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0 de Octubre\"/>
    </mc:Choice>
  </mc:AlternateContent>
  <bookViews>
    <workbookView xWindow="0" yWindow="0" windowWidth="20490" windowHeight="7065" tabRatio="886" firstSheet="9" activeTab="19"/>
  </bookViews>
  <sheets>
    <sheet name="INF 01" sheetId="1" r:id="rId1"/>
    <sheet name="INF 02" sheetId="7" r:id="rId2"/>
    <sheet name="INF 03" sheetId="8" r:id="rId3"/>
    <sheet name="INF 04" sheetId="9" r:id="rId4"/>
    <sheet name="INF 05" sheetId="10" r:id="rId5"/>
    <sheet name="INF 06" sheetId="11" r:id="rId6"/>
    <sheet name="INF 07" sheetId="12" r:id="rId7"/>
    <sheet name="INF 08" sheetId="13" r:id="rId8"/>
    <sheet name="INF 09" sheetId="14" r:id="rId9"/>
    <sheet name="INF 10" sheetId="15" r:id="rId10"/>
    <sheet name="INF 11" sheetId="16" r:id="rId11"/>
    <sheet name="INF 12" sheetId="17" r:id="rId12"/>
    <sheet name="INF 13" sheetId="18" r:id="rId13"/>
    <sheet name="INF 14" sheetId="19" r:id="rId14"/>
    <sheet name="INF 15" sheetId="20" r:id="rId15"/>
    <sheet name="INF 16" sheetId="21" r:id="rId16"/>
    <sheet name="INF 17" sheetId="22" r:id="rId17"/>
    <sheet name="INF 18" sheetId="23" r:id="rId18"/>
    <sheet name="INF 19" sheetId="24" r:id="rId19"/>
    <sheet name="INF 20" sheetId="25" r:id="rId20"/>
    <sheet name="INF 21" sheetId="26" r:id="rId21"/>
    <sheet name="INF 22" sheetId="27" r:id="rId22"/>
    <sheet name="INF 23" sheetId="28" r:id="rId23"/>
    <sheet name="INF 24" sheetId="29" state="hidden" r:id="rId24"/>
    <sheet name="INF 25" sheetId="30" state="hidden" r:id="rId25"/>
    <sheet name="INF 26" sheetId="31" state="hidden" r:id="rId26"/>
    <sheet name="INF 27" sheetId="32" state="hidden" r:id="rId27"/>
    <sheet name="INF 28" sheetId="33" state="hidden" r:id="rId28"/>
    <sheet name="INF 29" sheetId="34" state="hidden" r:id="rId29"/>
    <sheet name="INF 30" sheetId="35" state="hidden" r:id="rId30"/>
    <sheet name="INF 31" sheetId="36" state="hidden" r:id="rId31"/>
    <sheet name="RIDYM" sheetId="37" r:id="rId32"/>
  </sheets>
  <externalReferences>
    <externalReference r:id="rId33"/>
    <externalReference r:id="rId34"/>
  </externalReferences>
  <definedNames>
    <definedName name="anuales">'[1]VARIABLES anualizadas'!$C$1:$AM$25</definedName>
    <definedName name="año">'[1]ESTADO DE RESULTADOS'!$B$92:$II$92</definedName>
    <definedName name="_xlnm.Print_Area" localSheetId="0">'INF 01'!$A$1:$J$94</definedName>
    <definedName name="_xlnm.Print_Area" localSheetId="1">'INF 02'!$A$1:$K$95</definedName>
    <definedName name="_xlnm.Print_Area" localSheetId="2">'INF 03'!$A$1:$J$94</definedName>
    <definedName name="_xlnm.Print_Area" localSheetId="3">'INF 04'!$A$1:$J$94</definedName>
    <definedName name="_xlnm.Print_Area" localSheetId="4">'INF 05'!$A$1:$J$94</definedName>
    <definedName name="_xlnm.Print_Area" localSheetId="5">'INF 06'!$A$1:$J$94</definedName>
    <definedName name="_xlnm.Print_Area" localSheetId="6">'INF 07'!$A$1:$J$94</definedName>
    <definedName name="_xlnm.Print_Area" localSheetId="7">'INF 08'!$A$1:$J$94</definedName>
    <definedName name="_xlnm.Print_Area" localSheetId="8">'INF 09'!$A$1:$J$94</definedName>
    <definedName name="_xlnm.Print_Area" localSheetId="9">'INF 10'!$A$1:$J$94</definedName>
    <definedName name="_xlnm.Print_Area" localSheetId="10">'INF 11'!$A$1:$J$94</definedName>
    <definedName name="_xlnm.Print_Area" localSheetId="11">'INF 12'!$A$1:$J$94</definedName>
    <definedName name="_xlnm.Print_Area" localSheetId="12">'INF 13'!$A$1:$J$94</definedName>
    <definedName name="_xlnm.Print_Area" localSheetId="13">'INF 14'!$A$1:$J$94</definedName>
    <definedName name="_xlnm.Print_Area" localSheetId="14">'INF 15'!$A$1:$J$94</definedName>
    <definedName name="_xlnm.Print_Area" localSheetId="15">'INF 16'!$A$1:$J$94</definedName>
    <definedName name="_xlnm.Print_Area" localSheetId="16">'INF 17'!$A$1:$J$94</definedName>
    <definedName name="_xlnm.Print_Area" localSheetId="17">'INF 18'!$A$1:$J$94</definedName>
    <definedName name="_xlnm.Print_Area" localSheetId="18">'INF 19'!$A$1:$J$94</definedName>
    <definedName name="_xlnm.Print_Area" localSheetId="19">'INF 20'!$A$1:$J$94</definedName>
    <definedName name="_xlnm.Print_Area" localSheetId="20">'INF 21'!$A$1:$J$94</definedName>
    <definedName name="_xlnm.Print_Area" localSheetId="21">'INF 22'!$A$1:$J$94</definedName>
    <definedName name="_xlnm.Print_Area" localSheetId="22">'INF 23'!$A$1:$J$94</definedName>
    <definedName name="_xlnm.Print_Area" localSheetId="23">'INF 24'!$A$1:$J$94</definedName>
    <definedName name="_xlnm.Print_Area" localSheetId="24">'INF 25'!$A$1:$J$94</definedName>
    <definedName name="_xlnm.Print_Area" localSheetId="25">'INF 26'!$A$1:$J$94</definedName>
    <definedName name="_xlnm.Print_Area" localSheetId="26">'INF 27'!$A$1:$J$94</definedName>
    <definedName name="_xlnm.Print_Area" localSheetId="27">'INF 28'!$A$1:$J$94</definedName>
    <definedName name="_xlnm.Print_Area" localSheetId="28">'INF 29'!$A$1:$J$94</definedName>
    <definedName name="_xlnm.Print_Area" localSheetId="29">'INF 30'!$A$1:$J$94</definedName>
    <definedName name="_xlnm.Print_Area" localSheetId="30">'INF 31'!$A$1:$J$94</definedName>
    <definedName name="_xlnm.Print_Area" localSheetId="31">RIDYM!$A$1:$J$94</definedName>
    <definedName name="balance">[1]BALANCE!$B$5:$II$27</definedName>
    <definedName name="CONCESION">[2]Parametros!$E$4</definedName>
    <definedName name="CREPAND">'[1]VARIABLES mensuales'!$G$36:$I$57</definedName>
    <definedName name="CRETRAP">'[1]VARIABLES mensuales'!$C$36:$E$57</definedName>
    <definedName name="infla">'[1]VARIABLES anualizadas'!$C$1:$AM$25</definedName>
    <definedName name="resumen">'[1]ESTADO DE RESULTADOS'!$A$95:$F$115</definedName>
    <definedName name="utilidad">'[1]ESTADO DE RESULTADOS'!$B$26:$II$26</definedName>
  </definedNames>
  <calcPr calcId="152511"/>
</workbook>
</file>

<file path=xl/calcChain.xml><?xml version="1.0" encoding="utf-8"?>
<calcChain xmlns="http://schemas.openxmlformats.org/spreadsheetml/2006/main">
  <c r="C78" i="37" l="1"/>
  <c r="C79" i="37"/>
  <c r="C80" i="37"/>
  <c r="C81" i="37"/>
  <c r="C82" i="37"/>
  <c r="C83" i="37"/>
  <c r="C77" i="37"/>
  <c r="C84" i="37" l="1"/>
  <c r="D71" i="7"/>
  <c r="D70" i="7"/>
  <c r="D69" i="7"/>
  <c r="D68" i="7"/>
  <c r="D67" i="7"/>
  <c r="D66" i="7"/>
  <c r="D71" i="8"/>
  <c r="D70" i="8"/>
  <c r="D69" i="8"/>
  <c r="D68" i="8"/>
  <c r="D67" i="8"/>
  <c r="D66" i="8"/>
  <c r="D71" i="9"/>
  <c r="D70" i="9"/>
  <c r="D69" i="9"/>
  <c r="D68" i="9"/>
  <c r="D67" i="9"/>
  <c r="D66" i="9"/>
  <c r="D71" i="10"/>
  <c r="D70" i="10"/>
  <c r="D69" i="10"/>
  <c r="D68" i="10"/>
  <c r="D67" i="10"/>
  <c r="D66" i="10"/>
  <c r="D71" i="11"/>
  <c r="D70" i="11"/>
  <c r="D69" i="11"/>
  <c r="D68" i="11"/>
  <c r="D67" i="11"/>
  <c r="D66" i="11"/>
  <c r="D71" i="12"/>
  <c r="D70" i="12"/>
  <c r="D69" i="12"/>
  <c r="D68" i="12"/>
  <c r="D67" i="12"/>
  <c r="D66" i="12"/>
  <c r="D71" i="13"/>
  <c r="D70" i="13"/>
  <c r="D69" i="13"/>
  <c r="D68" i="13"/>
  <c r="D67" i="13"/>
  <c r="D66" i="13"/>
  <c r="D71" i="14"/>
  <c r="D70" i="14"/>
  <c r="D69" i="14"/>
  <c r="D68" i="14"/>
  <c r="D67" i="14"/>
  <c r="D66" i="14"/>
  <c r="D71" i="15"/>
  <c r="D70" i="15"/>
  <c r="D69" i="15"/>
  <c r="D68" i="15"/>
  <c r="D67" i="15"/>
  <c r="D66" i="15"/>
  <c r="D71" i="16"/>
  <c r="D70" i="16"/>
  <c r="D69" i="16"/>
  <c r="D68" i="16"/>
  <c r="D67" i="16"/>
  <c r="D66" i="16"/>
  <c r="D71" i="17"/>
  <c r="D70" i="17"/>
  <c r="D69" i="17"/>
  <c r="D68" i="17"/>
  <c r="D67" i="17"/>
  <c r="D66" i="17"/>
  <c r="D71" i="18"/>
  <c r="D70" i="18"/>
  <c r="D69" i="18"/>
  <c r="D68" i="18"/>
  <c r="D67" i="18"/>
  <c r="D66" i="18"/>
  <c r="D71" i="19"/>
  <c r="D70" i="19"/>
  <c r="D69" i="19"/>
  <c r="D68" i="19"/>
  <c r="D67" i="19"/>
  <c r="D66" i="19"/>
  <c r="D71" i="20"/>
  <c r="D70" i="20"/>
  <c r="D69" i="20"/>
  <c r="D68" i="20"/>
  <c r="D67" i="20"/>
  <c r="D66" i="20"/>
  <c r="D71" i="21"/>
  <c r="D70" i="21"/>
  <c r="D69" i="21"/>
  <c r="D68" i="21"/>
  <c r="D67" i="21"/>
  <c r="D66" i="21"/>
  <c r="D71" i="22"/>
  <c r="D70" i="22"/>
  <c r="D69" i="22"/>
  <c r="D68" i="22"/>
  <c r="D67" i="22"/>
  <c r="D66" i="22"/>
  <c r="D71" i="23"/>
  <c r="D70" i="23"/>
  <c r="D69" i="23"/>
  <c r="D68" i="23"/>
  <c r="D67" i="23"/>
  <c r="D66" i="23"/>
  <c r="D71" i="24"/>
  <c r="D70" i="24"/>
  <c r="D69" i="24"/>
  <c r="D68" i="24"/>
  <c r="D67" i="24"/>
  <c r="D66" i="24"/>
  <c r="D71" i="25"/>
  <c r="D70" i="25"/>
  <c r="D69" i="25"/>
  <c r="D68" i="25"/>
  <c r="D67" i="25"/>
  <c r="D66" i="25"/>
  <c r="D71" i="26"/>
  <c r="D70" i="26"/>
  <c r="D69" i="26"/>
  <c r="D68" i="26"/>
  <c r="D67" i="26"/>
  <c r="D66" i="26"/>
  <c r="D71" i="27"/>
  <c r="D70" i="27"/>
  <c r="D69" i="27"/>
  <c r="D68" i="27"/>
  <c r="D67" i="27"/>
  <c r="D66" i="27"/>
  <c r="D71" i="28"/>
  <c r="D70" i="28"/>
  <c r="D69" i="28"/>
  <c r="D68" i="28"/>
  <c r="D67" i="28"/>
  <c r="D66" i="28"/>
  <c r="D71" i="29"/>
  <c r="D70" i="29"/>
  <c r="D69" i="29"/>
  <c r="D68" i="29"/>
  <c r="D67" i="29"/>
  <c r="D66" i="29"/>
  <c r="D71" i="30"/>
  <c r="D70" i="30"/>
  <c r="D69" i="30"/>
  <c r="D68" i="30"/>
  <c r="D67" i="30"/>
  <c r="D66" i="30"/>
  <c r="D71" i="31"/>
  <c r="D70" i="31"/>
  <c r="D69" i="31"/>
  <c r="D68" i="31"/>
  <c r="D67" i="31"/>
  <c r="D66" i="31"/>
  <c r="D71" i="32"/>
  <c r="D70" i="32"/>
  <c r="D69" i="32"/>
  <c r="D68" i="32"/>
  <c r="D67" i="32"/>
  <c r="D66" i="32"/>
  <c r="D71" i="33"/>
  <c r="D70" i="33"/>
  <c r="D69" i="33"/>
  <c r="D68" i="33"/>
  <c r="D67" i="33"/>
  <c r="D66" i="33"/>
  <c r="D71" i="34"/>
  <c r="D70" i="34"/>
  <c r="D69" i="34"/>
  <c r="D68" i="34"/>
  <c r="D67" i="34"/>
  <c r="D66" i="34"/>
  <c r="D71" i="35"/>
  <c r="D70" i="35"/>
  <c r="D69" i="35"/>
  <c r="D68" i="35"/>
  <c r="D67" i="35"/>
  <c r="D66" i="35"/>
  <c r="D71" i="36"/>
  <c r="D70" i="36"/>
  <c r="D69" i="36"/>
  <c r="D68" i="36"/>
  <c r="D67" i="36"/>
  <c r="D66" i="36"/>
  <c r="D71" i="1"/>
  <c r="D70" i="1"/>
  <c r="D69" i="1"/>
  <c r="D68" i="1"/>
  <c r="D67" i="1"/>
  <c r="D66" i="1"/>
  <c r="D65" i="7"/>
  <c r="D65" i="8"/>
  <c r="D65" i="9"/>
  <c r="D65" i="10"/>
  <c r="D65" i="11"/>
  <c r="D65" i="12"/>
  <c r="D65" i="13"/>
  <c r="D65" i="14"/>
  <c r="D65" i="15"/>
  <c r="D65" i="16"/>
  <c r="D65" i="17"/>
  <c r="D65" i="18"/>
  <c r="D65" i="19"/>
  <c r="D65" i="20"/>
  <c r="D65" i="21"/>
  <c r="D65" i="22"/>
  <c r="D65" i="23"/>
  <c r="D65" i="24"/>
  <c r="D65" i="25"/>
  <c r="D65" i="26"/>
  <c r="D65" i="27"/>
  <c r="D65" i="28"/>
  <c r="D65" i="29"/>
  <c r="D65" i="30"/>
  <c r="D65" i="31"/>
  <c r="D65" i="32"/>
  <c r="D65" i="33"/>
  <c r="D65" i="34"/>
  <c r="D65" i="35"/>
  <c r="D65" i="36"/>
  <c r="D65" i="1"/>
  <c r="B83" i="7"/>
  <c r="D83" i="7" s="1"/>
  <c r="B82" i="7"/>
  <c r="D82" i="7" s="1"/>
  <c r="B81" i="7"/>
  <c r="D81" i="7" s="1"/>
  <c r="B80" i="7"/>
  <c r="D80" i="7" s="1"/>
  <c r="B79" i="7"/>
  <c r="D79" i="7" s="1"/>
  <c r="B78" i="7"/>
  <c r="D78" i="7" s="1"/>
  <c r="B83" i="8"/>
  <c r="D83" i="8" s="1"/>
  <c r="B82" i="8"/>
  <c r="D82" i="8" s="1"/>
  <c r="B81" i="8"/>
  <c r="D81" i="8" s="1"/>
  <c r="B80" i="8"/>
  <c r="D80" i="8" s="1"/>
  <c r="B79" i="8"/>
  <c r="D79" i="8" s="1"/>
  <c r="B78" i="8"/>
  <c r="D78" i="8" s="1"/>
  <c r="B83" i="9"/>
  <c r="D83" i="9" s="1"/>
  <c r="B82" i="9"/>
  <c r="D82" i="9" s="1"/>
  <c r="B81" i="9"/>
  <c r="D81" i="9" s="1"/>
  <c r="B80" i="9"/>
  <c r="D80" i="9" s="1"/>
  <c r="B79" i="9"/>
  <c r="D79" i="9" s="1"/>
  <c r="B78" i="9"/>
  <c r="D78" i="9" s="1"/>
  <c r="B83" i="10"/>
  <c r="D83" i="10" s="1"/>
  <c r="B82" i="10"/>
  <c r="D82" i="10" s="1"/>
  <c r="B81" i="10"/>
  <c r="D81" i="10" s="1"/>
  <c r="B80" i="10"/>
  <c r="D80" i="10" s="1"/>
  <c r="B79" i="10"/>
  <c r="D79" i="10" s="1"/>
  <c r="B78" i="10"/>
  <c r="D78" i="10" s="1"/>
  <c r="B83" i="11"/>
  <c r="D83" i="11" s="1"/>
  <c r="B82" i="11"/>
  <c r="D82" i="11" s="1"/>
  <c r="B81" i="11"/>
  <c r="D81" i="11" s="1"/>
  <c r="B80" i="11"/>
  <c r="D80" i="11" s="1"/>
  <c r="B79" i="11"/>
  <c r="D79" i="11" s="1"/>
  <c r="B78" i="11"/>
  <c r="D78" i="11" s="1"/>
  <c r="B83" i="12"/>
  <c r="D83" i="12" s="1"/>
  <c r="B82" i="12"/>
  <c r="D82" i="12" s="1"/>
  <c r="B81" i="12"/>
  <c r="D81" i="12" s="1"/>
  <c r="B80" i="12"/>
  <c r="D80" i="12" s="1"/>
  <c r="B79" i="12"/>
  <c r="D79" i="12" s="1"/>
  <c r="B78" i="12"/>
  <c r="D78" i="12" s="1"/>
  <c r="B83" i="13"/>
  <c r="D83" i="13" s="1"/>
  <c r="B82" i="13"/>
  <c r="D82" i="13" s="1"/>
  <c r="B81" i="13"/>
  <c r="D81" i="13" s="1"/>
  <c r="B80" i="13"/>
  <c r="D80" i="13" s="1"/>
  <c r="B79" i="13"/>
  <c r="D79" i="13" s="1"/>
  <c r="B78" i="13"/>
  <c r="D78" i="13" s="1"/>
  <c r="B83" i="14"/>
  <c r="D83" i="14" s="1"/>
  <c r="B82" i="14"/>
  <c r="D82" i="14" s="1"/>
  <c r="B81" i="14"/>
  <c r="D81" i="14" s="1"/>
  <c r="B80" i="14"/>
  <c r="D80" i="14" s="1"/>
  <c r="B79" i="14"/>
  <c r="D79" i="14" s="1"/>
  <c r="B78" i="14"/>
  <c r="D78" i="14" s="1"/>
  <c r="B83" i="15"/>
  <c r="D83" i="15" s="1"/>
  <c r="B82" i="15"/>
  <c r="D82" i="15" s="1"/>
  <c r="B81" i="15"/>
  <c r="D81" i="15" s="1"/>
  <c r="B80" i="15"/>
  <c r="D80" i="15" s="1"/>
  <c r="B79" i="15"/>
  <c r="D79" i="15" s="1"/>
  <c r="B78" i="15"/>
  <c r="D78" i="15" s="1"/>
  <c r="B83" i="16"/>
  <c r="D83" i="16" s="1"/>
  <c r="B82" i="16"/>
  <c r="D82" i="16" s="1"/>
  <c r="B81" i="16"/>
  <c r="D81" i="16" s="1"/>
  <c r="B80" i="16"/>
  <c r="D80" i="16" s="1"/>
  <c r="B79" i="16"/>
  <c r="D79" i="16" s="1"/>
  <c r="B78" i="16"/>
  <c r="D78" i="16" s="1"/>
  <c r="B83" i="17"/>
  <c r="D83" i="17" s="1"/>
  <c r="B82" i="17"/>
  <c r="D82" i="17" s="1"/>
  <c r="B81" i="17"/>
  <c r="D81" i="17" s="1"/>
  <c r="B80" i="17"/>
  <c r="D80" i="17" s="1"/>
  <c r="B79" i="17"/>
  <c r="D79" i="17" s="1"/>
  <c r="B78" i="17"/>
  <c r="D78" i="17" s="1"/>
  <c r="B83" i="18"/>
  <c r="D83" i="18" s="1"/>
  <c r="B82" i="18"/>
  <c r="D82" i="18" s="1"/>
  <c r="B81" i="18"/>
  <c r="D81" i="18" s="1"/>
  <c r="B80" i="18"/>
  <c r="D80" i="18" s="1"/>
  <c r="B79" i="18"/>
  <c r="D79" i="18" s="1"/>
  <c r="B78" i="18"/>
  <c r="D78" i="18" s="1"/>
  <c r="B83" i="19"/>
  <c r="D83" i="19" s="1"/>
  <c r="B82" i="19"/>
  <c r="D82" i="19" s="1"/>
  <c r="B81" i="19"/>
  <c r="D81" i="19" s="1"/>
  <c r="B80" i="19"/>
  <c r="D80" i="19" s="1"/>
  <c r="B79" i="19"/>
  <c r="D79" i="19" s="1"/>
  <c r="B78" i="19"/>
  <c r="D78" i="19" s="1"/>
  <c r="B83" i="20"/>
  <c r="D83" i="20" s="1"/>
  <c r="B82" i="20"/>
  <c r="D82" i="20" s="1"/>
  <c r="B81" i="20"/>
  <c r="D81" i="20" s="1"/>
  <c r="B80" i="20"/>
  <c r="D80" i="20" s="1"/>
  <c r="B79" i="20"/>
  <c r="D79" i="20" s="1"/>
  <c r="B78" i="20"/>
  <c r="D78" i="20" s="1"/>
  <c r="B83" i="21"/>
  <c r="D83" i="21" s="1"/>
  <c r="B82" i="21"/>
  <c r="D82" i="21" s="1"/>
  <c r="B81" i="21"/>
  <c r="D81" i="21" s="1"/>
  <c r="B80" i="21"/>
  <c r="D80" i="21" s="1"/>
  <c r="B79" i="21"/>
  <c r="D79" i="21" s="1"/>
  <c r="B78" i="21"/>
  <c r="D78" i="21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83" i="23"/>
  <c r="D83" i="23" s="1"/>
  <c r="B82" i="23"/>
  <c r="D82" i="23" s="1"/>
  <c r="B81" i="23"/>
  <c r="D81" i="23" s="1"/>
  <c r="B80" i="23"/>
  <c r="D80" i="23" s="1"/>
  <c r="B79" i="23"/>
  <c r="D79" i="23" s="1"/>
  <c r="B78" i="23"/>
  <c r="D78" i="23" s="1"/>
  <c r="B83" i="24"/>
  <c r="D83" i="24" s="1"/>
  <c r="B82" i="24"/>
  <c r="D82" i="24" s="1"/>
  <c r="B81" i="24"/>
  <c r="D81" i="24" s="1"/>
  <c r="B80" i="24"/>
  <c r="D80" i="24" s="1"/>
  <c r="B79" i="24"/>
  <c r="D79" i="24" s="1"/>
  <c r="B78" i="24"/>
  <c r="D78" i="24" s="1"/>
  <c r="B83" i="25"/>
  <c r="D83" i="25" s="1"/>
  <c r="B82" i="25"/>
  <c r="D82" i="25" s="1"/>
  <c r="B81" i="25"/>
  <c r="D81" i="25" s="1"/>
  <c r="B80" i="25"/>
  <c r="D80" i="25" s="1"/>
  <c r="B79" i="25"/>
  <c r="D79" i="25" s="1"/>
  <c r="B78" i="25"/>
  <c r="D78" i="25" s="1"/>
  <c r="B83" i="26"/>
  <c r="D83" i="26" s="1"/>
  <c r="B82" i="26"/>
  <c r="D82" i="26" s="1"/>
  <c r="B81" i="26"/>
  <c r="D81" i="26" s="1"/>
  <c r="B80" i="26"/>
  <c r="D80" i="26" s="1"/>
  <c r="B79" i="26"/>
  <c r="D79" i="26" s="1"/>
  <c r="B78" i="26"/>
  <c r="D78" i="26" s="1"/>
  <c r="B83" i="27"/>
  <c r="D83" i="27" s="1"/>
  <c r="B82" i="27"/>
  <c r="D82" i="27" s="1"/>
  <c r="B81" i="27"/>
  <c r="D81" i="27" s="1"/>
  <c r="B80" i="27"/>
  <c r="D80" i="27" s="1"/>
  <c r="B79" i="27"/>
  <c r="D79" i="27" s="1"/>
  <c r="B78" i="27"/>
  <c r="D78" i="27" s="1"/>
  <c r="B83" i="28"/>
  <c r="D83" i="28" s="1"/>
  <c r="B82" i="28"/>
  <c r="D82" i="28" s="1"/>
  <c r="B81" i="28"/>
  <c r="D81" i="28" s="1"/>
  <c r="B80" i="28"/>
  <c r="D80" i="28" s="1"/>
  <c r="B79" i="28"/>
  <c r="D79" i="28" s="1"/>
  <c r="B78" i="28"/>
  <c r="D78" i="28" s="1"/>
  <c r="B83" i="29"/>
  <c r="D83" i="29" s="1"/>
  <c r="B82" i="29"/>
  <c r="D82" i="29" s="1"/>
  <c r="B81" i="29"/>
  <c r="D81" i="29" s="1"/>
  <c r="B80" i="29"/>
  <c r="D80" i="29" s="1"/>
  <c r="B79" i="29"/>
  <c r="D79" i="29" s="1"/>
  <c r="B78" i="29"/>
  <c r="D78" i="29" s="1"/>
  <c r="B83" i="30"/>
  <c r="D83" i="30" s="1"/>
  <c r="B82" i="30"/>
  <c r="D82" i="30" s="1"/>
  <c r="B81" i="30"/>
  <c r="D81" i="30" s="1"/>
  <c r="B80" i="30"/>
  <c r="D80" i="30" s="1"/>
  <c r="B79" i="30"/>
  <c r="D79" i="30" s="1"/>
  <c r="B78" i="30"/>
  <c r="D78" i="30" s="1"/>
  <c r="B83" i="31"/>
  <c r="D83" i="31" s="1"/>
  <c r="B82" i="31"/>
  <c r="D82" i="31" s="1"/>
  <c r="B81" i="31"/>
  <c r="D81" i="31" s="1"/>
  <c r="B80" i="31"/>
  <c r="D80" i="31" s="1"/>
  <c r="B79" i="31"/>
  <c r="D79" i="31" s="1"/>
  <c r="B78" i="31"/>
  <c r="D78" i="31" s="1"/>
  <c r="B83" i="32"/>
  <c r="D83" i="32" s="1"/>
  <c r="B82" i="32"/>
  <c r="D82" i="32" s="1"/>
  <c r="B81" i="32"/>
  <c r="D81" i="32" s="1"/>
  <c r="B80" i="32"/>
  <c r="D80" i="32" s="1"/>
  <c r="B79" i="32"/>
  <c r="D79" i="32" s="1"/>
  <c r="B78" i="32"/>
  <c r="D78" i="32" s="1"/>
  <c r="B83" i="33"/>
  <c r="D83" i="33" s="1"/>
  <c r="B82" i="33"/>
  <c r="D82" i="33" s="1"/>
  <c r="B81" i="33"/>
  <c r="D81" i="33" s="1"/>
  <c r="B80" i="33"/>
  <c r="D80" i="33" s="1"/>
  <c r="B79" i="33"/>
  <c r="D79" i="33" s="1"/>
  <c r="B78" i="33"/>
  <c r="D78" i="33" s="1"/>
  <c r="B83" i="34"/>
  <c r="D83" i="34" s="1"/>
  <c r="B82" i="34"/>
  <c r="D82" i="34" s="1"/>
  <c r="B81" i="34"/>
  <c r="D81" i="34" s="1"/>
  <c r="B80" i="34"/>
  <c r="D80" i="34" s="1"/>
  <c r="B79" i="34"/>
  <c r="D79" i="34" s="1"/>
  <c r="B78" i="34"/>
  <c r="D78" i="34" s="1"/>
  <c r="B83" i="35"/>
  <c r="D83" i="35" s="1"/>
  <c r="B82" i="35"/>
  <c r="D82" i="35" s="1"/>
  <c r="B81" i="35"/>
  <c r="D81" i="35" s="1"/>
  <c r="B80" i="35"/>
  <c r="D80" i="35" s="1"/>
  <c r="B79" i="35"/>
  <c r="D79" i="35" s="1"/>
  <c r="B78" i="35"/>
  <c r="D78" i="35" s="1"/>
  <c r="B83" i="36"/>
  <c r="D83" i="36" s="1"/>
  <c r="B82" i="36"/>
  <c r="D82" i="36" s="1"/>
  <c r="B81" i="36"/>
  <c r="D81" i="36" s="1"/>
  <c r="B80" i="36"/>
  <c r="D80" i="36" s="1"/>
  <c r="B79" i="36"/>
  <c r="D79" i="36" s="1"/>
  <c r="B78" i="36"/>
  <c r="D78" i="36" s="1"/>
  <c r="B83" i="1"/>
  <c r="D83" i="1" s="1"/>
  <c r="D83" i="37" s="1"/>
  <c r="B82" i="1"/>
  <c r="D82" i="1" s="1"/>
  <c r="D82" i="37" s="1"/>
  <c r="B81" i="1"/>
  <c r="D81" i="1" s="1"/>
  <c r="B80" i="1"/>
  <c r="D80" i="1" s="1"/>
  <c r="B79" i="1"/>
  <c r="D79" i="1" s="1"/>
  <c r="D79" i="37" s="1"/>
  <c r="B78" i="1"/>
  <c r="D78" i="1" s="1"/>
  <c r="D78" i="37" s="1"/>
  <c r="B77" i="7"/>
  <c r="D77" i="7" s="1"/>
  <c r="B77" i="8"/>
  <c r="D77" i="8" s="1"/>
  <c r="B77" i="9"/>
  <c r="D77" i="9" s="1"/>
  <c r="B77" i="10"/>
  <c r="D77" i="10" s="1"/>
  <c r="D84" i="10" s="1"/>
  <c r="B90" i="10" s="1"/>
  <c r="B77" i="11"/>
  <c r="D77" i="11" s="1"/>
  <c r="B77" i="12"/>
  <c r="D77" i="12" s="1"/>
  <c r="B77" i="13"/>
  <c r="D77" i="13" s="1"/>
  <c r="B77" i="14"/>
  <c r="D77" i="14" s="1"/>
  <c r="D84" i="14" s="1"/>
  <c r="B90" i="14" s="1"/>
  <c r="B77" i="15"/>
  <c r="D77" i="15" s="1"/>
  <c r="B77" i="16"/>
  <c r="D77" i="16" s="1"/>
  <c r="B77" i="17"/>
  <c r="D77" i="17" s="1"/>
  <c r="B77" i="18"/>
  <c r="D77" i="18" s="1"/>
  <c r="D84" i="18" s="1"/>
  <c r="B90" i="18" s="1"/>
  <c r="B77" i="19"/>
  <c r="D77" i="19" s="1"/>
  <c r="B77" i="20"/>
  <c r="D77" i="20" s="1"/>
  <c r="B77" i="21"/>
  <c r="D77" i="21" s="1"/>
  <c r="B77" i="22"/>
  <c r="D77" i="22" s="1"/>
  <c r="D84" i="22" s="1"/>
  <c r="B90" i="22" s="1"/>
  <c r="B77" i="23"/>
  <c r="D77" i="23" s="1"/>
  <c r="B77" i="24"/>
  <c r="D77" i="24" s="1"/>
  <c r="B77" i="25"/>
  <c r="D77" i="25" s="1"/>
  <c r="B77" i="26"/>
  <c r="D77" i="26" s="1"/>
  <c r="D84" i="26" s="1"/>
  <c r="B90" i="26" s="1"/>
  <c r="B77" i="27"/>
  <c r="D77" i="27" s="1"/>
  <c r="B77" i="28"/>
  <c r="D77" i="28" s="1"/>
  <c r="B77" i="29"/>
  <c r="D77" i="29" s="1"/>
  <c r="B77" i="30"/>
  <c r="D77" i="30" s="1"/>
  <c r="D84" i="30" s="1"/>
  <c r="B90" i="30" s="1"/>
  <c r="B77" i="31"/>
  <c r="D77" i="31" s="1"/>
  <c r="B77" i="32"/>
  <c r="D77" i="32" s="1"/>
  <c r="B77" i="33"/>
  <c r="D77" i="33" s="1"/>
  <c r="B77" i="34"/>
  <c r="D77" i="34" s="1"/>
  <c r="D84" i="34" s="1"/>
  <c r="B90" i="34" s="1"/>
  <c r="B77" i="35"/>
  <c r="D77" i="35" s="1"/>
  <c r="B77" i="36"/>
  <c r="D77" i="36" s="1"/>
  <c r="B77" i="1"/>
  <c r="D77" i="1" s="1"/>
  <c r="D81" i="37" l="1"/>
  <c r="D84" i="33"/>
  <c r="B90" i="33" s="1"/>
  <c r="D84" i="29"/>
  <c r="B90" i="29" s="1"/>
  <c r="D84" i="25"/>
  <c r="B90" i="25" s="1"/>
  <c r="D84" i="21"/>
  <c r="B90" i="21" s="1"/>
  <c r="D84" i="17"/>
  <c r="B90" i="17" s="1"/>
  <c r="D84" i="13"/>
  <c r="B90" i="13" s="1"/>
  <c r="D84" i="9"/>
  <c r="B90" i="9" s="1"/>
  <c r="D84" i="36"/>
  <c r="B90" i="36" s="1"/>
  <c r="D84" i="28"/>
  <c r="B90" i="28" s="1"/>
  <c r="D84" i="24"/>
  <c r="B90" i="24" s="1"/>
  <c r="D84" i="20"/>
  <c r="B90" i="20" s="1"/>
  <c r="D84" i="16"/>
  <c r="B90" i="16" s="1"/>
  <c r="D84" i="12"/>
  <c r="B90" i="12" s="1"/>
  <c r="D84" i="8"/>
  <c r="B90" i="8" s="1"/>
  <c r="D80" i="37"/>
  <c r="D84" i="32"/>
  <c r="B90" i="32" s="1"/>
  <c r="D84" i="35"/>
  <c r="B90" i="35" s="1"/>
  <c r="D84" i="31"/>
  <c r="B90" i="31" s="1"/>
  <c r="D84" i="27"/>
  <c r="B90" i="27" s="1"/>
  <c r="D84" i="23"/>
  <c r="B90" i="23" s="1"/>
  <c r="D84" i="19"/>
  <c r="B90" i="19" s="1"/>
  <c r="D84" i="15"/>
  <c r="B90" i="15" s="1"/>
  <c r="D84" i="11"/>
  <c r="B90" i="11" s="1"/>
  <c r="D84" i="7"/>
  <c r="B90" i="7" s="1"/>
  <c r="D77" i="37"/>
  <c r="D84" i="1"/>
  <c r="B90" i="1" s="1"/>
  <c r="D84" i="37" l="1"/>
  <c r="C14" i="7"/>
  <c r="C15" i="7"/>
  <c r="C16" i="7"/>
  <c r="C17" i="7"/>
  <c r="C18" i="7"/>
  <c r="C19" i="7"/>
  <c r="C14" i="8"/>
  <c r="C15" i="8"/>
  <c r="C16" i="8"/>
  <c r="C17" i="8"/>
  <c r="C18" i="8"/>
  <c r="C19" i="8"/>
  <c r="C14" i="9"/>
  <c r="C15" i="9"/>
  <c r="C16" i="9"/>
  <c r="C17" i="9"/>
  <c r="C18" i="9"/>
  <c r="C19" i="9"/>
  <c r="C14" i="10"/>
  <c r="C15" i="10"/>
  <c r="C16" i="10"/>
  <c r="C17" i="10"/>
  <c r="C18" i="10"/>
  <c r="C19" i="10"/>
  <c r="C14" i="11"/>
  <c r="C15" i="11"/>
  <c r="C16" i="11"/>
  <c r="C17" i="11"/>
  <c r="C18" i="11"/>
  <c r="C19" i="11"/>
  <c r="C14" i="12"/>
  <c r="C15" i="12"/>
  <c r="C16" i="12"/>
  <c r="C17" i="12"/>
  <c r="C18" i="12"/>
  <c r="C19" i="12"/>
  <c r="C14" i="13"/>
  <c r="C15" i="13"/>
  <c r="C16" i="13"/>
  <c r="C17" i="13"/>
  <c r="C18" i="13"/>
  <c r="C19" i="13"/>
  <c r="C14" i="14"/>
  <c r="C15" i="14"/>
  <c r="C16" i="14"/>
  <c r="C17" i="14"/>
  <c r="C18" i="14"/>
  <c r="C19" i="14"/>
  <c r="C14" i="15"/>
  <c r="C15" i="15"/>
  <c r="C16" i="15"/>
  <c r="C17" i="15"/>
  <c r="C18" i="15"/>
  <c r="C19" i="15"/>
  <c r="C14" i="16"/>
  <c r="C15" i="16"/>
  <c r="C16" i="16"/>
  <c r="C17" i="16"/>
  <c r="C18" i="16"/>
  <c r="C19" i="16"/>
  <c r="C14" i="17"/>
  <c r="C15" i="17"/>
  <c r="C16" i="17"/>
  <c r="C17" i="17"/>
  <c r="C18" i="17"/>
  <c r="C19" i="17"/>
  <c r="C14" i="18"/>
  <c r="C15" i="18"/>
  <c r="C16" i="18"/>
  <c r="C17" i="18"/>
  <c r="C18" i="18"/>
  <c r="C19" i="18"/>
  <c r="C14" i="19"/>
  <c r="C15" i="19"/>
  <c r="C16" i="19"/>
  <c r="C17" i="19"/>
  <c r="C18" i="19"/>
  <c r="C19" i="19"/>
  <c r="C14" i="20"/>
  <c r="C15" i="20"/>
  <c r="C16" i="20"/>
  <c r="C17" i="20"/>
  <c r="C18" i="20"/>
  <c r="C19" i="20"/>
  <c r="C14" i="21"/>
  <c r="C15" i="21"/>
  <c r="C16" i="21"/>
  <c r="C17" i="21"/>
  <c r="C18" i="21"/>
  <c r="C19" i="21"/>
  <c r="C14" i="22"/>
  <c r="C15" i="22"/>
  <c r="C16" i="22"/>
  <c r="C17" i="22"/>
  <c r="C18" i="22"/>
  <c r="C19" i="22"/>
  <c r="C14" i="23"/>
  <c r="C15" i="23"/>
  <c r="C16" i="23"/>
  <c r="C17" i="23"/>
  <c r="C18" i="23"/>
  <c r="C19" i="23"/>
  <c r="C14" i="24"/>
  <c r="C15" i="24"/>
  <c r="C16" i="24"/>
  <c r="C17" i="24"/>
  <c r="C18" i="24"/>
  <c r="C19" i="24"/>
  <c r="C14" i="25"/>
  <c r="C15" i="25"/>
  <c r="C16" i="25"/>
  <c r="C17" i="25"/>
  <c r="C18" i="25"/>
  <c r="C19" i="25"/>
  <c r="C14" i="26"/>
  <c r="C15" i="26"/>
  <c r="C16" i="26"/>
  <c r="C17" i="26"/>
  <c r="C18" i="26"/>
  <c r="C19" i="26"/>
  <c r="C14" i="27"/>
  <c r="C15" i="27"/>
  <c r="C16" i="27"/>
  <c r="C17" i="27"/>
  <c r="C18" i="27"/>
  <c r="C19" i="27"/>
  <c r="C14" i="28"/>
  <c r="C15" i="28"/>
  <c r="C16" i="28"/>
  <c r="C17" i="28"/>
  <c r="C18" i="28"/>
  <c r="C19" i="28"/>
  <c r="C14" i="29"/>
  <c r="C15" i="29"/>
  <c r="C16" i="29"/>
  <c r="C17" i="29"/>
  <c r="C18" i="29"/>
  <c r="C19" i="29"/>
  <c r="C14" i="30"/>
  <c r="C15" i="30"/>
  <c r="C16" i="30"/>
  <c r="C17" i="30"/>
  <c r="C18" i="30"/>
  <c r="C19" i="30"/>
  <c r="C14" i="31"/>
  <c r="C15" i="31"/>
  <c r="C16" i="31"/>
  <c r="C17" i="31"/>
  <c r="C18" i="31"/>
  <c r="C19" i="31"/>
  <c r="C14" i="32"/>
  <c r="C15" i="32"/>
  <c r="C16" i="32"/>
  <c r="C17" i="32"/>
  <c r="C18" i="32"/>
  <c r="C19" i="32"/>
  <c r="C14" i="33"/>
  <c r="C15" i="33"/>
  <c r="C16" i="33"/>
  <c r="C17" i="33"/>
  <c r="C18" i="33"/>
  <c r="C19" i="33"/>
  <c r="C14" i="34"/>
  <c r="C15" i="34"/>
  <c r="C16" i="34"/>
  <c r="C17" i="34"/>
  <c r="C18" i="34"/>
  <c r="C19" i="34"/>
  <c r="C14" i="35"/>
  <c r="C15" i="35"/>
  <c r="C16" i="35"/>
  <c r="C17" i="35"/>
  <c r="C18" i="35"/>
  <c r="C19" i="35"/>
  <c r="C14" i="36"/>
  <c r="C15" i="36"/>
  <c r="C16" i="36"/>
  <c r="C17" i="36"/>
  <c r="C18" i="36"/>
  <c r="C19" i="36"/>
  <c r="C14" i="1"/>
  <c r="C15" i="1"/>
  <c r="C16" i="1"/>
  <c r="C17" i="1"/>
  <c r="C18" i="1"/>
  <c r="C19" i="1"/>
  <c r="C13" i="7"/>
  <c r="C13" i="8"/>
  <c r="C13" i="9"/>
  <c r="C13" i="10"/>
  <c r="C13" i="11"/>
  <c r="C13" i="12"/>
  <c r="C13" i="13"/>
  <c r="C13" i="14"/>
  <c r="C13" i="15"/>
  <c r="C13" i="16"/>
  <c r="C13" i="17"/>
  <c r="C13" i="18"/>
  <c r="C13" i="19"/>
  <c r="C13" i="20"/>
  <c r="C13" i="21"/>
  <c r="C13" i="22"/>
  <c r="C13" i="23"/>
  <c r="C13" i="24"/>
  <c r="C13" i="25"/>
  <c r="C13" i="26"/>
  <c r="C13" i="27"/>
  <c r="C13" i="28"/>
  <c r="C13" i="29"/>
  <c r="C13" i="30"/>
  <c r="C13" i="31"/>
  <c r="C13" i="32"/>
  <c r="C13" i="33"/>
  <c r="C13" i="34"/>
  <c r="C13" i="35"/>
  <c r="C13" i="36"/>
  <c r="C13" i="1"/>
  <c r="C58" i="37" l="1"/>
  <c r="B7" i="1" l="1"/>
  <c r="H38" i="7" l="1"/>
  <c r="H39" i="7"/>
  <c r="H40" i="7"/>
  <c r="H41" i="7"/>
  <c r="H42" i="7"/>
  <c r="H43" i="7"/>
  <c r="H38" i="8"/>
  <c r="H39" i="8"/>
  <c r="H40" i="8"/>
  <c r="H41" i="8"/>
  <c r="H42" i="8"/>
  <c r="H43" i="8"/>
  <c r="H38" i="9"/>
  <c r="H39" i="9"/>
  <c r="H40" i="9"/>
  <c r="H41" i="9"/>
  <c r="H42" i="9"/>
  <c r="H43" i="9"/>
  <c r="H38" i="10"/>
  <c r="H39" i="10"/>
  <c r="H40" i="10"/>
  <c r="H41" i="10"/>
  <c r="H42" i="10"/>
  <c r="H43" i="10"/>
  <c r="H38" i="11"/>
  <c r="H39" i="11"/>
  <c r="H40" i="11"/>
  <c r="H41" i="11"/>
  <c r="H42" i="11"/>
  <c r="H43" i="11"/>
  <c r="H38" i="12"/>
  <c r="H39" i="12"/>
  <c r="H40" i="12"/>
  <c r="H41" i="12"/>
  <c r="H42" i="12"/>
  <c r="H43" i="12"/>
  <c r="H38" i="13"/>
  <c r="H39" i="13"/>
  <c r="H40" i="13"/>
  <c r="H41" i="13"/>
  <c r="H42" i="13"/>
  <c r="H43" i="13"/>
  <c r="H38" i="14"/>
  <c r="H39" i="14"/>
  <c r="H40" i="14"/>
  <c r="H41" i="14"/>
  <c r="H42" i="14"/>
  <c r="H43" i="14"/>
  <c r="H38" i="15"/>
  <c r="H39" i="15"/>
  <c r="H40" i="15"/>
  <c r="H41" i="15"/>
  <c r="H42" i="15"/>
  <c r="H43" i="15"/>
  <c r="H38" i="16"/>
  <c r="H39" i="16"/>
  <c r="H40" i="16"/>
  <c r="H41" i="16"/>
  <c r="H42" i="16"/>
  <c r="H43" i="16"/>
  <c r="H38" i="17"/>
  <c r="H39" i="17"/>
  <c r="H40" i="17"/>
  <c r="H41" i="17"/>
  <c r="H42" i="17"/>
  <c r="H43" i="17"/>
  <c r="H38" i="18"/>
  <c r="H39" i="18"/>
  <c r="H40" i="18"/>
  <c r="H41" i="18"/>
  <c r="H42" i="18"/>
  <c r="H43" i="18"/>
  <c r="H38" i="19"/>
  <c r="H39" i="19"/>
  <c r="H40" i="19"/>
  <c r="H41" i="19"/>
  <c r="H42" i="19"/>
  <c r="H43" i="19"/>
  <c r="H38" i="20"/>
  <c r="H39" i="20"/>
  <c r="H40" i="20"/>
  <c r="H41" i="20"/>
  <c r="H42" i="20"/>
  <c r="H43" i="20"/>
  <c r="H38" i="21"/>
  <c r="H39" i="21"/>
  <c r="H40" i="21"/>
  <c r="H41" i="21"/>
  <c r="H42" i="21"/>
  <c r="H43" i="21"/>
  <c r="H38" i="22"/>
  <c r="H39" i="22"/>
  <c r="H40" i="22"/>
  <c r="H41" i="22"/>
  <c r="H42" i="22"/>
  <c r="H43" i="22"/>
  <c r="H38" i="23"/>
  <c r="H39" i="23"/>
  <c r="H40" i="23"/>
  <c r="H41" i="23"/>
  <c r="H42" i="23"/>
  <c r="H43" i="23"/>
  <c r="H38" i="24"/>
  <c r="H39" i="24"/>
  <c r="H40" i="24"/>
  <c r="H41" i="24"/>
  <c r="H42" i="24"/>
  <c r="H43" i="24"/>
  <c r="H38" i="25"/>
  <c r="H39" i="25"/>
  <c r="H40" i="25"/>
  <c r="H41" i="25"/>
  <c r="H42" i="25"/>
  <c r="H43" i="25"/>
  <c r="H38" i="26"/>
  <c r="H39" i="26"/>
  <c r="H40" i="26"/>
  <c r="H41" i="26"/>
  <c r="H42" i="26"/>
  <c r="H43" i="26"/>
  <c r="H38" i="27"/>
  <c r="H39" i="27"/>
  <c r="H40" i="27"/>
  <c r="H41" i="27"/>
  <c r="H42" i="27"/>
  <c r="H43" i="27"/>
  <c r="H38" i="28"/>
  <c r="H39" i="28"/>
  <c r="H40" i="28"/>
  <c r="H41" i="28"/>
  <c r="H42" i="28"/>
  <c r="H43" i="28"/>
  <c r="H38" i="29"/>
  <c r="H39" i="29"/>
  <c r="H40" i="29"/>
  <c r="H41" i="29"/>
  <c r="H42" i="29"/>
  <c r="H43" i="29"/>
  <c r="H38" i="30"/>
  <c r="H39" i="30"/>
  <c r="H40" i="30"/>
  <c r="H41" i="30"/>
  <c r="H42" i="30"/>
  <c r="H43" i="30"/>
  <c r="H38" i="31"/>
  <c r="H39" i="31"/>
  <c r="H40" i="31"/>
  <c r="H41" i="31"/>
  <c r="H42" i="31"/>
  <c r="H43" i="31"/>
  <c r="H38" i="32"/>
  <c r="H39" i="32"/>
  <c r="H40" i="32"/>
  <c r="H41" i="32"/>
  <c r="H42" i="32"/>
  <c r="H43" i="32"/>
  <c r="H38" i="33"/>
  <c r="H39" i="33"/>
  <c r="H40" i="33"/>
  <c r="H41" i="33"/>
  <c r="H42" i="33"/>
  <c r="H43" i="33"/>
  <c r="H38" i="34"/>
  <c r="H39" i="34"/>
  <c r="H40" i="34"/>
  <c r="H41" i="34"/>
  <c r="H42" i="34"/>
  <c r="H43" i="34"/>
  <c r="H38" i="35"/>
  <c r="H39" i="35"/>
  <c r="H40" i="35"/>
  <c r="H41" i="35"/>
  <c r="H42" i="35"/>
  <c r="H43" i="35"/>
  <c r="H38" i="36"/>
  <c r="H39" i="36"/>
  <c r="H40" i="36"/>
  <c r="H41" i="36"/>
  <c r="H42" i="36"/>
  <c r="H43" i="36"/>
  <c r="H38" i="1"/>
  <c r="H39" i="1"/>
  <c r="H40" i="1"/>
  <c r="H41" i="1"/>
  <c r="H42" i="1"/>
  <c r="H43" i="1"/>
  <c r="H37" i="7"/>
  <c r="H37" i="8"/>
  <c r="H37" i="9"/>
  <c r="H37" i="10"/>
  <c r="H37" i="11"/>
  <c r="H37" i="12"/>
  <c r="H37" i="13"/>
  <c r="H37" i="14"/>
  <c r="H37" i="15"/>
  <c r="H37" i="16"/>
  <c r="H37" i="17"/>
  <c r="H37" i="18"/>
  <c r="H37" i="19"/>
  <c r="H37" i="20"/>
  <c r="H37" i="21"/>
  <c r="H37" i="22"/>
  <c r="H37" i="23"/>
  <c r="H37" i="24"/>
  <c r="H37" i="25"/>
  <c r="H37" i="26"/>
  <c r="H37" i="27"/>
  <c r="H37" i="28"/>
  <c r="H37" i="29"/>
  <c r="H37" i="30"/>
  <c r="H37" i="31"/>
  <c r="H37" i="32"/>
  <c r="H37" i="33"/>
  <c r="H37" i="34"/>
  <c r="H37" i="35"/>
  <c r="H37" i="36"/>
  <c r="H37" i="1"/>
  <c r="G38" i="7"/>
  <c r="G39" i="7"/>
  <c r="G40" i="7"/>
  <c r="G41" i="7"/>
  <c r="G42" i="7"/>
  <c r="G43" i="7"/>
  <c r="G38" i="8"/>
  <c r="G39" i="8"/>
  <c r="G40" i="8"/>
  <c r="G41" i="8"/>
  <c r="G42" i="8"/>
  <c r="G43" i="8"/>
  <c r="G38" i="9"/>
  <c r="G39" i="9"/>
  <c r="G40" i="9"/>
  <c r="G41" i="9"/>
  <c r="G42" i="9"/>
  <c r="G43" i="9"/>
  <c r="G38" i="10"/>
  <c r="G39" i="10"/>
  <c r="G40" i="10"/>
  <c r="G41" i="10"/>
  <c r="G42" i="10"/>
  <c r="G43" i="10"/>
  <c r="G38" i="11"/>
  <c r="G39" i="11"/>
  <c r="G40" i="11"/>
  <c r="G41" i="11"/>
  <c r="G42" i="11"/>
  <c r="G43" i="11"/>
  <c r="G38" i="12"/>
  <c r="G39" i="12"/>
  <c r="G40" i="12"/>
  <c r="G41" i="12"/>
  <c r="G42" i="12"/>
  <c r="G43" i="12"/>
  <c r="G38" i="13"/>
  <c r="G39" i="13"/>
  <c r="G40" i="13"/>
  <c r="G41" i="13"/>
  <c r="G42" i="13"/>
  <c r="G43" i="13"/>
  <c r="G38" i="14"/>
  <c r="G39" i="14"/>
  <c r="G40" i="14"/>
  <c r="G41" i="14"/>
  <c r="G42" i="14"/>
  <c r="G43" i="14"/>
  <c r="G38" i="15"/>
  <c r="G39" i="15"/>
  <c r="G40" i="15"/>
  <c r="G41" i="15"/>
  <c r="G42" i="15"/>
  <c r="G43" i="15"/>
  <c r="G38" i="16"/>
  <c r="G39" i="16"/>
  <c r="G40" i="16"/>
  <c r="G41" i="16"/>
  <c r="G42" i="16"/>
  <c r="G43" i="16"/>
  <c r="G38" i="17"/>
  <c r="G39" i="17"/>
  <c r="G40" i="17"/>
  <c r="G41" i="17"/>
  <c r="G42" i="17"/>
  <c r="G43" i="17"/>
  <c r="G38" i="18"/>
  <c r="G39" i="18"/>
  <c r="G40" i="18"/>
  <c r="G41" i="18"/>
  <c r="G42" i="18"/>
  <c r="G43" i="18"/>
  <c r="G38" i="19"/>
  <c r="G39" i="19"/>
  <c r="G40" i="19"/>
  <c r="G41" i="19"/>
  <c r="G42" i="19"/>
  <c r="G43" i="19"/>
  <c r="G38" i="20"/>
  <c r="G39" i="20"/>
  <c r="G40" i="20"/>
  <c r="G41" i="20"/>
  <c r="G42" i="20"/>
  <c r="G43" i="20"/>
  <c r="G38" i="21"/>
  <c r="G39" i="21"/>
  <c r="G40" i="21"/>
  <c r="G41" i="21"/>
  <c r="G42" i="21"/>
  <c r="G43" i="21"/>
  <c r="G38" i="22"/>
  <c r="G39" i="22"/>
  <c r="G40" i="22"/>
  <c r="G41" i="22"/>
  <c r="G42" i="22"/>
  <c r="G43" i="22"/>
  <c r="G38" i="23"/>
  <c r="G39" i="23"/>
  <c r="G40" i="23"/>
  <c r="G41" i="23"/>
  <c r="G42" i="23"/>
  <c r="G43" i="23"/>
  <c r="G38" i="24"/>
  <c r="G39" i="24"/>
  <c r="G40" i="24"/>
  <c r="G41" i="24"/>
  <c r="G42" i="24"/>
  <c r="G43" i="24"/>
  <c r="G38" i="25"/>
  <c r="G39" i="25"/>
  <c r="G40" i="25"/>
  <c r="G41" i="25"/>
  <c r="G42" i="25"/>
  <c r="G43" i="25"/>
  <c r="G38" i="26"/>
  <c r="G39" i="26"/>
  <c r="G40" i="26"/>
  <c r="G41" i="26"/>
  <c r="G42" i="26"/>
  <c r="G43" i="26"/>
  <c r="G38" i="27"/>
  <c r="G39" i="27"/>
  <c r="G40" i="27"/>
  <c r="G41" i="27"/>
  <c r="G42" i="27"/>
  <c r="G43" i="27"/>
  <c r="G38" i="28"/>
  <c r="G39" i="28"/>
  <c r="G40" i="28"/>
  <c r="G41" i="28"/>
  <c r="G42" i="28"/>
  <c r="G43" i="28"/>
  <c r="G38" i="29"/>
  <c r="G39" i="29"/>
  <c r="G40" i="29"/>
  <c r="G41" i="29"/>
  <c r="G42" i="29"/>
  <c r="G43" i="29"/>
  <c r="G38" i="30"/>
  <c r="G39" i="30"/>
  <c r="G40" i="30"/>
  <c r="G41" i="30"/>
  <c r="G42" i="30"/>
  <c r="G43" i="30"/>
  <c r="G38" i="31"/>
  <c r="G39" i="31"/>
  <c r="G40" i="31"/>
  <c r="G41" i="31"/>
  <c r="G42" i="31"/>
  <c r="G43" i="31"/>
  <c r="G38" i="32"/>
  <c r="G39" i="32"/>
  <c r="G40" i="32"/>
  <c r="G41" i="32"/>
  <c r="G42" i="32"/>
  <c r="G43" i="32"/>
  <c r="G38" i="33"/>
  <c r="G39" i="33"/>
  <c r="G40" i="33"/>
  <c r="G41" i="33"/>
  <c r="G42" i="33"/>
  <c r="G43" i="33"/>
  <c r="G38" i="34"/>
  <c r="G39" i="34"/>
  <c r="G40" i="34"/>
  <c r="G41" i="34"/>
  <c r="G42" i="34"/>
  <c r="G43" i="34"/>
  <c r="G38" i="35"/>
  <c r="G39" i="35"/>
  <c r="G40" i="35"/>
  <c r="G41" i="35"/>
  <c r="G42" i="35"/>
  <c r="G43" i="35"/>
  <c r="G38" i="36"/>
  <c r="G39" i="36"/>
  <c r="G40" i="36"/>
  <c r="G41" i="36"/>
  <c r="G42" i="36"/>
  <c r="G43" i="36"/>
  <c r="G38" i="1"/>
  <c r="G39" i="1"/>
  <c r="G40" i="1"/>
  <c r="G41" i="1"/>
  <c r="G42" i="1"/>
  <c r="G43" i="1"/>
  <c r="G37" i="7"/>
  <c r="G37" i="8"/>
  <c r="G37" i="9"/>
  <c r="G37" i="10"/>
  <c r="G37" i="11"/>
  <c r="G37" i="12"/>
  <c r="G37" i="13"/>
  <c r="G37" i="14"/>
  <c r="G37" i="15"/>
  <c r="G37" i="16"/>
  <c r="G37" i="17"/>
  <c r="G37" i="18"/>
  <c r="G37" i="19"/>
  <c r="G37" i="20"/>
  <c r="G37" i="21"/>
  <c r="G37" i="22"/>
  <c r="G37" i="23"/>
  <c r="G37" i="24"/>
  <c r="G37" i="25"/>
  <c r="G37" i="26"/>
  <c r="G37" i="27"/>
  <c r="G37" i="28"/>
  <c r="G37" i="29"/>
  <c r="G37" i="30"/>
  <c r="G37" i="31"/>
  <c r="G37" i="32"/>
  <c r="G37" i="33"/>
  <c r="G37" i="34"/>
  <c r="G37" i="35"/>
  <c r="G37" i="36"/>
  <c r="G37" i="1"/>
  <c r="H44" i="36" l="1"/>
  <c r="H44" i="32"/>
  <c r="H44" i="28"/>
  <c r="H44" i="24"/>
  <c r="H44" i="20"/>
  <c r="H44" i="16"/>
  <c r="H44" i="12"/>
  <c r="H44" i="8"/>
  <c r="H44" i="34"/>
  <c r="H44" i="30"/>
  <c r="H44" i="26"/>
  <c r="H44" i="22"/>
  <c r="H44" i="14"/>
  <c r="H44" i="10"/>
  <c r="H44" i="18"/>
  <c r="H44" i="1"/>
  <c r="H44" i="35"/>
  <c r="H44" i="33"/>
  <c r="H44" i="31"/>
  <c r="H44" i="29"/>
  <c r="H44" i="27"/>
  <c r="H44" i="25"/>
  <c r="H44" i="23"/>
  <c r="H44" i="21"/>
  <c r="H44" i="19"/>
  <c r="H44" i="17"/>
  <c r="H44" i="15"/>
  <c r="H44" i="13"/>
  <c r="H44" i="11"/>
  <c r="H44" i="9"/>
  <c r="H44" i="7"/>
  <c r="G44" i="36"/>
  <c r="G44" i="34"/>
  <c r="G44" i="32"/>
  <c r="G44" i="30"/>
  <c r="G44" i="28"/>
  <c r="G44" i="26"/>
  <c r="G44" i="24"/>
  <c r="G44" i="22"/>
  <c r="G44" i="20"/>
  <c r="G44" i="18"/>
  <c r="G44" i="16"/>
  <c r="G44" i="14"/>
  <c r="G44" i="12"/>
  <c r="G44" i="10"/>
  <c r="G44" i="8"/>
  <c r="G44" i="1"/>
  <c r="G44" i="35"/>
  <c r="G44" i="33"/>
  <c r="G44" i="31"/>
  <c r="G44" i="29"/>
  <c r="G44" i="27"/>
  <c r="G44" i="25"/>
  <c r="G44" i="23"/>
  <c r="G44" i="21"/>
  <c r="G44" i="19"/>
  <c r="G44" i="17"/>
  <c r="G44" i="15"/>
  <c r="G44" i="13"/>
  <c r="G44" i="11"/>
  <c r="G44" i="9"/>
  <c r="G44" i="7"/>
  <c r="F42" i="9"/>
  <c r="B7" i="34" l="1"/>
  <c r="B7" i="35" s="1"/>
  <c r="B7" i="36" s="1"/>
  <c r="B7" i="33"/>
  <c r="B7" i="32"/>
  <c r="B7" i="31"/>
  <c r="B7" i="30"/>
  <c r="B7" i="29"/>
  <c r="B7" i="28"/>
  <c r="B7" i="27"/>
  <c r="B7" i="26"/>
  <c r="B7" i="25"/>
  <c r="B7" i="24"/>
  <c r="B7" i="23"/>
  <c r="B7" i="22"/>
  <c r="B7" i="21"/>
  <c r="B7" i="20"/>
  <c r="B7" i="19"/>
  <c r="B7" i="18"/>
  <c r="B7" i="17"/>
  <c r="B7" i="16"/>
  <c r="B7" i="15"/>
  <c r="B7" i="14"/>
  <c r="B7" i="13"/>
  <c r="B7" i="12"/>
  <c r="B7" i="11"/>
  <c r="B7" i="10"/>
  <c r="B7" i="9"/>
  <c r="B7" i="8"/>
  <c r="B7" i="7"/>
  <c r="G71" i="37"/>
  <c r="G70" i="37"/>
  <c r="G69" i="37"/>
  <c r="G68" i="37"/>
  <c r="G67" i="37"/>
  <c r="G66" i="37"/>
  <c r="G65" i="37"/>
  <c r="E71" i="37"/>
  <c r="E70" i="37"/>
  <c r="E69" i="37"/>
  <c r="E68" i="37"/>
  <c r="E67" i="37"/>
  <c r="E66" i="37"/>
  <c r="E65" i="37"/>
  <c r="H58" i="37"/>
  <c r="H57" i="37"/>
  <c r="H56" i="37"/>
  <c r="H55" i="37"/>
  <c r="H54" i="37"/>
  <c r="H53" i="37"/>
  <c r="H52" i="37"/>
  <c r="C57" i="37"/>
  <c r="C56" i="37"/>
  <c r="C55" i="37"/>
  <c r="C54" i="37"/>
  <c r="C53" i="37"/>
  <c r="C52" i="37"/>
  <c r="H31" i="37"/>
  <c r="G31" i="37"/>
  <c r="F31" i="37"/>
  <c r="E31" i="37"/>
  <c r="H30" i="37"/>
  <c r="G30" i="37"/>
  <c r="F30" i="37"/>
  <c r="E30" i="37"/>
  <c r="H29" i="37"/>
  <c r="G29" i="37"/>
  <c r="F29" i="37"/>
  <c r="E29" i="37"/>
  <c r="H28" i="37"/>
  <c r="G28" i="37"/>
  <c r="F28" i="37"/>
  <c r="E28" i="37"/>
  <c r="H27" i="37"/>
  <c r="G27" i="37"/>
  <c r="F27" i="37"/>
  <c r="E27" i="37"/>
  <c r="H26" i="37"/>
  <c r="G26" i="37"/>
  <c r="F26" i="37"/>
  <c r="E26" i="37"/>
  <c r="H25" i="37"/>
  <c r="G25" i="37"/>
  <c r="F25" i="37"/>
  <c r="E25" i="37"/>
  <c r="D33" i="37"/>
  <c r="D21" i="37"/>
  <c r="B31" i="37"/>
  <c r="B30" i="37"/>
  <c r="B29" i="37"/>
  <c r="B28" i="37"/>
  <c r="B27" i="37"/>
  <c r="B26" i="37"/>
  <c r="B25" i="37"/>
  <c r="H19" i="37"/>
  <c r="G19" i="37"/>
  <c r="F19" i="37"/>
  <c r="E19" i="37"/>
  <c r="H18" i="37"/>
  <c r="G18" i="37"/>
  <c r="F18" i="37"/>
  <c r="E18" i="37"/>
  <c r="H17" i="37"/>
  <c r="G17" i="37"/>
  <c r="F17" i="37"/>
  <c r="E17" i="37"/>
  <c r="H16" i="37"/>
  <c r="G16" i="37"/>
  <c r="F16" i="37"/>
  <c r="E16" i="37"/>
  <c r="H15" i="37"/>
  <c r="G15" i="37"/>
  <c r="F15" i="37"/>
  <c r="E15" i="37"/>
  <c r="H14" i="37"/>
  <c r="G14" i="37"/>
  <c r="F14" i="37"/>
  <c r="E14" i="37"/>
  <c r="H13" i="37"/>
  <c r="G13" i="37"/>
  <c r="F13" i="37"/>
  <c r="E13" i="37"/>
  <c r="B19" i="37"/>
  <c r="B18" i="37"/>
  <c r="B17" i="37"/>
  <c r="B16" i="37"/>
  <c r="B15" i="37"/>
  <c r="B14" i="37"/>
  <c r="B13" i="37"/>
  <c r="H37" i="37" l="1"/>
  <c r="H38" i="37"/>
  <c r="H39" i="37"/>
  <c r="H40" i="37"/>
  <c r="H41" i="37"/>
  <c r="H42" i="37"/>
  <c r="H43" i="37"/>
  <c r="G37" i="37"/>
  <c r="G38" i="37"/>
  <c r="G39" i="37"/>
  <c r="G40" i="37"/>
  <c r="G41" i="37"/>
  <c r="G42" i="37"/>
  <c r="G43" i="37"/>
  <c r="A86" i="37"/>
  <c r="G72" i="37"/>
  <c r="E72" i="37"/>
  <c r="H59" i="37"/>
  <c r="C59" i="37"/>
  <c r="D45" i="37"/>
  <c r="F43" i="37"/>
  <c r="E43" i="37"/>
  <c r="B43" i="37"/>
  <c r="G83" i="37" s="1"/>
  <c r="K83" i="37" s="1"/>
  <c r="F42" i="37"/>
  <c r="E42" i="37"/>
  <c r="B42" i="37"/>
  <c r="F41" i="37"/>
  <c r="E41" i="37"/>
  <c r="B41" i="37"/>
  <c r="G81" i="37" s="1"/>
  <c r="F40" i="37"/>
  <c r="E40" i="37"/>
  <c r="B40" i="37"/>
  <c r="G80" i="37" s="1"/>
  <c r="K80" i="37" s="1"/>
  <c r="F39" i="37"/>
  <c r="E39" i="37"/>
  <c r="B39" i="37"/>
  <c r="F38" i="37"/>
  <c r="E38" i="37"/>
  <c r="B38" i="37"/>
  <c r="G78" i="37" s="1"/>
  <c r="K78" i="37" s="1"/>
  <c r="F37" i="37"/>
  <c r="E37" i="37"/>
  <c r="B37" i="37"/>
  <c r="G77" i="37" s="1"/>
  <c r="K77" i="37" s="1"/>
  <c r="H32" i="37"/>
  <c r="G32" i="37"/>
  <c r="F32" i="37"/>
  <c r="E32" i="37"/>
  <c r="B32" i="37"/>
  <c r="I31" i="37"/>
  <c r="C31" i="37"/>
  <c r="I30" i="37"/>
  <c r="C30" i="37"/>
  <c r="C42" i="37" s="1"/>
  <c r="B57" i="37" s="1"/>
  <c r="G57" i="37" s="1"/>
  <c r="I29" i="37"/>
  <c r="C29" i="37"/>
  <c r="I28" i="37"/>
  <c r="C28" i="37"/>
  <c r="I27" i="37"/>
  <c r="C27" i="37"/>
  <c r="D27" i="37" s="1"/>
  <c r="I26" i="37"/>
  <c r="C26" i="37"/>
  <c r="C38" i="37" s="1"/>
  <c r="B53" i="37" s="1"/>
  <c r="G53" i="37" s="1"/>
  <c r="I25" i="37"/>
  <c r="C25" i="37"/>
  <c r="H24" i="37"/>
  <c r="H36" i="37" s="1"/>
  <c r="G24" i="37"/>
  <c r="G36" i="37" s="1"/>
  <c r="F24" i="37"/>
  <c r="F36" i="37" s="1"/>
  <c r="E24" i="37"/>
  <c r="E36" i="37" s="1"/>
  <c r="D24" i="37"/>
  <c r="D36" i="37" s="1"/>
  <c r="C24" i="37"/>
  <c r="C36" i="37" s="1"/>
  <c r="B24" i="37"/>
  <c r="B36" i="37" s="1"/>
  <c r="A24" i="37"/>
  <c r="A36" i="37" s="1"/>
  <c r="H20" i="37"/>
  <c r="G20" i="37"/>
  <c r="F20" i="37"/>
  <c r="E20" i="37"/>
  <c r="B20" i="37"/>
  <c r="I19" i="37"/>
  <c r="D19" i="37"/>
  <c r="I18" i="37"/>
  <c r="D18" i="37"/>
  <c r="I17" i="37"/>
  <c r="D17" i="37"/>
  <c r="I16" i="37"/>
  <c r="D16" i="37"/>
  <c r="I15" i="37"/>
  <c r="D15" i="37"/>
  <c r="I14" i="37"/>
  <c r="D14" i="37"/>
  <c r="I13" i="37"/>
  <c r="D13" i="37"/>
  <c r="A86" i="36"/>
  <c r="C84" i="36"/>
  <c r="G72" i="36"/>
  <c r="E72" i="36"/>
  <c r="H59" i="36"/>
  <c r="C59" i="36"/>
  <c r="D45" i="36"/>
  <c r="F43" i="36"/>
  <c r="E43" i="36"/>
  <c r="B43" i="36"/>
  <c r="F42" i="36"/>
  <c r="E42" i="36"/>
  <c r="B42" i="36"/>
  <c r="F41" i="36"/>
  <c r="E41" i="36"/>
  <c r="B41" i="36"/>
  <c r="F40" i="36"/>
  <c r="E40" i="36"/>
  <c r="B40" i="36"/>
  <c r="F39" i="36"/>
  <c r="E39" i="36"/>
  <c r="B39" i="36"/>
  <c r="F38" i="36"/>
  <c r="E38" i="36"/>
  <c r="B38" i="36"/>
  <c r="F37" i="36"/>
  <c r="E37" i="36"/>
  <c r="B37" i="36"/>
  <c r="G77" i="36" s="1"/>
  <c r="K77" i="36" s="1"/>
  <c r="H32" i="36"/>
  <c r="G32" i="36"/>
  <c r="F32" i="36"/>
  <c r="E32" i="36"/>
  <c r="B32" i="36"/>
  <c r="I31" i="36"/>
  <c r="C31" i="36"/>
  <c r="I30" i="36"/>
  <c r="C30" i="36"/>
  <c r="I29" i="36"/>
  <c r="C29" i="36"/>
  <c r="C41" i="36" s="1"/>
  <c r="B56" i="36" s="1"/>
  <c r="G56" i="36" s="1"/>
  <c r="I28" i="36"/>
  <c r="C28" i="36"/>
  <c r="I27" i="36"/>
  <c r="C27" i="36"/>
  <c r="I26" i="36"/>
  <c r="C26" i="36"/>
  <c r="I25" i="36"/>
  <c r="C25" i="36"/>
  <c r="H24" i="36"/>
  <c r="H36" i="36" s="1"/>
  <c r="G24" i="36"/>
  <c r="G36" i="36" s="1"/>
  <c r="F24" i="36"/>
  <c r="F36" i="36" s="1"/>
  <c r="E24" i="36"/>
  <c r="E36" i="36" s="1"/>
  <c r="D24" i="36"/>
  <c r="D36" i="36" s="1"/>
  <c r="C24" i="36"/>
  <c r="C36" i="36" s="1"/>
  <c r="B24" i="36"/>
  <c r="B36" i="36" s="1"/>
  <c r="A24" i="36"/>
  <c r="A36" i="36" s="1"/>
  <c r="H20" i="36"/>
  <c r="G20" i="36"/>
  <c r="F20" i="36"/>
  <c r="E20" i="36"/>
  <c r="B20" i="36"/>
  <c r="I19" i="36"/>
  <c r="D19" i="36"/>
  <c r="I18" i="36"/>
  <c r="D18" i="36"/>
  <c r="I17" i="36"/>
  <c r="D17" i="36"/>
  <c r="I16" i="36"/>
  <c r="D16" i="36"/>
  <c r="I15" i="36"/>
  <c r="D15" i="36"/>
  <c r="I14" i="36"/>
  <c r="D14" i="36"/>
  <c r="I13" i="36"/>
  <c r="D13" i="36"/>
  <c r="A86" i="35"/>
  <c r="C84" i="35"/>
  <c r="G72" i="35"/>
  <c r="E72" i="35"/>
  <c r="H59" i="35"/>
  <c r="C59" i="35"/>
  <c r="D45" i="35"/>
  <c r="F43" i="35"/>
  <c r="E43" i="35"/>
  <c r="B43" i="35"/>
  <c r="F42" i="35"/>
  <c r="E42" i="35"/>
  <c r="B42" i="35"/>
  <c r="F41" i="35"/>
  <c r="E41" i="35"/>
  <c r="B41" i="35"/>
  <c r="F40" i="35"/>
  <c r="E40" i="35"/>
  <c r="B40" i="35"/>
  <c r="F39" i="35"/>
  <c r="E39" i="35"/>
  <c r="B39" i="35"/>
  <c r="F38" i="35"/>
  <c r="E38" i="35"/>
  <c r="B38" i="35"/>
  <c r="F37" i="35"/>
  <c r="E37" i="35"/>
  <c r="B37" i="35"/>
  <c r="H32" i="35"/>
  <c r="G32" i="35"/>
  <c r="F32" i="35"/>
  <c r="E32" i="35"/>
  <c r="B32" i="35"/>
  <c r="I31" i="35"/>
  <c r="C31" i="35"/>
  <c r="I30" i="35"/>
  <c r="C30" i="35"/>
  <c r="I29" i="35"/>
  <c r="C29" i="35"/>
  <c r="I28" i="35"/>
  <c r="C28" i="35"/>
  <c r="D28" i="35" s="1"/>
  <c r="I27" i="35"/>
  <c r="C27" i="35"/>
  <c r="I26" i="35"/>
  <c r="C26" i="35"/>
  <c r="D26" i="35" s="1"/>
  <c r="I25" i="35"/>
  <c r="C25" i="35"/>
  <c r="H24" i="35"/>
  <c r="H36" i="35" s="1"/>
  <c r="G24" i="35"/>
  <c r="G36" i="35" s="1"/>
  <c r="F24" i="35"/>
  <c r="F36" i="35" s="1"/>
  <c r="E24" i="35"/>
  <c r="E36" i="35" s="1"/>
  <c r="D24" i="35"/>
  <c r="D36" i="35" s="1"/>
  <c r="C24" i="35"/>
  <c r="C36" i="35" s="1"/>
  <c r="B24" i="35"/>
  <c r="B36" i="35" s="1"/>
  <c r="A24" i="35"/>
  <c r="A36" i="35" s="1"/>
  <c r="H20" i="35"/>
  <c r="G20" i="35"/>
  <c r="F20" i="35"/>
  <c r="E20" i="35"/>
  <c r="B20" i="35"/>
  <c r="I19" i="35"/>
  <c r="D19" i="35"/>
  <c r="I18" i="35"/>
  <c r="D18" i="35"/>
  <c r="I17" i="35"/>
  <c r="D17" i="35"/>
  <c r="I16" i="35"/>
  <c r="D16" i="35"/>
  <c r="I15" i="35"/>
  <c r="D15" i="35"/>
  <c r="I14" i="35"/>
  <c r="D14" i="35"/>
  <c r="I13" i="35"/>
  <c r="D13" i="35"/>
  <c r="A86" i="34"/>
  <c r="C84" i="34"/>
  <c r="G72" i="34"/>
  <c r="E72" i="34"/>
  <c r="H59" i="34"/>
  <c r="C59" i="34"/>
  <c r="D45" i="34"/>
  <c r="F43" i="34"/>
  <c r="E43" i="34"/>
  <c r="B43" i="34"/>
  <c r="F42" i="34"/>
  <c r="E42" i="34"/>
  <c r="B42" i="34"/>
  <c r="F41" i="34"/>
  <c r="E41" i="34"/>
  <c r="B41" i="34"/>
  <c r="F40" i="34"/>
  <c r="E40" i="34"/>
  <c r="B40" i="34"/>
  <c r="F39" i="34"/>
  <c r="E39" i="34"/>
  <c r="B39" i="34"/>
  <c r="F38" i="34"/>
  <c r="E38" i="34"/>
  <c r="B38" i="34"/>
  <c r="F37" i="34"/>
  <c r="E37" i="34"/>
  <c r="B37" i="34"/>
  <c r="H32" i="34"/>
  <c r="G32" i="34"/>
  <c r="F32" i="34"/>
  <c r="E32" i="34"/>
  <c r="B32" i="34"/>
  <c r="I31" i="34"/>
  <c r="C31" i="34"/>
  <c r="C43" i="34" s="1"/>
  <c r="B58" i="34" s="1"/>
  <c r="G58" i="34" s="1"/>
  <c r="I30" i="34"/>
  <c r="C30" i="34"/>
  <c r="D30" i="34" s="1"/>
  <c r="I29" i="34"/>
  <c r="C29" i="34"/>
  <c r="C41" i="34" s="1"/>
  <c r="B56" i="34" s="1"/>
  <c r="G56" i="34" s="1"/>
  <c r="I28" i="34"/>
  <c r="C28" i="34"/>
  <c r="I27" i="34"/>
  <c r="C27" i="34"/>
  <c r="D27" i="34" s="1"/>
  <c r="I26" i="34"/>
  <c r="C26" i="34"/>
  <c r="C38" i="34" s="1"/>
  <c r="B53" i="34" s="1"/>
  <c r="G53" i="34" s="1"/>
  <c r="I25" i="34"/>
  <c r="C25" i="34"/>
  <c r="H24" i="34"/>
  <c r="H36" i="34" s="1"/>
  <c r="G24" i="34"/>
  <c r="G36" i="34" s="1"/>
  <c r="F24" i="34"/>
  <c r="F36" i="34" s="1"/>
  <c r="E24" i="34"/>
  <c r="E36" i="34" s="1"/>
  <c r="D24" i="34"/>
  <c r="D36" i="34" s="1"/>
  <c r="C24" i="34"/>
  <c r="C36" i="34" s="1"/>
  <c r="B24" i="34"/>
  <c r="B36" i="34" s="1"/>
  <c r="A24" i="34"/>
  <c r="A36" i="34" s="1"/>
  <c r="H20" i="34"/>
  <c r="G20" i="34"/>
  <c r="F20" i="34"/>
  <c r="E20" i="34"/>
  <c r="B20" i="34"/>
  <c r="I19" i="34"/>
  <c r="D19" i="34"/>
  <c r="I18" i="34"/>
  <c r="D18" i="34"/>
  <c r="I17" i="34"/>
  <c r="D17" i="34"/>
  <c r="I16" i="34"/>
  <c r="D16" i="34"/>
  <c r="I15" i="34"/>
  <c r="D15" i="34"/>
  <c r="I14" i="34"/>
  <c r="D14" i="34"/>
  <c r="I13" i="34"/>
  <c r="D13" i="34"/>
  <c r="A86" i="33"/>
  <c r="C84" i="33"/>
  <c r="G72" i="33"/>
  <c r="E72" i="33"/>
  <c r="H59" i="33"/>
  <c r="C59" i="33"/>
  <c r="D45" i="33"/>
  <c r="F43" i="33"/>
  <c r="E43" i="33"/>
  <c r="B43" i="33"/>
  <c r="F42" i="33"/>
  <c r="E42" i="33"/>
  <c r="B42" i="33"/>
  <c r="F41" i="33"/>
  <c r="E41" i="33"/>
  <c r="B41" i="33"/>
  <c r="F40" i="33"/>
  <c r="E40" i="33"/>
  <c r="B40" i="33"/>
  <c r="F39" i="33"/>
  <c r="E39" i="33"/>
  <c r="B39" i="33"/>
  <c r="F38" i="33"/>
  <c r="E38" i="33"/>
  <c r="B38" i="33"/>
  <c r="F37" i="33"/>
  <c r="E37" i="33"/>
  <c r="B37" i="33"/>
  <c r="H32" i="33"/>
  <c r="G32" i="33"/>
  <c r="F32" i="33"/>
  <c r="E32" i="33"/>
  <c r="B32" i="33"/>
  <c r="I31" i="33"/>
  <c r="C31" i="33"/>
  <c r="I30" i="33"/>
  <c r="C30" i="33"/>
  <c r="I29" i="33"/>
  <c r="C29" i="33"/>
  <c r="I28" i="33"/>
  <c r="C28" i="33"/>
  <c r="D28" i="33" s="1"/>
  <c r="I27" i="33"/>
  <c r="C27" i="33"/>
  <c r="C39" i="33" s="1"/>
  <c r="B54" i="33" s="1"/>
  <c r="G54" i="33" s="1"/>
  <c r="I26" i="33"/>
  <c r="C26" i="33"/>
  <c r="I25" i="33"/>
  <c r="C25" i="33"/>
  <c r="D25" i="33" s="1"/>
  <c r="H24" i="33"/>
  <c r="H36" i="33" s="1"/>
  <c r="G24" i="33"/>
  <c r="G36" i="33" s="1"/>
  <c r="F24" i="33"/>
  <c r="F36" i="33" s="1"/>
  <c r="E24" i="33"/>
  <c r="E36" i="33" s="1"/>
  <c r="D24" i="33"/>
  <c r="D36" i="33" s="1"/>
  <c r="C24" i="33"/>
  <c r="C36" i="33" s="1"/>
  <c r="B24" i="33"/>
  <c r="B36" i="33" s="1"/>
  <c r="A24" i="33"/>
  <c r="A36" i="33" s="1"/>
  <c r="H20" i="33"/>
  <c r="G20" i="33"/>
  <c r="F20" i="33"/>
  <c r="E20" i="33"/>
  <c r="B20" i="33"/>
  <c r="I19" i="33"/>
  <c r="D19" i="33"/>
  <c r="I18" i="33"/>
  <c r="D18" i="33"/>
  <c r="I17" i="33"/>
  <c r="D17" i="33"/>
  <c r="I16" i="33"/>
  <c r="D16" i="33"/>
  <c r="I15" i="33"/>
  <c r="D15" i="33"/>
  <c r="I14" i="33"/>
  <c r="D14" i="33"/>
  <c r="I13" i="33"/>
  <c r="D13" i="33"/>
  <c r="A86" i="32"/>
  <c r="C84" i="32"/>
  <c r="G72" i="32"/>
  <c r="E72" i="32"/>
  <c r="H59" i="32"/>
  <c r="C59" i="32"/>
  <c r="D45" i="32"/>
  <c r="F43" i="32"/>
  <c r="E43" i="32"/>
  <c r="B43" i="32"/>
  <c r="F42" i="32"/>
  <c r="E42" i="32"/>
  <c r="B42" i="32"/>
  <c r="F41" i="32"/>
  <c r="E41" i="32"/>
  <c r="B41" i="32"/>
  <c r="F40" i="32"/>
  <c r="E40" i="32"/>
  <c r="B40" i="32"/>
  <c r="F39" i="32"/>
  <c r="E39" i="32"/>
  <c r="B39" i="32"/>
  <c r="F38" i="32"/>
  <c r="E38" i="32"/>
  <c r="B38" i="32"/>
  <c r="F37" i="32"/>
  <c r="E37" i="32"/>
  <c r="B37" i="32"/>
  <c r="H32" i="32"/>
  <c r="G32" i="32"/>
  <c r="F32" i="32"/>
  <c r="E32" i="32"/>
  <c r="B32" i="32"/>
  <c r="I31" i="32"/>
  <c r="C31" i="32"/>
  <c r="I30" i="32"/>
  <c r="C30" i="32"/>
  <c r="D30" i="32" s="1"/>
  <c r="I29" i="32"/>
  <c r="C29" i="32"/>
  <c r="I28" i="32"/>
  <c r="C28" i="32"/>
  <c r="I27" i="32"/>
  <c r="C27" i="32"/>
  <c r="D27" i="32" s="1"/>
  <c r="I26" i="32"/>
  <c r="C26" i="32"/>
  <c r="C38" i="32" s="1"/>
  <c r="B53" i="32" s="1"/>
  <c r="G53" i="32" s="1"/>
  <c r="I25" i="32"/>
  <c r="C25" i="32"/>
  <c r="H24" i="32"/>
  <c r="H36" i="32" s="1"/>
  <c r="G24" i="32"/>
  <c r="G36" i="32" s="1"/>
  <c r="F24" i="32"/>
  <c r="F36" i="32" s="1"/>
  <c r="E24" i="32"/>
  <c r="E36" i="32" s="1"/>
  <c r="D24" i="32"/>
  <c r="D36" i="32" s="1"/>
  <c r="C24" i="32"/>
  <c r="C36" i="32" s="1"/>
  <c r="B24" i="32"/>
  <c r="B36" i="32" s="1"/>
  <c r="A24" i="32"/>
  <c r="A36" i="32" s="1"/>
  <c r="H20" i="32"/>
  <c r="G20" i="32"/>
  <c r="F20" i="32"/>
  <c r="E20" i="32"/>
  <c r="B20" i="32"/>
  <c r="I19" i="32"/>
  <c r="D19" i="32"/>
  <c r="I18" i="32"/>
  <c r="D18" i="32"/>
  <c r="I17" i="32"/>
  <c r="D17" i="32"/>
  <c r="I16" i="32"/>
  <c r="D16" i="32"/>
  <c r="I15" i="32"/>
  <c r="D15" i="32"/>
  <c r="I14" i="32"/>
  <c r="D14" i="32"/>
  <c r="I13" i="32"/>
  <c r="D13" i="32"/>
  <c r="A86" i="31"/>
  <c r="C84" i="31"/>
  <c r="G72" i="31"/>
  <c r="E72" i="31"/>
  <c r="H59" i="31"/>
  <c r="C59" i="31"/>
  <c r="D45" i="31"/>
  <c r="F43" i="31"/>
  <c r="E43" i="31"/>
  <c r="B43" i="31"/>
  <c r="F42" i="31"/>
  <c r="E42" i="31"/>
  <c r="B42" i="31"/>
  <c r="F41" i="31"/>
  <c r="E41" i="31"/>
  <c r="B41" i="31"/>
  <c r="F40" i="31"/>
  <c r="E40" i="31"/>
  <c r="B40" i="31"/>
  <c r="F39" i="31"/>
  <c r="E39" i="31"/>
  <c r="B39" i="31"/>
  <c r="F38" i="31"/>
  <c r="E38" i="31"/>
  <c r="B38" i="31"/>
  <c r="F37" i="31"/>
  <c r="E37" i="31"/>
  <c r="B37" i="31"/>
  <c r="H32" i="31"/>
  <c r="G32" i="31"/>
  <c r="F32" i="31"/>
  <c r="E32" i="31"/>
  <c r="B32" i="31"/>
  <c r="I31" i="31"/>
  <c r="C31" i="31"/>
  <c r="C43" i="31" s="1"/>
  <c r="B58" i="31" s="1"/>
  <c r="G58" i="31" s="1"/>
  <c r="I30" i="31"/>
  <c r="C30" i="31"/>
  <c r="C42" i="31" s="1"/>
  <c r="B57" i="31" s="1"/>
  <c r="G57" i="31" s="1"/>
  <c r="I29" i="31"/>
  <c r="C29" i="31"/>
  <c r="D29" i="31" s="1"/>
  <c r="I28" i="31"/>
  <c r="C28" i="31"/>
  <c r="I27" i="31"/>
  <c r="C27" i="31"/>
  <c r="C39" i="31" s="1"/>
  <c r="B54" i="31" s="1"/>
  <c r="G54" i="31" s="1"/>
  <c r="I26" i="31"/>
  <c r="C26" i="31"/>
  <c r="I25" i="31"/>
  <c r="C25" i="31"/>
  <c r="D25" i="31" s="1"/>
  <c r="H24" i="31"/>
  <c r="H36" i="31" s="1"/>
  <c r="G24" i="31"/>
  <c r="G36" i="31" s="1"/>
  <c r="F24" i="31"/>
  <c r="F36" i="31" s="1"/>
  <c r="E24" i="31"/>
  <c r="E36" i="31" s="1"/>
  <c r="D24" i="31"/>
  <c r="D36" i="31" s="1"/>
  <c r="C24" i="31"/>
  <c r="C36" i="31" s="1"/>
  <c r="B24" i="31"/>
  <c r="B36" i="31" s="1"/>
  <c r="A24" i="31"/>
  <c r="A36" i="31" s="1"/>
  <c r="H20" i="31"/>
  <c r="G20" i="31"/>
  <c r="F20" i="31"/>
  <c r="E20" i="31"/>
  <c r="B20" i="31"/>
  <c r="I19" i="31"/>
  <c r="D19" i="31"/>
  <c r="I18" i="31"/>
  <c r="D18" i="31"/>
  <c r="I17" i="31"/>
  <c r="D17" i="31"/>
  <c r="I16" i="31"/>
  <c r="D16" i="31"/>
  <c r="I15" i="31"/>
  <c r="D15" i="31"/>
  <c r="I14" i="31"/>
  <c r="D14" i="31"/>
  <c r="I13" i="31"/>
  <c r="D13" i="31"/>
  <c r="A86" i="30"/>
  <c r="C84" i="30"/>
  <c r="G72" i="30"/>
  <c r="E72" i="30"/>
  <c r="H59" i="30"/>
  <c r="C59" i="30"/>
  <c r="D45" i="30"/>
  <c r="F43" i="30"/>
  <c r="E43" i="30"/>
  <c r="B43" i="30"/>
  <c r="F42" i="30"/>
  <c r="E42" i="30"/>
  <c r="B42" i="30"/>
  <c r="F41" i="30"/>
  <c r="E41" i="30"/>
  <c r="B41" i="30"/>
  <c r="F40" i="30"/>
  <c r="E40" i="30"/>
  <c r="B40" i="30"/>
  <c r="F39" i="30"/>
  <c r="E39" i="30"/>
  <c r="B39" i="30"/>
  <c r="F38" i="30"/>
  <c r="E38" i="30"/>
  <c r="B38" i="30"/>
  <c r="F37" i="30"/>
  <c r="E37" i="30"/>
  <c r="B37" i="30"/>
  <c r="H32" i="30"/>
  <c r="G32" i="30"/>
  <c r="F32" i="30"/>
  <c r="E32" i="30"/>
  <c r="B32" i="30"/>
  <c r="I31" i="30"/>
  <c r="C31" i="30"/>
  <c r="D31" i="30" s="1"/>
  <c r="I30" i="30"/>
  <c r="C30" i="30"/>
  <c r="D30" i="30" s="1"/>
  <c r="I29" i="30"/>
  <c r="C29" i="30"/>
  <c r="I28" i="30"/>
  <c r="C28" i="30"/>
  <c r="I27" i="30"/>
  <c r="C27" i="30"/>
  <c r="D27" i="30" s="1"/>
  <c r="I26" i="30"/>
  <c r="C26" i="30"/>
  <c r="D26" i="30" s="1"/>
  <c r="I25" i="30"/>
  <c r="C25" i="30"/>
  <c r="H24" i="30"/>
  <c r="H36" i="30" s="1"/>
  <c r="G24" i="30"/>
  <c r="G36" i="30" s="1"/>
  <c r="F24" i="30"/>
  <c r="F36" i="30" s="1"/>
  <c r="E24" i="30"/>
  <c r="E36" i="30" s="1"/>
  <c r="D24" i="30"/>
  <c r="D36" i="30" s="1"/>
  <c r="C24" i="30"/>
  <c r="C36" i="30" s="1"/>
  <c r="B24" i="30"/>
  <c r="B36" i="30" s="1"/>
  <c r="A24" i="30"/>
  <c r="A36" i="30" s="1"/>
  <c r="H20" i="30"/>
  <c r="G20" i="30"/>
  <c r="F20" i="30"/>
  <c r="E20" i="30"/>
  <c r="B20" i="30"/>
  <c r="I19" i="30"/>
  <c r="D19" i="30"/>
  <c r="I18" i="30"/>
  <c r="D18" i="30"/>
  <c r="I17" i="30"/>
  <c r="D17" i="30"/>
  <c r="I16" i="30"/>
  <c r="D16" i="30"/>
  <c r="I15" i="30"/>
  <c r="D15" i="30"/>
  <c r="I14" i="30"/>
  <c r="D14" i="30"/>
  <c r="I13" i="30"/>
  <c r="D13" i="30"/>
  <c r="A86" i="29"/>
  <c r="C84" i="29"/>
  <c r="G72" i="29"/>
  <c r="E72" i="29"/>
  <c r="H59" i="29"/>
  <c r="C59" i="29"/>
  <c r="D45" i="29"/>
  <c r="F43" i="29"/>
  <c r="E43" i="29"/>
  <c r="B43" i="29"/>
  <c r="F42" i="29"/>
  <c r="E42" i="29"/>
  <c r="B42" i="29"/>
  <c r="F41" i="29"/>
  <c r="E41" i="29"/>
  <c r="B41" i="29"/>
  <c r="F40" i="29"/>
  <c r="E40" i="29"/>
  <c r="B40" i="29"/>
  <c r="F39" i="29"/>
  <c r="E39" i="29"/>
  <c r="B39" i="29"/>
  <c r="F38" i="29"/>
  <c r="E38" i="29"/>
  <c r="B38" i="29"/>
  <c r="F37" i="29"/>
  <c r="E37" i="29"/>
  <c r="B37" i="29"/>
  <c r="H32" i="29"/>
  <c r="G32" i="29"/>
  <c r="F32" i="29"/>
  <c r="E32" i="29"/>
  <c r="B32" i="29"/>
  <c r="I31" i="29"/>
  <c r="C31" i="29"/>
  <c r="D31" i="29" s="1"/>
  <c r="I30" i="29"/>
  <c r="C30" i="29"/>
  <c r="I29" i="29"/>
  <c r="C29" i="29"/>
  <c r="I28" i="29"/>
  <c r="C28" i="29"/>
  <c r="D28" i="29" s="1"/>
  <c r="I27" i="29"/>
  <c r="C27" i="29"/>
  <c r="D27" i="29" s="1"/>
  <c r="I26" i="29"/>
  <c r="C26" i="29"/>
  <c r="I25" i="29"/>
  <c r="C25" i="29"/>
  <c r="C37" i="29" s="1"/>
  <c r="B52" i="29" s="1"/>
  <c r="G52" i="29" s="1"/>
  <c r="H24" i="29"/>
  <c r="H36" i="29" s="1"/>
  <c r="G24" i="29"/>
  <c r="G36" i="29" s="1"/>
  <c r="F24" i="29"/>
  <c r="F36" i="29" s="1"/>
  <c r="E24" i="29"/>
  <c r="E36" i="29" s="1"/>
  <c r="D24" i="29"/>
  <c r="D36" i="29" s="1"/>
  <c r="C24" i="29"/>
  <c r="C36" i="29" s="1"/>
  <c r="B24" i="29"/>
  <c r="B36" i="29" s="1"/>
  <c r="A24" i="29"/>
  <c r="A36" i="29" s="1"/>
  <c r="H20" i="29"/>
  <c r="G20" i="29"/>
  <c r="F20" i="29"/>
  <c r="E20" i="29"/>
  <c r="B20" i="29"/>
  <c r="I19" i="29"/>
  <c r="D19" i="29"/>
  <c r="I18" i="29"/>
  <c r="D18" i="29"/>
  <c r="I17" i="29"/>
  <c r="D17" i="29"/>
  <c r="I16" i="29"/>
  <c r="D16" i="29"/>
  <c r="I15" i="29"/>
  <c r="D15" i="29"/>
  <c r="I14" i="29"/>
  <c r="D14" i="29"/>
  <c r="I13" i="29"/>
  <c r="D13" i="29"/>
  <c r="A86" i="28"/>
  <c r="C84" i="28"/>
  <c r="G72" i="28"/>
  <c r="E72" i="28"/>
  <c r="H59" i="28"/>
  <c r="C59" i="28"/>
  <c r="D45" i="28"/>
  <c r="F43" i="28"/>
  <c r="E43" i="28"/>
  <c r="B43" i="28"/>
  <c r="F42" i="28"/>
  <c r="E42" i="28"/>
  <c r="B42" i="28"/>
  <c r="F41" i="28"/>
  <c r="E41" i="28"/>
  <c r="B41" i="28"/>
  <c r="F40" i="28"/>
  <c r="E40" i="28"/>
  <c r="B40" i="28"/>
  <c r="F39" i="28"/>
  <c r="E39" i="28"/>
  <c r="B39" i="28"/>
  <c r="F38" i="28"/>
  <c r="E38" i="28"/>
  <c r="B38" i="28"/>
  <c r="F37" i="28"/>
  <c r="E37" i="28"/>
  <c r="B37" i="28"/>
  <c r="H32" i="28"/>
  <c r="G32" i="28"/>
  <c r="F32" i="28"/>
  <c r="E32" i="28"/>
  <c r="B32" i="28"/>
  <c r="I31" i="28"/>
  <c r="C31" i="28"/>
  <c r="C43" i="28" s="1"/>
  <c r="B58" i="28" s="1"/>
  <c r="G58" i="28" s="1"/>
  <c r="I30" i="28"/>
  <c r="C30" i="28"/>
  <c r="I29" i="28"/>
  <c r="C29" i="28"/>
  <c r="D29" i="28" s="1"/>
  <c r="I28" i="28"/>
  <c r="C28" i="28"/>
  <c r="C40" i="28" s="1"/>
  <c r="B55" i="28" s="1"/>
  <c r="G55" i="28" s="1"/>
  <c r="I27" i="28"/>
  <c r="C27" i="28"/>
  <c r="I26" i="28"/>
  <c r="C26" i="28"/>
  <c r="C38" i="28" s="1"/>
  <c r="B53" i="28" s="1"/>
  <c r="G53" i="28" s="1"/>
  <c r="I25" i="28"/>
  <c r="C25" i="28"/>
  <c r="H24" i="28"/>
  <c r="H36" i="28" s="1"/>
  <c r="G24" i="28"/>
  <c r="G36" i="28" s="1"/>
  <c r="F24" i="28"/>
  <c r="F36" i="28" s="1"/>
  <c r="E24" i="28"/>
  <c r="E36" i="28" s="1"/>
  <c r="D24" i="28"/>
  <c r="D36" i="28" s="1"/>
  <c r="C24" i="28"/>
  <c r="C36" i="28" s="1"/>
  <c r="B24" i="28"/>
  <c r="B36" i="28" s="1"/>
  <c r="A24" i="28"/>
  <c r="A36" i="28" s="1"/>
  <c r="H20" i="28"/>
  <c r="G20" i="28"/>
  <c r="F20" i="28"/>
  <c r="E20" i="28"/>
  <c r="B20" i="28"/>
  <c r="I19" i="28"/>
  <c r="D19" i="28"/>
  <c r="I18" i="28"/>
  <c r="D18" i="28"/>
  <c r="I17" i="28"/>
  <c r="D17" i="28"/>
  <c r="I16" i="28"/>
  <c r="D16" i="28"/>
  <c r="I15" i="28"/>
  <c r="D15" i="28"/>
  <c r="I14" i="28"/>
  <c r="D14" i="28"/>
  <c r="I13" i="28"/>
  <c r="D13" i="28"/>
  <c r="A86" i="27"/>
  <c r="C84" i="27"/>
  <c r="G72" i="27"/>
  <c r="E72" i="27"/>
  <c r="H59" i="27"/>
  <c r="C59" i="27"/>
  <c r="D45" i="27"/>
  <c r="F43" i="27"/>
  <c r="E43" i="27"/>
  <c r="B43" i="27"/>
  <c r="G83" i="27" s="1"/>
  <c r="K83" i="27" s="1"/>
  <c r="F42" i="27"/>
  <c r="E42" i="27"/>
  <c r="B42" i="27"/>
  <c r="F41" i="27"/>
  <c r="E41" i="27"/>
  <c r="B41" i="27"/>
  <c r="F40" i="27"/>
  <c r="E40" i="27"/>
  <c r="B40" i="27"/>
  <c r="F39" i="27"/>
  <c r="E39" i="27"/>
  <c r="B39" i="27"/>
  <c r="F38" i="27"/>
  <c r="E38" i="27"/>
  <c r="B38" i="27"/>
  <c r="F37" i="27"/>
  <c r="E37" i="27"/>
  <c r="B37" i="27"/>
  <c r="H32" i="27"/>
  <c r="G32" i="27"/>
  <c r="F32" i="27"/>
  <c r="E32" i="27"/>
  <c r="B32" i="27"/>
  <c r="I31" i="27"/>
  <c r="C31" i="27"/>
  <c r="I30" i="27"/>
  <c r="C30" i="27"/>
  <c r="C42" i="27" s="1"/>
  <c r="B57" i="27" s="1"/>
  <c r="G57" i="27" s="1"/>
  <c r="I29" i="27"/>
  <c r="C29" i="27"/>
  <c r="I28" i="27"/>
  <c r="C28" i="27"/>
  <c r="C40" i="27" s="1"/>
  <c r="B55" i="27" s="1"/>
  <c r="G55" i="27" s="1"/>
  <c r="I27" i="27"/>
  <c r="C27" i="27"/>
  <c r="D27" i="27" s="1"/>
  <c r="I26" i="27"/>
  <c r="C26" i="27"/>
  <c r="D26" i="27" s="1"/>
  <c r="I25" i="27"/>
  <c r="C25" i="27"/>
  <c r="H24" i="27"/>
  <c r="H36" i="27" s="1"/>
  <c r="G24" i="27"/>
  <c r="G36" i="27" s="1"/>
  <c r="F24" i="27"/>
  <c r="F36" i="27" s="1"/>
  <c r="E24" i="27"/>
  <c r="E36" i="27" s="1"/>
  <c r="D24" i="27"/>
  <c r="D36" i="27" s="1"/>
  <c r="C24" i="27"/>
  <c r="C36" i="27" s="1"/>
  <c r="B24" i="27"/>
  <c r="B36" i="27" s="1"/>
  <c r="A24" i="27"/>
  <c r="A36" i="27" s="1"/>
  <c r="H20" i="27"/>
  <c r="G20" i="27"/>
  <c r="F20" i="27"/>
  <c r="E20" i="27"/>
  <c r="B20" i="27"/>
  <c r="I19" i="27"/>
  <c r="D19" i="27"/>
  <c r="I18" i="27"/>
  <c r="D18" i="27"/>
  <c r="I17" i="27"/>
  <c r="D17" i="27"/>
  <c r="I16" i="27"/>
  <c r="D16" i="27"/>
  <c r="I15" i="27"/>
  <c r="D15" i="27"/>
  <c r="I14" i="27"/>
  <c r="D14" i="27"/>
  <c r="I13" i="27"/>
  <c r="D13" i="27"/>
  <c r="A86" i="26"/>
  <c r="C84" i="26"/>
  <c r="G72" i="26"/>
  <c r="E72" i="26"/>
  <c r="H59" i="26"/>
  <c r="C59" i="26"/>
  <c r="D45" i="26"/>
  <c r="F43" i="26"/>
  <c r="E43" i="26"/>
  <c r="B43" i="26"/>
  <c r="F42" i="26"/>
  <c r="E42" i="26"/>
  <c r="B42" i="26"/>
  <c r="G82" i="26" s="1"/>
  <c r="K82" i="26" s="1"/>
  <c r="F41" i="26"/>
  <c r="E41" i="26"/>
  <c r="B41" i="26"/>
  <c r="F40" i="26"/>
  <c r="E40" i="26"/>
  <c r="B40" i="26"/>
  <c r="F39" i="26"/>
  <c r="E39" i="26"/>
  <c r="B39" i="26"/>
  <c r="F38" i="26"/>
  <c r="E38" i="26"/>
  <c r="B38" i="26"/>
  <c r="F37" i="26"/>
  <c r="E37" i="26"/>
  <c r="B37" i="26"/>
  <c r="H32" i="26"/>
  <c r="G32" i="26"/>
  <c r="F32" i="26"/>
  <c r="E32" i="26"/>
  <c r="B32" i="26"/>
  <c r="I31" i="26"/>
  <c r="C31" i="26"/>
  <c r="C43" i="26" s="1"/>
  <c r="B58" i="26" s="1"/>
  <c r="G58" i="26" s="1"/>
  <c r="I30" i="26"/>
  <c r="C30" i="26"/>
  <c r="I29" i="26"/>
  <c r="C29" i="26"/>
  <c r="D29" i="26" s="1"/>
  <c r="I28" i="26"/>
  <c r="C28" i="26"/>
  <c r="D28" i="26" s="1"/>
  <c r="I27" i="26"/>
  <c r="C27" i="26"/>
  <c r="I26" i="26"/>
  <c r="C26" i="26"/>
  <c r="I25" i="26"/>
  <c r="C25" i="26"/>
  <c r="D25" i="26" s="1"/>
  <c r="H24" i="26"/>
  <c r="H36" i="26" s="1"/>
  <c r="G24" i="26"/>
  <c r="G36" i="26" s="1"/>
  <c r="F24" i="26"/>
  <c r="F36" i="26" s="1"/>
  <c r="E24" i="26"/>
  <c r="E36" i="26" s="1"/>
  <c r="D24" i="26"/>
  <c r="D36" i="26" s="1"/>
  <c r="C24" i="26"/>
  <c r="C36" i="26" s="1"/>
  <c r="B24" i="26"/>
  <c r="B36" i="26" s="1"/>
  <c r="A24" i="26"/>
  <c r="A36" i="26" s="1"/>
  <c r="H20" i="26"/>
  <c r="G20" i="26"/>
  <c r="F20" i="26"/>
  <c r="E20" i="26"/>
  <c r="B20" i="26"/>
  <c r="I19" i="26"/>
  <c r="D19" i="26"/>
  <c r="I18" i="26"/>
  <c r="D18" i="26"/>
  <c r="I17" i="26"/>
  <c r="D17" i="26"/>
  <c r="I16" i="26"/>
  <c r="D16" i="26"/>
  <c r="I15" i="26"/>
  <c r="D15" i="26"/>
  <c r="I14" i="26"/>
  <c r="D14" i="26"/>
  <c r="I13" i="26"/>
  <c r="D13" i="26"/>
  <c r="A86" i="25"/>
  <c r="C84" i="25"/>
  <c r="G72" i="25"/>
  <c r="E72" i="25"/>
  <c r="H59" i="25"/>
  <c r="C59" i="25"/>
  <c r="D45" i="25"/>
  <c r="F43" i="25"/>
  <c r="E43" i="25"/>
  <c r="B43" i="25"/>
  <c r="F42" i="25"/>
  <c r="E42" i="25"/>
  <c r="B42" i="25"/>
  <c r="F41" i="25"/>
  <c r="E41" i="25"/>
  <c r="B41" i="25"/>
  <c r="F40" i="25"/>
  <c r="E40" i="25"/>
  <c r="B40" i="25"/>
  <c r="F39" i="25"/>
  <c r="E39" i="25"/>
  <c r="B39" i="25"/>
  <c r="F38" i="25"/>
  <c r="E38" i="25"/>
  <c r="B38" i="25"/>
  <c r="F37" i="25"/>
  <c r="E37" i="25"/>
  <c r="B37" i="25"/>
  <c r="H32" i="25"/>
  <c r="G32" i="25"/>
  <c r="F32" i="25"/>
  <c r="E32" i="25"/>
  <c r="B32" i="25"/>
  <c r="I31" i="25"/>
  <c r="C31" i="25"/>
  <c r="I30" i="25"/>
  <c r="C30" i="25"/>
  <c r="D30" i="25" s="1"/>
  <c r="I29" i="25"/>
  <c r="C29" i="25"/>
  <c r="C41" i="25" s="1"/>
  <c r="B56" i="25" s="1"/>
  <c r="G56" i="25" s="1"/>
  <c r="I28" i="25"/>
  <c r="C28" i="25"/>
  <c r="I27" i="25"/>
  <c r="C27" i="25"/>
  <c r="D27" i="25" s="1"/>
  <c r="I26" i="25"/>
  <c r="C26" i="25"/>
  <c r="C38" i="25" s="1"/>
  <c r="B53" i="25" s="1"/>
  <c r="G53" i="25" s="1"/>
  <c r="I25" i="25"/>
  <c r="C25" i="25"/>
  <c r="C37" i="25" s="1"/>
  <c r="B52" i="25" s="1"/>
  <c r="G52" i="25" s="1"/>
  <c r="H24" i="25"/>
  <c r="H36" i="25" s="1"/>
  <c r="G24" i="25"/>
  <c r="G36" i="25" s="1"/>
  <c r="F24" i="25"/>
  <c r="F36" i="25" s="1"/>
  <c r="E24" i="25"/>
  <c r="E36" i="25" s="1"/>
  <c r="D24" i="25"/>
  <c r="D36" i="25" s="1"/>
  <c r="C24" i="25"/>
  <c r="C36" i="25" s="1"/>
  <c r="B24" i="25"/>
  <c r="B36" i="25" s="1"/>
  <c r="A24" i="25"/>
  <c r="A36" i="25" s="1"/>
  <c r="H20" i="25"/>
  <c r="G20" i="25"/>
  <c r="F20" i="25"/>
  <c r="E20" i="25"/>
  <c r="B20" i="25"/>
  <c r="I19" i="25"/>
  <c r="D19" i="25"/>
  <c r="I18" i="25"/>
  <c r="D18" i="25"/>
  <c r="I17" i="25"/>
  <c r="D17" i="25"/>
  <c r="I16" i="25"/>
  <c r="D16" i="25"/>
  <c r="I15" i="25"/>
  <c r="D15" i="25"/>
  <c r="I14" i="25"/>
  <c r="D14" i="25"/>
  <c r="I13" i="25"/>
  <c r="D13" i="25"/>
  <c r="A86" i="24"/>
  <c r="C84" i="24"/>
  <c r="G72" i="24"/>
  <c r="E72" i="24"/>
  <c r="H59" i="24"/>
  <c r="C59" i="24"/>
  <c r="D45" i="24"/>
  <c r="F43" i="24"/>
  <c r="E43" i="24"/>
  <c r="B43" i="24"/>
  <c r="F42" i="24"/>
  <c r="E42" i="24"/>
  <c r="B42" i="24"/>
  <c r="F41" i="24"/>
  <c r="E41" i="24"/>
  <c r="B41" i="24"/>
  <c r="F40" i="24"/>
  <c r="E40" i="24"/>
  <c r="B40" i="24"/>
  <c r="F39" i="24"/>
  <c r="E39" i="24"/>
  <c r="B39" i="24"/>
  <c r="F38" i="24"/>
  <c r="E38" i="24"/>
  <c r="B38" i="24"/>
  <c r="F37" i="24"/>
  <c r="E37" i="24"/>
  <c r="B37" i="24"/>
  <c r="H32" i="24"/>
  <c r="G32" i="24"/>
  <c r="F32" i="24"/>
  <c r="E32" i="24"/>
  <c r="B32" i="24"/>
  <c r="I31" i="24"/>
  <c r="C31" i="24"/>
  <c r="C43" i="24" s="1"/>
  <c r="B58" i="24" s="1"/>
  <c r="G58" i="24" s="1"/>
  <c r="I30" i="24"/>
  <c r="C30" i="24"/>
  <c r="I29" i="24"/>
  <c r="C29" i="24"/>
  <c r="D29" i="24" s="1"/>
  <c r="I28" i="24"/>
  <c r="C28" i="24"/>
  <c r="D28" i="24" s="1"/>
  <c r="I27" i="24"/>
  <c r="C27" i="24"/>
  <c r="C39" i="24" s="1"/>
  <c r="B54" i="24" s="1"/>
  <c r="G54" i="24" s="1"/>
  <c r="I26" i="24"/>
  <c r="C26" i="24"/>
  <c r="I25" i="24"/>
  <c r="C25" i="24"/>
  <c r="H24" i="24"/>
  <c r="H36" i="24" s="1"/>
  <c r="G24" i="24"/>
  <c r="G36" i="24" s="1"/>
  <c r="F24" i="24"/>
  <c r="F36" i="24" s="1"/>
  <c r="E24" i="24"/>
  <c r="E36" i="24" s="1"/>
  <c r="D24" i="24"/>
  <c r="D36" i="24" s="1"/>
  <c r="C24" i="24"/>
  <c r="C36" i="24" s="1"/>
  <c r="B24" i="24"/>
  <c r="B36" i="24" s="1"/>
  <c r="A24" i="24"/>
  <c r="A36" i="24" s="1"/>
  <c r="H20" i="24"/>
  <c r="G20" i="24"/>
  <c r="F20" i="24"/>
  <c r="E20" i="24"/>
  <c r="B20" i="24"/>
  <c r="I19" i="24"/>
  <c r="D19" i="24"/>
  <c r="I18" i="24"/>
  <c r="D18" i="24"/>
  <c r="I17" i="24"/>
  <c r="D17" i="24"/>
  <c r="I16" i="24"/>
  <c r="D16" i="24"/>
  <c r="I15" i="24"/>
  <c r="D15" i="24"/>
  <c r="I14" i="24"/>
  <c r="D14" i="24"/>
  <c r="I13" i="24"/>
  <c r="D13" i="24"/>
  <c r="A86" i="23"/>
  <c r="C84" i="23"/>
  <c r="G72" i="23"/>
  <c r="E72" i="23"/>
  <c r="H59" i="23"/>
  <c r="C59" i="23"/>
  <c r="D45" i="23"/>
  <c r="F43" i="23"/>
  <c r="E43" i="23"/>
  <c r="B43" i="23"/>
  <c r="F42" i="23"/>
  <c r="E42" i="23"/>
  <c r="B42" i="23"/>
  <c r="F41" i="23"/>
  <c r="E41" i="23"/>
  <c r="B41" i="23"/>
  <c r="F40" i="23"/>
  <c r="E40" i="23"/>
  <c r="B40" i="23"/>
  <c r="F39" i="23"/>
  <c r="E39" i="23"/>
  <c r="B39" i="23"/>
  <c r="F38" i="23"/>
  <c r="E38" i="23"/>
  <c r="B38" i="23"/>
  <c r="F37" i="23"/>
  <c r="E37" i="23"/>
  <c r="B37" i="23"/>
  <c r="H32" i="23"/>
  <c r="G32" i="23"/>
  <c r="F32" i="23"/>
  <c r="E32" i="23"/>
  <c r="B32" i="23"/>
  <c r="I31" i="23"/>
  <c r="C31" i="23"/>
  <c r="I30" i="23"/>
  <c r="C30" i="23"/>
  <c r="D30" i="23" s="1"/>
  <c r="I29" i="23"/>
  <c r="C29" i="23"/>
  <c r="C41" i="23" s="1"/>
  <c r="B56" i="23" s="1"/>
  <c r="G56" i="23" s="1"/>
  <c r="I28" i="23"/>
  <c r="C28" i="23"/>
  <c r="I27" i="23"/>
  <c r="C27" i="23"/>
  <c r="D27" i="23" s="1"/>
  <c r="I26" i="23"/>
  <c r="C26" i="23"/>
  <c r="I25" i="23"/>
  <c r="C25" i="23"/>
  <c r="C37" i="23" s="1"/>
  <c r="B52" i="23" s="1"/>
  <c r="G52" i="23" s="1"/>
  <c r="H24" i="23"/>
  <c r="H36" i="23" s="1"/>
  <c r="G24" i="23"/>
  <c r="G36" i="23" s="1"/>
  <c r="F24" i="23"/>
  <c r="F36" i="23" s="1"/>
  <c r="E24" i="23"/>
  <c r="E36" i="23" s="1"/>
  <c r="D24" i="23"/>
  <c r="D36" i="23" s="1"/>
  <c r="C24" i="23"/>
  <c r="C36" i="23" s="1"/>
  <c r="B24" i="23"/>
  <c r="B36" i="23" s="1"/>
  <c r="A24" i="23"/>
  <c r="A36" i="23" s="1"/>
  <c r="H20" i="23"/>
  <c r="G20" i="23"/>
  <c r="F20" i="23"/>
  <c r="E20" i="23"/>
  <c r="B20" i="23"/>
  <c r="I19" i="23"/>
  <c r="D19" i="23"/>
  <c r="I18" i="23"/>
  <c r="D18" i="23"/>
  <c r="I17" i="23"/>
  <c r="D17" i="23"/>
  <c r="I16" i="23"/>
  <c r="D16" i="23"/>
  <c r="I15" i="23"/>
  <c r="D15" i="23"/>
  <c r="I14" i="23"/>
  <c r="D14" i="23"/>
  <c r="I13" i="23"/>
  <c r="D13" i="23"/>
  <c r="A86" i="22"/>
  <c r="C84" i="22"/>
  <c r="G72" i="22"/>
  <c r="E72" i="22"/>
  <c r="H59" i="22"/>
  <c r="C59" i="22"/>
  <c r="D45" i="22"/>
  <c r="F43" i="22"/>
  <c r="E43" i="22"/>
  <c r="B43" i="22"/>
  <c r="F42" i="22"/>
  <c r="E42" i="22"/>
  <c r="B42" i="22"/>
  <c r="F41" i="22"/>
  <c r="E41" i="22"/>
  <c r="B41" i="22"/>
  <c r="F40" i="22"/>
  <c r="E40" i="22"/>
  <c r="B40" i="22"/>
  <c r="F39" i="22"/>
  <c r="E39" i="22"/>
  <c r="B39" i="22"/>
  <c r="F38" i="22"/>
  <c r="E38" i="22"/>
  <c r="B38" i="22"/>
  <c r="G78" i="22" s="1"/>
  <c r="K78" i="22" s="1"/>
  <c r="F37" i="22"/>
  <c r="E37" i="22"/>
  <c r="B37" i="22"/>
  <c r="H32" i="22"/>
  <c r="G32" i="22"/>
  <c r="F32" i="22"/>
  <c r="E32" i="22"/>
  <c r="B32" i="22"/>
  <c r="I31" i="22"/>
  <c r="C31" i="22"/>
  <c r="C43" i="22" s="1"/>
  <c r="B58" i="22" s="1"/>
  <c r="G58" i="22" s="1"/>
  <c r="I30" i="22"/>
  <c r="C30" i="22"/>
  <c r="I29" i="22"/>
  <c r="C29" i="22"/>
  <c r="D29" i="22" s="1"/>
  <c r="I28" i="22"/>
  <c r="C28" i="22"/>
  <c r="D28" i="22" s="1"/>
  <c r="I27" i="22"/>
  <c r="C27" i="22"/>
  <c r="C39" i="22" s="1"/>
  <c r="B54" i="22" s="1"/>
  <c r="G54" i="22" s="1"/>
  <c r="I26" i="22"/>
  <c r="C26" i="22"/>
  <c r="I25" i="22"/>
  <c r="C25" i="22"/>
  <c r="D25" i="22" s="1"/>
  <c r="H24" i="22"/>
  <c r="H36" i="22" s="1"/>
  <c r="G24" i="22"/>
  <c r="G36" i="22" s="1"/>
  <c r="F24" i="22"/>
  <c r="F36" i="22" s="1"/>
  <c r="E24" i="22"/>
  <c r="E36" i="22" s="1"/>
  <c r="D24" i="22"/>
  <c r="D36" i="22" s="1"/>
  <c r="C24" i="22"/>
  <c r="C36" i="22" s="1"/>
  <c r="B24" i="22"/>
  <c r="B36" i="22" s="1"/>
  <c r="A24" i="22"/>
  <c r="A36" i="22" s="1"/>
  <c r="H20" i="22"/>
  <c r="G20" i="22"/>
  <c r="F20" i="22"/>
  <c r="E20" i="22"/>
  <c r="B20" i="22"/>
  <c r="I19" i="22"/>
  <c r="D19" i="22"/>
  <c r="I18" i="22"/>
  <c r="D18" i="22"/>
  <c r="I17" i="22"/>
  <c r="D17" i="22"/>
  <c r="I16" i="22"/>
  <c r="D16" i="22"/>
  <c r="I15" i="22"/>
  <c r="D15" i="22"/>
  <c r="I14" i="22"/>
  <c r="D14" i="22"/>
  <c r="I13" i="22"/>
  <c r="D13" i="22"/>
  <c r="A86" i="21"/>
  <c r="C84" i="21"/>
  <c r="G72" i="21"/>
  <c r="E72" i="21"/>
  <c r="H59" i="21"/>
  <c r="C59" i="21"/>
  <c r="D45" i="21"/>
  <c r="F43" i="21"/>
  <c r="E43" i="21"/>
  <c r="B43" i="21"/>
  <c r="F42" i="21"/>
  <c r="E42" i="21"/>
  <c r="B42" i="21"/>
  <c r="F41" i="21"/>
  <c r="E41" i="21"/>
  <c r="B41" i="21"/>
  <c r="F40" i="21"/>
  <c r="E40" i="21"/>
  <c r="B40" i="21"/>
  <c r="F39" i="21"/>
  <c r="E39" i="21"/>
  <c r="B39" i="21"/>
  <c r="F38" i="21"/>
  <c r="E38" i="21"/>
  <c r="B38" i="21"/>
  <c r="F37" i="21"/>
  <c r="E37" i="21"/>
  <c r="B37" i="21"/>
  <c r="H32" i="21"/>
  <c r="G32" i="21"/>
  <c r="F32" i="21"/>
  <c r="E32" i="21"/>
  <c r="B32" i="21"/>
  <c r="I31" i="21"/>
  <c r="C31" i="21"/>
  <c r="I30" i="21"/>
  <c r="C30" i="21"/>
  <c r="C42" i="21" s="1"/>
  <c r="B57" i="21" s="1"/>
  <c r="G57" i="21" s="1"/>
  <c r="I29" i="21"/>
  <c r="C29" i="21"/>
  <c r="I28" i="21"/>
  <c r="C28" i="21"/>
  <c r="C40" i="21" s="1"/>
  <c r="B55" i="21" s="1"/>
  <c r="G55" i="21" s="1"/>
  <c r="I27" i="21"/>
  <c r="C27" i="21"/>
  <c r="D27" i="21" s="1"/>
  <c r="I26" i="21"/>
  <c r="C26" i="21"/>
  <c r="I25" i="21"/>
  <c r="C25" i="21"/>
  <c r="H24" i="21"/>
  <c r="H36" i="21" s="1"/>
  <c r="G24" i="21"/>
  <c r="G36" i="21" s="1"/>
  <c r="F24" i="21"/>
  <c r="F36" i="21" s="1"/>
  <c r="E24" i="21"/>
  <c r="E36" i="21" s="1"/>
  <c r="D24" i="21"/>
  <c r="D36" i="21" s="1"/>
  <c r="C24" i="21"/>
  <c r="C36" i="21" s="1"/>
  <c r="B24" i="21"/>
  <c r="B36" i="21" s="1"/>
  <c r="A24" i="21"/>
  <c r="A36" i="21" s="1"/>
  <c r="H20" i="21"/>
  <c r="G20" i="21"/>
  <c r="F20" i="21"/>
  <c r="E20" i="21"/>
  <c r="B20" i="21"/>
  <c r="I19" i="21"/>
  <c r="D19" i="21"/>
  <c r="I18" i="21"/>
  <c r="D18" i="21"/>
  <c r="I17" i="21"/>
  <c r="D17" i="21"/>
  <c r="I16" i="21"/>
  <c r="D16" i="21"/>
  <c r="I15" i="21"/>
  <c r="D15" i="21"/>
  <c r="I14" i="21"/>
  <c r="D14" i="21"/>
  <c r="I13" i="21"/>
  <c r="D13" i="21"/>
  <c r="A86" i="20"/>
  <c r="C84" i="20"/>
  <c r="G72" i="20"/>
  <c r="E72" i="20"/>
  <c r="H59" i="20"/>
  <c r="C59" i="20"/>
  <c r="D45" i="20"/>
  <c r="F43" i="20"/>
  <c r="E43" i="20"/>
  <c r="B43" i="20"/>
  <c r="F42" i="20"/>
  <c r="E42" i="20"/>
  <c r="B42" i="20"/>
  <c r="F41" i="20"/>
  <c r="E41" i="20"/>
  <c r="B41" i="20"/>
  <c r="F40" i="20"/>
  <c r="E40" i="20"/>
  <c r="B40" i="20"/>
  <c r="F39" i="20"/>
  <c r="E39" i="20"/>
  <c r="B39" i="20"/>
  <c r="F38" i="20"/>
  <c r="E38" i="20"/>
  <c r="B38" i="20"/>
  <c r="F37" i="20"/>
  <c r="E37" i="20"/>
  <c r="B37" i="20"/>
  <c r="H32" i="20"/>
  <c r="G32" i="20"/>
  <c r="F32" i="20"/>
  <c r="E32" i="20"/>
  <c r="B32" i="20"/>
  <c r="I31" i="20"/>
  <c r="C31" i="20"/>
  <c r="I30" i="20"/>
  <c r="C30" i="20"/>
  <c r="I29" i="20"/>
  <c r="C29" i="20"/>
  <c r="D29" i="20" s="1"/>
  <c r="I28" i="20"/>
  <c r="C28" i="20"/>
  <c r="I27" i="20"/>
  <c r="C27" i="20"/>
  <c r="I26" i="20"/>
  <c r="C26" i="20"/>
  <c r="D26" i="20" s="1"/>
  <c r="I25" i="20"/>
  <c r="C25" i="20"/>
  <c r="C37" i="20" s="1"/>
  <c r="B52" i="20" s="1"/>
  <c r="G52" i="20" s="1"/>
  <c r="H24" i="20"/>
  <c r="H36" i="20" s="1"/>
  <c r="G24" i="20"/>
  <c r="G36" i="20" s="1"/>
  <c r="F24" i="20"/>
  <c r="F36" i="20" s="1"/>
  <c r="E24" i="20"/>
  <c r="E36" i="20" s="1"/>
  <c r="D24" i="20"/>
  <c r="D36" i="20" s="1"/>
  <c r="C24" i="20"/>
  <c r="C36" i="20" s="1"/>
  <c r="B24" i="20"/>
  <c r="B36" i="20" s="1"/>
  <c r="A24" i="20"/>
  <c r="A36" i="20" s="1"/>
  <c r="H20" i="20"/>
  <c r="G20" i="20"/>
  <c r="F20" i="20"/>
  <c r="E20" i="20"/>
  <c r="B20" i="20"/>
  <c r="I19" i="20"/>
  <c r="D19" i="20"/>
  <c r="I18" i="20"/>
  <c r="D18" i="20"/>
  <c r="I17" i="20"/>
  <c r="D17" i="20"/>
  <c r="I16" i="20"/>
  <c r="D16" i="20"/>
  <c r="I15" i="20"/>
  <c r="D15" i="20"/>
  <c r="I14" i="20"/>
  <c r="D14" i="20"/>
  <c r="I13" i="20"/>
  <c r="D13" i="20"/>
  <c r="A86" i="19"/>
  <c r="C84" i="19"/>
  <c r="G72" i="19"/>
  <c r="E72" i="19"/>
  <c r="H59" i="19"/>
  <c r="C59" i="19"/>
  <c r="D45" i="19"/>
  <c r="F43" i="19"/>
  <c r="E43" i="19"/>
  <c r="B43" i="19"/>
  <c r="F42" i="19"/>
  <c r="E42" i="19"/>
  <c r="B42" i="19"/>
  <c r="F41" i="19"/>
  <c r="E41" i="19"/>
  <c r="B41" i="19"/>
  <c r="F40" i="19"/>
  <c r="E40" i="19"/>
  <c r="B40" i="19"/>
  <c r="F39" i="19"/>
  <c r="E39" i="19"/>
  <c r="B39" i="19"/>
  <c r="F38" i="19"/>
  <c r="E38" i="19"/>
  <c r="B38" i="19"/>
  <c r="F37" i="19"/>
  <c r="E37" i="19"/>
  <c r="B37" i="19"/>
  <c r="H32" i="19"/>
  <c r="G32" i="19"/>
  <c r="F32" i="19"/>
  <c r="E32" i="19"/>
  <c r="B32" i="19"/>
  <c r="I31" i="19"/>
  <c r="C31" i="19"/>
  <c r="D31" i="19" s="1"/>
  <c r="I30" i="19"/>
  <c r="C30" i="19"/>
  <c r="C42" i="19" s="1"/>
  <c r="B57" i="19" s="1"/>
  <c r="G57" i="19" s="1"/>
  <c r="I29" i="19"/>
  <c r="C29" i="19"/>
  <c r="I28" i="19"/>
  <c r="C28" i="19"/>
  <c r="D28" i="19" s="1"/>
  <c r="I27" i="19"/>
  <c r="C27" i="19"/>
  <c r="C39" i="19" s="1"/>
  <c r="B54" i="19" s="1"/>
  <c r="G54" i="19" s="1"/>
  <c r="I26" i="19"/>
  <c r="C26" i="19"/>
  <c r="C38" i="19" s="1"/>
  <c r="B53" i="19" s="1"/>
  <c r="G53" i="19" s="1"/>
  <c r="I25" i="19"/>
  <c r="C25" i="19"/>
  <c r="H24" i="19"/>
  <c r="H36" i="19" s="1"/>
  <c r="G24" i="19"/>
  <c r="G36" i="19" s="1"/>
  <c r="F24" i="19"/>
  <c r="F36" i="19" s="1"/>
  <c r="E24" i="19"/>
  <c r="E36" i="19" s="1"/>
  <c r="D24" i="19"/>
  <c r="D36" i="19" s="1"/>
  <c r="C24" i="19"/>
  <c r="C36" i="19" s="1"/>
  <c r="B24" i="19"/>
  <c r="B36" i="19" s="1"/>
  <c r="A24" i="19"/>
  <c r="A36" i="19" s="1"/>
  <c r="H20" i="19"/>
  <c r="G20" i="19"/>
  <c r="F20" i="19"/>
  <c r="E20" i="19"/>
  <c r="B20" i="19"/>
  <c r="I19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A86" i="18"/>
  <c r="C84" i="18"/>
  <c r="G72" i="18"/>
  <c r="E72" i="18"/>
  <c r="H59" i="18"/>
  <c r="C59" i="18"/>
  <c r="D45" i="18"/>
  <c r="F43" i="18"/>
  <c r="E43" i="18"/>
  <c r="B43" i="18"/>
  <c r="G83" i="18" s="1"/>
  <c r="K83" i="18" s="1"/>
  <c r="F42" i="18"/>
  <c r="E42" i="18"/>
  <c r="B42" i="18"/>
  <c r="F41" i="18"/>
  <c r="E41" i="18"/>
  <c r="B41" i="18"/>
  <c r="F40" i="18"/>
  <c r="E40" i="18"/>
  <c r="B40" i="18"/>
  <c r="F39" i="18"/>
  <c r="E39" i="18"/>
  <c r="B39" i="18"/>
  <c r="F38" i="18"/>
  <c r="E38" i="18"/>
  <c r="B38" i="18"/>
  <c r="F37" i="18"/>
  <c r="E37" i="18"/>
  <c r="B37" i="18"/>
  <c r="H32" i="18"/>
  <c r="G32" i="18"/>
  <c r="F32" i="18"/>
  <c r="E32" i="18"/>
  <c r="B32" i="18"/>
  <c r="I31" i="18"/>
  <c r="C31" i="18"/>
  <c r="I30" i="18"/>
  <c r="C30" i="18"/>
  <c r="C42" i="18" s="1"/>
  <c r="B57" i="18" s="1"/>
  <c r="G57" i="18" s="1"/>
  <c r="I29" i="18"/>
  <c r="C29" i="18"/>
  <c r="I28" i="18"/>
  <c r="C28" i="18"/>
  <c r="C40" i="18" s="1"/>
  <c r="B55" i="18" s="1"/>
  <c r="G55" i="18" s="1"/>
  <c r="I27" i="18"/>
  <c r="C27" i="18"/>
  <c r="I26" i="18"/>
  <c r="C26" i="18"/>
  <c r="C38" i="18" s="1"/>
  <c r="B53" i="18" s="1"/>
  <c r="G53" i="18" s="1"/>
  <c r="I25" i="18"/>
  <c r="C25" i="18"/>
  <c r="C37" i="18" s="1"/>
  <c r="B52" i="18" s="1"/>
  <c r="G52" i="18" s="1"/>
  <c r="H24" i="18"/>
  <c r="H36" i="18" s="1"/>
  <c r="G24" i="18"/>
  <c r="G36" i="18" s="1"/>
  <c r="F24" i="18"/>
  <c r="F36" i="18" s="1"/>
  <c r="E24" i="18"/>
  <c r="E36" i="18" s="1"/>
  <c r="D24" i="18"/>
  <c r="D36" i="18" s="1"/>
  <c r="C24" i="18"/>
  <c r="C36" i="18" s="1"/>
  <c r="B24" i="18"/>
  <c r="B36" i="18" s="1"/>
  <c r="A24" i="18"/>
  <c r="A36" i="18" s="1"/>
  <c r="H20" i="18"/>
  <c r="G20" i="18"/>
  <c r="F20" i="18"/>
  <c r="E20" i="18"/>
  <c r="B20" i="18"/>
  <c r="I19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A86" i="17"/>
  <c r="C84" i="17"/>
  <c r="G72" i="17"/>
  <c r="E72" i="17"/>
  <c r="H59" i="17"/>
  <c r="C59" i="17"/>
  <c r="D45" i="17"/>
  <c r="F43" i="17"/>
  <c r="E43" i="17"/>
  <c r="B43" i="17"/>
  <c r="F42" i="17"/>
  <c r="E42" i="17"/>
  <c r="B42" i="17"/>
  <c r="F41" i="17"/>
  <c r="E41" i="17"/>
  <c r="B41" i="17"/>
  <c r="F40" i="17"/>
  <c r="E40" i="17"/>
  <c r="B40" i="17"/>
  <c r="F39" i="17"/>
  <c r="E39" i="17"/>
  <c r="B39" i="17"/>
  <c r="F38" i="17"/>
  <c r="E38" i="17"/>
  <c r="B38" i="17"/>
  <c r="F37" i="17"/>
  <c r="E37" i="17"/>
  <c r="B37" i="17"/>
  <c r="H32" i="17"/>
  <c r="G32" i="17"/>
  <c r="F32" i="17"/>
  <c r="E32" i="17"/>
  <c r="B32" i="17"/>
  <c r="I31" i="17"/>
  <c r="C31" i="17"/>
  <c r="D31" i="17" s="1"/>
  <c r="I30" i="17"/>
  <c r="C30" i="17"/>
  <c r="C42" i="17" s="1"/>
  <c r="B57" i="17" s="1"/>
  <c r="G57" i="17" s="1"/>
  <c r="I29" i="17"/>
  <c r="C29" i="17"/>
  <c r="C41" i="17" s="1"/>
  <c r="B56" i="17" s="1"/>
  <c r="G56" i="17" s="1"/>
  <c r="I28" i="17"/>
  <c r="C28" i="17"/>
  <c r="C40" i="17" s="1"/>
  <c r="B55" i="17" s="1"/>
  <c r="G55" i="17" s="1"/>
  <c r="I27" i="17"/>
  <c r="C27" i="17"/>
  <c r="D27" i="17" s="1"/>
  <c r="I26" i="17"/>
  <c r="C26" i="17"/>
  <c r="I25" i="17"/>
  <c r="C25" i="17"/>
  <c r="C37" i="17" s="1"/>
  <c r="B52" i="17" s="1"/>
  <c r="G52" i="17" s="1"/>
  <c r="H24" i="17"/>
  <c r="H36" i="17" s="1"/>
  <c r="G24" i="17"/>
  <c r="G36" i="17" s="1"/>
  <c r="F24" i="17"/>
  <c r="F36" i="17" s="1"/>
  <c r="E24" i="17"/>
  <c r="E36" i="17" s="1"/>
  <c r="D24" i="17"/>
  <c r="D36" i="17" s="1"/>
  <c r="C24" i="17"/>
  <c r="C36" i="17" s="1"/>
  <c r="B24" i="17"/>
  <c r="B36" i="17" s="1"/>
  <c r="A24" i="17"/>
  <c r="A36" i="17" s="1"/>
  <c r="H20" i="17"/>
  <c r="G20" i="17"/>
  <c r="F20" i="17"/>
  <c r="E20" i="17"/>
  <c r="B20" i="17"/>
  <c r="I19" i="17"/>
  <c r="D19" i="17"/>
  <c r="I18" i="17"/>
  <c r="D18" i="17"/>
  <c r="I17" i="17"/>
  <c r="D17" i="17"/>
  <c r="I16" i="17"/>
  <c r="D16" i="17"/>
  <c r="I15" i="17"/>
  <c r="D15" i="17"/>
  <c r="I14" i="17"/>
  <c r="D14" i="17"/>
  <c r="I13" i="17"/>
  <c r="D13" i="17"/>
  <c r="A86" i="16"/>
  <c r="C84" i="16"/>
  <c r="G72" i="16"/>
  <c r="E72" i="16"/>
  <c r="H59" i="16"/>
  <c r="C59" i="16"/>
  <c r="D45" i="16"/>
  <c r="F43" i="16"/>
  <c r="E43" i="16"/>
  <c r="B43" i="16"/>
  <c r="F42" i="16"/>
  <c r="E42" i="16"/>
  <c r="B42" i="16"/>
  <c r="F41" i="16"/>
  <c r="E41" i="16"/>
  <c r="B41" i="16"/>
  <c r="F40" i="16"/>
  <c r="E40" i="16"/>
  <c r="B40" i="16"/>
  <c r="F39" i="16"/>
  <c r="E39" i="16"/>
  <c r="B39" i="16"/>
  <c r="F38" i="16"/>
  <c r="E38" i="16"/>
  <c r="B38" i="16"/>
  <c r="F37" i="16"/>
  <c r="E37" i="16"/>
  <c r="B37" i="16"/>
  <c r="H32" i="16"/>
  <c r="G32" i="16"/>
  <c r="F32" i="16"/>
  <c r="E32" i="16"/>
  <c r="B32" i="16"/>
  <c r="I31" i="16"/>
  <c r="C31" i="16"/>
  <c r="C43" i="16" s="1"/>
  <c r="B58" i="16" s="1"/>
  <c r="G58" i="16" s="1"/>
  <c r="I30" i="16"/>
  <c r="C30" i="16"/>
  <c r="C42" i="16" s="1"/>
  <c r="B57" i="16" s="1"/>
  <c r="G57" i="16" s="1"/>
  <c r="I29" i="16"/>
  <c r="C29" i="16"/>
  <c r="I28" i="16"/>
  <c r="C28" i="16"/>
  <c r="D28" i="16" s="1"/>
  <c r="I27" i="16"/>
  <c r="C27" i="16"/>
  <c r="C39" i="16" s="1"/>
  <c r="B54" i="16" s="1"/>
  <c r="G54" i="16" s="1"/>
  <c r="I26" i="16"/>
  <c r="C26" i="16"/>
  <c r="C38" i="16" s="1"/>
  <c r="B53" i="16" s="1"/>
  <c r="G53" i="16" s="1"/>
  <c r="I25" i="16"/>
  <c r="C25" i="16"/>
  <c r="H24" i="16"/>
  <c r="H36" i="16" s="1"/>
  <c r="G24" i="16"/>
  <c r="G36" i="16" s="1"/>
  <c r="F24" i="16"/>
  <c r="F36" i="16" s="1"/>
  <c r="E24" i="16"/>
  <c r="E36" i="16" s="1"/>
  <c r="D24" i="16"/>
  <c r="D36" i="16" s="1"/>
  <c r="C24" i="16"/>
  <c r="C36" i="16" s="1"/>
  <c r="B24" i="16"/>
  <c r="B36" i="16" s="1"/>
  <c r="A24" i="16"/>
  <c r="A36" i="16" s="1"/>
  <c r="H20" i="16"/>
  <c r="G20" i="16"/>
  <c r="F20" i="16"/>
  <c r="E20" i="16"/>
  <c r="B20" i="16"/>
  <c r="I19" i="16"/>
  <c r="D19" i="16"/>
  <c r="I18" i="16"/>
  <c r="D18" i="16"/>
  <c r="I17" i="16"/>
  <c r="D17" i="16"/>
  <c r="I16" i="16"/>
  <c r="D16" i="16"/>
  <c r="I15" i="16"/>
  <c r="D15" i="16"/>
  <c r="I14" i="16"/>
  <c r="D14" i="16"/>
  <c r="I13" i="16"/>
  <c r="D13" i="16"/>
  <c r="A86" i="15"/>
  <c r="C84" i="15"/>
  <c r="G72" i="15"/>
  <c r="E72" i="15"/>
  <c r="H59" i="15"/>
  <c r="C59" i="15"/>
  <c r="D45" i="15"/>
  <c r="F43" i="15"/>
  <c r="E43" i="15"/>
  <c r="B43" i="15"/>
  <c r="F42" i="15"/>
  <c r="E42" i="15"/>
  <c r="B42" i="15"/>
  <c r="F41" i="15"/>
  <c r="E41" i="15"/>
  <c r="B41" i="15"/>
  <c r="F40" i="15"/>
  <c r="E40" i="15"/>
  <c r="B40" i="15"/>
  <c r="F39" i="15"/>
  <c r="E39" i="15"/>
  <c r="B39" i="15"/>
  <c r="F38" i="15"/>
  <c r="E38" i="15"/>
  <c r="B38" i="15"/>
  <c r="F37" i="15"/>
  <c r="E37" i="15"/>
  <c r="B37" i="15"/>
  <c r="H32" i="15"/>
  <c r="G32" i="15"/>
  <c r="F32" i="15"/>
  <c r="E32" i="15"/>
  <c r="B32" i="15"/>
  <c r="I31" i="15"/>
  <c r="C31" i="15"/>
  <c r="I30" i="15"/>
  <c r="C30" i="15"/>
  <c r="D30" i="15" s="1"/>
  <c r="I29" i="15"/>
  <c r="C29" i="15"/>
  <c r="C41" i="15" s="1"/>
  <c r="B56" i="15" s="1"/>
  <c r="G56" i="15" s="1"/>
  <c r="I28" i="15"/>
  <c r="C28" i="15"/>
  <c r="C40" i="15" s="1"/>
  <c r="B55" i="15" s="1"/>
  <c r="G55" i="15" s="1"/>
  <c r="I27" i="15"/>
  <c r="C27" i="15"/>
  <c r="I26" i="15"/>
  <c r="C26" i="15"/>
  <c r="C38" i="15" s="1"/>
  <c r="B53" i="15" s="1"/>
  <c r="G53" i="15" s="1"/>
  <c r="I25" i="15"/>
  <c r="C25" i="15"/>
  <c r="C37" i="15" s="1"/>
  <c r="B52" i="15" s="1"/>
  <c r="G52" i="15" s="1"/>
  <c r="H24" i="15"/>
  <c r="H36" i="15" s="1"/>
  <c r="G24" i="15"/>
  <c r="G36" i="15" s="1"/>
  <c r="F24" i="15"/>
  <c r="F36" i="15" s="1"/>
  <c r="E24" i="15"/>
  <c r="E36" i="15" s="1"/>
  <c r="D24" i="15"/>
  <c r="D36" i="15" s="1"/>
  <c r="C24" i="15"/>
  <c r="C36" i="15" s="1"/>
  <c r="B24" i="15"/>
  <c r="B36" i="15" s="1"/>
  <c r="A24" i="15"/>
  <c r="A36" i="15" s="1"/>
  <c r="H20" i="15"/>
  <c r="G20" i="15"/>
  <c r="F20" i="15"/>
  <c r="E20" i="15"/>
  <c r="B20" i="15"/>
  <c r="I19" i="15"/>
  <c r="D19" i="15"/>
  <c r="I18" i="15"/>
  <c r="D18" i="15"/>
  <c r="I17" i="15"/>
  <c r="D17" i="15"/>
  <c r="I16" i="15"/>
  <c r="D16" i="15"/>
  <c r="I15" i="15"/>
  <c r="D15" i="15"/>
  <c r="I14" i="15"/>
  <c r="D14" i="15"/>
  <c r="I13" i="15"/>
  <c r="D13" i="15"/>
  <c r="A86" i="14"/>
  <c r="C84" i="14"/>
  <c r="G72" i="14"/>
  <c r="E72" i="14"/>
  <c r="H59" i="14"/>
  <c r="C59" i="14"/>
  <c r="D45" i="14"/>
  <c r="F43" i="14"/>
  <c r="E43" i="14"/>
  <c r="B43" i="14"/>
  <c r="F42" i="14"/>
  <c r="E42" i="14"/>
  <c r="B42" i="14"/>
  <c r="F41" i="14"/>
  <c r="E41" i="14"/>
  <c r="B41" i="14"/>
  <c r="F40" i="14"/>
  <c r="E40" i="14"/>
  <c r="B40" i="14"/>
  <c r="F39" i="14"/>
  <c r="E39" i="14"/>
  <c r="B39" i="14"/>
  <c r="F38" i="14"/>
  <c r="E38" i="14"/>
  <c r="B38" i="14"/>
  <c r="F37" i="14"/>
  <c r="E37" i="14"/>
  <c r="B37" i="14"/>
  <c r="H32" i="14"/>
  <c r="G32" i="14"/>
  <c r="F32" i="14"/>
  <c r="E32" i="14"/>
  <c r="B32" i="14"/>
  <c r="I31" i="14"/>
  <c r="C31" i="14"/>
  <c r="D31" i="14" s="1"/>
  <c r="I30" i="14"/>
  <c r="C30" i="14"/>
  <c r="C42" i="14" s="1"/>
  <c r="B57" i="14" s="1"/>
  <c r="G57" i="14" s="1"/>
  <c r="I29" i="14"/>
  <c r="C29" i="14"/>
  <c r="I28" i="14"/>
  <c r="C28" i="14"/>
  <c r="D28" i="14" s="1"/>
  <c r="I27" i="14"/>
  <c r="C27" i="14"/>
  <c r="D27" i="14" s="1"/>
  <c r="I26" i="14"/>
  <c r="C26" i="14"/>
  <c r="C38" i="14" s="1"/>
  <c r="B53" i="14" s="1"/>
  <c r="G53" i="14" s="1"/>
  <c r="I25" i="14"/>
  <c r="C25" i="14"/>
  <c r="H24" i="14"/>
  <c r="H36" i="14" s="1"/>
  <c r="G24" i="14"/>
  <c r="G36" i="14" s="1"/>
  <c r="F24" i="14"/>
  <c r="F36" i="14" s="1"/>
  <c r="E24" i="14"/>
  <c r="E36" i="14" s="1"/>
  <c r="D24" i="14"/>
  <c r="D36" i="14" s="1"/>
  <c r="C24" i="14"/>
  <c r="C36" i="14" s="1"/>
  <c r="B24" i="14"/>
  <c r="B36" i="14" s="1"/>
  <c r="A24" i="14"/>
  <c r="A36" i="14" s="1"/>
  <c r="H20" i="14"/>
  <c r="G20" i="14"/>
  <c r="F20" i="14"/>
  <c r="E20" i="14"/>
  <c r="B20" i="14"/>
  <c r="I19" i="14"/>
  <c r="D19" i="14"/>
  <c r="I18" i="14"/>
  <c r="D18" i="14"/>
  <c r="I17" i="14"/>
  <c r="D17" i="14"/>
  <c r="I16" i="14"/>
  <c r="D16" i="14"/>
  <c r="I15" i="14"/>
  <c r="D15" i="14"/>
  <c r="I14" i="14"/>
  <c r="D14" i="14"/>
  <c r="I13" i="14"/>
  <c r="D13" i="14"/>
  <c r="A86" i="13"/>
  <c r="C84" i="13"/>
  <c r="G72" i="13"/>
  <c r="E72" i="13"/>
  <c r="H59" i="13"/>
  <c r="C59" i="13"/>
  <c r="D45" i="13"/>
  <c r="F43" i="13"/>
  <c r="E43" i="13"/>
  <c r="B43" i="13"/>
  <c r="F42" i="13"/>
  <c r="E42" i="13"/>
  <c r="B42" i="13"/>
  <c r="F41" i="13"/>
  <c r="E41" i="13"/>
  <c r="B41" i="13"/>
  <c r="F40" i="13"/>
  <c r="E40" i="13"/>
  <c r="B40" i="13"/>
  <c r="F39" i="13"/>
  <c r="E39" i="13"/>
  <c r="B39" i="13"/>
  <c r="F38" i="13"/>
  <c r="E38" i="13"/>
  <c r="B38" i="13"/>
  <c r="F37" i="13"/>
  <c r="E37" i="13"/>
  <c r="B37" i="13"/>
  <c r="H32" i="13"/>
  <c r="G32" i="13"/>
  <c r="F32" i="13"/>
  <c r="E32" i="13"/>
  <c r="B32" i="13"/>
  <c r="I31" i="13"/>
  <c r="C31" i="13"/>
  <c r="C43" i="13" s="1"/>
  <c r="B58" i="13" s="1"/>
  <c r="G58" i="13" s="1"/>
  <c r="I30" i="13"/>
  <c r="C30" i="13"/>
  <c r="C42" i="13" s="1"/>
  <c r="B57" i="13" s="1"/>
  <c r="G57" i="13" s="1"/>
  <c r="I29" i="13"/>
  <c r="C29" i="13"/>
  <c r="I28" i="13"/>
  <c r="C28" i="13"/>
  <c r="D28" i="13" s="1"/>
  <c r="I27" i="13"/>
  <c r="C27" i="13"/>
  <c r="C39" i="13" s="1"/>
  <c r="B54" i="13" s="1"/>
  <c r="G54" i="13" s="1"/>
  <c r="I26" i="13"/>
  <c r="C26" i="13"/>
  <c r="C38" i="13" s="1"/>
  <c r="B53" i="13" s="1"/>
  <c r="G53" i="13" s="1"/>
  <c r="I25" i="13"/>
  <c r="C25" i="13"/>
  <c r="H24" i="13"/>
  <c r="H36" i="13" s="1"/>
  <c r="G24" i="13"/>
  <c r="G36" i="13" s="1"/>
  <c r="F24" i="13"/>
  <c r="F36" i="13" s="1"/>
  <c r="E24" i="13"/>
  <c r="E36" i="13" s="1"/>
  <c r="D24" i="13"/>
  <c r="D36" i="13" s="1"/>
  <c r="C24" i="13"/>
  <c r="C36" i="13" s="1"/>
  <c r="B24" i="13"/>
  <c r="B36" i="13" s="1"/>
  <c r="A24" i="13"/>
  <c r="A36" i="13" s="1"/>
  <c r="H20" i="13"/>
  <c r="G20" i="13"/>
  <c r="F20" i="13"/>
  <c r="E20" i="13"/>
  <c r="B20" i="13"/>
  <c r="I19" i="13"/>
  <c r="D19" i="13"/>
  <c r="I18" i="13"/>
  <c r="D18" i="13"/>
  <c r="I17" i="13"/>
  <c r="D17" i="13"/>
  <c r="I16" i="13"/>
  <c r="D16" i="13"/>
  <c r="I15" i="13"/>
  <c r="D15" i="13"/>
  <c r="I14" i="13"/>
  <c r="D14" i="13"/>
  <c r="I13" i="13"/>
  <c r="D13" i="13"/>
  <c r="A86" i="12"/>
  <c r="C84" i="12"/>
  <c r="G72" i="12"/>
  <c r="E72" i="12"/>
  <c r="H59" i="12"/>
  <c r="C59" i="12"/>
  <c r="D45" i="12"/>
  <c r="F43" i="12"/>
  <c r="E43" i="12"/>
  <c r="B43" i="12"/>
  <c r="F42" i="12"/>
  <c r="E42" i="12"/>
  <c r="B42" i="12"/>
  <c r="F41" i="12"/>
  <c r="E41" i="12"/>
  <c r="B41" i="12"/>
  <c r="F40" i="12"/>
  <c r="E40" i="12"/>
  <c r="B40" i="12"/>
  <c r="F39" i="12"/>
  <c r="E39" i="12"/>
  <c r="B39" i="12"/>
  <c r="F38" i="12"/>
  <c r="E38" i="12"/>
  <c r="B38" i="12"/>
  <c r="F37" i="12"/>
  <c r="E37" i="12"/>
  <c r="B37" i="12"/>
  <c r="H32" i="12"/>
  <c r="G32" i="12"/>
  <c r="F32" i="12"/>
  <c r="E32" i="12"/>
  <c r="B32" i="12"/>
  <c r="I31" i="12"/>
  <c r="C31" i="12"/>
  <c r="C43" i="12" s="1"/>
  <c r="B58" i="12" s="1"/>
  <c r="G58" i="12" s="1"/>
  <c r="I30" i="12"/>
  <c r="C30" i="12"/>
  <c r="D30" i="12" s="1"/>
  <c r="I29" i="12"/>
  <c r="C29" i="12"/>
  <c r="D29" i="12" s="1"/>
  <c r="I28" i="12"/>
  <c r="C28" i="12"/>
  <c r="C40" i="12" s="1"/>
  <c r="B55" i="12" s="1"/>
  <c r="G55" i="12" s="1"/>
  <c r="I27" i="12"/>
  <c r="C27" i="12"/>
  <c r="I26" i="12"/>
  <c r="C26" i="12"/>
  <c r="D26" i="12" s="1"/>
  <c r="I25" i="12"/>
  <c r="C25" i="12"/>
  <c r="C37" i="12" s="1"/>
  <c r="B52" i="12" s="1"/>
  <c r="G52" i="12" s="1"/>
  <c r="H24" i="12"/>
  <c r="H36" i="12" s="1"/>
  <c r="G24" i="12"/>
  <c r="G36" i="12" s="1"/>
  <c r="F24" i="12"/>
  <c r="F36" i="12" s="1"/>
  <c r="E24" i="12"/>
  <c r="E36" i="12" s="1"/>
  <c r="D24" i="12"/>
  <c r="D36" i="12" s="1"/>
  <c r="C24" i="12"/>
  <c r="C36" i="12" s="1"/>
  <c r="B24" i="12"/>
  <c r="B36" i="12" s="1"/>
  <c r="A24" i="12"/>
  <c r="A36" i="12" s="1"/>
  <c r="H20" i="12"/>
  <c r="G20" i="12"/>
  <c r="F20" i="12"/>
  <c r="E20" i="12"/>
  <c r="B20" i="12"/>
  <c r="I19" i="12"/>
  <c r="D19" i="12"/>
  <c r="I18" i="12"/>
  <c r="D18" i="12"/>
  <c r="I17" i="12"/>
  <c r="D17" i="12"/>
  <c r="I16" i="12"/>
  <c r="D16" i="12"/>
  <c r="I15" i="12"/>
  <c r="D15" i="12"/>
  <c r="I14" i="12"/>
  <c r="D14" i="12"/>
  <c r="I13" i="12"/>
  <c r="D13" i="12"/>
  <c r="A86" i="11"/>
  <c r="C84" i="11"/>
  <c r="G72" i="11"/>
  <c r="E72" i="11"/>
  <c r="H59" i="11"/>
  <c r="C59" i="11"/>
  <c r="D45" i="11"/>
  <c r="F43" i="11"/>
  <c r="E43" i="11"/>
  <c r="B43" i="11"/>
  <c r="F42" i="11"/>
  <c r="E42" i="11"/>
  <c r="B42" i="11"/>
  <c r="F41" i="11"/>
  <c r="E41" i="11"/>
  <c r="B41" i="11"/>
  <c r="F40" i="11"/>
  <c r="E40" i="11"/>
  <c r="B40" i="11"/>
  <c r="F39" i="11"/>
  <c r="E39" i="11"/>
  <c r="B39" i="11"/>
  <c r="F38" i="11"/>
  <c r="E38" i="11"/>
  <c r="B38" i="11"/>
  <c r="F37" i="11"/>
  <c r="E37" i="11"/>
  <c r="B37" i="11"/>
  <c r="H32" i="11"/>
  <c r="G32" i="11"/>
  <c r="F32" i="11"/>
  <c r="E32" i="11"/>
  <c r="B32" i="11"/>
  <c r="I31" i="11"/>
  <c r="C31" i="11"/>
  <c r="I30" i="11"/>
  <c r="C30" i="11"/>
  <c r="C42" i="11" s="1"/>
  <c r="B57" i="11" s="1"/>
  <c r="G57" i="11" s="1"/>
  <c r="I29" i="11"/>
  <c r="C29" i="11"/>
  <c r="D29" i="11" s="1"/>
  <c r="I28" i="11"/>
  <c r="C28" i="11"/>
  <c r="C40" i="11" s="1"/>
  <c r="B55" i="11" s="1"/>
  <c r="G55" i="11" s="1"/>
  <c r="I27" i="11"/>
  <c r="C27" i="11"/>
  <c r="I26" i="11"/>
  <c r="C26" i="11"/>
  <c r="C38" i="11" s="1"/>
  <c r="B53" i="11" s="1"/>
  <c r="G53" i="11" s="1"/>
  <c r="I25" i="11"/>
  <c r="C25" i="11"/>
  <c r="D25" i="11" s="1"/>
  <c r="H24" i="11"/>
  <c r="H36" i="11" s="1"/>
  <c r="G24" i="11"/>
  <c r="G36" i="11" s="1"/>
  <c r="F24" i="11"/>
  <c r="F36" i="11" s="1"/>
  <c r="E24" i="11"/>
  <c r="E36" i="11" s="1"/>
  <c r="D24" i="11"/>
  <c r="D36" i="11" s="1"/>
  <c r="C24" i="11"/>
  <c r="C36" i="11" s="1"/>
  <c r="B24" i="11"/>
  <c r="B36" i="11" s="1"/>
  <c r="A24" i="11"/>
  <c r="A36" i="11" s="1"/>
  <c r="H20" i="11"/>
  <c r="G20" i="11"/>
  <c r="F20" i="11"/>
  <c r="E20" i="11"/>
  <c r="B20" i="11"/>
  <c r="I19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A86" i="10"/>
  <c r="C84" i="10"/>
  <c r="G72" i="10"/>
  <c r="E72" i="10"/>
  <c r="H59" i="10"/>
  <c r="C59" i="10"/>
  <c r="D45" i="10"/>
  <c r="F43" i="10"/>
  <c r="E43" i="10"/>
  <c r="B43" i="10"/>
  <c r="F42" i="10"/>
  <c r="E42" i="10"/>
  <c r="B42" i="10"/>
  <c r="F41" i="10"/>
  <c r="E41" i="10"/>
  <c r="B41" i="10"/>
  <c r="F40" i="10"/>
  <c r="E40" i="10"/>
  <c r="B40" i="10"/>
  <c r="F39" i="10"/>
  <c r="E39" i="10"/>
  <c r="B39" i="10"/>
  <c r="F38" i="10"/>
  <c r="E38" i="10"/>
  <c r="C38" i="10"/>
  <c r="B53" i="10" s="1"/>
  <c r="G53" i="10" s="1"/>
  <c r="B38" i="10"/>
  <c r="F37" i="10"/>
  <c r="E37" i="10"/>
  <c r="B37" i="10"/>
  <c r="H32" i="10"/>
  <c r="G32" i="10"/>
  <c r="F32" i="10"/>
  <c r="E32" i="10"/>
  <c r="B32" i="10"/>
  <c r="I31" i="10"/>
  <c r="C31" i="10"/>
  <c r="D31" i="10" s="1"/>
  <c r="I30" i="10"/>
  <c r="C30" i="10"/>
  <c r="C42" i="10" s="1"/>
  <c r="B57" i="10" s="1"/>
  <c r="G57" i="10" s="1"/>
  <c r="I29" i="10"/>
  <c r="C29" i="10"/>
  <c r="C41" i="10" s="1"/>
  <c r="B56" i="10" s="1"/>
  <c r="G56" i="10" s="1"/>
  <c r="I28" i="10"/>
  <c r="C28" i="10"/>
  <c r="I27" i="10"/>
  <c r="C27" i="10"/>
  <c r="D27" i="10" s="1"/>
  <c r="I26" i="10"/>
  <c r="C26" i="10"/>
  <c r="D26" i="10" s="1"/>
  <c r="I25" i="10"/>
  <c r="C25" i="10"/>
  <c r="C37" i="10" s="1"/>
  <c r="B52" i="10" s="1"/>
  <c r="G52" i="10" s="1"/>
  <c r="H24" i="10"/>
  <c r="H36" i="10" s="1"/>
  <c r="G24" i="10"/>
  <c r="G36" i="10" s="1"/>
  <c r="F24" i="10"/>
  <c r="F36" i="10" s="1"/>
  <c r="E24" i="10"/>
  <c r="E36" i="10" s="1"/>
  <c r="D24" i="10"/>
  <c r="D36" i="10" s="1"/>
  <c r="C24" i="10"/>
  <c r="C36" i="10" s="1"/>
  <c r="B24" i="10"/>
  <c r="B36" i="10" s="1"/>
  <c r="A24" i="10"/>
  <c r="A36" i="10" s="1"/>
  <c r="H20" i="10"/>
  <c r="G20" i="10"/>
  <c r="F20" i="10"/>
  <c r="E20" i="10"/>
  <c r="B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A86" i="9"/>
  <c r="C84" i="9"/>
  <c r="G72" i="9"/>
  <c r="E72" i="9"/>
  <c r="H59" i="9"/>
  <c r="C59" i="9"/>
  <c r="D45" i="9"/>
  <c r="F43" i="9"/>
  <c r="E43" i="9"/>
  <c r="B43" i="9"/>
  <c r="E42" i="9"/>
  <c r="B42" i="9"/>
  <c r="F41" i="9"/>
  <c r="E41" i="9"/>
  <c r="B41" i="9"/>
  <c r="F40" i="9"/>
  <c r="E40" i="9"/>
  <c r="B40" i="9"/>
  <c r="F39" i="9"/>
  <c r="E39" i="9"/>
  <c r="B39" i="9"/>
  <c r="F38" i="9"/>
  <c r="E38" i="9"/>
  <c r="B38" i="9"/>
  <c r="F37" i="9"/>
  <c r="E37" i="9"/>
  <c r="B37" i="9"/>
  <c r="H32" i="9"/>
  <c r="G32" i="9"/>
  <c r="F32" i="9"/>
  <c r="E32" i="9"/>
  <c r="B32" i="9"/>
  <c r="I31" i="9"/>
  <c r="C31" i="9"/>
  <c r="D31" i="9" s="1"/>
  <c r="I30" i="9"/>
  <c r="C30" i="9"/>
  <c r="C42" i="9" s="1"/>
  <c r="B57" i="9" s="1"/>
  <c r="G57" i="9" s="1"/>
  <c r="I29" i="9"/>
  <c r="C29" i="9"/>
  <c r="C41" i="9" s="1"/>
  <c r="B56" i="9" s="1"/>
  <c r="G56" i="9" s="1"/>
  <c r="I28" i="9"/>
  <c r="C28" i="9"/>
  <c r="D28" i="9" s="1"/>
  <c r="I27" i="9"/>
  <c r="C27" i="9"/>
  <c r="C39" i="9" s="1"/>
  <c r="B54" i="9" s="1"/>
  <c r="G54" i="9" s="1"/>
  <c r="I26" i="9"/>
  <c r="C26" i="9"/>
  <c r="C38" i="9" s="1"/>
  <c r="B53" i="9" s="1"/>
  <c r="G53" i="9" s="1"/>
  <c r="I25" i="9"/>
  <c r="C25" i="9"/>
  <c r="C37" i="9" s="1"/>
  <c r="B52" i="9" s="1"/>
  <c r="G52" i="9" s="1"/>
  <c r="H24" i="9"/>
  <c r="H36" i="9" s="1"/>
  <c r="G24" i="9"/>
  <c r="G36" i="9" s="1"/>
  <c r="F24" i="9"/>
  <c r="F36" i="9" s="1"/>
  <c r="E24" i="9"/>
  <c r="E36" i="9" s="1"/>
  <c r="D24" i="9"/>
  <c r="D36" i="9" s="1"/>
  <c r="C24" i="9"/>
  <c r="C36" i="9" s="1"/>
  <c r="B24" i="9"/>
  <c r="B36" i="9" s="1"/>
  <c r="A24" i="9"/>
  <c r="A36" i="9" s="1"/>
  <c r="H20" i="9"/>
  <c r="G20" i="9"/>
  <c r="F20" i="9"/>
  <c r="E20" i="9"/>
  <c r="B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A86" i="8"/>
  <c r="C84" i="8"/>
  <c r="G72" i="8"/>
  <c r="E72" i="8"/>
  <c r="H59" i="8"/>
  <c r="C59" i="8"/>
  <c r="D45" i="8"/>
  <c r="F43" i="8"/>
  <c r="E43" i="8"/>
  <c r="B43" i="8"/>
  <c r="F42" i="8"/>
  <c r="E42" i="8"/>
  <c r="B42" i="8"/>
  <c r="F41" i="8"/>
  <c r="E41" i="8"/>
  <c r="B41" i="8"/>
  <c r="F40" i="8"/>
  <c r="E40" i="8"/>
  <c r="B40" i="8"/>
  <c r="F39" i="8"/>
  <c r="E39" i="8"/>
  <c r="B39" i="8"/>
  <c r="F38" i="8"/>
  <c r="E38" i="8"/>
  <c r="B38" i="8"/>
  <c r="F37" i="8"/>
  <c r="E37" i="8"/>
  <c r="B37" i="8"/>
  <c r="H32" i="8"/>
  <c r="G32" i="8"/>
  <c r="F32" i="8"/>
  <c r="E32" i="8"/>
  <c r="B32" i="8"/>
  <c r="I31" i="8"/>
  <c r="C31" i="8"/>
  <c r="C43" i="8" s="1"/>
  <c r="B58" i="8" s="1"/>
  <c r="G58" i="8" s="1"/>
  <c r="I30" i="8"/>
  <c r="C30" i="8"/>
  <c r="D30" i="8" s="1"/>
  <c r="I29" i="8"/>
  <c r="C29" i="8"/>
  <c r="C41" i="8" s="1"/>
  <c r="B56" i="8" s="1"/>
  <c r="G56" i="8" s="1"/>
  <c r="I28" i="8"/>
  <c r="C28" i="8"/>
  <c r="C40" i="8" s="1"/>
  <c r="B55" i="8" s="1"/>
  <c r="G55" i="8" s="1"/>
  <c r="I27" i="8"/>
  <c r="C27" i="8"/>
  <c r="C39" i="8" s="1"/>
  <c r="B54" i="8" s="1"/>
  <c r="G54" i="8" s="1"/>
  <c r="I26" i="8"/>
  <c r="C26" i="8"/>
  <c r="D26" i="8" s="1"/>
  <c r="I25" i="8"/>
  <c r="C25" i="8"/>
  <c r="C37" i="8" s="1"/>
  <c r="B52" i="8" s="1"/>
  <c r="G52" i="8" s="1"/>
  <c r="H24" i="8"/>
  <c r="H36" i="8" s="1"/>
  <c r="G24" i="8"/>
  <c r="G36" i="8" s="1"/>
  <c r="F24" i="8"/>
  <c r="F36" i="8" s="1"/>
  <c r="E24" i="8"/>
  <c r="E36" i="8" s="1"/>
  <c r="D24" i="8"/>
  <c r="D36" i="8" s="1"/>
  <c r="C24" i="8"/>
  <c r="C36" i="8" s="1"/>
  <c r="B24" i="8"/>
  <c r="B36" i="8" s="1"/>
  <c r="A24" i="8"/>
  <c r="A36" i="8" s="1"/>
  <c r="H20" i="8"/>
  <c r="G20" i="8"/>
  <c r="F20" i="8"/>
  <c r="E20" i="8"/>
  <c r="B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A86" i="7"/>
  <c r="C84" i="7"/>
  <c r="G72" i="7"/>
  <c r="E72" i="7"/>
  <c r="H59" i="7"/>
  <c r="C59" i="7"/>
  <c r="D45" i="7"/>
  <c r="F43" i="7"/>
  <c r="E43" i="7"/>
  <c r="B43" i="7"/>
  <c r="F42" i="7"/>
  <c r="E42" i="7"/>
  <c r="B42" i="7"/>
  <c r="F41" i="7"/>
  <c r="E41" i="7"/>
  <c r="B41" i="7"/>
  <c r="F40" i="7"/>
  <c r="E40" i="7"/>
  <c r="B40" i="7"/>
  <c r="F39" i="7"/>
  <c r="E39" i="7"/>
  <c r="B39" i="7"/>
  <c r="F38" i="7"/>
  <c r="E38" i="7"/>
  <c r="B38" i="7"/>
  <c r="F37" i="7"/>
  <c r="E37" i="7"/>
  <c r="B37" i="7"/>
  <c r="H32" i="7"/>
  <c r="G32" i="7"/>
  <c r="F32" i="7"/>
  <c r="E32" i="7"/>
  <c r="B32" i="7"/>
  <c r="I31" i="7"/>
  <c r="C31" i="7"/>
  <c r="C43" i="7" s="1"/>
  <c r="B58" i="7" s="1"/>
  <c r="G58" i="7" s="1"/>
  <c r="I30" i="7"/>
  <c r="C30" i="7"/>
  <c r="C42" i="7" s="1"/>
  <c r="B57" i="7" s="1"/>
  <c r="G57" i="7" s="1"/>
  <c r="I29" i="7"/>
  <c r="C29" i="7"/>
  <c r="C41" i="7" s="1"/>
  <c r="B56" i="7" s="1"/>
  <c r="G56" i="7" s="1"/>
  <c r="I28" i="7"/>
  <c r="C28" i="7"/>
  <c r="D28" i="7" s="1"/>
  <c r="I27" i="7"/>
  <c r="C27" i="7"/>
  <c r="C39" i="7" s="1"/>
  <c r="B54" i="7" s="1"/>
  <c r="G54" i="7" s="1"/>
  <c r="I26" i="7"/>
  <c r="C26" i="7"/>
  <c r="C38" i="7" s="1"/>
  <c r="B53" i="7" s="1"/>
  <c r="G53" i="7" s="1"/>
  <c r="I25" i="7"/>
  <c r="C25" i="7"/>
  <c r="C37" i="7" s="1"/>
  <c r="B52" i="7" s="1"/>
  <c r="G52" i="7" s="1"/>
  <c r="H24" i="7"/>
  <c r="H36" i="7" s="1"/>
  <c r="G24" i="7"/>
  <c r="G36" i="7" s="1"/>
  <c r="F24" i="7"/>
  <c r="F36" i="7" s="1"/>
  <c r="E24" i="7"/>
  <c r="E36" i="7" s="1"/>
  <c r="D24" i="7"/>
  <c r="D36" i="7" s="1"/>
  <c r="C24" i="7"/>
  <c r="C36" i="7" s="1"/>
  <c r="B24" i="7"/>
  <c r="B36" i="7" s="1"/>
  <c r="A24" i="7"/>
  <c r="A36" i="7" s="1"/>
  <c r="H20" i="7"/>
  <c r="G20" i="7"/>
  <c r="F20" i="7"/>
  <c r="E20" i="7"/>
  <c r="B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20" i="26" l="1"/>
  <c r="I20" i="11"/>
  <c r="E44" i="16"/>
  <c r="I20" i="21"/>
  <c r="I42" i="23"/>
  <c r="I20" i="29"/>
  <c r="I37" i="20"/>
  <c r="I37" i="22"/>
  <c r="D42" i="30"/>
  <c r="J81" i="37"/>
  <c r="K81" i="37"/>
  <c r="D30" i="27"/>
  <c r="D42" i="27" s="1"/>
  <c r="D39" i="29"/>
  <c r="F71" i="22"/>
  <c r="H71" i="22" s="1"/>
  <c r="I58" i="26"/>
  <c r="F71" i="26"/>
  <c r="H71" i="26" s="1"/>
  <c r="D58" i="28"/>
  <c r="F71" i="28"/>
  <c r="H71" i="28" s="1"/>
  <c r="I58" i="31"/>
  <c r="F71" i="31"/>
  <c r="H71" i="31" s="1"/>
  <c r="F71" i="12"/>
  <c r="H71" i="12" s="1"/>
  <c r="I58" i="7"/>
  <c r="F71" i="7"/>
  <c r="H71" i="7" s="1"/>
  <c r="F71" i="8"/>
  <c r="H71" i="8" s="1"/>
  <c r="I58" i="16"/>
  <c r="F71" i="16"/>
  <c r="H71" i="16" s="1"/>
  <c r="F71" i="34"/>
  <c r="H71" i="34" s="1"/>
  <c r="I58" i="13"/>
  <c r="F71" i="13"/>
  <c r="H71" i="13" s="1"/>
  <c r="I58" i="24"/>
  <c r="F71" i="24"/>
  <c r="H71" i="24" s="1"/>
  <c r="F70" i="7"/>
  <c r="H70" i="7" s="1"/>
  <c r="I57" i="13"/>
  <c r="F70" i="13"/>
  <c r="H70" i="13" s="1"/>
  <c r="F70" i="17"/>
  <c r="H70" i="17" s="1"/>
  <c r="I57" i="17"/>
  <c r="I57" i="10"/>
  <c r="F70" i="10"/>
  <c r="H70" i="10" s="1"/>
  <c r="F70" i="16"/>
  <c r="H70" i="16" s="1"/>
  <c r="F70" i="21"/>
  <c r="H70" i="21" s="1"/>
  <c r="I57" i="21"/>
  <c r="F70" i="9"/>
  <c r="H70" i="9" s="1"/>
  <c r="D30" i="10"/>
  <c r="F70" i="11"/>
  <c r="H70" i="11" s="1"/>
  <c r="I57" i="11"/>
  <c r="F70" i="19"/>
  <c r="H70" i="19" s="1"/>
  <c r="I57" i="19"/>
  <c r="I57" i="14"/>
  <c r="F70" i="14"/>
  <c r="H70" i="14" s="1"/>
  <c r="D42" i="15"/>
  <c r="D57" i="18"/>
  <c r="I57" i="18"/>
  <c r="F70" i="18"/>
  <c r="H70" i="18" s="1"/>
  <c r="F70" i="27"/>
  <c r="H70" i="27" s="1"/>
  <c r="I57" i="27"/>
  <c r="F70" i="31"/>
  <c r="H70" i="31" s="1"/>
  <c r="I57" i="31"/>
  <c r="F70" i="37"/>
  <c r="H70" i="37" s="1"/>
  <c r="I57" i="37"/>
  <c r="D56" i="15"/>
  <c r="I56" i="15"/>
  <c r="F69" i="15"/>
  <c r="H69" i="15" s="1"/>
  <c r="F69" i="17"/>
  <c r="H69" i="17" s="1"/>
  <c r="D56" i="25"/>
  <c r="F69" i="25"/>
  <c r="H69" i="25" s="1"/>
  <c r="D29" i="17"/>
  <c r="D41" i="17" s="1"/>
  <c r="I56" i="34"/>
  <c r="F69" i="34"/>
  <c r="H69" i="34" s="1"/>
  <c r="F69" i="7"/>
  <c r="H69" i="7" s="1"/>
  <c r="D56" i="8"/>
  <c r="F69" i="8"/>
  <c r="H69" i="8" s="1"/>
  <c r="F69" i="9"/>
  <c r="H69" i="9" s="1"/>
  <c r="I56" i="10"/>
  <c r="F69" i="10"/>
  <c r="H69" i="10" s="1"/>
  <c r="D41" i="26"/>
  <c r="D56" i="23"/>
  <c r="F69" i="23"/>
  <c r="H69" i="23" s="1"/>
  <c r="F69" i="36"/>
  <c r="H69" i="36" s="1"/>
  <c r="I56" i="36"/>
  <c r="F68" i="28"/>
  <c r="H68" i="28" s="1"/>
  <c r="F68" i="8"/>
  <c r="H68" i="8" s="1"/>
  <c r="D40" i="16"/>
  <c r="F68" i="17"/>
  <c r="H68" i="17" s="1"/>
  <c r="I55" i="17"/>
  <c r="F68" i="27"/>
  <c r="H68" i="27" s="1"/>
  <c r="I55" i="27"/>
  <c r="I55" i="11"/>
  <c r="F68" i="11"/>
  <c r="H68" i="11" s="1"/>
  <c r="D20" i="7"/>
  <c r="D22" i="7" s="1"/>
  <c r="D55" i="12"/>
  <c r="F68" i="12"/>
  <c r="H68" i="12" s="1"/>
  <c r="C40" i="13"/>
  <c r="B55" i="13" s="1"/>
  <c r="G55" i="13" s="1"/>
  <c r="D55" i="15"/>
  <c r="F68" i="15"/>
  <c r="H68" i="15" s="1"/>
  <c r="I55" i="15"/>
  <c r="F68" i="18"/>
  <c r="H68" i="18" s="1"/>
  <c r="I55" i="18"/>
  <c r="F68" i="21"/>
  <c r="H68" i="21" s="1"/>
  <c r="F67" i="16"/>
  <c r="H67" i="16" s="1"/>
  <c r="F67" i="31"/>
  <c r="H67" i="31" s="1"/>
  <c r="F67" i="13"/>
  <c r="H67" i="13" s="1"/>
  <c r="I54" i="22"/>
  <c r="F67" i="22"/>
  <c r="H67" i="22" s="1"/>
  <c r="F67" i="33"/>
  <c r="H67" i="33" s="1"/>
  <c r="D20" i="36"/>
  <c r="D22" i="36" s="1"/>
  <c r="I54" i="8"/>
  <c r="F67" i="8"/>
  <c r="H67" i="8" s="1"/>
  <c r="F67" i="7"/>
  <c r="H67" i="7" s="1"/>
  <c r="I54" i="9"/>
  <c r="F67" i="9"/>
  <c r="H67" i="9" s="1"/>
  <c r="I54" i="19"/>
  <c r="F67" i="19"/>
  <c r="H67" i="19" s="1"/>
  <c r="F67" i="24"/>
  <c r="H67" i="24" s="1"/>
  <c r="I53" i="10"/>
  <c r="F66" i="10"/>
  <c r="H66" i="10" s="1"/>
  <c r="D53" i="15"/>
  <c r="F66" i="15"/>
  <c r="H66" i="15" s="1"/>
  <c r="F66" i="7"/>
  <c r="H66" i="7" s="1"/>
  <c r="I53" i="7"/>
  <c r="F66" i="13"/>
  <c r="H66" i="13" s="1"/>
  <c r="I53" i="13"/>
  <c r="I53" i="14"/>
  <c r="F66" i="14"/>
  <c r="H66" i="14" s="1"/>
  <c r="F66" i="19"/>
  <c r="H66" i="19" s="1"/>
  <c r="I53" i="19"/>
  <c r="I53" i="18"/>
  <c r="F66" i="18"/>
  <c r="H66" i="18" s="1"/>
  <c r="D53" i="25"/>
  <c r="F66" i="25"/>
  <c r="H66" i="25" s="1"/>
  <c r="F66" i="32"/>
  <c r="H66" i="32" s="1"/>
  <c r="I53" i="32"/>
  <c r="D53" i="34"/>
  <c r="I53" i="34"/>
  <c r="F66" i="34"/>
  <c r="H66" i="34" s="1"/>
  <c r="F66" i="37"/>
  <c r="H66" i="37" s="1"/>
  <c r="I53" i="37"/>
  <c r="F66" i="9"/>
  <c r="H66" i="9" s="1"/>
  <c r="F66" i="11"/>
  <c r="H66" i="11" s="1"/>
  <c r="I53" i="11"/>
  <c r="F66" i="16"/>
  <c r="H66" i="16" s="1"/>
  <c r="I53" i="16"/>
  <c r="F66" i="28"/>
  <c r="H66" i="28" s="1"/>
  <c r="D26" i="37"/>
  <c r="D38" i="37" s="1"/>
  <c r="F65" i="29"/>
  <c r="H65" i="29" s="1"/>
  <c r="D52" i="20"/>
  <c r="F65" i="20"/>
  <c r="H65" i="20" s="1"/>
  <c r="D52" i="15"/>
  <c r="F65" i="15"/>
  <c r="H65" i="15" s="1"/>
  <c r="I52" i="15"/>
  <c r="F65" i="17"/>
  <c r="H65" i="17" s="1"/>
  <c r="I52" i="17"/>
  <c r="D52" i="25"/>
  <c r="F65" i="25"/>
  <c r="H65" i="25" s="1"/>
  <c r="D52" i="12"/>
  <c r="I52" i="12"/>
  <c r="F65" i="12"/>
  <c r="H65" i="12" s="1"/>
  <c r="F65" i="23"/>
  <c r="H65" i="23" s="1"/>
  <c r="I52" i="23"/>
  <c r="F65" i="7"/>
  <c r="H65" i="7" s="1"/>
  <c r="I52" i="7"/>
  <c r="D52" i="8"/>
  <c r="F65" i="8"/>
  <c r="H65" i="8" s="1"/>
  <c r="I52" i="8"/>
  <c r="F65" i="9"/>
  <c r="H65" i="9" s="1"/>
  <c r="I52" i="9"/>
  <c r="I52" i="10"/>
  <c r="F65" i="10"/>
  <c r="H65" i="10" s="1"/>
  <c r="D52" i="18"/>
  <c r="F65" i="18"/>
  <c r="H65" i="18" s="1"/>
  <c r="D31" i="31"/>
  <c r="D29" i="36"/>
  <c r="D41" i="36" s="1"/>
  <c r="C43" i="9"/>
  <c r="B58" i="9" s="1"/>
  <c r="G58" i="9" s="1"/>
  <c r="D39" i="10"/>
  <c r="C39" i="14"/>
  <c r="B54" i="14" s="1"/>
  <c r="D29" i="15"/>
  <c r="D41" i="15" s="1"/>
  <c r="D27" i="19"/>
  <c r="D39" i="19" s="1"/>
  <c r="D38" i="20"/>
  <c r="C42" i="30"/>
  <c r="B57" i="30" s="1"/>
  <c r="D40" i="33"/>
  <c r="D56" i="34"/>
  <c r="D27" i="16"/>
  <c r="D39" i="16" s="1"/>
  <c r="D26" i="18"/>
  <c r="D38" i="18" s="1"/>
  <c r="C41" i="26"/>
  <c r="B56" i="26" s="1"/>
  <c r="G56" i="26" s="1"/>
  <c r="C43" i="29"/>
  <c r="B58" i="29" s="1"/>
  <c r="G58" i="29" s="1"/>
  <c r="D43" i="30"/>
  <c r="C37" i="11"/>
  <c r="B52" i="11" s="1"/>
  <c r="G52" i="11" s="1"/>
  <c r="D25" i="20"/>
  <c r="D37" i="20" s="1"/>
  <c r="D25" i="12"/>
  <c r="D37" i="12" s="1"/>
  <c r="D40" i="13"/>
  <c r="D41" i="24"/>
  <c r="D41" i="31"/>
  <c r="D39" i="34"/>
  <c r="I32" i="27"/>
  <c r="D38" i="8"/>
  <c r="D40" i="9"/>
  <c r="E44" i="7"/>
  <c r="I40" i="7"/>
  <c r="I20" i="20"/>
  <c r="I39" i="26"/>
  <c r="I37" i="10"/>
  <c r="I42" i="10"/>
  <c r="I41" i="16"/>
  <c r="I38" i="20"/>
  <c r="I40" i="24"/>
  <c r="I38" i="27"/>
  <c r="I42" i="27"/>
  <c r="I41" i="8"/>
  <c r="I43" i="19"/>
  <c r="I37" i="23"/>
  <c r="I40" i="25"/>
  <c r="I20" i="7"/>
  <c r="D20" i="10"/>
  <c r="D22" i="10" s="1"/>
  <c r="I20" i="28"/>
  <c r="D20" i="34"/>
  <c r="D22" i="34" s="1"/>
  <c r="I20" i="16"/>
  <c r="D37" i="22"/>
  <c r="D20" i="24"/>
  <c r="D22" i="24" s="1"/>
  <c r="C40" i="26"/>
  <c r="B55" i="26" s="1"/>
  <c r="G55" i="26" s="1"/>
  <c r="C43" i="30"/>
  <c r="B58" i="30" s="1"/>
  <c r="G58" i="30" s="1"/>
  <c r="C39" i="32"/>
  <c r="B54" i="32" s="1"/>
  <c r="G54" i="32" s="1"/>
  <c r="D25" i="8"/>
  <c r="D37" i="8" s="1"/>
  <c r="C41" i="12"/>
  <c r="B56" i="12" s="1"/>
  <c r="G56" i="12" s="1"/>
  <c r="C42" i="12"/>
  <c r="B57" i="12" s="1"/>
  <c r="G57" i="12" s="1"/>
  <c r="D27" i="13"/>
  <c r="D39" i="13" s="1"/>
  <c r="C43" i="14"/>
  <c r="B58" i="14" s="1"/>
  <c r="C42" i="15"/>
  <c r="B57" i="15" s="1"/>
  <c r="G57" i="15" s="1"/>
  <c r="C40" i="16"/>
  <c r="B55" i="16" s="1"/>
  <c r="G55" i="16" s="1"/>
  <c r="D30" i="18"/>
  <c r="D42" i="18" s="1"/>
  <c r="C43" i="19"/>
  <c r="B58" i="19" s="1"/>
  <c r="G58" i="19" s="1"/>
  <c r="D27" i="22"/>
  <c r="D39" i="22" s="1"/>
  <c r="C37" i="22"/>
  <c r="B52" i="22" s="1"/>
  <c r="G52" i="22" s="1"/>
  <c r="C40" i="24"/>
  <c r="B55" i="24" s="1"/>
  <c r="D28" i="28"/>
  <c r="D40" i="29"/>
  <c r="D27" i="33"/>
  <c r="D39" i="33" s="1"/>
  <c r="I37" i="9"/>
  <c r="I43" i="11"/>
  <c r="D41" i="12"/>
  <c r="I20" i="13"/>
  <c r="I39" i="13"/>
  <c r="E44" i="15"/>
  <c r="D20" i="19"/>
  <c r="D22" i="19" s="1"/>
  <c r="I20" i="22"/>
  <c r="F44" i="23"/>
  <c r="I43" i="24"/>
  <c r="I42" i="25"/>
  <c r="I56" i="25"/>
  <c r="I40" i="27"/>
  <c r="C42" i="32"/>
  <c r="B57" i="32" s="1"/>
  <c r="G57" i="32" s="1"/>
  <c r="I20" i="33"/>
  <c r="C38" i="35"/>
  <c r="B53" i="35" s="1"/>
  <c r="C39" i="37"/>
  <c r="B54" i="37" s="1"/>
  <c r="G54" i="37" s="1"/>
  <c r="I39" i="11"/>
  <c r="I39" i="12"/>
  <c r="E44" i="14"/>
  <c r="I40" i="15"/>
  <c r="I38" i="16"/>
  <c r="I43" i="16"/>
  <c r="D20" i="17"/>
  <c r="D22" i="17" s="1"/>
  <c r="I41" i="17"/>
  <c r="I32" i="19"/>
  <c r="I38" i="21"/>
  <c r="I39" i="23"/>
  <c r="I38" i="25"/>
  <c r="I43" i="26"/>
  <c r="D31" i="7"/>
  <c r="D43" i="7" s="1"/>
  <c r="C38" i="8"/>
  <c r="B53" i="8" s="1"/>
  <c r="C40" i="19"/>
  <c r="B55" i="19" s="1"/>
  <c r="G55" i="19" s="1"/>
  <c r="C39" i="23"/>
  <c r="B54" i="23" s="1"/>
  <c r="D52" i="23"/>
  <c r="C42" i="25"/>
  <c r="B57" i="25" s="1"/>
  <c r="G57" i="25" s="1"/>
  <c r="C39" i="29"/>
  <c r="B54" i="29" s="1"/>
  <c r="G54" i="29" s="1"/>
  <c r="C37" i="31"/>
  <c r="B52" i="31" s="1"/>
  <c r="G52" i="31" s="1"/>
  <c r="C40" i="33"/>
  <c r="B55" i="33" s="1"/>
  <c r="D26" i="34"/>
  <c r="D38" i="34" s="1"/>
  <c r="D38" i="35"/>
  <c r="I37" i="18"/>
  <c r="F44" i="18"/>
  <c r="I40" i="18"/>
  <c r="I39" i="22"/>
  <c r="I41" i="22"/>
  <c r="I43" i="22"/>
  <c r="I38" i="29"/>
  <c r="I38" i="30"/>
  <c r="I40" i="30"/>
  <c r="I43" i="30"/>
  <c r="I37" i="31"/>
  <c r="I38" i="32"/>
  <c r="I41" i="32"/>
  <c r="I40" i="33"/>
  <c r="I43" i="33"/>
  <c r="I37" i="34"/>
  <c r="F44" i="34"/>
  <c r="I43" i="34"/>
  <c r="I37" i="35"/>
  <c r="I42" i="35"/>
  <c r="H44" i="37"/>
  <c r="I32" i="22"/>
  <c r="D42" i="25"/>
  <c r="I32" i="26"/>
  <c r="G81" i="17"/>
  <c r="I39" i="7"/>
  <c r="I43" i="7"/>
  <c r="I40" i="8"/>
  <c r="E44" i="10"/>
  <c r="I38" i="10"/>
  <c r="I41" i="10"/>
  <c r="I37" i="11"/>
  <c r="I40" i="11"/>
  <c r="I40" i="12"/>
  <c r="I38" i="13"/>
  <c r="I39" i="14"/>
  <c r="I42" i="14"/>
  <c r="I37" i="15"/>
  <c r="I41" i="15"/>
  <c r="I37" i="16"/>
  <c r="I39" i="16"/>
  <c r="I42" i="16"/>
  <c r="I38" i="17"/>
  <c r="I40" i="17"/>
  <c r="I43" i="17"/>
  <c r="I41" i="18"/>
  <c r="I43" i="18"/>
  <c r="I39" i="19"/>
  <c r="I42" i="19"/>
  <c r="F44" i="20"/>
  <c r="I39" i="21"/>
  <c r="I43" i="21"/>
  <c r="I38" i="22"/>
  <c r="I40" i="22"/>
  <c r="I38" i="23"/>
  <c r="I41" i="23"/>
  <c r="I39" i="24"/>
  <c r="I37" i="25"/>
  <c r="F44" i="25"/>
  <c r="I41" i="25"/>
  <c r="I38" i="26"/>
  <c r="I40" i="26"/>
  <c r="I42" i="26"/>
  <c r="I37" i="27"/>
  <c r="I41" i="27"/>
  <c r="I43" i="27"/>
  <c r="I38" i="28"/>
  <c r="I41" i="28"/>
  <c r="I37" i="29"/>
  <c r="I42" i="29"/>
  <c r="I39" i="30"/>
  <c r="I41" i="30"/>
  <c r="I39" i="31"/>
  <c r="I43" i="31"/>
  <c r="I37" i="32"/>
  <c r="F44" i="32"/>
  <c r="I39" i="32"/>
  <c r="E44" i="32"/>
  <c r="I42" i="32"/>
  <c r="I43" i="32"/>
  <c r="I39" i="33"/>
  <c r="I42" i="33"/>
  <c r="E44" i="35"/>
  <c r="I38" i="35"/>
  <c r="I39" i="35"/>
  <c r="I37" i="36"/>
  <c r="I39" i="36"/>
  <c r="I41" i="36"/>
  <c r="G81" i="7"/>
  <c r="I81" i="7" s="1"/>
  <c r="I41" i="7"/>
  <c r="G82" i="8"/>
  <c r="I42" i="8"/>
  <c r="G78" i="9"/>
  <c r="H78" i="9" s="1"/>
  <c r="I38" i="9"/>
  <c r="G82" i="9"/>
  <c r="I42" i="9"/>
  <c r="G79" i="10"/>
  <c r="J79" i="10" s="1"/>
  <c r="I39" i="10"/>
  <c r="G83" i="13"/>
  <c r="I43" i="13"/>
  <c r="G80" i="14"/>
  <c r="I80" i="14" s="1"/>
  <c r="I40" i="14"/>
  <c r="G79" i="15"/>
  <c r="I39" i="15"/>
  <c r="G78" i="17"/>
  <c r="I78" i="17" s="1"/>
  <c r="I20" i="18"/>
  <c r="G82" i="18"/>
  <c r="I42" i="18"/>
  <c r="G77" i="19"/>
  <c r="I77" i="19" s="1"/>
  <c r="I37" i="19"/>
  <c r="G80" i="20"/>
  <c r="I40" i="20"/>
  <c r="G82" i="20"/>
  <c r="J82" i="20" s="1"/>
  <c r="I42" i="20"/>
  <c r="G80" i="21"/>
  <c r="I40" i="21"/>
  <c r="G82" i="21"/>
  <c r="I82" i="21" s="1"/>
  <c r="I42" i="21"/>
  <c r="G77" i="22"/>
  <c r="G81" i="22"/>
  <c r="G80" i="23"/>
  <c r="H80" i="23" s="1"/>
  <c r="I40" i="23"/>
  <c r="G79" i="23"/>
  <c r="G77" i="24"/>
  <c r="K77" i="24" s="1"/>
  <c r="I37" i="24"/>
  <c r="G82" i="24"/>
  <c r="I42" i="24"/>
  <c r="G79" i="25"/>
  <c r="I39" i="25"/>
  <c r="G77" i="26"/>
  <c r="I37" i="26"/>
  <c r="G80" i="27"/>
  <c r="K80" i="27" s="1"/>
  <c r="G80" i="28"/>
  <c r="H80" i="28" s="1"/>
  <c r="I40" i="28"/>
  <c r="G83" i="28"/>
  <c r="I43" i="28"/>
  <c r="G78" i="28"/>
  <c r="G79" i="29"/>
  <c r="I39" i="29"/>
  <c r="G80" i="29"/>
  <c r="K80" i="29" s="1"/>
  <c r="I40" i="29"/>
  <c r="G77" i="30"/>
  <c r="I37" i="30"/>
  <c r="G79" i="30"/>
  <c r="I20" i="31"/>
  <c r="G81" i="31"/>
  <c r="I41" i="31"/>
  <c r="G82" i="31"/>
  <c r="K82" i="31" s="1"/>
  <c r="I42" i="31"/>
  <c r="I20" i="32"/>
  <c r="G77" i="33"/>
  <c r="I37" i="33"/>
  <c r="I20" i="34"/>
  <c r="G79" i="34"/>
  <c r="I39" i="34"/>
  <c r="G81" i="34"/>
  <c r="I41" i="34"/>
  <c r="G81" i="35"/>
  <c r="I41" i="35"/>
  <c r="G83" i="35"/>
  <c r="I43" i="35"/>
  <c r="I20" i="36"/>
  <c r="G78" i="36"/>
  <c r="I38" i="36"/>
  <c r="G80" i="36"/>
  <c r="J80" i="36" s="1"/>
  <c r="I40" i="36"/>
  <c r="G83" i="36"/>
  <c r="I43" i="36"/>
  <c r="G77" i="7"/>
  <c r="I37" i="7"/>
  <c r="G80" i="9"/>
  <c r="I40" i="9"/>
  <c r="G83" i="9"/>
  <c r="I83" i="9" s="1"/>
  <c r="I43" i="9"/>
  <c r="G78" i="11"/>
  <c r="I38" i="11"/>
  <c r="G82" i="11"/>
  <c r="I82" i="11" s="1"/>
  <c r="I42" i="11"/>
  <c r="G77" i="12"/>
  <c r="I37" i="12"/>
  <c r="G78" i="12"/>
  <c r="J78" i="12" s="1"/>
  <c r="I38" i="12"/>
  <c r="G80" i="13"/>
  <c r="I40" i="13"/>
  <c r="G81" i="13"/>
  <c r="J81" i="13" s="1"/>
  <c r="I41" i="13"/>
  <c r="G77" i="14"/>
  <c r="I37" i="14"/>
  <c r="G78" i="7"/>
  <c r="I38" i="7"/>
  <c r="G82" i="7"/>
  <c r="I42" i="7"/>
  <c r="G77" i="8"/>
  <c r="H77" i="8" s="1"/>
  <c r="I37" i="8"/>
  <c r="G78" i="8"/>
  <c r="I38" i="8"/>
  <c r="G79" i="8"/>
  <c r="J79" i="8" s="1"/>
  <c r="I39" i="8"/>
  <c r="G83" i="8"/>
  <c r="I43" i="8"/>
  <c r="G79" i="9"/>
  <c r="J79" i="9" s="1"/>
  <c r="I39" i="9"/>
  <c r="G81" i="9"/>
  <c r="I41" i="9"/>
  <c r="G80" i="10"/>
  <c r="J80" i="10" s="1"/>
  <c r="I40" i="10"/>
  <c r="G83" i="10"/>
  <c r="I43" i="10"/>
  <c r="G81" i="11"/>
  <c r="H81" i="11" s="1"/>
  <c r="I41" i="11"/>
  <c r="G81" i="12"/>
  <c r="I41" i="12"/>
  <c r="G82" i="12"/>
  <c r="I82" i="12" s="1"/>
  <c r="I42" i="12"/>
  <c r="G83" i="12"/>
  <c r="I43" i="12"/>
  <c r="G77" i="13"/>
  <c r="J77" i="13" s="1"/>
  <c r="I37" i="13"/>
  <c r="G82" i="13"/>
  <c r="I42" i="13"/>
  <c r="G78" i="14"/>
  <c r="I38" i="14"/>
  <c r="G81" i="14"/>
  <c r="I41" i="14"/>
  <c r="G83" i="14"/>
  <c r="H83" i="14" s="1"/>
  <c r="I43" i="14"/>
  <c r="G78" i="15"/>
  <c r="I38" i="15"/>
  <c r="G82" i="15"/>
  <c r="I82" i="15" s="1"/>
  <c r="I42" i="15"/>
  <c r="G83" i="15"/>
  <c r="I43" i="15"/>
  <c r="G80" i="16"/>
  <c r="I40" i="16"/>
  <c r="G77" i="16"/>
  <c r="G83" i="16"/>
  <c r="K83" i="16" s="1"/>
  <c r="I20" i="17"/>
  <c r="G77" i="17"/>
  <c r="I37" i="17"/>
  <c r="G79" i="17"/>
  <c r="K79" i="17" s="1"/>
  <c r="I39" i="17"/>
  <c r="G82" i="17"/>
  <c r="I42" i="17"/>
  <c r="G78" i="18"/>
  <c r="I38" i="18"/>
  <c r="G79" i="18"/>
  <c r="I39" i="18"/>
  <c r="D40" i="19"/>
  <c r="G78" i="19"/>
  <c r="H78" i="19" s="1"/>
  <c r="I38" i="19"/>
  <c r="G80" i="19"/>
  <c r="I40" i="19"/>
  <c r="G81" i="19"/>
  <c r="I41" i="19"/>
  <c r="G79" i="20"/>
  <c r="I39" i="20"/>
  <c r="G81" i="20"/>
  <c r="H81" i="20" s="1"/>
  <c r="I41" i="20"/>
  <c r="G83" i="20"/>
  <c r="I43" i="20"/>
  <c r="G77" i="21"/>
  <c r="J77" i="21" s="1"/>
  <c r="I37" i="21"/>
  <c r="G81" i="21"/>
  <c r="I41" i="21"/>
  <c r="G82" i="22"/>
  <c r="I82" i="22" s="1"/>
  <c r="I42" i="22"/>
  <c r="G83" i="23"/>
  <c r="I43" i="23"/>
  <c r="G78" i="24"/>
  <c r="I78" i="24" s="1"/>
  <c r="I38" i="24"/>
  <c r="G81" i="24"/>
  <c r="I41" i="24"/>
  <c r="G83" i="25"/>
  <c r="I83" i="25" s="1"/>
  <c r="I43" i="25"/>
  <c r="G80" i="25"/>
  <c r="G81" i="26"/>
  <c r="I81" i="26" s="1"/>
  <c r="I41" i="26"/>
  <c r="G78" i="26"/>
  <c r="G79" i="27"/>
  <c r="I39" i="27"/>
  <c r="G77" i="28"/>
  <c r="J77" i="28" s="1"/>
  <c r="I37" i="28"/>
  <c r="G79" i="28"/>
  <c r="I39" i="28"/>
  <c r="G82" i="28"/>
  <c r="I42" i="28"/>
  <c r="D43" i="29"/>
  <c r="G81" i="29"/>
  <c r="K81" i="29" s="1"/>
  <c r="I41" i="29"/>
  <c r="G83" i="29"/>
  <c r="I43" i="29"/>
  <c r="G82" i="30"/>
  <c r="K82" i="30" s="1"/>
  <c r="I42" i="30"/>
  <c r="G81" i="30"/>
  <c r="G83" i="30"/>
  <c r="G78" i="31"/>
  <c r="K78" i="31" s="1"/>
  <c r="I38" i="31"/>
  <c r="G80" i="31"/>
  <c r="K80" i="31" s="1"/>
  <c r="I40" i="31"/>
  <c r="G77" i="31"/>
  <c r="K77" i="31" s="1"/>
  <c r="G80" i="32"/>
  <c r="I80" i="32" s="1"/>
  <c r="I40" i="32"/>
  <c r="G79" i="32"/>
  <c r="G78" i="33"/>
  <c r="K78" i="33" s="1"/>
  <c r="I38" i="33"/>
  <c r="G81" i="33"/>
  <c r="I41" i="33"/>
  <c r="G82" i="33"/>
  <c r="K82" i="33" s="1"/>
  <c r="G78" i="34"/>
  <c r="K78" i="34" s="1"/>
  <c r="I38" i="34"/>
  <c r="G80" i="34"/>
  <c r="I40" i="34"/>
  <c r="G82" i="34"/>
  <c r="I82" i="34" s="1"/>
  <c r="I42" i="34"/>
  <c r="G83" i="34"/>
  <c r="I20" i="35"/>
  <c r="G80" i="35"/>
  <c r="I80" i="35" s="1"/>
  <c r="I40" i="35"/>
  <c r="G82" i="36"/>
  <c r="I42" i="36"/>
  <c r="G81" i="36"/>
  <c r="I81" i="36" s="1"/>
  <c r="D25" i="24"/>
  <c r="D37" i="24" s="1"/>
  <c r="C37" i="24"/>
  <c r="B52" i="24" s="1"/>
  <c r="G52" i="24" s="1"/>
  <c r="C39" i="26"/>
  <c r="B54" i="26" s="1"/>
  <c r="G54" i="26" s="1"/>
  <c r="D27" i="26"/>
  <c r="H80" i="29"/>
  <c r="J80" i="29"/>
  <c r="G83" i="32"/>
  <c r="D29" i="10"/>
  <c r="D41" i="10" s="1"/>
  <c r="C39" i="10"/>
  <c r="B54" i="10" s="1"/>
  <c r="G54" i="10" s="1"/>
  <c r="D28" i="11"/>
  <c r="D40" i="11" s="1"/>
  <c r="D53" i="13"/>
  <c r="D40" i="14"/>
  <c r="C40" i="14"/>
  <c r="B55" i="14" s="1"/>
  <c r="G55" i="14" s="1"/>
  <c r="D26" i="15"/>
  <c r="D38" i="15" s="1"/>
  <c r="I32" i="16"/>
  <c r="D31" i="16"/>
  <c r="D43" i="16" s="1"/>
  <c r="J79" i="18"/>
  <c r="J83" i="18"/>
  <c r="I83" i="18"/>
  <c r="H83" i="18"/>
  <c r="G83" i="21"/>
  <c r="D20" i="26"/>
  <c r="D22" i="26" s="1"/>
  <c r="D37" i="26"/>
  <c r="C37" i="26"/>
  <c r="B52" i="26" s="1"/>
  <c r="G52" i="26" s="1"/>
  <c r="D31" i="27"/>
  <c r="D43" i="27" s="1"/>
  <c r="C43" i="27"/>
  <c r="B58" i="27" s="1"/>
  <c r="G58" i="27" s="1"/>
  <c r="C40" i="31"/>
  <c r="B55" i="31" s="1"/>
  <c r="G55" i="31" s="1"/>
  <c r="D28" i="31"/>
  <c r="D40" i="31" s="1"/>
  <c r="C37" i="32"/>
  <c r="B52" i="32" s="1"/>
  <c r="D25" i="32"/>
  <c r="D37" i="32" s="1"/>
  <c r="C43" i="36"/>
  <c r="B58" i="36" s="1"/>
  <c r="G58" i="36" s="1"/>
  <c r="D31" i="36"/>
  <c r="D43" i="36" s="1"/>
  <c r="C40" i="9"/>
  <c r="B55" i="9" s="1"/>
  <c r="G55" i="9" s="1"/>
  <c r="D53" i="10"/>
  <c r="D29" i="8"/>
  <c r="D41" i="8" s="1"/>
  <c r="D20" i="9"/>
  <c r="D22" i="9" s="1"/>
  <c r="E44" i="11"/>
  <c r="C39" i="12"/>
  <c r="B54" i="12" s="1"/>
  <c r="G54" i="12" s="1"/>
  <c r="D27" i="12"/>
  <c r="D39" i="12" s="1"/>
  <c r="D20" i="15"/>
  <c r="D22" i="15" s="1"/>
  <c r="D25" i="15"/>
  <c r="D37" i="15" s="1"/>
  <c r="C38" i="17"/>
  <c r="B53" i="17" s="1"/>
  <c r="G53" i="17" s="1"/>
  <c r="D26" i="17"/>
  <c r="C38" i="23"/>
  <c r="B53" i="23" s="1"/>
  <c r="G53" i="23" s="1"/>
  <c r="D26" i="23"/>
  <c r="D38" i="23" s="1"/>
  <c r="D25" i="28"/>
  <c r="D37" i="28" s="1"/>
  <c r="C37" i="28"/>
  <c r="B52" i="28" s="1"/>
  <c r="G52" i="28" s="1"/>
  <c r="J77" i="31"/>
  <c r="I77" i="31"/>
  <c r="H77" i="31"/>
  <c r="C43" i="35"/>
  <c r="B58" i="35" s="1"/>
  <c r="G58" i="35" s="1"/>
  <c r="D31" i="35"/>
  <c r="D43" i="35" s="1"/>
  <c r="D26" i="36"/>
  <c r="D38" i="36" s="1"/>
  <c r="C38" i="36"/>
  <c r="B53" i="36" s="1"/>
  <c r="G53" i="36" s="1"/>
  <c r="C40" i="36"/>
  <c r="B55" i="36" s="1"/>
  <c r="G55" i="36" s="1"/>
  <c r="D28" i="36"/>
  <c r="D40" i="36" s="1"/>
  <c r="D28" i="37"/>
  <c r="D40" i="37" s="1"/>
  <c r="C40" i="37"/>
  <c r="B55" i="37" s="1"/>
  <c r="G55" i="37" s="1"/>
  <c r="G78" i="20"/>
  <c r="B44" i="20"/>
  <c r="C43" i="21"/>
  <c r="B58" i="21" s="1"/>
  <c r="G58" i="21" s="1"/>
  <c r="D31" i="21"/>
  <c r="D43" i="21" s="1"/>
  <c r="D31" i="23"/>
  <c r="D43" i="23" s="1"/>
  <c r="C43" i="23"/>
  <c r="B58" i="23" s="1"/>
  <c r="G58" i="23" s="1"/>
  <c r="D25" i="7"/>
  <c r="D37" i="7" s="1"/>
  <c r="D27" i="7"/>
  <c r="D39" i="7" s="1"/>
  <c r="D27" i="9"/>
  <c r="D39" i="9" s="1"/>
  <c r="D42" i="10"/>
  <c r="D20" i="12"/>
  <c r="D22" i="12" s="1"/>
  <c r="D29" i="7"/>
  <c r="D41" i="7" s="1"/>
  <c r="C42" i="8"/>
  <c r="B57" i="8" s="1"/>
  <c r="C43" i="10"/>
  <c r="B58" i="10" s="1"/>
  <c r="G58" i="10" s="1"/>
  <c r="I32" i="11"/>
  <c r="C41" i="11"/>
  <c r="B56" i="11" s="1"/>
  <c r="G56" i="11" s="1"/>
  <c r="I20" i="12"/>
  <c r="D58" i="12"/>
  <c r="I58" i="12"/>
  <c r="D26" i="13"/>
  <c r="D38" i="13" s="1"/>
  <c r="D31" i="13"/>
  <c r="D43" i="13" s="1"/>
  <c r="C41" i="18"/>
  <c r="B56" i="18" s="1"/>
  <c r="G56" i="18" s="1"/>
  <c r="D29" i="18"/>
  <c r="D41" i="18" s="1"/>
  <c r="D54" i="19"/>
  <c r="D53" i="19"/>
  <c r="C42" i="20"/>
  <c r="B57" i="20" s="1"/>
  <c r="G57" i="20" s="1"/>
  <c r="D30" i="20"/>
  <c r="D42" i="20" s="1"/>
  <c r="I52" i="20"/>
  <c r="I80" i="29"/>
  <c r="J81" i="31"/>
  <c r="G81" i="16"/>
  <c r="K81" i="16" s="1"/>
  <c r="C38" i="20"/>
  <c r="B53" i="20" s="1"/>
  <c r="G53" i="20" s="1"/>
  <c r="C41" i="20"/>
  <c r="B56" i="20" s="1"/>
  <c r="G56" i="20" s="1"/>
  <c r="D40" i="22"/>
  <c r="B44" i="22"/>
  <c r="D42" i="23"/>
  <c r="C42" i="23"/>
  <c r="B57" i="23" s="1"/>
  <c r="G57" i="23" s="1"/>
  <c r="C41" i="24"/>
  <c r="B56" i="24" s="1"/>
  <c r="G56" i="24" s="1"/>
  <c r="D39" i="25"/>
  <c r="D31" i="25"/>
  <c r="D43" i="25" s="1"/>
  <c r="C43" i="25"/>
  <c r="B58" i="25" s="1"/>
  <c r="G58" i="25" s="1"/>
  <c r="C42" i="29"/>
  <c r="B57" i="29" s="1"/>
  <c r="G57" i="29" s="1"/>
  <c r="D30" i="29"/>
  <c r="D42" i="29" s="1"/>
  <c r="G78" i="30"/>
  <c r="K78" i="30" s="1"/>
  <c r="D31" i="32"/>
  <c r="D43" i="32" s="1"/>
  <c r="C43" i="32"/>
  <c r="B58" i="32" s="1"/>
  <c r="G58" i="32" s="1"/>
  <c r="D29" i="33"/>
  <c r="D41" i="33" s="1"/>
  <c r="C41" i="33"/>
  <c r="B56" i="33" s="1"/>
  <c r="G56" i="33" s="1"/>
  <c r="C40" i="35"/>
  <c r="B55" i="35" s="1"/>
  <c r="G55" i="35" s="1"/>
  <c r="J81" i="35"/>
  <c r="D25" i="17"/>
  <c r="D37" i="17" s="1"/>
  <c r="D20" i="18"/>
  <c r="D22" i="18" s="1"/>
  <c r="I20" i="19"/>
  <c r="H81" i="19"/>
  <c r="D28" i="21"/>
  <c r="D40" i="21" s="1"/>
  <c r="C39" i="21"/>
  <c r="B54" i="21" s="1"/>
  <c r="G54" i="21" s="1"/>
  <c r="C40" i="22"/>
  <c r="B55" i="22" s="1"/>
  <c r="G55" i="22" s="1"/>
  <c r="I20" i="23"/>
  <c r="I20" i="24"/>
  <c r="I32" i="24"/>
  <c r="D31" i="24"/>
  <c r="D43" i="24" s="1"/>
  <c r="E44" i="27"/>
  <c r="C38" i="27"/>
  <c r="B53" i="27" s="1"/>
  <c r="G53" i="27" s="1"/>
  <c r="I32" i="29"/>
  <c r="E44" i="29"/>
  <c r="C38" i="30"/>
  <c r="B53" i="30" s="1"/>
  <c r="G53" i="30" s="1"/>
  <c r="D53" i="32"/>
  <c r="C42" i="35"/>
  <c r="B57" i="35" s="1"/>
  <c r="G57" i="35" s="1"/>
  <c r="D30" i="35"/>
  <c r="D42" i="35" s="1"/>
  <c r="C37" i="36"/>
  <c r="B52" i="36" s="1"/>
  <c r="G52" i="36" s="1"/>
  <c r="D25" i="36"/>
  <c r="D37" i="36" s="1"/>
  <c r="C43" i="37"/>
  <c r="B58" i="37" s="1"/>
  <c r="G58" i="37" s="1"/>
  <c r="D31" i="37"/>
  <c r="D43" i="37" s="1"/>
  <c r="I32" i="12"/>
  <c r="I20" i="14"/>
  <c r="D38" i="17"/>
  <c r="D30" i="17"/>
  <c r="D42" i="17" s="1"/>
  <c r="C39" i="17"/>
  <c r="B54" i="17" s="1"/>
  <c r="G54" i="17" s="1"/>
  <c r="D25" i="18"/>
  <c r="D37" i="18" s="1"/>
  <c r="D26" i="19"/>
  <c r="D38" i="19" s="1"/>
  <c r="I32" i="21"/>
  <c r="D20" i="22"/>
  <c r="D22" i="22" s="1"/>
  <c r="D41" i="22"/>
  <c r="C41" i="22"/>
  <c r="B56" i="22" s="1"/>
  <c r="G56" i="22" s="1"/>
  <c r="I32" i="23"/>
  <c r="D39" i="23"/>
  <c r="E44" i="24"/>
  <c r="D26" i="25"/>
  <c r="D38" i="25" s="1"/>
  <c r="C39" i="25"/>
  <c r="B54" i="25" s="1"/>
  <c r="G54" i="25" s="1"/>
  <c r="I20" i="27"/>
  <c r="D39" i="27"/>
  <c r="F44" i="27"/>
  <c r="C39" i="27"/>
  <c r="B54" i="27" s="1"/>
  <c r="G54" i="27" s="1"/>
  <c r="D30" i="28"/>
  <c r="D42" i="28" s="1"/>
  <c r="C42" i="28"/>
  <c r="B57" i="28" s="1"/>
  <c r="G57" i="28" s="1"/>
  <c r="F44" i="29"/>
  <c r="C40" i="29"/>
  <c r="B55" i="29" s="1"/>
  <c r="G55" i="29" s="1"/>
  <c r="J81" i="29"/>
  <c r="D38" i="30"/>
  <c r="D20" i="30"/>
  <c r="D22" i="30" s="1"/>
  <c r="I32" i="31"/>
  <c r="D26" i="32"/>
  <c r="D38" i="32" s="1"/>
  <c r="C42" i="34"/>
  <c r="B57" i="34" s="1"/>
  <c r="G57" i="34" s="1"/>
  <c r="C39" i="35"/>
  <c r="B54" i="35" s="1"/>
  <c r="D27" i="35"/>
  <c r="D39" i="35" s="1"/>
  <c r="I32" i="28"/>
  <c r="C41" i="28"/>
  <c r="B56" i="28" s="1"/>
  <c r="G56" i="28" s="1"/>
  <c r="I20" i="30"/>
  <c r="F44" i="30"/>
  <c r="E44" i="31"/>
  <c r="I32" i="33"/>
  <c r="B44" i="33"/>
  <c r="I32" i="35"/>
  <c r="F44" i="36"/>
  <c r="D39" i="37"/>
  <c r="I20" i="25"/>
  <c r="E44" i="25"/>
  <c r="D40" i="26"/>
  <c r="D55" i="27"/>
  <c r="D31" i="28"/>
  <c r="D43" i="28" s="1"/>
  <c r="D39" i="30"/>
  <c r="B44" i="30"/>
  <c r="I82" i="30"/>
  <c r="D39" i="32"/>
  <c r="D20" i="33"/>
  <c r="D22" i="33" s="1"/>
  <c r="C37" i="33"/>
  <c r="B52" i="33" s="1"/>
  <c r="G52" i="33" s="1"/>
  <c r="D42" i="34"/>
  <c r="D29" i="34"/>
  <c r="D41" i="34" s="1"/>
  <c r="D30" i="37"/>
  <c r="D42" i="37" s="1"/>
  <c r="G44" i="37"/>
  <c r="F44" i="15"/>
  <c r="I20" i="15"/>
  <c r="G80" i="15"/>
  <c r="I32" i="14"/>
  <c r="I32" i="13"/>
  <c r="G78" i="13"/>
  <c r="F44" i="12"/>
  <c r="D38" i="12"/>
  <c r="D42" i="12"/>
  <c r="B44" i="12"/>
  <c r="I20" i="10"/>
  <c r="D43" i="10"/>
  <c r="I32" i="9"/>
  <c r="D43" i="9"/>
  <c r="I32" i="8"/>
  <c r="F44" i="8"/>
  <c r="D42" i="8"/>
  <c r="I20" i="8"/>
  <c r="D20" i="8"/>
  <c r="D22" i="8" s="1"/>
  <c r="G80" i="7"/>
  <c r="I32" i="7"/>
  <c r="F44" i="7"/>
  <c r="J88" i="7" s="1"/>
  <c r="I32" i="37"/>
  <c r="I20" i="37"/>
  <c r="I39" i="37"/>
  <c r="I41" i="37"/>
  <c r="D20" i="37"/>
  <c r="D22" i="37" s="1"/>
  <c r="I40" i="37"/>
  <c r="H81" i="37"/>
  <c r="I81" i="37"/>
  <c r="I77" i="37"/>
  <c r="H77" i="37"/>
  <c r="I54" i="24"/>
  <c r="D54" i="24"/>
  <c r="D55" i="26"/>
  <c r="D52" i="24"/>
  <c r="D55" i="28"/>
  <c r="I55" i="28"/>
  <c r="G80" i="22"/>
  <c r="K80" i="22" s="1"/>
  <c r="G82" i="23"/>
  <c r="K82" i="23" s="1"/>
  <c r="E44" i="23"/>
  <c r="G83" i="24"/>
  <c r="K83" i="24" s="1"/>
  <c r="G78" i="25"/>
  <c r="K78" i="25" s="1"/>
  <c r="G79" i="26"/>
  <c r="K79" i="26" s="1"/>
  <c r="D58" i="26"/>
  <c r="C37" i="27"/>
  <c r="B52" i="27" s="1"/>
  <c r="G52" i="27" s="1"/>
  <c r="D25" i="27"/>
  <c r="D37" i="27" s="1"/>
  <c r="G78" i="27"/>
  <c r="K78" i="27" s="1"/>
  <c r="G82" i="27"/>
  <c r="K82" i="27" s="1"/>
  <c r="J83" i="27"/>
  <c r="I83" i="27"/>
  <c r="H83" i="27"/>
  <c r="C38" i="31"/>
  <c r="B53" i="31" s="1"/>
  <c r="G53" i="31" s="1"/>
  <c r="D26" i="31"/>
  <c r="D38" i="31" s="1"/>
  <c r="C38" i="22"/>
  <c r="B53" i="22" s="1"/>
  <c r="G53" i="22" s="1"/>
  <c r="D26" i="22"/>
  <c r="D20" i="23"/>
  <c r="D22" i="23" s="1"/>
  <c r="D29" i="23"/>
  <c r="D41" i="23" s="1"/>
  <c r="C42" i="24"/>
  <c r="B57" i="24" s="1"/>
  <c r="G57" i="24" s="1"/>
  <c r="D30" i="24"/>
  <c r="D42" i="24" s="1"/>
  <c r="F44" i="24"/>
  <c r="J77" i="24"/>
  <c r="I77" i="24"/>
  <c r="D25" i="25"/>
  <c r="D37" i="25" s="1"/>
  <c r="C41" i="27"/>
  <c r="B56" i="27" s="1"/>
  <c r="G56" i="27" s="1"/>
  <c r="D29" i="27"/>
  <c r="D41" i="27" s="1"/>
  <c r="G81" i="28"/>
  <c r="K81" i="28" s="1"/>
  <c r="I78" i="31"/>
  <c r="J78" i="31"/>
  <c r="H78" i="31"/>
  <c r="I54" i="31"/>
  <c r="D54" i="31"/>
  <c r="G83" i="22"/>
  <c r="K83" i="22" s="1"/>
  <c r="I78" i="22"/>
  <c r="H78" i="22"/>
  <c r="C40" i="23"/>
  <c r="B55" i="23" s="1"/>
  <c r="G55" i="23" s="1"/>
  <c r="D28" i="23"/>
  <c r="D40" i="23" s="1"/>
  <c r="G77" i="23"/>
  <c r="K77" i="23" s="1"/>
  <c r="B44" i="23"/>
  <c r="I56" i="23"/>
  <c r="D40" i="24"/>
  <c r="D27" i="24"/>
  <c r="D39" i="24" s="1"/>
  <c r="G79" i="24"/>
  <c r="K79" i="24" s="1"/>
  <c r="G80" i="24"/>
  <c r="K80" i="24" s="1"/>
  <c r="D58" i="24"/>
  <c r="H77" i="24"/>
  <c r="I32" i="25"/>
  <c r="G81" i="25"/>
  <c r="K81" i="25" s="1"/>
  <c r="G82" i="25"/>
  <c r="K82" i="25" s="1"/>
  <c r="I53" i="25"/>
  <c r="D39" i="26"/>
  <c r="D31" i="26"/>
  <c r="D43" i="26" s="1"/>
  <c r="E44" i="26"/>
  <c r="G83" i="26"/>
  <c r="K83" i="26" s="1"/>
  <c r="B44" i="26"/>
  <c r="I82" i="26"/>
  <c r="H82" i="26"/>
  <c r="F44" i="28"/>
  <c r="C41" i="29"/>
  <c r="B56" i="29" s="1"/>
  <c r="G56" i="29" s="1"/>
  <c r="D29" i="29"/>
  <c r="D41" i="29" s="1"/>
  <c r="G78" i="29"/>
  <c r="K78" i="29" s="1"/>
  <c r="I79" i="29"/>
  <c r="J79" i="29"/>
  <c r="C41" i="30"/>
  <c r="B56" i="30" s="1"/>
  <c r="G56" i="30" s="1"/>
  <c r="D29" i="30"/>
  <c r="D41" i="30" s="1"/>
  <c r="G81" i="32"/>
  <c r="K81" i="32" s="1"/>
  <c r="G82" i="32"/>
  <c r="K82" i="32" s="1"/>
  <c r="E44" i="33"/>
  <c r="J79" i="34"/>
  <c r="G79" i="22"/>
  <c r="K79" i="22" s="1"/>
  <c r="D54" i="22"/>
  <c r="I58" i="22"/>
  <c r="D58" i="22"/>
  <c r="G81" i="23"/>
  <c r="K81" i="23" s="1"/>
  <c r="B44" i="24"/>
  <c r="C40" i="25"/>
  <c r="B55" i="25" s="1"/>
  <c r="G55" i="25" s="1"/>
  <c r="D28" i="25"/>
  <c r="D40" i="25" s="1"/>
  <c r="G77" i="25"/>
  <c r="K77" i="25" s="1"/>
  <c r="B44" i="25"/>
  <c r="I52" i="25"/>
  <c r="G80" i="26"/>
  <c r="K80" i="26" s="1"/>
  <c r="I52" i="29"/>
  <c r="D52" i="29"/>
  <c r="G83" i="33"/>
  <c r="K83" i="33" s="1"/>
  <c r="J82" i="24"/>
  <c r="J79" i="25"/>
  <c r="I79" i="25"/>
  <c r="C38" i="26"/>
  <c r="B53" i="26" s="1"/>
  <c r="G53" i="26" s="1"/>
  <c r="D26" i="26"/>
  <c r="D53" i="28"/>
  <c r="I53" i="28"/>
  <c r="C38" i="33"/>
  <c r="B53" i="33" s="1"/>
  <c r="G53" i="33" s="1"/>
  <c r="D26" i="33"/>
  <c r="C43" i="33"/>
  <c r="B58" i="33" s="1"/>
  <c r="G58" i="33" s="1"/>
  <c r="D31" i="33"/>
  <c r="D43" i="33" s="1"/>
  <c r="D31" i="22"/>
  <c r="D43" i="22" s="1"/>
  <c r="E44" i="22"/>
  <c r="G78" i="23"/>
  <c r="K78" i="23" s="1"/>
  <c r="C42" i="22"/>
  <c r="B57" i="22" s="1"/>
  <c r="G57" i="22" s="1"/>
  <c r="D30" i="22"/>
  <c r="D42" i="22" s="1"/>
  <c r="F44" i="22"/>
  <c r="J78" i="22"/>
  <c r="J81" i="22"/>
  <c r="I81" i="22"/>
  <c r="D25" i="23"/>
  <c r="J80" i="23"/>
  <c r="C38" i="24"/>
  <c r="B53" i="24" s="1"/>
  <c r="G53" i="24" s="1"/>
  <c r="D26" i="24"/>
  <c r="D38" i="24" s="1"/>
  <c r="D20" i="25"/>
  <c r="D22" i="25" s="1"/>
  <c r="D29" i="25"/>
  <c r="D41" i="25" s="1"/>
  <c r="C42" i="26"/>
  <c r="B57" i="26" s="1"/>
  <c r="G57" i="26" s="1"/>
  <c r="D30" i="26"/>
  <c r="D42" i="26" s="1"/>
  <c r="F44" i="26"/>
  <c r="J82" i="26"/>
  <c r="D20" i="27"/>
  <c r="D22" i="27" s="1"/>
  <c r="D38" i="27"/>
  <c r="D57" i="27"/>
  <c r="D20" i="28"/>
  <c r="D22" i="28" s="1"/>
  <c r="D41" i="28"/>
  <c r="C39" i="28"/>
  <c r="B54" i="28" s="1"/>
  <c r="G54" i="28" s="1"/>
  <c r="D27" i="28"/>
  <c r="B44" i="28"/>
  <c r="C38" i="29"/>
  <c r="B53" i="29" s="1"/>
  <c r="G53" i="29" s="1"/>
  <c r="D26" i="29"/>
  <c r="D38" i="29" s="1"/>
  <c r="D58" i="31"/>
  <c r="I32" i="32"/>
  <c r="C41" i="32"/>
  <c r="B56" i="32" s="1"/>
  <c r="G56" i="32" s="1"/>
  <c r="D29" i="32"/>
  <c r="D41" i="32" s="1"/>
  <c r="I82" i="33"/>
  <c r="H82" i="33"/>
  <c r="J82" i="33"/>
  <c r="G77" i="34"/>
  <c r="K77" i="34" s="1"/>
  <c r="B44" i="34"/>
  <c r="D28" i="27"/>
  <c r="D40" i="27" s="1"/>
  <c r="B44" i="27"/>
  <c r="G77" i="27"/>
  <c r="K77" i="27" s="1"/>
  <c r="G81" i="27"/>
  <c r="K81" i="27" s="1"/>
  <c r="D40" i="28"/>
  <c r="D26" i="28"/>
  <c r="D38" i="28" s="1"/>
  <c r="E44" i="28"/>
  <c r="I58" i="28"/>
  <c r="H77" i="28"/>
  <c r="D25" i="29"/>
  <c r="G77" i="29"/>
  <c r="K77" i="29" s="1"/>
  <c r="B44" i="29"/>
  <c r="C40" i="30"/>
  <c r="B55" i="30" s="1"/>
  <c r="G55" i="30" s="1"/>
  <c r="D28" i="30"/>
  <c r="D40" i="30" s="1"/>
  <c r="I77" i="30"/>
  <c r="G80" i="30"/>
  <c r="K80" i="30" s="1"/>
  <c r="D57" i="31"/>
  <c r="F44" i="31"/>
  <c r="J88" i="31" s="1"/>
  <c r="G79" i="31"/>
  <c r="K79" i="31" s="1"/>
  <c r="I82" i="31"/>
  <c r="H82" i="31"/>
  <c r="D55" i="31"/>
  <c r="D20" i="32"/>
  <c r="D22" i="32" s="1"/>
  <c r="D42" i="32"/>
  <c r="D52" i="33"/>
  <c r="C40" i="34"/>
  <c r="B55" i="34" s="1"/>
  <c r="G55" i="34" s="1"/>
  <c r="D28" i="34"/>
  <c r="D40" i="34" s="1"/>
  <c r="I58" i="34"/>
  <c r="D58" i="34"/>
  <c r="C39" i="36"/>
  <c r="B54" i="36" s="1"/>
  <c r="G54" i="36" s="1"/>
  <c r="D27" i="36"/>
  <c r="D39" i="36" s="1"/>
  <c r="I83" i="37"/>
  <c r="H83" i="37"/>
  <c r="J83" i="37"/>
  <c r="I80" i="28"/>
  <c r="D20" i="29"/>
  <c r="D22" i="29" s="1"/>
  <c r="G82" i="29"/>
  <c r="K82" i="29" s="1"/>
  <c r="C37" i="30"/>
  <c r="B52" i="30" s="1"/>
  <c r="G52" i="30" s="1"/>
  <c r="D25" i="30"/>
  <c r="E44" i="30"/>
  <c r="J79" i="30"/>
  <c r="I79" i="30"/>
  <c r="D27" i="31"/>
  <c r="D39" i="31" s="1"/>
  <c r="D30" i="31"/>
  <c r="D42" i="31" s="1"/>
  <c r="J82" i="31"/>
  <c r="D37" i="33"/>
  <c r="I78" i="33"/>
  <c r="H78" i="33"/>
  <c r="J78" i="33"/>
  <c r="C37" i="34"/>
  <c r="B52" i="34" s="1"/>
  <c r="G52" i="34" s="1"/>
  <c r="D25" i="34"/>
  <c r="D37" i="34" s="1"/>
  <c r="E44" i="34"/>
  <c r="H80" i="34"/>
  <c r="G79" i="35"/>
  <c r="K79" i="35" s="1"/>
  <c r="G79" i="36"/>
  <c r="K79" i="36" s="1"/>
  <c r="B44" i="36"/>
  <c r="C39" i="30"/>
  <c r="B54" i="30" s="1"/>
  <c r="G54" i="30" s="1"/>
  <c r="D20" i="31"/>
  <c r="D22" i="31" s="1"/>
  <c r="D43" i="31"/>
  <c r="D37" i="31"/>
  <c r="C41" i="31"/>
  <c r="B56" i="31" s="1"/>
  <c r="G56" i="31" s="1"/>
  <c r="G83" i="31"/>
  <c r="K83" i="31" s="1"/>
  <c r="C42" i="33"/>
  <c r="B57" i="33" s="1"/>
  <c r="G57" i="33" s="1"/>
  <c r="D30" i="33"/>
  <c r="D42" i="33" s="1"/>
  <c r="F44" i="33"/>
  <c r="J77" i="33"/>
  <c r="H81" i="34"/>
  <c r="J81" i="34"/>
  <c r="D40" i="35"/>
  <c r="F44" i="35"/>
  <c r="I32" i="36"/>
  <c r="D30" i="36"/>
  <c r="D42" i="36" s="1"/>
  <c r="C42" i="36"/>
  <c r="B57" i="36" s="1"/>
  <c r="G57" i="36" s="1"/>
  <c r="D53" i="37"/>
  <c r="I42" i="37"/>
  <c r="G82" i="37"/>
  <c r="K82" i="37" s="1"/>
  <c r="I43" i="37"/>
  <c r="J78" i="37"/>
  <c r="I78" i="37"/>
  <c r="H78" i="37"/>
  <c r="I32" i="30"/>
  <c r="B44" i="31"/>
  <c r="C40" i="32"/>
  <c r="B55" i="32" s="1"/>
  <c r="G55" i="32" s="1"/>
  <c r="D28" i="32"/>
  <c r="D40" i="32" s="1"/>
  <c r="G77" i="32"/>
  <c r="K77" i="32" s="1"/>
  <c r="B44" i="32"/>
  <c r="G78" i="32"/>
  <c r="K78" i="32" s="1"/>
  <c r="G79" i="33"/>
  <c r="K79" i="33" s="1"/>
  <c r="G80" i="33"/>
  <c r="K80" i="33" s="1"/>
  <c r="I54" i="33"/>
  <c r="D54" i="33"/>
  <c r="I32" i="34"/>
  <c r="D58" i="35"/>
  <c r="D52" i="36"/>
  <c r="C41" i="37"/>
  <c r="B56" i="37" s="1"/>
  <c r="G56" i="37" s="1"/>
  <c r="D29" i="37"/>
  <c r="D41" i="37" s="1"/>
  <c r="C39" i="34"/>
  <c r="B54" i="34" s="1"/>
  <c r="G54" i="34" s="1"/>
  <c r="D20" i="35"/>
  <c r="D22" i="35" s="1"/>
  <c r="C41" i="35"/>
  <c r="B56" i="35" s="1"/>
  <c r="G56" i="35" s="1"/>
  <c r="D29" i="35"/>
  <c r="D41" i="35" s="1"/>
  <c r="G82" i="35"/>
  <c r="K82" i="35" s="1"/>
  <c r="D56" i="36"/>
  <c r="C37" i="37"/>
  <c r="B52" i="37" s="1"/>
  <c r="G52" i="37" s="1"/>
  <c r="D25" i="37"/>
  <c r="E44" i="37"/>
  <c r="H80" i="37"/>
  <c r="J80" i="37"/>
  <c r="I80" i="37"/>
  <c r="D31" i="34"/>
  <c r="D43" i="34" s="1"/>
  <c r="C37" i="35"/>
  <c r="B52" i="35" s="1"/>
  <c r="G52" i="35" s="1"/>
  <c r="D25" i="35"/>
  <c r="G77" i="35"/>
  <c r="K77" i="35" s="1"/>
  <c r="B44" i="35"/>
  <c r="G78" i="35"/>
  <c r="K78" i="35" s="1"/>
  <c r="I83" i="35"/>
  <c r="H83" i="35"/>
  <c r="I77" i="36"/>
  <c r="H77" i="36"/>
  <c r="J77" i="36"/>
  <c r="D57" i="37"/>
  <c r="F44" i="37"/>
  <c r="E44" i="36"/>
  <c r="I37" i="37"/>
  <c r="B44" i="37"/>
  <c r="I38" i="37"/>
  <c r="B90" i="37"/>
  <c r="G79" i="37"/>
  <c r="K79" i="37" s="1"/>
  <c r="J77" i="37"/>
  <c r="I78" i="14"/>
  <c r="I54" i="16"/>
  <c r="D54" i="16"/>
  <c r="D57" i="14"/>
  <c r="D58" i="16"/>
  <c r="I57" i="16"/>
  <c r="D57" i="16"/>
  <c r="D52" i="17"/>
  <c r="D55" i="17"/>
  <c r="G80" i="17"/>
  <c r="K80" i="17" s="1"/>
  <c r="G83" i="17"/>
  <c r="K83" i="17" s="1"/>
  <c r="G80" i="18"/>
  <c r="K80" i="18" s="1"/>
  <c r="J78" i="19"/>
  <c r="E44" i="21"/>
  <c r="D30" i="14"/>
  <c r="D42" i="14" s="1"/>
  <c r="G79" i="14"/>
  <c r="K79" i="14" s="1"/>
  <c r="D28" i="15"/>
  <c r="D40" i="15" s="1"/>
  <c r="D30" i="16"/>
  <c r="D42" i="16" s="1"/>
  <c r="D55" i="16"/>
  <c r="G79" i="16"/>
  <c r="K79" i="16" s="1"/>
  <c r="B44" i="17"/>
  <c r="D55" i="18"/>
  <c r="E44" i="18"/>
  <c r="J88" i="18" s="1"/>
  <c r="D53" i="18"/>
  <c r="D26" i="14"/>
  <c r="D38" i="14" s="1"/>
  <c r="I32" i="15"/>
  <c r="D26" i="16"/>
  <c r="D38" i="16" s="1"/>
  <c r="C41" i="16"/>
  <c r="B56" i="16" s="1"/>
  <c r="G56" i="16" s="1"/>
  <c r="D29" i="16"/>
  <c r="D41" i="16" s="1"/>
  <c r="F44" i="16"/>
  <c r="J88" i="16" s="1"/>
  <c r="H83" i="16"/>
  <c r="I77" i="17"/>
  <c r="H77" i="17"/>
  <c r="D28" i="18"/>
  <c r="D40" i="18" s="1"/>
  <c r="C43" i="18"/>
  <c r="B58" i="18" s="1"/>
  <c r="G58" i="18" s="1"/>
  <c r="D31" i="18"/>
  <c r="D43" i="18" s="1"/>
  <c r="G81" i="18"/>
  <c r="K81" i="18" s="1"/>
  <c r="D57" i="19"/>
  <c r="B44" i="19"/>
  <c r="G83" i="19"/>
  <c r="K83" i="19" s="1"/>
  <c r="G82" i="19"/>
  <c r="K82" i="19" s="1"/>
  <c r="I55" i="21"/>
  <c r="D55" i="21"/>
  <c r="I56" i="17"/>
  <c r="D56" i="17"/>
  <c r="J78" i="18"/>
  <c r="B44" i="14"/>
  <c r="D53" i="14"/>
  <c r="C43" i="15"/>
  <c r="B58" i="15" s="1"/>
  <c r="G58" i="15" s="1"/>
  <c r="D31" i="15"/>
  <c r="D43" i="15" s="1"/>
  <c r="B44" i="16"/>
  <c r="D53" i="16"/>
  <c r="D28" i="17"/>
  <c r="C43" i="17"/>
  <c r="B58" i="17" s="1"/>
  <c r="G58" i="17" s="1"/>
  <c r="C37" i="19"/>
  <c r="B52" i="19" s="1"/>
  <c r="G52" i="19" s="1"/>
  <c r="D25" i="19"/>
  <c r="C41" i="14"/>
  <c r="B56" i="14" s="1"/>
  <c r="G56" i="14" s="1"/>
  <c r="D29" i="14"/>
  <c r="D41" i="14" s="1"/>
  <c r="F44" i="14"/>
  <c r="C39" i="15"/>
  <c r="B54" i="15" s="1"/>
  <c r="G54" i="15" s="1"/>
  <c r="D27" i="15"/>
  <c r="I53" i="15"/>
  <c r="G78" i="16"/>
  <c r="K78" i="16" s="1"/>
  <c r="I32" i="17"/>
  <c r="D57" i="17"/>
  <c r="I79" i="17"/>
  <c r="H79" i="17"/>
  <c r="J79" i="17"/>
  <c r="D20" i="14"/>
  <c r="D22" i="14" s="1"/>
  <c r="D39" i="14"/>
  <c r="D43" i="14"/>
  <c r="C37" i="14"/>
  <c r="B52" i="14" s="1"/>
  <c r="G52" i="14" s="1"/>
  <c r="D25" i="14"/>
  <c r="G82" i="14"/>
  <c r="K82" i="14" s="1"/>
  <c r="J83" i="14"/>
  <c r="B44" i="15"/>
  <c r="G77" i="15"/>
  <c r="K77" i="15" s="1"/>
  <c r="G81" i="15"/>
  <c r="K81" i="15" s="1"/>
  <c r="D20" i="16"/>
  <c r="D22" i="16" s="1"/>
  <c r="C37" i="16"/>
  <c r="B52" i="16" s="1"/>
  <c r="G52" i="16" s="1"/>
  <c r="D25" i="16"/>
  <c r="G82" i="16"/>
  <c r="K82" i="16" s="1"/>
  <c r="J83" i="16"/>
  <c r="D39" i="17"/>
  <c r="D43" i="17"/>
  <c r="E44" i="17"/>
  <c r="I52" i="18"/>
  <c r="D57" i="21"/>
  <c r="B44" i="21"/>
  <c r="G78" i="21"/>
  <c r="K78" i="21" s="1"/>
  <c r="G79" i="21"/>
  <c r="K79" i="21" s="1"/>
  <c r="D20" i="20"/>
  <c r="D22" i="20" s="1"/>
  <c r="C40" i="20"/>
  <c r="B55" i="20" s="1"/>
  <c r="G55" i="20" s="1"/>
  <c r="D28" i="20"/>
  <c r="D40" i="20" s="1"/>
  <c r="D54" i="21"/>
  <c r="F44" i="17"/>
  <c r="I32" i="18"/>
  <c r="C39" i="18"/>
  <c r="B54" i="18" s="1"/>
  <c r="G54" i="18" s="1"/>
  <c r="D27" i="18"/>
  <c r="D30" i="19"/>
  <c r="D42" i="19" s="1"/>
  <c r="E44" i="19"/>
  <c r="G79" i="19"/>
  <c r="K79" i="19" s="1"/>
  <c r="G77" i="20"/>
  <c r="K77" i="20" s="1"/>
  <c r="D30" i="21"/>
  <c r="D42" i="21" s="1"/>
  <c r="D41" i="20"/>
  <c r="B44" i="18"/>
  <c r="G77" i="18"/>
  <c r="K77" i="18" s="1"/>
  <c r="C41" i="19"/>
  <c r="B56" i="19" s="1"/>
  <c r="G56" i="19" s="1"/>
  <c r="D29" i="19"/>
  <c r="D41" i="19" s="1"/>
  <c r="C38" i="21"/>
  <c r="B53" i="21" s="1"/>
  <c r="G53" i="21" s="1"/>
  <c r="D26" i="21"/>
  <c r="D38" i="21" s="1"/>
  <c r="J77" i="19"/>
  <c r="F44" i="19"/>
  <c r="C43" i="20"/>
  <c r="B58" i="20" s="1"/>
  <c r="G58" i="20" s="1"/>
  <c r="D31" i="20"/>
  <c r="D43" i="20" s="1"/>
  <c r="E44" i="20"/>
  <c r="C41" i="21"/>
  <c r="B56" i="21" s="1"/>
  <c r="G56" i="21" s="1"/>
  <c r="D29" i="21"/>
  <c r="D41" i="21" s="1"/>
  <c r="F44" i="21"/>
  <c r="D43" i="19"/>
  <c r="I32" i="20"/>
  <c r="C39" i="20"/>
  <c r="B54" i="20" s="1"/>
  <c r="G54" i="20" s="1"/>
  <c r="D27" i="20"/>
  <c r="D20" i="21"/>
  <c r="D22" i="21" s="1"/>
  <c r="D39" i="21"/>
  <c r="C37" i="21"/>
  <c r="B52" i="21" s="1"/>
  <c r="G52" i="21" s="1"/>
  <c r="D25" i="21"/>
  <c r="C40" i="10"/>
  <c r="B55" i="10" s="1"/>
  <c r="G55" i="10" s="1"/>
  <c r="D28" i="10"/>
  <c r="D40" i="10" s="1"/>
  <c r="G77" i="10"/>
  <c r="K77" i="10" s="1"/>
  <c r="B44" i="10"/>
  <c r="G78" i="10"/>
  <c r="K78" i="10" s="1"/>
  <c r="D53" i="11"/>
  <c r="G80" i="11"/>
  <c r="K80" i="11" s="1"/>
  <c r="D25" i="10"/>
  <c r="D37" i="10" s="1"/>
  <c r="D52" i="10"/>
  <c r="D56" i="10"/>
  <c r="D57" i="11"/>
  <c r="D55" i="11"/>
  <c r="G79" i="12"/>
  <c r="K79" i="12" s="1"/>
  <c r="G79" i="13"/>
  <c r="K79" i="13" s="1"/>
  <c r="E44" i="13"/>
  <c r="D55" i="13"/>
  <c r="C43" i="11"/>
  <c r="B58" i="11" s="1"/>
  <c r="G58" i="11" s="1"/>
  <c r="D31" i="11"/>
  <c r="D43" i="11" s="1"/>
  <c r="G83" i="11"/>
  <c r="K83" i="11" s="1"/>
  <c r="D38" i="10"/>
  <c r="I32" i="10"/>
  <c r="F44" i="10"/>
  <c r="G81" i="10"/>
  <c r="K81" i="10" s="1"/>
  <c r="G82" i="10"/>
  <c r="K82" i="10" s="1"/>
  <c r="D57" i="10"/>
  <c r="D20" i="11"/>
  <c r="D22" i="11" s="1"/>
  <c r="D37" i="11"/>
  <c r="D41" i="11"/>
  <c r="D27" i="11"/>
  <c r="D39" i="11" s="1"/>
  <c r="C39" i="11"/>
  <c r="B54" i="11" s="1"/>
  <c r="G54" i="11" s="1"/>
  <c r="F44" i="11"/>
  <c r="I54" i="13"/>
  <c r="D54" i="13"/>
  <c r="D57" i="13"/>
  <c r="D26" i="11"/>
  <c r="D38" i="11" s="1"/>
  <c r="D30" i="11"/>
  <c r="D42" i="11" s="1"/>
  <c r="C38" i="12"/>
  <c r="B53" i="12" s="1"/>
  <c r="G53" i="12" s="1"/>
  <c r="G80" i="12"/>
  <c r="K80" i="12" s="1"/>
  <c r="D30" i="13"/>
  <c r="D42" i="13" s="1"/>
  <c r="D58" i="13"/>
  <c r="G79" i="11"/>
  <c r="K79" i="11" s="1"/>
  <c r="E44" i="12"/>
  <c r="J88" i="12" s="1"/>
  <c r="C37" i="13"/>
  <c r="B52" i="13" s="1"/>
  <c r="G52" i="13" s="1"/>
  <c r="D25" i="13"/>
  <c r="F44" i="13"/>
  <c r="G77" i="11"/>
  <c r="K77" i="11" s="1"/>
  <c r="B44" i="11"/>
  <c r="D28" i="12"/>
  <c r="D40" i="12" s="1"/>
  <c r="D31" i="12"/>
  <c r="D43" i="12" s="1"/>
  <c r="I55" i="12"/>
  <c r="D20" i="13"/>
  <c r="D22" i="13" s="1"/>
  <c r="C41" i="13"/>
  <c r="B56" i="13" s="1"/>
  <c r="G56" i="13" s="1"/>
  <c r="D29" i="13"/>
  <c r="D41" i="13" s="1"/>
  <c r="B44" i="13"/>
  <c r="D58" i="8"/>
  <c r="I58" i="8"/>
  <c r="I56" i="9"/>
  <c r="D56" i="9"/>
  <c r="D55" i="8"/>
  <c r="I55" i="8"/>
  <c r="I53" i="9"/>
  <c r="D53" i="9"/>
  <c r="I79" i="9"/>
  <c r="I57" i="9"/>
  <c r="D57" i="9"/>
  <c r="D54" i="8"/>
  <c r="E44" i="9"/>
  <c r="D28" i="8"/>
  <c r="D40" i="8" s="1"/>
  <c r="D31" i="8"/>
  <c r="D43" i="8" s="1"/>
  <c r="B44" i="8"/>
  <c r="I56" i="8"/>
  <c r="D30" i="9"/>
  <c r="D42" i="9" s="1"/>
  <c r="D27" i="8"/>
  <c r="G80" i="8"/>
  <c r="K80" i="8" s="1"/>
  <c r="G81" i="8"/>
  <c r="K81" i="8" s="1"/>
  <c r="I20" i="9"/>
  <c r="D26" i="9"/>
  <c r="D38" i="9" s="1"/>
  <c r="D29" i="9"/>
  <c r="D41" i="9" s="1"/>
  <c r="F44" i="9"/>
  <c r="D52" i="9"/>
  <c r="D54" i="9"/>
  <c r="E44" i="8"/>
  <c r="D25" i="9"/>
  <c r="G77" i="9"/>
  <c r="K77" i="9" s="1"/>
  <c r="B44" i="9"/>
  <c r="I56" i="7"/>
  <c r="D56" i="7"/>
  <c r="D53" i="7"/>
  <c r="D58" i="7"/>
  <c r="I77" i="7"/>
  <c r="D52" i="7"/>
  <c r="D40" i="7"/>
  <c r="I54" i="7"/>
  <c r="D54" i="7"/>
  <c r="I57" i="7"/>
  <c r="D57" i="7"/>
  <c r="C40" i="7"/>
  <c r="B55" i="7" s="1"/>
  <c r="G55" i="7" s="1"/>
  <c r="D26" i="7"/>
  <c r="D30" i="7"/>
  <c r="D42" i="7" s="1"/>
  <c r="G79" i="7"/>
  <c r="K79" i="7" s="1"/>
  <c r="G83" i="7"/>
  <c r="K83" i="7" s="1"/>
  <c r="B44" i="7"/>
  <c r="A86" i="1"/>
  <c r="C84" i="1"/>
  <c r="G72" i="1"/>
  <c r="E72" i="1"/>
  <c r="H59" i="1"/>
  <c r="C59" i="1"/>
  <c r="D45" i="1"/>
  <c r="F43" i="1"/>
  <c r="E43" i="1"/>
  <c r="B43" i="1"/>
  <c r="F42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F37" i="1"/>
  <c r="E37" i="1"/>
  <c r="B37" i="1"/>
  <c r="H32" i="1"/>
  <c r="G32" i="1"/>
  <c r="F32" i="1"/>
  <c r="E32" i="1"/>
  <c r="B32" i="1"/>
  <c r="I31" i="1"/>
  <c r="C31" i="1"/>
  <c r="C43" i="1" s="1"/>
  <c r="B58" i="1" s="1"/>
  <c r="G58" i="1" s="1"/>
  <c r="I30" i="1"/>
  <c r="C30" i="1"/>
  <c r="C42" i="1" s="1"/>
  <c r="B57" i="1" s="1"/>
  <c r="G57" i="1" s="1"/>
  <c r="I29" i="1"/>
  <c r="C29" i="1"/>
  <c r="I28" i="1"/>
  <c r="C28" i="1"/>
  <c r="D28" i="1" s="1"/>
  <c r="I27" i="1"/>
  <c r="C27" i="1"/>
  <c r="D27" i="1" s="1"/>
  <c r="I26" i="1"/>
  <c r="C26" i="1"/>
  <c r="C38" i="1" s="1"/>
  <c r="B53" i="1" s="1"/>
  <c r="G53" i="1" s="1"/>
  <c r="I25" i="1"/>
  <c r="C25" i="1"/>
  <c r="H24" i="1"/>
  <c r="H36" i="1" s="1"/>
  <c r="G24" i="1"/>
  <c r="G36" i="1" s="1"/>
  <c r="F24" i="1"/>
  <c r="F36" i="1" s="1"/>
  <c r="E24" i="1"/>
  <c r="E36" i="1" s="1"/>
  <c r="D24" i="1"/>
  <c r="D36" i="1" s="1"/>
  <c r="C24" i="1"/>
  <c r="C36" i="1" s="1"/>
  <c r="B24" i="1"/>
  <c r="B36" i="1" s="1"/>
  <c r="A24" i="1"/>
  <c r="A36" i="1" s="1"/>
  <c r="H20" i="1"/>
  <c r="G20" i="1"/>
  <c r="F20" i="1"/>
  <c r="E20" i="1"/>
  <c r="B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J80" i="27" l="1"/>
  <c r="I80" i="27"/>
  <c r="H80" i="27"/>
  <c r="J81" i="26"/>
  <c r="I83" i="16"/>
  <c r="H82" i="12"/>
  <c r="J78" i="9"/>
  <c r="I77" i="13"/>
  <c r="H81" i="13"/>
  <c r="H80" i="36"/>
  <c r="H82" i="34"/>
  <c r="I79" i="10"/>
  <c r="H78" i="17"/>
  <c r="J81" i="36"/>
  <c r="D55" i="9"/>
  <c r="J88" i="10"/>
  <c r="D56" i="22"/>
  <c r="K84" i="37"/>
  <c r="B95" i="37" s="1"/>
  <c r="J80" i="7"/>
  <c r="K80" i="7"/>
  <c r="I78" i="13"/>
  <c r="K78" i="13"/>
  <c r="H80" i="15"/>
  <c r="K80" i="15"/>
  <c r="D52" i="32"/>
  <c r="G52" i="32"/>
  <c r="I52" i="32" s="1"/>
  <c r="J83" i="21"/>
  <c r="K83" i="21"/>
  <c r="J83" i="32"/>
  <c r="K83" i="32"/>
  <c r="H81" i="33"/>
  <c r="K81" i="33"/>
  <c r="I81" i="30"/>
  <c r="K81" i="30"/>
  <c r="H83" i="29"/>
  <c r="K83" i="29"/>
  <c r="H78" i="26"/>
  <c r="K78" i="26"/>
  <c r="H81" i="26"/>
  <c r="K81" i="26"/>
  <c r="H79" i="18"/>
  <c r="K79" i="18"/>
  <c r="H78" i="18"/>
  <c r="K78" i="18"/>
  <c r="H82" i="17"/>
  <c r="K82" i="17"/>
  <c r="J77" i="17"/>
  <c r="K77" i="17"/>
  <c r="J83" i="35"/>
  <c r="K83" i="35"/>
  <c r="H81" i="35"/>
  <c r="K81" i="35"/>
  <c r="I81" i="34"/>
  <c r="K81" i="34"/>
  <c r="H79" i="34"/>
  <c r="K79" i="34"/>
  <c r="I81" i="31"/>
  <c r="K81" i="31"/>
  <c r="K84" i="31" s="1"/>
  <c r="B95" i="31" s="1"/>
  <c r="H79" i="30"/>
  <c r="K79" i="30"/>
  <c r="J77" i="30"/>
  <c r="K77" i="30"/>
  <c r="H79" i="29"/>
  <c r="K79" i="29"/>
  <c r="K84" i="29" s="1"/>
  <c r="B95" i="29" s="1"/>
  <c r="H77" i="26"/>
  <c r="K77" i="26"/>
  <c r="H79" i="25"/>
  <c r="K79" i="25"/>
  <c r="H82" i="24"/>
  <c r="K82" i="24"/>
  <c r="H81" i="22"/>
  <c r="K81" i="22"/>
  <c r="D55" i="33"/>
  <c r="G55" i="33"/>
  <c r="I55" i="33" s="1"/>
  <c r="D55" i="24"/>
  <c r="G55" i="24"/>
  <c r="D57" i="30"/>
  <c r="G57" i="30"/>
  <c r="D54" i="14"/>
  <c r="G54" i="14"/>
  <c r="D54" i="35"/>
  <c r="G54" i="35"/>
  <c r="D57" i="8"/>
  <c r="G57" i="8"/>
  <c r="J78" i="20"/>
  <c r="K78" i="20"/>
  <c r="H81" i="36"/>
  <c r="K81" i="36"/>
  <c r="I82" i="36"/>
  <c r="K82" i="36"/>
  <c r="J80" i="35"/>
  <c r="K80" i="35"/>
  <c r="J83" i="34"/>
  <c r="K83" i="34"/>
  <c r="J82" i="34"/>
  <c r="K82" i="34"/>
  <c r="I80" i="34"/>
  <c r="K80" i="34"/>
  <c r="H79" i="32"/>
  <c r="K79" i="32"/>
  <c r="J80" i="32"/>
  <c r="K80" i="32"/>
  <c r="H83" i="30"/>
  <c r="K83" i="30"/>
  <c r="H82" i="28"/>
  <c r="K82" i="28"/>
  <c r="J79" i="28"/>
  <c r="K79" i="28"/>
  <c r="I77" i="28"/>
  <c r="K77" i="28"/>
  <c r="H79" i="27"/>
  <c r="K79" i="27"/>
  <c r="K84" i="27" s="1"/>
  <c r="B95" i="27" s="1"/>
  <c r="H80" i="25"/>
  <c r="K80" i="25"/>
  <c r="H83" i="25"/>
  <c r="K83" i="25"/>
  <c r="I81" i="24"/>
  <c r="K81" i="24"/>
  <c r="H78" i="24"/>
  <c r="K78" i="24"/>
  <c r="H83" i="23"/>
  <c r="K83" i="23"/>
  <c r="H82" i="22"/>
  <c r="K82" i="22"/>
  <c r="J81" i="21"/>
  <c r="K81" i="21"/>
  <c r="H77" i="21"/>
  <c r="K77" i="21"/>
  <c r="J83" i="20"/>
  <c r="K83" i="20"/>
  <c r="J81" i="20"/>
  <c r="K81" i="20"/>
  <c r="J79" i="20"/>
  <c r="K79" i="20"/>
  <c r="J81" i="19"/>
  <c r="K81" i="19"/>
  <c r="H80" i="19"/>
  <c r="K80" i="19"/>
  <c r="I78" i="19"/>
  <c r="K78" i="19"/>
  <c r="H77" i="16"/>
  <c r="K77" i="16"/>
  <c r="J80" i="16"/>
  <c r="K80" i="16"/>
  <c r="J83" i="15"/>
  <c r="K83" i="15"/>
  <c r="H82" i="15"/>
  <c r="K82" i="15"/>
  <c r="H78" i="15"/>
  <c r="K78" i="15"/>
  <c r="I83" i="14"/>
  <c r="K83" i="14"/>
  <c r="J81" i="14"/>
  <c r="K81" i="14"/>
  <c r="H78" i="14"/>
  <c r="K78" i="14"/>
  <c r="I82" i="13"/>
  <c r="K82" i="13"/>
  <c r="H77" i="13"/>
  <c r="K77" i="13"/>
  <c r="J83" i="12"/>
  <c r="K83" i="12"/>
  <c r="J82" i="12"/>
  <c r="K82" i="12"/>
  <c r="J81" i="12"/>
  <c r="K81" i="12"/>
  <c r="J81" i="11"/>
  <c r="K81" i="11"/>
  <c r="I83" i="10"/>
  <c r="K83" i="10"/>
  <c r="I80" i="10"/>
  <c r="K80" i="10"/>
  <c r="J81" i="9"/>
  <c r="K81" i="9"/>
  <c r="H79" i="9"/>
  <c r="K79" i="9"/>
  <c r="I83" i="8"/>
  <c r="K83" i="8"/>
  <c r="I79" i="8"/>
  <c r="K79" i="8"/>
  <c r="J78" i="8"/>
  <c r="K78" i="8"/>
  <c r="J77" i="8"/>
  <c r="K77" i="8"/>
  <c r="J82" i="7"/>
  <c r="K82" i="7"/>
  <c r="J78" i="7"/>
  <c r="K78" i="7"/>
  <c r="H77" i="14"/>
  <c r="K77" i="14"/>
  <c r="I81" i="13"/>
  <c r="K81" i="13"/>
  <c r="I80" i="13"/>
  <c r="K80" i="13"/>
  <c r="H78" i="12"/>
  <c r="K78" i="12"/>
  <c r="I77" i="12"/>
  <c r="K77" i="12"/>
  <c r="K84" i="12" s="1"/>
  <c r="B95" i="12" s="1"/>
  <c r="J82" i="11"/>
  <c r="K82" i="11"/>
  <c r="J78" i="11"/>
  <c r="K78" i="11"/>
  <c r="K84" i="11" s="1"/>
  <c r="B95" i="11" s="1"/>
  <c r="H83" i="9"/>
  <c r="K83" i="9"/>
  <c r="J80" i="9"/>
  <c r="K80" i="9"/>
  <c r="J77" i="7"/>
  <c r="K77" i="7"/>
  <c r="J83" i="36"/>
  <c r="K83" i="36"/>
  <c r="I80" i="36"/>
  <c r="K80" i="36"/>
  <c r="J78" i="36"/>
  <c r="K78" i="36"/>
  <c r="K84" i="36" s="1"/>
  <c r="B95" i="36" s="1"/>
  <c r="H77" i="33"/>
  <c r="K77" i="33"/>
  <c r="K84" i="33" s="1"/>
  <c r="B95" i="33" s="1"/>
  <c r="H78" i="28"/>
  <c r="K78" i="28"/>
  <c r="I83" i="28"/>
  <c r="K83" i="28"/>
  <c r="J80" i="28"/>
  <c r="K80" i="28"/>
  <c r="H79" i="23"/>
  <c r="K79" i="23"/>
  <c r="I80" i="23"/>
  <c r="K80" i="23"/>
  <c r="H77" i="22"/>
  <c r="K77" i="22"/>
  <c r="K84" i="22" s="1"/>
  <c r="B95" i="22" s="1"/>
  <c r="J82" i="21"/>
  <c r="K82" i="21"/>
  <c r="H80" i="21"/>
  <c r="K80" i="21"/>
  <c r="H82" i="20"/>
  <c r="K82" i="20"/>
  <c r="J80" i="20"/>
  <c r="K80" i="20"/>
  <c r="H77" i="19"/>
  <c r="K77" i="19"/>
  <c r="K84" i="19" s="1"/>
  <c r="B95" i="19" s="1"/>
  <c r="H82" i="18"/>
  <c r="K82" i="18"/>
  <c r="J78" i="17"/>
  <c r="K78" i="17"/>
  <c r="J79" i="15"/>
  <c r="K79" i="15"/>
  <c r="H80" i="14"/>
  <c r="K80" i="14"/>
  <c r="H83" i="13"/>
  <c r="K83" i="13"/>
  <c r="H79" i="10"/>
  <c r="K79" i="10"/>
  <c r="K84" i="10" s="1"/>
  <c r="B95" i="10" s="1"/>
  <c r="J82" i="9"/>
  <c r="K82" i="9"/>
  <c r="I78" i="9"/>
  <c r="K78" i="9"/>
  <c r="K84" i="9" s="1"/>
  <c r="B95" i="9" s="1"/>
  <c r="J82" i="8"/>
  <c r="K82" i="8"/>
  <c r="H81" i="7"/>
  <c r="K81" i="7"/>
  <c r="J81" i="17"/>
  <c r="K81" i="17"/>
  <c r="D54" i="23"/>
  <c r="G54" i="23"/>
  <c r="D53" i="8"/>
  <c r="G53" i="8"/>
  <c r="D53" i="35"/>
  <c r="G53" i="35"/>
  <c r="D58" i="14"/>
  <c r="G58" i="14"/>
  <c r="I58" i="32"/>
  <c r="F71" i="32"/>
  <c r="H71" i="32" s="1"/>
  <c r="D58" i="21"/>
  <c r="F71" i="21"/>
  <c r="H71" i="21" s="1"/>
  <c r="D58" i="29"/>
  <c r="F71" i="29"/>
  <c r="H71" i="29" s="1"/>
  <c r="I58" i="29"/>
  <c r="F71" i="15"/>
  <c r="H71" i="15" s="1"/>
  <c r="F71" i="1"/>
  <c r="H71" i="1" s="1"/>
  <c r="F71" i="11"/>
  <c r="H71" i="11" s="1"/>
  <c r="F71" i="37"/>
  <c r="H71" i="37" s="1"/>
  <c r="I58" i="35"/>
  <c r="F71" i="35"/>
  <c r="H71" i="35" s="1"/>
  <c r="F71" i="27"/>
  <c r="H71" i="27" s="1"/>
  <c r="D58" i="36"/>
  <c r="I58" i="36"/>
  <c r="F71" i="36"/>
  <c r="H71" i="36" s="1"/>
  <c r="F71" i="9"/>
  <c r="H71" i="9" s="1"/>
  <c r="I58" i="9"/>
  <c r="F71" i="23"/>
  <c r="H71" i="23" s="1"/>
  <c r="I58" i="30"/>
  <c r="F71" i="30"/>
  <c r="H71" i="30" s="1"/>
  <c r="I58" i="20"/>
  <c r="F71" i="20"/>
  <c r="H71" i="20" s="1"/>
  <c r="F71" i="17"/>
  <c r="H71" i="17" s="1"/>
  <c r="F71" i="18"/>
  <c r="H71" i="18" s="1"/>
  <c r="D58" i="32"/>
  <c r="F71" i="33"/>
  <c r="H71" i="33" s="1"/>
  <c r="D58" i="25"/>
  <c r="F71" i="25"/>
  <c r="H71" i="25" s="1"/>
  <c r="F71" i="10"/>
  <c r="H71" i="10" s="1"/>
  <c r="I58" i="19"/>
  <c r="F71" i="19"/>
  <c r="H71" i="19" s="1"/>
  <c r="I58" i="14"/>
  <c r="F71" i="14"/>
  <c r="H71" i="14" s="1"/>
  <c r="D57" i="35"/>
  <c r="F70" i="35"/>
  <c r="H70" i="35" s="1"/>
  <c r="D57" i="20"/>
  <c r="F70" i="20"/>
  <c r="H70" i="20" s="1"/>
  <c r="I57" i="20"/>
  <c r="F70" i="1"/>
  <c r="H70" i="1" s="1"/>
  <c r="I57" i="1"/>
  <c r="F70" i="26"/>
  <c r="H70" i="26" s="1"/>
  <c r="F70" i="22"/>
  <c r="H70" i="22" s="1"/>
  <c r="F70" i="24"/>
  <c r="H70" i="24" s="1"/>
  <c r="F70" i="29"/>
  <c r="H70" i="29" s="1"/>
  <c r="I57" i="29"/>
  <c r="D57" i="25"/>
  <c r="F70" i="25"/>
  <c r="H70" i="25" s="1"/>
  <c r="I57" i="25"/>
  <c r="D57" i="32"/>
  <c r="F70" i="32"/>
  <c r="H70" i="32" s="1"/>
  <c r="I57" i="32"/>
  <c r="D57" i="15"/>
  <c r="F70" i="15"/>
  <c r="H70" i="15" s="1"/>
  <c r="I57" i="15"/>
  <c r="I57" i="30"/>
  <c r="F70" i="30"/>
  <c r="H70" i="30" s="1"/>
  <c r="F70" i="33"/>
  <c r="H70" i="33" s="1"/>
  <c r="F70" i="28"/>
  <c r="H70" i="28" s="1"/>
  <c r="I57" i="28"/>
  <c r="F70" i="8"/>
  <c r="H70" i="8" s="1"/>
  <c r="I57" i="8"/>
  <c r="F70" i="36"/>
  <c r="H70" i="36" s="1"/>
  <c r="D57" i="34"/>
  <c r="I57" i="34"/>
  <c r="F70" i="34"/>
  <c r="H70" i="34" s="1"/>
  <c r="F70" i="23"/>
  <c r="H70" i="23" s="1"/>
  <c r="I57" i="23"/>
  <c r="D57" i="12"/>
  <c r="F70" i="12"/>
  <c r="H70" i="12" s="1"/>
  <c r="F69" i="37"/>
  <c r="H69" i="37" s="1"/>
  <c r="F69" i="29"/>
  <c r="H69" i="29" s="1"/>
  <c r="I56" i="29"/>
  <c r="D56" i="33"/>
  <c r="F69" i="33"/>
  <c r="H69" i="33" s="1"/>
  <c r="I56" i="33"/>
  <c r="I56" i="18"/>
  <c r="F69" i="18"/>
  <c r="H69" i="18" s="1"/>
  <c r="F69" i="27"/>
  <c r="H69" i="27" s="1"/>
  <c r="I56" i="26"/>
  <c r="F69" i="26"/>
  <c r="H69" i="26" s="1"/>
  <c r="I56" i="14"/>
  <c r="F69" i="14"/>
  <c r="H69" i="14" s="1"/>
  <c r="I56" i="35"/>
  <c r="F69" i="35"/>
  <c r="H69" i="35" s="1"/>
  <c r="F69" i="32"/>
  <c r="H69" i="32" s="1"/>
  <c r="I56" i="32"/>
  <c r="I56" i="22"/>
  <c r="F69" i="22"/>
  <c r="H69" i="22" s="1"/>
  <c r="F69" i="20"/>
  <c r="H69" i="20" s="1"/>
  <c r="I56" i="20"/>
  <c r="F69" i="12"/>
  <c r="H69" i="12" s="1"/>
  <c r="F69" i="13"/>
  <c r="H69" i="13" s="1"/>
  <c r="I56" i="13"/>
  <c r="F69" i="21"/>
  <c r="H69" i="21" s="1"/>
  <c r="D56" i="28"/>
  <c r="F69" i="28"/>
  <c r="H69" i="28" s="1"/>
  <c r="I56" i="28"/>
  <c r="D56" i="24"/>
  <c r="F69" i="24"/>
  <c r="H69" i="24" s="1"/>
  <c r="I56" i="24"/>
  <c r="I56" i="19"/>
  <c r="F69" i="19"/>
  <c r="H69" i="19" s="1"/>
  <c r="F69" i="16"/>
  <c r="H69" i="16" s="1"/>
  <c r="I56" i="16"/>
  <c r="F69" i="31"/>
  <c r="H69" i="31" s="1"/>
  <c r="I56" i="30"/>
  <c r="F69" i="30"/>
  <c r="H69" i="30" s="1"/>
  <c r="D56" i="11"/>
  <c r="I56" i="11"/>
  <c r="F69" i="11"/>
  <c r="H69" i="11" s="1"/>
  <c r="F68" i="10"/>
  <c r="H68" i="10" s="1"/>
  <c r="I55" i="10"/>
  <c r="F68" i="32"/>
  <c r="H68" i="32" s="1"/>
  <c r="F68" i="34"/>
  <c r="H68" i="34" s="1"/>
  <c r="I55" i="34"/>
  <c r="D55" i="37"/>
  <c r="F68" i="37"/>
  <c r="H68" i="37" s="1"/>
  <c r="D55" i="19"/>
  <c r="F68" i="19"/>
  <c r="H68" i="19" s="1"/>
  <c r="I55" i="19"/>
  <c r="F68" i="16"/>
  <c r="H68" i="16" s="1"/>
  <c r="I55" i="16"/>
  <c r="F68" i="22"/>
  <c r="H68" i="22" s="1"/>
  <c r="I55" i="22"/>
  <c r="F68" i="35"/>
  <c r="H68" i="35" s="1"/>
  <c r="I55" i="35"/>
  <c r="F68" i="14"/>
  <c r="H68" i="14" s="1"/>
  <c r="I55" i="14"/>
  <c r="F68" i="33"/>
  <c r="H68" i="33" s="1"/>
  <c r="I55" i="26"/>
  <c r="F68" i="26"/>
  <c r="H68" i="26" s="1"/>
  <c r="F68" i="13"/>
  <c r="H68" i="13" s="1"/>
  <c r="I55" i="13"/>
  <c r="F68" i="20"/>
  <c r="H68" i="20" s="1"/>
  <c r="F68" i="24"/>
  <c r="H68" i="24" s="1"/>
  <c r="I55" i="24"/>
  <c r="F68" i="7"/>
  <c r="H68" i="7" s="1"/>
  <c r="H72" i="7" s="1"/>
  <c r="F68" i="23"/>
  <c r="H68" i="23" s="1"/>
  <c r="I55" i="23"/>
  <c r="F68" i="30"/>
  <c r="H68" i="30" s="1"/>
  <c r="F68" i="25"/>
  <c r="H68" i="25" s="1"/>
  <c r="I55" i="25"/>
  <c r="D55" i="29"/>
  <c r="F68" i="29"/>
  <c r="H68" i="29" s="1"/>
  <c r="I55" i="29"/>
  <c r="F68" i="36"/>
  <c r="H68" i="36" s="1"/>
  <c r="F68" i="9"/>
  <c r="H68" i="9" s="1"/>
  <c r="I55" i="9"/>
  <c r="I55" i="31"/>
  <c r="F68" i="31"/>
  <c r="H68" i="31" s="1"/>
  <c r="I54" i="18"/>
  <c r="F67" i="18"/>
  <c r="H67" i="18" s="1"/>
  <c r="I54" i="34"/>
  <c r="F67" i="34"/>
  <c r="H67" i="34" s="1"/>
  <c r="I54" i="32"/>
  <c r="F67" i="32"/>
  <c r="H67" i="32" s="1"/>
  <c r="F67" i="11"/>
  <c r="H67" i="11" s="1"/>
  <c r="I54" i="20"/>
  <c r="F67" i="20"/>
  <c r="H67" i="20" s="1"/>
  <c r="D54" i="32"/>
  <c r="F67" i="28"/>
  <c r="H67" i="28" s="1"/>
  <c r="I54" i="35"/>
  <c r="F67" i="35"/>
  <c r="H67" i="35" s="1"/>
  <c r="D54" i="29"/>
  <c r="F67" i="29"/>
  <c r="H67" i="29" s="1"/>
  <c r="I54" i="29"/>
  <c r="F67" i="15"/>
  <c r="H67" i="15" s="1"/>
  <c r="I54" i="30"/>
  <c r="F67" i="30"/>
  <c r="H67" i="30" s="1"/>
  <c r="F67" i="17"/>
  <c r="H67" i="17" s="1"/>
  <c r="I54" i="17"/>
  <c r="F67" i="37"/>
  <c r="H67" i="37" s="1"/>
  <c r="I54" i="37"/>
  <c r="F67" i="12"/>
  <c r="H67" i="12" s="1"/>
  <c r="I54" i="23"/>
  <c r="F67" i="23"/>
  <c r="H67" i="23" s="1"/>
  <c r="F67" i="36"/>
  <c r="H67" i="36" s="1"/>
  <c r="F67" i="27"/>
  <c r="H67" i="27" s="1"/>
  <c r="F67" i="25"/>
  <c r="H67" i="25" s="1"/>
  <c r="I54" i="25"/>
  <c r="F67" i="21"/>
  <c r="H67" i="21" s="1"/>
  <c r="I54" i="21"/>
  <c r="I54" i="10"/>
  <c r="F67" i="10"/>
  <c r="H67" i="10" s="1"/>
  <c r="I54" i="26"/>
  <c r="F67" i="26"/>
  <c r="H67" i="26" s="1"/>
  <c r="I54" i="14"/>
  <c r="F67" i="14"/>
  <c r="H67" i="14" s="1"/>
  <c r="F66" i="31"/>
  <c r="H66" i="31" s="1"/>
  <c r="F66" i="30"/>
  <c r="H66" i="30" s="1"/>
  <c r="F66" i="23"/>
  <c r="H66" i="23" s="1"/>
  <c r="I53" i="23"/>
  <c r="F66" i="8"/>
  <c r="H66" i="8" s="1"/>
  <c r="I53" i="8"/>
  <c r="F66" i="12"/>
  <c r="H66" i="12" s="1"/>
  <c r="F66" i="24"/>
  <c r="H66" i="24" s="1"/>
  <c r="I53" i="24"/>
  <c r="I53" i="22"/>
  <c r="F66" i="22"/>
  <c r="H66" i="22" s="1"/>
  <c r="F66" i="36"/>
  <c r="H66" i="36" s="1"/>
  <c r="I53" i="36"/>
  <c r="F66" i="17"/>
  <c r="H66" i="17" s="1"/>
  <c r="H72" i="17" s="1"/>
  <c r="F66" i="35"/>
  <c r="H66" i="35" s="1"/>
  <c r="I53" i="35"/>
  <c r="F66" i="29"/>
  <c r="H66" i="29" s="1"/>
  <c r="F66" i="33"/>
  <c r="H66" i="33" s="1"/>
  <c r="I53" i="33"/>
  <c r="F66" i="26"/>
  <c r="H66" i="26" s="1"/>
  <c r="F66" i="27"/>
  <c r="H66" i="27" s="1"/>
  <c r="I53" i="27"/>
  <c r="F66" i="1"/>
  <c r="H66" i="1" s="1"/>
  <c r="I53" i="1"/>
  <c r="F66" i="21"/>
  <c r="H66" i="21" s="1"/>
  <c r="F66" i="20"/>
  <c r="H66" i="20" s="1"/>
  <c r="I53" i="20"/>
  <c r="F65" i="30"/>
  <c r="H65" i="30" s="1"/>
  <c r="F65" i="36"/>
  <c r="H65" i="36" s="1"/>
  <c r="I52" i="36"/>
  <c r="F65" i="14"/>
  <c r="H65" i="14" s="1"/>
  <c r="F65" i="32"/>
  <c r="H65" i="32" s="1"/>
  <c r="I52" i="24"/>
  <c r="F65" i="24"/>
  <c r="H65" i="24" s="1"/>
  <c r="D52" i="11"/>
  <c r="F65" i="11"/>
  <c r="H65" i="11" s="1"/>
  <c r="I52" i="11"/>
  <c r="F65" i="35"/>
  <c r="H65" i="35" s="1"/>
  <c r="I52" i="35"/>
  <c r="F65" i="13"/>
  <c r="H65" i="13" s="1"/>
  <c r="I52" i="13"/>
  <c r="D52" i="22"/>
  <c r="I52" i="22"/>
  <c r="F65" i="22"/>
  <c r="H65" i="22" s="1"/>
  <c r="F65" i="21"/>
  <c r="H65" i="21" s="1"/>
  <c r="I52" i="21"/>
  <c r="F65" i="16"/>
  <c r="H65" i="16" s="1"/>
  <c r="F65" i="19"/>
  <c r="H65" i="19" s="1"/>
  <c r="I52" i="19"/>
  <c r="F65" i="37"/>
  <c r="H65" i="37" s="1"/>
  <c r="I52" i="34"/>
  <c r="F65" i="34"/>
  <c r="H65" i="34" s="1"/>
  <c r="F65" i="27"/>
  <c r="H65" i="27" s="1"/>
  <c r="I52" i="33"/>
  <c r="F65" i="33"/>
  <c r="H65" i="33" s="1"/>
  <c r="D52" i="28"/>
  <c r="F65" i="28"/>
  <c r="H65" i="28" s="1"/>
  <c r="I52" i="28"/>
  <c r="I52" i="26"/>
  <c r="F65" i="26"/>
  <c r="H65" i="26" s="1"/>
  <c r="D52" i="31"/>
  <c r="F65" i="31"/>
  <c r="H65" i="31" s="1"/>
  <c r="I57" i="12"/>
  <c r="D58" i="30"/>
  <c r="D55" i="35"/>
  <c r="D56" i="26"/>
  <c r="D54" i="26"/>
  <c r="D58" i="9"/>
  <c r="D59" i="9" s="1"/>
  <c r="D52" i="26"/>
  <c r="J88" i="35"/>
  <c r="J88" i="14"/>
  <c r="J88" i="34"/>
  <c r="J81" i="7"/>
  <c r="H77" i="7"/>
  <c r="J83" i="9"/>
  <c r="I77" i="8"/>
  <c r="H80" i="10"/>
  <c r="I81" i="12"/>
  <c r="I82" i="20"/>
  <c r="I81" i="19"/>
  <c r="H82" i="21"/>
  <c r="J78" i="14"/>
  <c r="H80" i="32"/>
  <c r="J78" i="28"/>
  <c r="I82" i="28"/>
  <c r="J82" i="22"/>
  <c r="I81" i="11"/>
  <c r="I78" i="12"/>
  <c r="J80" i="14"/>
  <c r="I81" i="17"/>
  <c r="H81" i="17"/>
  <c r="I78" i="7"/>
  <c r="H78" i="7"/>
  <c r="H79" i="8"/>
  <c r="H82" i="11"/>
  <c r="I77" i="21"/>
  <c r="I81" i="20"/>
  <c r="J82" i="15"/>
  <c r="D32" i="17"/>
  <c r="D34" i="17" s="1"/>
  <c r="J82" i="28"/>
  <c r="I78" i="28"/>
  <c r="I79" i="23"/>
  <c r="J83" i="25"/>
  <c r="J78" i="24"/>
  <c r="H80" i="13"/>
  <c r="H81" i="14"/>
  <c r="I83" i="36"/>
  <c r="I44" i="22"/>
  <c r="J89" i="22" s="1"/>
  <c r="I44" i="16"/>
  <c r="J89" i="16" s="1"/>
  <c r="J90" i="16" s="1"/>
  <c r="J88" i="23"/>
  <c r="J88" i="29"/>
  <c r="J88" i="32"/>
  <c r="I81" i="9"/>
  <c r="I78" i="11"/>
  <c r="G84" i="19"/>
  <c r="J77" i="16"/>
  <c r="I77" i="14"/>
  <c r="J82" i="13"/>
  <c r="H77" i="12"/>
  <c r="J83" i="10"/>
  <c r="H83" i="21"/>
  <c r="I79" i="20"/>
  <c r="H81" i="21"/>
  <c r="H80" i="20"/>
  <c r="J81" i="30"/>
  <c r="J83" i="29"/>
  <c r="J79" i="27"/>
  <c r="J78" i="26"/>
  <c r="J77" i="22"/>
  <c r="I82" i="24"/>
  <c r="J81" i="24"/>
  <c r="H83" i="34"/>
  <c r="H78" i="8"/>
  <c r="I82" i="8"/>
  <c r="I80" i="19"/>
  <c r="H82" i="8"/>
  <c r="I79" i="15"/>
  <c r="H81" i="9"/>
  <c r="H78" i="11"/>
  <c r="H78" i="20"/>
  <c r="I83" i="21"/>
  <c r="G84" i="14"/>
  <c r="I78" i="15"/>
  <c r="I81" i="33"/>
  <c r="H81" i="30"/>
  <c r="I83" i="29"/>
  <c r="I80" i="25"/>
  <c r="I83" i="12"/>
  <c r="I83" i="15"/>
  <c r="I81" i="35"/>
  <c r="H78" i="36"/>
  <c r="I78" i="8"/>
  <c r="I82" i="9"/>
  <c r="J77" i="14"/>
  <c r="D55" i="14"/>
  <c r="J88" i="36"/>
  <c r="G84" i="28"/>
  <c r="J80" i="25"/>
  <c r="H83" i="8"/>
  <c r="I80" i="9"/>
  <c r="I81" i="14"/>
  <c r="J88" i="25"/>
  <c r="J80" i="21"/>
  <c r="I82" i="7"/>
  <c r="H82" i="9"/>
  <c r="H81" i="12"/>
  <c r="H82" i="13"/>
  <c r="I83" i="13"/>
  <c r="J77" i="12"/>
  <c r="J88" i="11"/>
  <c r="H83" i="10"/>
  <c r="J78" i="13"/>
  <c r="H83" i="20"/>
  <c r="D58" i="19"/>
  <c r="J82" i="17"/>
  <c r="I58" i="21"/>
  <c r="H79" i="20"/>
  <c r="J78" i="15"/>
  <c r="G84" i="17"/>
  <c r="I55" i="37"/>
  <c r="J82" i="36"/>
  <c r="D54" i="37"/>
  <c r="I77" i="33"/>
  <c r="J79" i="32"/>
  <c r="I79" i="28"/>
  <c r="H77" i="30"/>
  <c r="D57" i="28"/>
  <c r="I79" i="27"/>
  <c r="J77" i="26"/>
  <c r="I77" i="22"/>
  <c r="I52" i="31"/>
  <c r="I79" i="34"/>
  <c r="I78" i="26"/>
  <c r="H81" i="24"/>
  <c r="H80" i="9"/>
  <c r="J80" i="13"/>
  <c r="H83" i="15"/>
  <c r="J82" i="18"/>
  <c r="H82" i="36"/>
  <c r="H83" i="36"/>
  <c r="H81" i="31"/>
  <c r="I78" i="36"/>
  <c r="I44" i="36"/>
  <c r="J89" i="36" s="1"/>
  <c r="J90" i="36" s="1"/>
  <c r="I44" i="27"/>
  <c r="J89" i="27" s="1"/>
  <c r="D56" i="12"/>
  <c r="I56" i="12"/>
  <c r="J83" i="13"/>
  <c r="I80" i="21"/>
  <c r="I81" i="21"/>
  <c r="I80" i="20"/>
  <c r="I83" i="30"/>
  <c r="J88" i="30"/>
  <c r="J80" i="34"/>
  <c r="I83" i="23"/>
  <c r="J79" i="23"/>
  <c r="I83" i="34"/>
  <c r="H83" i="12"/>
  <c r="H79" i="15"/>
  <c r="I83" i="20"/>
  <c r="I44" i="32"/>
  <c r="J89" i="32" s="1"/>
  <c r="J90" i="32" s="1"/>
  <c r="C39" i="1"/>
  <c r="B54" i="1" s="1"/>
  <c r="G54" i="1" s="1"/>
  <c r="H82" i="7"/>
  <c r="J80" i="19"/>
  <c r="I82" i="17"/>
  <c r="J81" i="33"/>
  <c r="I79" i="32"/>
  <c r="J83" i="30"/>
  <c r="H79" i="28"/>
  <c r="D53" i="27"/>
  <c r="I77" i="26"/>
  <c r="J83" i="23"/>
  <c r="D32" i="23"/>
  <c r="D34" i="23" s="1"/>
  <c r="J83" i="8"/>
  <c r="J88" i="15"/>
  <c r="I82" i="18"/>
  <c r="I77" i="16"/>
  <c r="I78" i="18"/>
  <c r="I79" i="18"/>
  <c r="E44" i="1"/>
  <c r="I20" i="1"/>
  <c r="I43" i="1"/>
  <c r="J88" i="8"/>
  <c r="J88" i="20"/>
  <c r="J88" i="28"/>
  <c r="J88" i="33"/>
  <c r="J88" i="24"/>
  <c r="D40" i="1"/>
  <c r="D32" i="8"/>
  <c r="D34" i="8" s="1"/>
  <c r="D40" i="17"/>
  <c r="D44" i="17" s="1"/>
  <c r="H80" i="35"/>
  <c r="I44" i="35"/>
  <c r="J89" i="35" s="1"/>
  <c r="J90" i="35" s="1"/>
  <c r="J88" i="13"/>
  <c r="I39" i="1"/>
  <c r="I42" i="1"/>
  <c r="J88" i="19"/>
  <c r="J88" i="26"/>
  <c r="I44" i="31"/>
  <c r="J89" i="31" s="1"/>
  <c r="J90" i="31" s="1"/>
  <c r="I44" i="18"/>
  <c r="J89" i="18" s="1"/>
  <c r="J90" i="18" s="1"/>
  <c r="I44" i="29"/>
  <c r="J89" i="29" s="1"/>
  <c r="J90" i="29" s="1"/>
  <c r="I44" i="25"/>
  <c r="J88" i="22"/>
  <c r="J88" i="27"/>
  <c r="I44" i="34"/>
  <c r="J89" i="34" s="1"/>
  <c r="J90" i="34" s="1"/>
  <c r="I44" i="20"/>
  <c r="J89" i="20" s="1"/>
  <c r="J90" i="20" s="1"/>
  <c r="I44" i="15"/>
  <c r="J89" i="15" s="1"/>
  <c r="I44" i="10"/>
  <c r="J89" i="10" s="1"/>
  <c r="J90" i="10" s="1"/>
  <c r="I44" i="9"/>
  <c r="J89" i="9" s="1"/>
  <c r="I44" i="11"/>
  <c r="J89" i="11" s="1"/>
  <c r="I44" i="23"/>
  <c r="J89" i="23" s="1"/>
  <c r="G78" i="1"/>
  <c r="I38" i="1"/>
  <c r="G81" i="1"/>
  <c r="K81" i="1" s="1"/>
  <c r="I41" i="1"/>
  <c r="J78" i="34"/>
  <c r="I78" i="34"/>
  <c r="H78" i="34"/>
  <c r="H80" i="31"/>
  <c r="I80" i="31"/>
  <c r="J80" i="31"/>
  <c r="I44" i="21"/>
  <c r="J89" i="21" s="1"/>
  <c r="I44" i="13"/>
  <c r="J89" i="13" s="1"/>
  <c r="J90" i="13" s="1"/>
  <c r="I44" i="8"/>
  <c r="J89" i="8" s="1"/>
  <c r="J90" i="8" s="1"/>
  <c r="I44" i="14"/>
  <c r="J89" i="14" s="1"/>
  <c r="J90" i="14" s="1"/>
  <c r="I44" i="12"/>
  <c r="J89" i="12" s="1"/>
  <c r="J90" i="12" s="1"/>
  <c r="I44" i="33"/>
  <c r="J89" i="33" s="1"/>
  <c r="J90" i="33" s="1"/>
  <c r="J83" i="28"/>
  <c r="H83" i="28"/>
  <c r="I44" i="26"/>
  <c r="J89" i="26" s="1"/>
  <c r="J90" i="26" s="1"/>
  <c r="G77" i="1"/>
  <c r="I37" i="1"/>
  <c r="G80" i="1"/>
  <c r="I80" i="1" s="1"/>
  <c r="I40" i="1"/>
  <c r="D44" i="36"/>
  <c r="G89" i="36" s="1"/>
  <c r="G90" i="36" s="1"/>
  <c r="G84" i="31"/>
  <c r="J82" i="30"/>
  <c r="H82" i="30"/>
  <c r="H81" i="29"/>
  <c r="I81" i="29"/>
  <c r="I44" i="28"/>
  <c r="J89" i="28" s="1"/>
  <c r="I44" i="17"/>
  <c r="J89" i="17" s="1"/>
  <c r="H80" i="16"/>
  <c r="I80" i="16"/>
  <c r="I44" i="7"/>
  <c r="J89" i="7" s="1"/>
  <c r="J90" i="7" s="1"/>
  <c r="I44" i="30"/>
  <c r="J89" i="30" s="1"/>
  <c r="J90" i="30" s="1"/>
  <c r="I44" i="24"/>
  <c r="J89" i="24" s="1"/>
  <c r="I44" i="19"/>
  <c r="J89" i="19" s="1"/>
  <c r="J90" i="19" s="1"/>
  <c r="D53" i="36"/>
  <c r="G84" i="16"/>
  <c r="I80" i="15"/>
  <c r="J88" i="21"/>
  <c r="H83" i="32"/>
  <c r="I54" i="27"/>
  <c r="D54" i="27"/>
  <c r="J78" i="30"/>
  <c r="I78" i="30"/>
  <c r="H78" i="30"/>
  <c r="I58" i="10"/>
  <c r="D58" i="10"/>
  <c r="D32" i="36"/>
  <c r="D34" i="36" s="1"/>
  <c r="D53" i="30"/>
  <c r="I53" i="30"/>
  <c r="J81" i="16"/>
  <c r="I81" i="16"/>
  <c r="H81" i="16"/>
  <c r="D53" i="23"/>
  <c r="D54" i="12"/>
  <c r="I54" i="12"/>
  <c r="I58" i="27"/>
  <c r="D58" i="27"/>
  <c r="D31" i="1"/>
  <c r="D43" i="1" s="1"/>
  <c r="J80" i="15"/>
  <c r="D54" i="17"/>
  <c r="I57" i="35"/>
  <c r="D32" i="28"/>
  <c r="D34" i="28" s="1"/>
  <c r="I83" i="32"/>
  <c r="D55" i="22"/>
  <c r="D54" i="25"/>
  <c r="I58" i="37"/>
  <c r="D58" i="37"/>
  <c r="D56" i="20"/>
  <c r="D56" i="18"/>
  <c r="I58" i="23"/>
  <c r="D58" i="23"/>
  <c r="I53" i="17"/>
  <c r="D53" i="17"/>
  <c r="C40" i="1"/>
  <c r="B55" i="1" s="1"/>
  <c r="G55" i="1" s="1"/>
  <c r="D32" i="7"/>
  <c r="D34" i="7" s="1"/>
  <c r="D30" i="1"/>
  <c r="D42" i="1" s="1"/>
  <c r="H78" i="13"/>
  <c r="J88" i="17"/>
  <c r="G84" i="13"/>
  <c r="I78" i="20"/>
  <c r="D32" i="35"/>
  <c r="D34" i="35" s="1"/>
  <c r="I58" i="25"/>
  <c r="D57" i="29"/>
  <c r="D57" i="23"/>
  <c r="D53" i="20"/>
  <c r="D55" i="36"/>
  <c r="I55" i="36"/>
  <c r="D54" i="10"/>
  <c r="D32" i="12"/>
  <c r="D34" i="12" s="1"/>
  <c r="J88" i="9"/>
  <c r="D59" i="8"/>
  <c r="H80" i="7"/>
  <c r="I80" i="7"/>
  <c r="I32" i="1"/>
  <c r="D39" i="1"/>
  <c r="G82" i="1"/>
  <c r="J88" i="37"/>
  <c r="G84" i="35"/>
  <c r="I77" i="35"/>
  <c r="H77" i="35"/>
  <c r="J77" i="35"/>
  <c r="H79" i="33"/>
  <c r="J79" i="33"/>
  <c r="I79" i="33"/>
  <c r="I56" i="31"/>
  <c r="D56" i="31"/>
  <c r="D52" i="34"/>
  <c r="I80" i="30"/>
  <c r="J80" i="30"/>
  <c r="H80" i="30"/>
  <c r="D44" i="24"/>
  <c r="J82" i="32"/>
  <c r="I82" i="32"/>
  <c r="H82" i="32"/>
  <c r="D44" i="27"/>
  <c r="H79" i="26"/>
  <c r="I79" i="26"/>
  <c r="G84" i="26"/>
  <c r="J79" i="26"/>
  <c r="D44" i="25"/>
  <c r="H83" i="24"/>
  <c r="I83" i="24"/>
  <c r="J83" i="24"/>
  <c r="J82" i="23"/>
  <c r="H82" i="23"/>
  <c r="I82" i="23"/>
  <c r="J80" i="22"/>
  <c r="I80" i="22"/>
  <c r="H80" i="22"/>
  <c r="D32" i="37"/>
  <c r="D34" i="37" s="1"/>
  <c r="D37" i="37"/>
  <c r="D44" i="37" s="1"/>
  <c r="D44" i="34"/>
  <c r="J78" i="32"/>
  <c r="I78" i="32"/>
  <c r="H78" i="32"/>
  <c r="J79" i="36"/>
  <c r="H79" i="36"/>
  <c r="G84" i="36"/>
  <c r="I79" i="36"/>
  <c r="J78" i="35"/>
  <c r="H78" i="35"/>
  <c r="I78" i="35"/>
  <c r="D44" i="32"/>
  <c r="D38" i="33"/>
  <c r="D44" i="33" s="1"/>
  <c r="D32" i="33"/>
  <c r="D34" i="33" s="1"/>
  <c r="D55" i="25"/>
  <c r="D56" i="30"/>
  <c r="D38" i="22"/>
  <c r="D44" i="22" s="1"/>
  <c r="D32" i="22"/>
  <c r="D34" i="22" s="1"/>
  <c r="D37" i="35"/>
  <c r="D44" i="35" s="1"/>
  <c r="I57" i="33"/>
  <c r="D57" i="33"/>
  <c r="D44" i="31"/>
  <c r="D32" i="30"/>
  <c r="D34" i="30" s="1"/>
  <c r="H79" i="31"/>
  <c r="J79" i="31"/>
  <c r="I79" i="31"/>
  <c r="I55" i="30"/>
  <c r="D55" i="30"/>
  <c r="G84" i="29"/>
  <c r="H77" i="29"/>
  <c r="J77" i="29"/>
  <c r="I77" i="29"/>
  <c r="H81" i="27"/>
  <c r="J81" i="27"/>
  <c r="I81" i="27"/>
  <c r="D54" i="28"/>
  <c r="I54" i="28"/>
  <c r="D39" i="28"/>
  <c r="D44" i="28" s="1"/>
  <c r="I57" i="22"/>
  <c r="D57" i="22"/>
  <c r="D53" i="33"/>
  <c r="D38" i="26"/>
  <c r="D44" i="26" s="1"/>
  <c r="D32" i="26"/>
  <c r="D34" i="26" s="1"/>
  <c r="H77" i="25"/>
  <c r="G84" i="25"/>
  <c r="I77" i="25"/>
  <c r="J77" i="25"/>
  <c r="H79" i="22"/>
  <c r="J79" i="22"/>
  <c r="I79" i="22"/>
  <c r="G84" i="22"/>
  <c r="H81" i="32"/>
  <c r="J81" i="32"/>
  <c r="I81" i="32"/>
  <c r="J80" i="24"/>
  <c r="I80" i="24"/>
  <c r="H80" i="24"/>
  <c r="D55" i="23"/>
  <c r="D53" i="22"/>
  <c r="D32" i="32"/>
  <c r="D34" i="32" s="1"/>
  <c r="I78" i="27"/>
  <c r="J78" i="27"/>
  <c r="H78" i="27"/>
  <c r="D52" i="35"/>
  <c r="I52" i="37"/>
  <c r="D52" i="37"/>
  <c r="D56" i="35"/>
  <c r="I55" i="32"/>
  <c r="D55" i="32"/>
  <c r="J82" i="37"/>
  <c r="I82" i="37"/>
  <c r="H82" i="37"/>
  <c r="D57" i="36"/>
  <c r="I57" i="36"/>
  <c r="H83" i="31"/>
  <c r="J83" i="31"/>
  <c r="I83" i="31"/>
  <c r="G84" i="33"/>
  <c r="I52" i="30"/>
  <c r="D52" i="30"/>
  <c r="D55" i="34"/>
  <c r="D32" i="31"/>
  <c r="D34" i="31" s="1"/>
  <c r="D32" i="29"/>
  <c r="D34" i="29" s="1"/>
  <c r="D37" i="29"/>
  <c r="D44" i="29" s="1"/>
  <c r="D56" i="32"/>
  <c r="I57" i="26"/>
  <c r="D57" i="26"/>
  <c r="D53" i="24"/>
  <c r="I53" i="26"/>
  <c r="D53" i="26"/>
  <c r="H83" i="33"/>
  <c r="I83" i="33"/>
  <c r="J83" i="33"/>
  <c r="J80" i="26"/>
  <c r="I80" i="26"/>
  <c r="H80" i="26"/>
  <c r="J89" i="25"/>
  <c r="D56" i="29"/>
  <c r="H83" i="26"/>
  <c r="I83" i="26"/>
  <c r="J83" i="26"/>
  <c r="J82" i="25"/>
  <c r="I82" i="25"/>
  <c r="H82" i="25"/>
  <c r="H79" i="24"/>
  <c r="I79" i="24"/>
  <c r="J79" i="24"/>
  <c r="H77" i="23"/>
  <c r="G84" i="23"/>
  <c r="J77" i="23"/>
  <c r="I77" i="23"/>
  <c r="H83" i="22"/>
  <c r="I83" i="22"/>
  <c r="J83" i="22"/>
  <c r="I57" i="24"/>
  <c r="D57" i="24"/>
  <c r="D32" i="27"/>
  <c r="D34" i="27" s="1"/>
  <c r="J78" i="25"/>
  <c r="I78" i="25"/>
  <c r="H78" i="25"/>
  <c r="I79" i="37"/>
  <c r="H79" i="37"/>
  <c r="J79" i="37"/>
  <c r="I44" i="37"/>
  <c r="J89" i="37" s="1"/>
  <c r="J82" i="35"/>
  <c r="H82" i="35"/>
  <c r="I82" i="35"/>
  <c r="D54" i="34"/>
  <c r="I56" i="37"/>
  <c r="D56" i="37"/>
  <c r="J80" i="33"/>
  <c r="H80" i="33"/>
  <c r="I80" i="33"/>
  <c r="H77" i="32"/>
  <c r="G84" i="32"/>
  <c r="J77" i="32"/>
  <c r="I77" i="32"/>
  <c r="G84" i="37"/>
  <c r="D54" i="30"/>
  <c r="I79" i="35"/>
  <c r="H79" i="35"/>
  <c r="J79" i="35"/>
  <c r="D32" i="34"/>
  <c r="D34" i="34" s="1"/>
  <c r="G84" i="30"/>
  <c r="J82" i="29"/>
  <c r="I82" i="29"/>
  <c r="H82" i="29"/>
  <c r="D54" i="36"/>
  <c r="I54" i="36"/>
  <c r="D37" i="30"/>
  <c r="D44" i="30" s="1"/>
  <c r="H77" i="27"/>
  <c r="G84" i="27"/>
  <c r="J77" i="27"/>
  <c r="I77" i="27"/>
  <c r="H77" i="34"/>
  <c r="J77" i="34"/>
  <c r="I77" i="34"/>
  <c r="G84" i="34"/>
  <c r="I53" i="29"/>
  <c r="D53" i="29"/>
  <c r="J78" i="23"/>
  <c r="I78" i="23"/>
  <c r="H78" i="23"/>
  <c r="I58" i="33"/>
  <c r="D58" i="33"/>
  <c r="H81" i="23"/>
  <c r="J81" i="23"/>
  <c r="I81" i="23"/>
  <c r="J78" i="29"/>
  <c r="I78" i="29"/>
  <c r="H78" i="29"/>
  <c r="H81" i="25"/>
  <c r="I81" i="25"/>
  <c r="J81" i="25"/>
  <c r="G84" i="24"/>
  <c r="D37" i="23"/>
  <c r="D44" i="23" s="1"/>
  <c r="I81" i="28"/>
  <c r="J81" i="28"/>
  <c r="H81" i="28"/>
  <c r="I56" i="27"/>
  <c r="D56" i="27"/>
  <c r="D32" i="25"/>
  <c r="D34" i="25" s="1"/>
  <c r="I53" i="31"/>
  <c r="D53" i="31"/>
  <c r="I82" i="27"/>
  <c r="J82" i="27"/>
  <c r="H82" i="27"/>
  <c r="I52" i="27"/>
  <c r="D52" i="27"/>
  <c r="D32" i="24"/>
  <c r="D34" i="24" s="1"/>
  <c r="D32" i="21"/>
  <c r="D34" i="21" s="1"/>
  <c r="D37" i="21"/>
  <c r="D44" i="21" s="1"/>
  <c r="D54" i="20"/>
  <c r="D58" i="20"/>
  <c r="I77" i="18"/>
  <c r="H77" i="18"/>
  <c r="G84" i="18"/>
  <c r="J77" i="18"/>
  <c r="D54" i="18"/>
  <c r="I81" i="15"/>
  <c r="H81" i="15"/>
  <c r="J81" i="15"/>
  <c r="D58" i="15"/>
  <c r="I58" i="15"/>
  <c r="I79" i="14"/>
  <c r="H79" i="14"/>
  <c r="J79" i="14"/>
  <c r="I53" i="21"/>
  <c r="D53" i="21"/>
  <c r="J82" i="14"/>
  <c r="I82" i="14"/>
  <c r="H82" i="14"/>
  <c r="I83" i="19"/>
  <c r="H83" i="19"/>
  <c r="J83" i="19"/>
  <c r="D56" i="16"/>
  <c r="I56" i="21"/>
  <c r="D56" i="21"/>
  <c r="I77" i="20"/>
  <c r="H77" i="20"/>
  <c r="G84" i="20"/>
  <c r="J77" i="20"/>
  <c r="J84" i="20" s="1"/>
  <c r="B94" i="20" s="1"/>
  <c r="J78" i="21"/>
  <c r="I78" i="21"/>
  <c r="H78" i="21"/>
  <c r="D32" i="16"/>
  <c r="D34" i="16" s="1"/>
  <c r="D37" i="16"/>
  <c r="D44" i="16" s="1"/>
  <c r="I77" i="15"/>
  <c r="H77" i="15"/>
  <c r="G84" i="15"/>
  <c r="J77" i="15"/>
  <c r="D39" i="15"/>
  <c r="D44" i="15" s="1"/>
  <c r="D32" i="15"/>
  <c r="D34" i="15" s="1"/>
  <c r="D32" i="19"/>
  <c r="D34" i="19" s="1"/>
  <c r="D37" i="19"/>
  <c r="D44" i="19" s="1"/>
  <c r="D58" i="18"/>
  <c r="I58" i="18"/>
  <c r="H80" i="17"/>
  <c r="J80" i="17"/>
  <c r="I80" i="17"/>
  <c r="I79" i="21"/>
  <c r="H79" i="21"/>
  <c r="J79" i="21"/>
  <c r="D32" i="14"/>
  <c r="D34" i="14" s="1"/>
  <c r="D37" i="14"/>
  <c r="D44" i="14" s="1"/>
  <c r="J82" i="19"/>
  <c r="I82" i="19"/>
  <c r="H82" i="19"/>
  <c r="J80" i="18"/>
  <c r="I80" i="18"/>
  <c r="H80" i="18"/>
  <c r="D52" i="21"/>
  <c r="D55" i="20"/>
  <c r="I55" i="20"/>
  <c r="I52" i="14"/>
  <c r="D52" i="14"/>
  <c r="I58" i="17"/>
  <c r="D58" i="17"/>
  <c r="G84" i="21"/>
  <c r="D32" i="20"/>
  <c r="D34" i="20" s="1"/>
  <c r="D56" i="19"/>
  <c r="I79" i="19"/>
  <c r="H79" i="19"/>
  <c r="J79" i="19"/>
  <c r="D39" i="18"/>
  <c r="D44" i="18" s="1"/>
  <c r="D32" i="18"/>
  <c r="D34" i="18" s="1"/>
  <c r="D39" i="20"/>
  <c r="D44" i="20" s="1"/>
  <c r="J82" i="16"/>
  <c r="I82" i="16"/>
  <c r="H82" i="16"/>
  <c r="I52" i="16"/>
  <c r="D52" i="16"/>
  <c r="J78" i="16"/>
  <c r="I78" i="16"/>
  <c r="H78" i="16"/>
  <c r="D54" i="15"/>
  <c r="I54" i="15"/>
  <c r="D56" i="14"/>
  <c r="D52" i="19"/>
  <c r="I81" i="18"/>
  <c r="H81" i="18"/>
  <c r="J81" i="18"/>
  <c r="I79" i="16"/>
  <c r="H79" i="16"/>
  <c r="J79" i="16"/>
  <c r="I83" i="17"/>
  <c r="H83" i="17"/>
  <c r="J83" i="17"/>
  <c r="D32" i="13"/>
  <c r="D34" i="13" s="1"/>
  <c r="D37" i="13"/>
  <c r="D44" i="13" s="1"/>
  <c r="D54" i="11"/>
  <c r="I54" i="11"/>
  <c r="I83" i="11"/>
  <c r="J83" i="11"/>
  <c r="H83" i="11"/>
  <c r="D44" i="12"/>
  <c r="H80" i="11"/>
  <c r="J80" i="11"/>
  <c r="I80" i="11"/>
  <c r="J78" i="10"/>
  <c r="I78" i="10"/>
  <c r="H78" i="10"/>
  <c r="D44" i="10"/>
  <c r="D32" i="11"/>
  <c r="D34" i="11" s="1"/>
  <c r="D56" i="13"/>
  <c r="G84" i="11"/>
  <c r="J77" i="11"/>
  <c r="H77" i="11"/>
  <c r="I77" i="11"/>
  <c r="D52" i="13"/>
  <c r="I79" i="11"/>
  <c r="J79" i="11"/>
  <c r="H79" i="11"/>
  <c r="D44" i="11"/>
  <c r="J82" i="10"/>
  <c r="I82" i="10"/>
  <c r="H82" i="10"/>
  <c r="I79" i="13"/>
  <c r="H79" i="13"/>
  <c r="J79" i="13"/>
  <c r="J79" i="12"/>
  <c r="H79" i="12"/>
  <c r="G84" i="12"/>
  <c r="I79" i="12"/>
  <c r="D55" i="10"/>
  <c r="J80" i="12"/>
  <c r="I80" i="12"/>
  <c r="H80" i="12"/>
  <c r="D53" i="12"/>
  <c r="I53" i="12"/>
  <c r="H81" i="10"/>
  <c r="J81" i="10"/>
  <c r="I81" i="10"/>
  <c r="D58" i="11"/>
  <c r="I58" i="11"/>
  <c r="D32" i="10"/>
  <c r="D34" i="10" s="1"/>
  <c r="H77" i="10"/>
  <c r="G84" i="10"/>
  <c r="J77" i="10"/>
  <c r="I77" i="10"/>
  <c r="I81" i="8"/>
  <c r="H81" i="8"/>
  <c r="J81" i="8"/>
  <c r="G84" i="9"/>
  <c r="J77" i="9"/>
  <c r="I77" i="9"/>
  <c r="H77" i="9"/>
  <c r="J80" i="8"/>
  <c r="H80" i="8"/>
  <c r="I80" i="8"/>
  <c r="D32" i="9"/>
  <c r="D34" i="9" s="1"/>
  <c r="D37" i="9"/>
  <c r="D44" i="9" s="1"/>
  <c r="D39" i="8"/>
  <c r="D44" i="8" s="1"/>
  <c r="G84" i="8"/>
  <c r="D38" i="7"/>
  <c r="D44" i="7" s="1"/>
  <c r="I79" i="7"/>
  <c r="H79" i="7"/>
  <c r="J79" i="7"/>
  <c r="I55" i="7"/>
  <c r="I59" i="7" s="1"/>
  <c r="D55" i="7"/>
  <c r="D59" i="7" s="1"/>
  <c r="G84" i="7"/>
  <c r="I83" i="7"/>
  <c r="H83" i="7"/>
  <c r="J83" i="7"/>
  <c r="D55" i="1"/>
  <c r="J81" i="1"/>
  <c r="I81" i="1"/>
  <c r="D53" i="1"/>
  <c r="D57" i="1"/>
  <c r="J78" i="1"/>
  <c r="H81" i="1"/>
  <c r="D20" i="1"/>
  <c r="D22" i="1" s="1"/>
  <c r="C41" i="1"/>
  <c r="B56" i="1" s="1"/>
  <c r="G56" i="1" s="1"/>
  <c r="D29" i="1"/>
  <c r="D41" i="1" s="1"/>
  <c r="I58" i="1"/>
  <c r="D58" i="1"/>
  <c r="D26" i="1"/>
  <c r="D38" i="1" s="1"/>
  <c r="G79" i="1"/>
  <c r="K79" i="1" s="1"/>
  <c r="G83" i="1"/>
  <c r="K83" i="1" s="1"/>
  <c r="C37" i="1"/>
  <c r="B52" i="1" s="1"/>
  <c r="G52" i="1" s="1"/>
  <c r="D25" i="1"/>
  <c r="F44" i="1"/>
  <c r="B44" i="1"/>
  <c r="J90" i="28" l="1"/>
  <c r="J90" i="27"/>
  <c r="K84" i="26"/>
  <c r="B95" i="26" s="1"/>
  <c r="J90" i="25"/>
  <c r="J90" i="24"/>
  <c r="J90" i="23"/>
  <c r="J90" i="22"/>
  <c r="J90" i="21"/>
  <c r="J90" i="17"/>
  <c r="J90" i="15"/>
  <c r="H72" i="8"/>
  <c r="H84" i="8"/>
  <c r="B92" i="8" s="1"/>
  <c r="J84" i="9"/>
  <c r="B94" i="9" s="1"/>
  <c r="I84" i="28"/>
  <c r="B93" i="28" s="1"/>
  <c r="J84" i="36"/>
  <c r="B94" i="36" s="1"/>
  <c r="H72" i="19"/>
  <c r="K84" i="18"/>
  <c r="B95" i="18" s="1"/>
  <c r="K84" i="23"/>
  <c r="B95" i="23" s="1"/>
  <c r="K84" i="24"/>
  <c r="B95" i="24" s="1"/>
  <c r="K84" i="32"/>
  <c r="B95" i="32" s="1"/>
  <c r="K84" i="35"/>
  <c r="B95" i="35" s="1"/>
  <c r="K84" i="25"/>
  <c r="B95" i="25" s="1"/>
  <c r="H84" i="13"/>
  <c r="B92" i="13" s="1"/>
  <c r="J84" i="14"/>
  <c r="B94" i="14" s="1"/>
  <c r="D59" i="25"/>
  <c r="K84" i="15"/>
  <c r="B95" i="15" s="1"/>
  <c r="K84" i="34"/>
  <c r="B95" i="34" s="1"/>
  <c r="K84" i="20"/>
  <c r="B95" i="20" s="1"/>
  <c r="J84" i="8"/>
  <c r="B94" i="8" s="1"/>
  <c r="J84" i="12"/>
  <c r="B94" i="12" s="1"/>
  <c r="J80" i="1"/>
  <c r="K80" i="1"/>
  <c r="I77" i="1"/>
  <c r="K77" i="1"/>
  <c r="K84" i="30"/>
  <c r="B95" i="30" s="1"/>
  <c r="K84" i="17"/>
  <c r="B95" i="17" s="1"/>
  <c r="J82" i="1"/>
  <c r="K82" i="1"/>
  <c r="I78" i="1"/>
  <c r="K78" i="1"/>
  <c r="K84" i="7"/>
  <c r="B95" i="7" s="1"/>
  <c r="K84" i="14"/>
  <c r="B95" i="14" s="1"/>
  <c r="K84" i="8"/>
  <c r="B95" i="8" s="1"/>
  <c r="K84" i="13"/>
  <c r="B95" i="13" s="1"/>
  <c r="K84" i="16"/>
  <c r="B95" i="16" s="1"/>
  <c r="K84" i="21"/>
  <c r="B95" i="21" s="1"/>
  <c r="K84" i="28"/>
  <c r="B95" i="28" s="1"/>
  <c r="H72" i="11"/>
  <c r="H72" i="18"/>
  <c r="H72" i="25"/>
  <c r="H72" i="31"/>
  <c r="H72" i="22"/>
  <c r="H72" i="13"/>
  <c r="H72" i="20"/>
  <c r="I59" i="9"/>
  <c r="G88" i="9" s="1"/>
  <c r="H72" i="9"/>
  <c r="H72" i="10"/>
  <c r="H72" i="15"/>
  <c r="H72" i="34"/>
  <c r="H72" i="28"/>
  <c r="H72" i="29"/>
  <c r="I59" i="8"/>
  <c r="B89" i="8" s="1"/>
  <c r="H72" i="16"/>
  <c r="D59" i="19"/>
  <c r="F69" i="1"/>
  <c r="H69" i="1" s="1"/>
  <c r="I56" i="1"/>
  <c r="F68" i="1"/>
  <c r="H68" i="1" s="1"/>
  <c r="I55" i="1"/>
  <c r="H72" i="37"/>
  <c r="H72" i="36"/>
  <c r="H72" i="23"/>
  <c r="H72" i="14"/>
  <c r="D59" i="17"/>
  <c r="H72" i="26"/>
  <c r="H72" i="32"/>
  <c r="F67" i="1"/>
  <c r="H67" i="1" s="1"/>
  <c r="I54" i="1"/>
  <c r="H72" i="12"/>
  <c r="I59" i="17"/>
  <c r="H72" i="33"/>
  <c r="H72" i="35"/>
  <c r="H72" i="24"/>
  <c r="H72" i="30"/>
  <c r="H72" i="27"/>
  <c r="H72" i="21"/>
  <c r="D59" i="26"/>
  <c r="F65" i="1"/>
  <c r="H65" i="1" s="1"/>
  <c r="I52" i="1"/>
  <c r="I59" i="28"/>
  <c r="D54" i="1"/>
  <c r="D59" i="33"/>
  <c r="D46" i="36"/>
  <c r="B88" i="36" s="1"/>
  <c r="I59" i="12"/>
  <c r="D59" i="18"/>
  <c r="D59" i="31"/>
  <c r="D59" i="36"/>
  <c r="D59" i="16"/>
  <c r="G89" i="17"/>
  <c r="D46" i="17"/>
  <c r="B88" i="17" s="1"/>
  <c r="J77" i="1"/>
  <c r="I84" i="36"/>
  <c r="B93" i="36" s="1"/>
  <c r="H77" i="1"/>
  <c r="H84" i="30"/>
  <c r="B92" i="30" s="1"/>
  <c r="I84" i="13"/>
  <c r="B93" i="13" s="1"/>
  <c r="J84" i="26"/>
  <c r="B94" i="26" s="1"/>
  <c r="J84" i="13"/>
  <c r="B94" i="13" s="1"/>
  <c r="J84" i="37"/>
  <c r="B94" i="37" s="1"/>
  <c r="H84" i="20"/>
  <c r="B92" i="20" s="1"/>
  <c r="J84" i="24"/>
  <c r="B94" i="24" s="1"/>
  <c r="H84" i="34"/>
  <c r="B92" i="34" s="1"/>
  <c r="H84" i="14"/>
  <c r="B92" i="14" s="1"/>
  <c r="J84" i="32"/>
  <c r="B94" i="32" s="1"/>
  <c r="J84" i="22"/>
  <c r="B94" i="22" s="1"/>
  <c r="H80" i="1"/>
  <c r="J88" i="1"/>
  <c r="H78" i="1"/>
  <c r="H84" i="9"/>
  <c r="B92" i="9" s="1"/>
  <c r="D59" i="10"/>
  <c r="I59" i="21"/>
  <c r="I84" i="15"/>
  <c r="B93" i="15" s="1"/>
  <c r="I59" i="31"/>
  <c r="H84" i="28"/>
  <c r="B92" i="28" s="1"/>
  <c r="I84" i="34"/>
  <c r="B93" i="34" s="1"/>
  <c r="I59" i="23"/>
  <c r="D59" i="28"/>
  <c r="I59" i="25"/>
  <c r="I84" i="9"/>
  <c r="B93" i="9" s="1"/>
  <c r="J90" i="11"/>
  <c r="D59" i="15"/>
  <c r="J84" i="19"/>
  <c r="B94" i="19" s="1"/>
  <c r="I84" i="20"/>
  <c r="B93" i="20" s="1"/>
  <c r="J84" i="28"/>
  <c r="B94" i="28" s="1"/>
  <c r="I59" i="29"/>
  <c r="J84" i="34"/>
  <c r="B94" i="34" s="1"/>
  <c r="I59" i="36"/>
  <c r="D59" i="24"/>
  <c r="D59" i="22"/>
  <c r="D59" i="23"/>
  <c r="H84" i="36"/>
  <c r="B92" i="36" s="1"/>
  <c r="J84" i="30"/>
  <c r="B94" i="30" s="1"/>
  <c r="I59" i="15"/>
  <c r="G88" i="15" s="1"/>
  <c r="I59" i="24"/>
  <c r="I59" i="26"/>
  <c r="I59" i="32"/>
  <c r="J84" i="21"/>
  <c r="B94" i="21" s="1"/>
  <c r="J84" i="7"/>
  <c r="B94" i="7" s="1"/>
  <c r="I84" i="22"/>
  <c r="B93" i="22" s="1"/>
  <c r="H84" i="7"/>
  <c r="B92" i="7" s="1"/>
  <c r="I84" i="30"/>
  <c r="B93" i="30" s="1"/>
  <c r="I84" i="21"/>
  <c r="B93" i="21" s="1"/>
  <c r="H84" i="26"/>
  <c r="B92" i="26" s="1"/>
  <c r="I44" i="1"/>
  <c r="J89" i="1" s="1"/>
  <c r="H84" i="10"/>
  <c r="B92" i="10" s="1"/>
  <c r="D59" i="12"/>
  <c r="I59" i="16"/>
  <c r="H84" i="19"/>
  <c r="B92" i="19" s="1"/>
  <c r="J84" i="17"/>
  <c r="B94" i="17" s="1"/>
  <c r="I59" i="18"/>
  <c r="H84" i="18"/>
  <c r="B92" i="18" s="1"/>
  <c r="I59" i="20"/>
  <c r="I84" i="27"/>
  <c r="B93" i="27" s="1"/>
  <c r="I84" i="32"/>
  <c r="B93" i="32" s="1"/>
  <c r="I84" i="33"/>
  <c r="B93" i="33" s="1"/>
  <c r="I59" i="22"/>
  <c r="H84" i="29"/>
  <c r="B92" i="29" s="1"/>
  <c r="I84" i="26"/>
  <c r="B93" i="26" s="1"/>
  <c r="J84" i="33"/>
  <c r="B94" i="33" s="1"/>
  <c r="I84" i="35"/>
  <c r="B93" i="35" s="1"/>
  <c r="H82" i="1"/>
  <c r="I84" i="24"/>
  <c r="B93" i="24" s="1"/>
  <c r="I59" i="35"/>
  <c r="H84" i="22"/>
  <c r="B92" i="22" s="1"/>
  <c r="I59" i="33"/>
  <c r="H84" i="33"/>
  <c r="B92" i="33" s="1"/>
  <c r="I82" i="1"/>
  <c r="D59" i="13"/>
  <c r="I84" i="19"/>
  <c r="B93" i="19" s="1"/>
  <c r="H84" i="17"/>
  <c r="B92" i="17" s="1"/>
  <c r="I84" i="7"/>
  <c r="B93" i="7" s="1"/>
  <c r="I84" i="8"/>
  <c r="B93" i="8" s="1"/>
  <c r="I59" i="10"/>
  <c r="I59" i="13"/>
  <c r="D59" i="11"/>
  <c r="I84" i="17"/>
  <c r="B93" i="17" s="1"/>
  <c r="J84" i="16"/>
  <c r="B94" i="16" s="1"/>
  <c r="H84" i="24"/>
  <c r="B92" i="24" s="1"/>
  <c r="D59" i="29"/>
  <c r="D59" i="32"/>
  <c r="J84" i="25"/>
  <c r="B94" i="25" s="1"/>
  <c r="J90" i="9"/>
  <c r="D59" i="14"/>
  <c r="I84" i="14"/>
  <c r="B93" i="14" s="1"/>
  <c r="I84" i="12"/>
  <c r="B93" i="12" s="1"/>
  <c r="H84" i="12"/>
  <c r="B92" i="12" s="1"/>
  <c r="I59" i="11"/>
  <c r="J84" i="11"/>
  <c r="B94" i="11" s="1"/>
  <c r="J90" i="37"/>
  <c r="D59" i="37"/>
  <c r="H84" i="37"/>
  <c r="B92" i="37" s="1"/>
  <c r="I84" i="37"/>
  <c r="B93" i="37" s="1"/>
  <c r="D46" i="33"/>
  <c r="B88" i="33" s="1"/>
  <c r="G89" i="33"/>
  <c r="G90" i="33" s="1"/>
  <c r="D46" i="28"/>
  <c r="B88" i="28" s="1"/>
  <c r="G89" i="28"/>
  <c r="D46" i="35"/>
  <c r="B88" i="35" s="1"/>
  <c r="G89" i="35"/>
  <c r="G90" i="35" s="1"/>
  <c r="J84" i="27"/>
  <c r="B94" i="27" s="1"/>
  <c r="H84" i="23"/>
  <c r="B92" i="23" s="1"/>
  <c r="I84" i="25"/>
  <c r="B93" i="25" s="1"/>
  <c r="D59" i="27"/>
  <c r="I84" i="23"/>
  <c r="B93" i="23" s="1"/>
  <c r="D46" i="29"/>
  <c r="B88" i="29" s="1"/>
  <c r="G89" i="29"/>
  <c r="G90" i="29" s="1"/>
  <c r="I59" i="30"/>
  <c r="I59" i="37"/>
  <c r="D46" i="26"/>
  <c r="B88" i="26" s="1"/>
  <c r="G89" i="26"/>
  <c r="I84" i="29"/>
  <c r="B93" i="29" s="1"/>
  <c r="J84" i="31"/>
  <c r="B94" i="31" s="1"/>
  <c r="G89" i="31"/>
  <c r="G90" i="31" s="1"/>
  <c r="D46" i="31"/>
  <c r="B88" i="31" s="1"/>
  <c r="G89" i="27"/>
  <c r="D46" i="27"/>
  <c r="B88" i="27" s="1"/>
  <c r="G89" i="24"/>
  <c r="D46" i="24"/>
  <c r="B88" i="24" s="1"/>
  <c r="D59" i="34"/>
  <c r="J84" i="35"/>
  <c r="B94" i="35" s="1"/>
  <c r="G89" i="23"/>
  <c r="D46" i="23"/>
  <c r="B88" i="23" s="1"/>
  <c r="D46" i="37"/>
  <c r="B88" i="37" s="1"/>
  <c r="G89" i="37"/>
  <c r="G89" i="30"/>
  <c r="G90" i="30" s="1"/>
  <c r="D46" i="30"/>
  <c r="B88" i="30" s="1"/>
  <c r="D59" i="30"/>
  <c r="I84" i="31"/>
  <c r="B93" i="31" s="1"/>
  <c r="G89" i="25"/>
  <c r="D46" i="25"/>
  <c r="B88" i="25" s="1"/>
  <c r="I59" i="27"/>
  <c r="H84" i="27"/>
  <c r="B92" i="27" s="1"/>
  <c r="H84" i="32"/>
  <c r="B92" i="32" s="1"/>
  <c r="J84" i="23"/>
  <c r="B94" i="23" s="1"/>
  <c r="D59" i="35"/>
  <c r="H84" i="25"/>
  <c r="B92" i="25" s="1"/>
  <c r="J84" i="29"/>
  <c r="B94" i="29" s="1"/>
  <c r="H84" i="31"/>
  <c r="B92" i="31" s="1"/>
  <c r="D46" i="22"/>
  <c r="B88" i="22" s="1"/>
  <c r="G89" i="22"/>
  <c r="G89" i="32"/>
  <c r="G90" i="32" s="1"/>
  <c r="D46" i="32"/>
  <c r="B88" i="32" s="1"/>
  <c r="G89" i="34"/>
  <c r="G90" i="34" s="1"/>
  <c r="D46" i="34"/>
  <c r="B88" i="34" s="1"/>
  <c r="I59" i="34"/>
  <c r="H84" i="35"/>
  <c r="B92" i="35" s="1"/>
  <c r="G89" i="18"/>
  <c r="D46" i="18"/>
  <c r="B88" i="18" s="1"/>
  <c r="G89" i="15"/>
  <c r="D46" i="15"/>
  <c r="B88" i="15" s="1"/>
  <c r="G89" i="20"/>
  <c r="D46" i="20"/>
  <c r="B88" i="20" s="1"/>
  <c r="I84" i="16"/>
  <c r="B93" i="16" s="1"/>
  <c r="D46" i="14"/>
  <c r="B88" i="14" s="1"/>
  <c r="G89" i="14"/>
  <c r="D46" i="16"/>
  <c r="B88" i="16" s="1"/>
  <c r="G89" i="16"/>
  <c r="I59" i="19"/>
  <c r="I59" i="14"/>
  <c r="I84" i="18"/>
  <c r="B93" i="18" s="1"/>
  <c r="D59" i="20"/>
  <c r="G89" i="19"/>
  <c r="D46" i="19"/>
  <c r="B88" i="19" s="1"/>
  <c r="J84" i="15"/>
  <c r="B94" i="15" s="1"/>
  <c r="H84" i="16"/>
  <c r="B92" i="16" s="1"/>
  <c r="D59" i="21"/>
  <c r="H84" i="15"/>
  <c r="B92" i="15" s="1"/>
  <c r="H84" i="21"/>
  <c r="B92" i="21" s="1"/>
  <c r="J84" i="18"/>
  <c r="B94" i="18" s="1"/>
  <c r="D46" i="21"/>
  <c r="B88" i="21" s="1"/>
  <c r="G89" i="21"/>
  <c r="G89" i="12"/>
  <c r="D46" i="12"/>
  <c r="B88" i="12" s="1"/>
  <c r="G89" i="10"/>
  <c r="D46" i="10"/>
  <c r="B88" i="10" s="1"/>
  <c r="J84" i="10"/>
  <c r="B94" i="10" s="1"/>
  <c r="I84" i="11"/>
  <c r="B93" i="11" s="1"/>
  <c r="I84" i="10"/>
  <c r="B93" i="10" s="1"/>
  <c r="D46" i="11"/>
  <c r="B88" i="11" s="1"/>
  <c r="G89" i="11"/>
  <c r="H84" i="11"/>
  <c r="B92" i="11" s="1"/>
  <c r="D46" i="13"/>
  <c r="B88" i="13" s="1"/>
  <c r="G89" i="13"/>
  <c r="D46" i="8"/>
  <c r="B88" i="8" s="1"/>
  <c r="G89" i="8"/>
  <c r="D46" i="9"/>
  <c r="B88" i="9" s="1"/>
  <c r="G89" i="9"/>
  <c r="G90" i="9" s="1"/>
  <c r="B89" i="7"/>
  <c r="G88" i="7"/>
  <c r="D46" i="7"/>
  <c r="B88" i="7" s="1"/>
  <c r="G89" i="7"/>
  <c r="I83" i="1"/>
  <c r="H83" i="1"/>
  <c r="J83" i="1"/>
  <c r="D56" i="1"/>
  <c r="G84" i="1"/>
  <c r="D32" i="1"/>
  <c r="D34" i="1" s="1"/>
  <c r="D37" i="1"/>
  <c r="D44" i="1" s="1"/>
  <c r="D52" i="1"/>
  <c r="I79" i="1"/>
  <c r="H79" i="1"/>
  <c r="J79" i="1"/>
  <c r="B89" i="25" l="1"/>
  <c r="G90" i="25"/>
  <c r="B89" i="11"/>
  <c r="J84" i="1"/>
  <c r="B94" i="1" s="1"/>
  <c r="G88" i="33"/>
  <c r="G90" i="7"/>
  <c r="K84" i="1"/>
  <c r="B95" i="1" s="1"/>
  <c r="B89" i="17"/>
  <c r="B91" i="17" s="1"/>
  <c r="G88" i="25"/>
  <c r="G88" i="17"/>
  <c r="G90" i="17" s="1"/>
  <c r="B89" i="9"/>
  <c r="B91" i="9" s="1"/>
  <c r="G88" i="8"/>
  <c r="G90" i="8" s="1"/>
  <c r="G88" i="36"/>
  <c r="B89" i="19"/>
  <c r="B91" i="19" s="1"/>
  <c r="B89" i="18"/>
  <c r="B91" i="18" s="1"/>
  <c r="B89" i="15"/>
  <c r="B91" i="15" s="1"/>
  <c r="H72" i="1"/>
  <c r="B89" i="32"/>
  <c r="B91" i="32" s="1"/>
  <c r="B89" i="33"/>
  <c r="B91" i="33" s="1"/>
  <c r="G88" i="29"/>
  <c r="G88" i="16"/>
  <c r="G90" i="16" s="1"/>
  <c r="G88" i="26"/>
  <c r="G90" i="26" s="1"/>
  <c r="G88" i="28"/>
  <c r="G90" i="28" s="1"/>
  <c r="G88" i="18"/>
  <c r="G90" i="18" s="1"/>
  <c r="B89" i="28"/>
  <c r="B91" i="28" s="1"/>
  <c r="G88" i="11"/>
  <c r="B89" i="36"/>
  <c r="B91" i="36" s="1"/>
  <c r="G88" i="14"/>
  <c r="G88" i="12"/>
  <c r="G90" i="12" s="1"/>
  <c r="B89" i="23"/>
  <c r="B91" i="23" s="1"/>
  <c r="G88" i="10"/>
  <c r="B89" i="31"/>
  <c r="B91" i="31" s="1"/>
  <c r="B89" i="16"/>
  <c r="B91" i="16" s="1"/>
  <c r="B89" i="29"/>
  <c r="B91" i="29" s="1"/>
  <c r="G88" i="22"/>
  <c r="G90" i="22" s="1"/>
  <c r="G88" i="23"/>
  <c r="G90" i="23" s="1"/>
  <c r="G88" i="19"/>
  <c r="G90" i="19" s="1"/>
  <c r="B89" i="10"/>
  <c r="B91" i="10" s="1"/>
  <c r="G88" i="31"/>
  <c r="B89" i="26"/>
  <c r="B91" i="26" s="1"/>
  <c r="G88" i="24"/>
  <c r="G90" i="24" s="1"/>
  <c r="B91" i="8"/>
  <c r="B89" i="12"/>
  <c r="B91" i="12" s="1"/>
  <c r="B89" i="24"/>
  <c r="B91" i="24" s="1"/>
  <c r="H84" i="1"/>
  <c r="B92" i="1" s="1"/>
  <c r="J90" i="1"/>
  <c r="B89" i="22"/>
  <c r="B91" i="22" s="1"/>
  <c r="B89" i="37"/>
  <c r="B91" i="37" s="1"/>
  <c r="I59" i="1"/>
  <c r="B89" i="13"/>
  <c r="B91" i="13" s="1"/>
  <c r="G88" i="13"/>
  <c r="G88" i="32"/>
  <c r="I84" i="1"/>
  <c r="B93" i="1" s="1"/>
  <c r="G90" i="11"/>
  <c r="D59" i="1"/>
  <c r="G90" i="13"/>
  <c r="G90" i="15"/>
  <c r="G90" i="14"/>
  <c r="G90" i="10"/>
  <c r="B89" i="30"/>
  <c r="B91" i="30" s="1"/>
  <c r="G88" i="30"/>
  <c r="B89" i="35"/>
  <c r="B91" i="35" s="1"/>
  <c r="G88" i="35"/>
  <c r="G88" i="37"/>
  <c r="G90" i="37" s="1"/>
  <c r="B89" i="34"/>
  <c r="B91" i="34" s="1"/>
  <c r="G88" i="34"/>
  <c r="B89" i="27"/>
  <c r="B91" i="27" s="1"/>
  <c r="G88" i="27"/>
  <c r="G90" i="27" s="1"/>
  <c r="B91" i="25"/>
  <c r="B89" i="21"/>
  <c r="B91" i="21" s="1"/>
  <c r="G88" i="21"/>
  <c r="G90" i="21" s="1"/>
  <c r="B89" i="14"/>
  <c r="B91" i="14" s="1"/>
  <c r="G88" i="20"/>
  <c r="G90" i="20" s="1"/>
  <c r="B89" i="20"/>
  <c r="B91" i="20" s="1"/>
  <c r="B91" i="11"/>
  <c r="B91" i="7"/>
  <c r="D46" i="1"/>
  <c r="G89" i="1"/>
  <c r="B89" i="1" l="1"/>
  <c r="G88" i="1"/>
  <c r="G90" i="1" s="1"/>
  <c r="B88" i="1"/>
  <c r="O12" i="37"/>
  <c r="F7" i="37" s="1"/>
  <c r="B91" i="1" l="1"/>
</calcChain>
</file>

<file path=xl/sharedStrings.xml><?xml version="1.0" encoding="utf-8"?>
<sst xmlns="http://schemas.openxmlformats.org/spreadsheetml/2006/main" count="4450" uniqueCount="76">
  <si>
    <t>RECAUDO INFORME DIARIO Y MENSUAL HATOVIAL</t>
  </si>
  <si>
    <t>Código: OPFO190-01</t>
  </si>
  <si>
    <t>Creación: 29 de Enero de 2014</t>
  </si>
  <si>
    <t>Página 1 de 1</t>
  </si>
  <si>
    <t>PEAJE                :</t>
  </si>
  <si>
    <t>TRAPICHE</t>
  </si>
  <si>
    <t>DIA DE RECAUDO:</t>
  </si>
  <si>
    <t>TRAFICO Y RECAUDO</t>
  </si>
  <si>
    <t>SENTIDO 1</t>
  </si>
  <si>
    <t>CATEGORIA</t>
  </si>
  <si>
    <t>PAGARON</t>
  </si>
  <si>
    <t>VALOR CATEGORIA</t>
  </si>
  <si>
    <t>TOTAL RECAUDO POR CATEGORIA</t>
  </si>
  <si>
    <t>EXENTOS LEY 787</t>
  </si>
  <si>
    <t>BENEFICIO CONCEDENTE</t>
  </si>
  <si>
    <t>EXENTOS TELEPEAJE</t>
  </si>
  <si>
    <t>EVASORES</t>
  </si>
  <si>
    <t>TOTAL TRAFICO SENTIDO 1</t>
  </si>
  <si>
    <t>I</t>
  </si>
  <si>
    <t>II</t>
  </si>
  <si>
    <t>III</t>
  </si>
  <si>
    <t>IV</t>
  </si>
  <si>
    <t>V</t>
  </si>
  <si>
    <t>VI</t>
  </si>
  <si>
    <t>VII</t>
  </si>
  <si>
    <t>SUBTOTAL</t>
  </si>
  <si>
    <t>SOBRANTES</t>
  </si>
  <si>
    <t>TOTAL SENTIDO 1</t>
  </si>
  <si>
    <t>SENTIDO 2</t>
  </si>
  <si>
    <t>TOTAL TRAFICO SENTIDO 2</t>
  </si>
  <si>
    <t>TOTAL SENTIDO 2</t>
  </si>
  <si>
    <t>TOTAL SENTIDOS 1 Y 2</t>
  </si>
  <si>
    <t>TOTAL TRAFICO SENTIDO 1 Y 2</t>
  </si>
  <si>
    <t>TOTAL SOBRANTES</t>
  </si>
  <si>
    <t>DISCRIMINACIÓN SISTEMAS TELEPEAJE</t>
  </si>
  <si>
    <t>TELEPEAJE PLENO</t>
  </si>
  <si>
    <t>TELEPEAJE DIFERIDO</t>
  </si>
  <si>
    <t>TELEPEAJE</t>
  </si>
  <si>
    <t xml:space="preserve">VALOR TELEPEAJE </t>
  </si>
  <si>
    <t>TOTAL TELEPEAJE</t>
  </si>
  <si>
    <t>DISCRIMINACIÓN SISTEMAS PREPAGOS</t>
  </si>
  <si>
    <t xml:space="preserve"> TIQUETES PREPAGOS </t>
  </si>
  <si>
    <t>TIQUETES PREPAGADOS</t>
  </si>
  <si>
    <t>VALOR T. PREPAGOS</t>
  </si>
  <si>
    <t>TOTAL TIQUETES PREPAGOS</t>
  </si>
  <si>
    <t>COMPROBANTES DE PASO NIQUIA (CPN)</t>
  </si>
  <si>
    <t>SOBRETASAS ACUMULADAS E INCREMENTO 2013</t>
  </si>
  <si>
    <t xml:space="preserve">VALOR CATEGORIA </t>
  </si>
  <si>
    <t xml:space="preserve">COMPROBANTES DE PASO NIQUIA </t>
  </si>
  <si>
    <t>VALOR TOTAL CPN</t>
  </si>
  <si>
    <t>VEHICULOS QUE PAGAN</t>
  </si>
  <si>
    <t>ILUMINACIÓN</t>
  </si>
  <si>
    <t>MANTENIMIENTO E INFRAESTRUCTURA DE OPERACIÓN.</t>
  </si>
  <si>
    <t>INCREMENTOS 2013 - 2014</t>
  </si>
  <si>
    <t>COMPROBANTES DE PASO NIQUIA RECIBIDOS</t>
  </si>
  <si>
    <t>TOTAL</t>
  </si>
  <si>
    <t>TOTAL RECAUDO</t>
  </si>
  <si>
    <t>RECAUDO TELEPEAJE</t>
  </si>
  <si>
    <t>TRAFICO TELEPEAJE</t>
  </si>
  <si>
    <t>SISTEMAS PREPAGOS Y TELEPEAJE</t>
  </si>
  <si>
    <t>RECAUDO (SIN SOBRANTES)</t>
  </si>
  <si>
    <t>TRAFICO TOTAL ESTACIÓN</t>
  </si>
  <si>
    <t>CPN</t>
  </si>
  <si>
    <t>PORCENTAJE</t>
  </si>
  <si>
    <t>CONSIGNACION HATOVIAL</t>
  </si>
  <si>
    <t>MMTO E INFRA. DE OP</t>
  </si>
  <si>
    <t>JOSE GUILLERMO OROZCO ALVAREZ</t>
  </si>
  <si>
    <t>INCREMENTO 2013 - 2014</t>
  </si>
  <si>
    <t>REGENCY S.A.S.</t>
  </si>
  <si>
    <t xml:space="preserve"> </t>
  </si>
  <si>
    <t>Código: OPFO190-02</t>
  </si>
  <si>
    <t>Actualización: Sep 4 de 2014</t>
  </si>
  <si>
    <t>VALOR CATEGORIA 2015</t>
  </si>
  <si>
    <t>INCREMENTOS 2015</t>
  </si>
  <si>
    <t>INCREMENTO 2015</t>
  </si>
  <si>
    <t>VALOR CATEGORIA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</si>
</sst>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164" formatCode="_-* #,##0.00\ _€_-;\-* #,##0.00\ _€_-;_-* &quot;-&quot;??\ _€_-;_-@_-"/>
    <numFmt numFmtId="165" formatCode="[$-F800]dddd\,\ mmmm\ dd\,\ yyyy"/>
    <numFmt numFmtId="166" formatCode="&quot;$&quot;\ #,##0"/>
    <numFmt numFmtId="167" formatCode="_-&quot;$&quot;* #,##0_-;\-&quot;$&quot;* #,##0_-;_-&quot;$&quot;* &quot;-&quot;??_-;_-@_-"/>
    <numFmt numFmtId="168" formatCode="#,##0_ ;\-#,##0\ "/>
    <numFmt numFmtId="169" formatCode="_([$€]* #,##0.00_);_([$€]* \(#,##0.00\);_([$€]* &quot;-&quot;??_);_(@_)"/>
    <numFmt numFmtId="170" formatCode="_(&quot;$&quot;\ * #,##0.0_);_(&quot;$&quot;\ * \(#,##0.0\);_(&quot;$&quot;\ 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  <fill>
      <patternFill patternType="solid">
        <fgColor rgb="FFFCE4D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1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0" fontId="3" fillId="4" borderId="1" applyFont="0" applyBorder="0" applyAlignment="0">
      <alignment horizontal="center" vertical="center" wrapText="1"/>
    </xf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3" fillId="35" borderId="1">
      <alignment horizontal="center" vertical="center" wrapText="1"/>
    </xf>
    <xf numFmtId="0" fontId="3" fillId="36" borderId="1">
      <alignment horizontal="center" vertical="center" wrapText="1"/>
    </xf>
    <xf numFmtId="0" fontId="3" fillId="4" borderId="1">
      <alignment horizontal="center" vertical="center" wrapText="1"/>
    </xf>
    <xf numFmtId="0" fontId="3" fillId="35" borderId="1">
      <alignment horizontal="center" vertical="center" wrapText="1"/>
    </xf>
    <xf numFmtId="0" fontId="3" fillId="4" borderId="1">
      <alignment horizontal="center" vertical="center" wrapText="1"/>
    </xf>
    <xf numFmtId="16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165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9" fontId="6" fillId="0" borderId="0" applyFont="0" applyFill="0" applyBorder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</cellStyleXfs>
  <cellXfs count="129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7" fillId="0" borderId="0" xfId="2" applyFont="1" applyFill="1" applyAlignment="1" applyProtection="1">
      <alignment vertical="center" wrapText="1"/>
    </xf>
    <xf numFmtId="0" fontId="6" fillId="0" borderId="0" xfId="2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 wrapText="1"/>
    </xf>
    <xf numFmtId="0" fontId="6" fillId="0" borderId="0" xfId="2" applyFill="1" applyBorder="1" applyAlignment="1" applyProtection="1">
      <alignment horizontal="left" vertical="center"/>
    </xf>
    <xf numFmtId="165" fontId="6" fillId="0" borderId="0" xfId="2" applyNumberFormat="1" applyFont="1" applyFill="1" applyBorder="1" applyAlignment="1" applyProtection="1">
      <alignment vertical="center" wrapText="1"/>
    </xf>
    <xf numFmtId="165" fontId="6" fillId="0" borderId="0" xfId="2" applyNumberFormat="1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/>
    </xf>
    <xf numFmtId="0" fontId="8" fillId="2" borderId="1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2" borderId="1" xfId="2" quotePrefix="1" applyFont="1" applyFill="1" applyBorder="1" applyAlignment="1" applyProtection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166" fontId="6" fillId="2" borderId="1" xfId="2" applyNumberFormat="1" applyFill="1" applyBorder="1" applyAlignment="1" applyProtection="1">
      <alignment vertical="center" wrapText="1"/>
    </xf>
    <xf numFmtId="167" fontId="1" fillId="2" borderId="1" xfId="3" applyNumberFormat="1" applyFont="1" applyFill="1" applyBorder="1" applyAlignment="1" applyProtection="1">
      <alignment vertical="center" wrapText="1"/>
    </xf>
    <xf numFmtId="3" fontId="6" fillId="2" borderId="1" xfId="2" applyNumberFormat="1" applyFill="1" applyBorder="1" applyAlignment="1" applyProtection="1">
      <alignment vertical="center" wrapText="1"/>
    </xf>
    <xf numFmtId="3" fontId="7" fillId="2" borderId="1" xfId="2" applyNumberFormat="1" applyFont="1" applyFill="1" applyBorder="1" applyAlignment="1" applyProtection="1">
      <alignment vertical="center" wrapText="1"/>
    </xf>
    <xf numFmtId="0" fontId="7" fillId="2" borderId="1" xfId="2" applyFont="1" applyFill="1" applyBorder="1" applyAlignment="1" applyProtection="1">
      <alignment vertical="center" wrapText="1"/>
    </xf>
    <xf numFmtId="167" fontId="2" fillId="2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0" fontId="7" fillId="0" borderId="0" xfId="2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  <protection locked="0"/>
    </xf>
    <xf numFmtId="167" fontId="2" fillId="2" borderId="0" xfId="3" applyNumberFormat="1" applyFont="1" applyFill="1" applyBorder="1" applyAlignment="1" applyProtection="1">
      <alignment vertical="center" wrapText="1"/>
    </xf>
    <xf numFmtId="0" fontId="3" fillId="0" borderId="0" xfId="2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horizontal="center" vertical="center" wrapText="1"/>
    </xf>
    <xf numFmtId="167" fontId="1" fillId="0" borderId="0" xfId="3" applyNumberFormat="1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3" fillId="0" borderId="7" xfId="4" applyFill="1" applyBorder="1" applyAlignment="1" applyProtection="1">
      <alignment vertical="center" wrapText="1"/>
    </xf>
    <xf numFmtId="0" fontId="3" fillId="0" borderId="0" xfId="4" applyFill="1" applyBorder="1" applyAlignment="1" applyProtection="1">
      <alignment vertical="center" wrapText="1"/>
    </xf>
    <xf numFmtId="0" fontId="9" fillId="3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horizontal="center" vertical="center" wrapText="1"/>
    </xf>
    <xf numFmtId="167" fontId="1" fillId="3" borderId="1" xfId="3" applyNumberFormat="1" applyFont="1" applyFill="1" applyBorder="1" applyAlignment="1" applyProtection="1">
      <alignment vertical="center" wrapText="1"/>
    </xf>
    <xf numFmtId="3" fontId="7" fillId="3" borderId="1" xfId="2" applyNumberFormat="1" applyFont="1" applyFill="1" applyBorder="1" applyAlignment="1" applyProtection="1">
      <alignment vertical="center" wrapText="1"/>
    </xf>
    <xf numFmtId="167" fontId="7" fillId="3" borderId="1" xfId="3" applyNumberFormat="1" applyFont="1" applyFill="1" applyBorder="1" applyAlignment="1" applyProtection="1">
      <alignment vertical="center" wrapText="1"/>
    </xf>
    <xf numFmtId="0" fontId="8" fillId="0" borderId="7" xfId="2" applyFont="1" applyFill="1" applyBorder="1" applyAlignment="1" applyProtection="1">
      <alignment vertical="center" wrapText="1"/>
    </xf>
    <xf numFmtId="167" fontId="7" fillId="0" borderId="0" xfId="3" applyNumberFormat="1" applyFont="1" applyFill="1" applyBorder="1" applyAlignment="1" applyProtection="1">
      <alignment vertical="center" wrapText="1"/>
    </xf>
    <xf numFmtId="0" fontId="6" fillId="5" borderId="0" xfId="2" applyFill="1" applyAlignment="1" applyProtection="1">
      <alignment vertical="center" wrapText="1"/>
    </xf>
    <xf numFmtId="166" fontId="6" fillId="0" borderId="0" xfId="2" applyNumberForma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vertical="center" wrapText="1"/>
    </xf>
    <xf numFmtId="3" fontId="6" fillId="0" borderId="0" xfId="2" applyNumberFormat="1" applyFill="1" applyBorder="1" applyAlignment="1" applyProtection="1">
      <alignment vertical="center" wrapText="1"/>
      <protection locked="0"/>
    </xf>
    <xf numFmtId="0" fontId="8" fillId="0" borderId="0" xfId="2" applyFont="1" applyFill="1" applyBorder="1" applyAlignment="1" applyProtection="1">
      <alignment vertical="center" wrapText="1"/>
    </xf>
    <xf numFmtId="0" fontId="8" fillId="3" borderId="1" xfId="2" applyFont="1" applyFill="1" applyBorder="1" applyAlignment="1" applyProtection="1">
      <alignment vertical="center" wrapText="1"/>
    </xf>
    <xf numFmtId="3" fontId="7" fillId="0" borderId="0" xfId="2" applyNumberFormat="1" applyFont="1" applyFill="1" applyBorder="1" applyAlignment="1" applyProtection="1">
      <alignment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9" fillId="0" borderId="0" xfId="2" applyFont="1" applyFill="1" applyAlignment="1" applyProtection="1">
      <alignment vertical="center" wrapText="1"/>
    </xf>
    <xf numFmtId="0" fontId="9" fillId="7" borderId="1" xfId="2" applyFont="1" applyFill="1" applyBorder="1" applyAlignment="1" applyProtection="1">
      <alignment horizontal="center" vertical="center" wrapText="1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9" borderId="1" xfId="2" applyFont="1" applyFill="1" applyBorder="1" applyAlignment="1" applyProtection="1">
      <alignment horizontal="center" vertical="center" wrapText="1"/>
    </xf>
    <xf numFmtId="0" fontId="10" fillId="7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6" borderId="1" xfId="2" applyFill="1" applyBorder="1" applyAlignment="1" applyProtection="1">
      <alignment horizontal="center" vertical="center" wrapText="1"/>
    </xf>
    <xf numFmtId="167" fontId="1" fillId="6" borderId="3" xfId="3" applyNumberFormat="1" applyFont="1" applyFill="1" applyBorder="1" applyAlignment="1" applyProtection="1">
      <alignment vertical="center" wrapText="1"/>
    </xf>
    <xf numFmtId="167" fontId="1" fillId="6" borderId="1" xfId="3" applyNumberFormat="1" applyFont="1" applyFill="1" applyBorder="1" applyAlignment="1" applyProtection="1">
      <alignment vertical="center" wrapText="1"/>
    </xf>
    <xf numFmtId="0" fontId="7" fillId="7" borderId="1" xfId="2" applyFont="1" applyFill="1" applyBorder="1" applyAlignment="1" applyProtection="1">
      <alignment horizontal="center" vertical="center" wrapText="1"/>
    </xf>
    <xf numFmtId="168" fontId="1" fillId="8" borderId="1" xfId="3" applyNumberFormat="1" applyFont="1" applyFill="1" applyBorder="1" applyAlignment="1" applyProtection="1">
      <alignment vertical="center" wrapText="1"/>
    </xf>
    <xf numFmtId="167" fontId="1" fillId="9" borderId="1" xfId="3" applyNumberFormat="1" applyFont="1" applyFill="1" applyBorder="1" applyAlignment="1" applyProtection="1">
      <alignment vertical="center" wrapText="1"/>
    </xf>
    <xf numFmtId="167" fontId="1" fillId="7" borderId="1" xfId="3" applyNumberFormat="1" applyFont="1" applyFill="1" applyBorder="1" applyAlignment="1" applyProtection="1">
      <alignment vertical="center" wrapText="1"/>
    </xf>
    <xf numFmtId="167" fontId="1" fillId="10" borderId="1" xfId="3" applyNumberFormat="1" applyFont="1" applyFill="1" applyBorder="1" applyAlignment="1" applyProtection="1">
      <alignment vertical="center" wrapText="1"/>
    </xf>
    <xf numFmtId="168" fontId="7" fillId="6" borderId="1" xfId="3" applyNumberFormat="1" applyFont="1" applyFill="1" applyBorder="1" applyAlignment="1" applyProtection="1">
      <alignment vertical="center" wrapText="1"/>
    </xf>
    <xf numFmtId="167" fontId="7" fillId="6" borderId="1" xfId="3" applyNumberFormat="1" applyFont="1" applyFill="1" applyBorder="1" applyAlignment="1" applyProtection="1">
      <alignment vertical="center" wrapText="1"/>
    </xf>
    <xf numFmtId="3" fontId="8" fillId="7" borderId="1" xfId="2" applyNumberFormat="1" applyFont="1" applyFill="1" applyBorder="1" applyAlignment="1" applyProtection="1">
      <alignment horizontal="center" vertical="center"/>
    </xf>
    <xf numFmtId="168" fontId="7" fillId="8" borderId="1" xfId="3" applyNumberFormat="1" applyFont="1" applyFill="1" applyBorder="1" applyAlignment="1" applyProtection="1">
      <alignment vertical="center" wrapText="1"/>
    </xf>
    <xf numFmtId="167" fontId="7" fillId="9" borderId="1" xfId="3" applyNumberFormat="1" applyFont="1" applyFill="1" applyBorder="1" applyAlignment="1" applyProtection="1">
      <alignment vertical="center" wrapText="1"/>
    </xf>
    <xf numFmtId="167" fontId="7" fillId="7" borderId="1" xfId="3" applyNumberFormat="1" applyFont="1" applyFill="1" applyBorder="1" applyAlignment="1" applyProtection="1">
      <alignment vertical="center" wrapText="1"/>
    </xf>
    <xf numFmtId="167" fontId="7" fillId="10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vertical="center"/>
    </xf>
    <xf numFmtId="0" fontId="8" fillId="2" borderId="0" xfId="2" applyFont="1" applyFill="1" applyBorder="1" applyAlignment="1" applyProtection="1">
      <alignment horizontal="center" vertical="center" wrapText="1"/>
    </xf>
    <xf numFmtId="167" fontId="6" fillId="11" borderId="1" xfId="2" applyNumberFormat="1" applyFill="1" applyBorder="1" applyAlignment="1" applyProtection="1">
      <alignment vertical="center" wrapText="1"/>
    </xf>
    <xf numFmtId="3" fontId="6" fillId="11" borderId="1" xfId="2" applyNumberFormat="1" applyFill="1" applyBorder="1" applyAlignment="1" applyProtection="1">
      <alignment vertical="center" wrapText="1"/>
    </xf>
    <xf numFmtId="0" fontId="8" fillId="12" borderId="0" xfId="2" applyFont="1" applyFill="1" applyBorder="1" applyAlignment="1" applyProtection="1">
      <alignment horizontal="center" vertical="center" wrapText="1"/>
    </xf>
    <xf numFmtId="166" fontId="6" fillId="0" borderId="0" xfId="2" applyNumberFormat="1" applyFill="1" applyBorder="1" applyAlignment="1" applyProtection="1">
      <alignment vertical="center" wrapText="1"/>
    </xf>
    <xf numFmtId="0" fontId="8" fillId="6" borderId="0" xfId="2" applyFont="1" applyFill="1" applyBorder="1" applyAlignment="1" applyProtection="1">
      <alignment horizontal="center" vertical="center" wrapText="1"/>
    </xf>
    <xf numFmtId="10" fontId="7" fillId="11" borderId="1" xfId="1" applyNumberFormat="1" applyFont="1" applyFill="1" applyBorder="1" applyAlignment="1" applyProtection="1">
      <alignment horizontal="center" vertical="center" wrapText="1"/>
    </xf>
    <xf numFmtId="0" fontId="9" fillId="13" borderId="0" xfId="2" applyFont="1" applyFill="1" applyBorder="1" applyAlignment="1" applyProtection="1">
      <alignment horizontal="center" vertical="center" wrapText="1"/>
    </xf>
    <xf numFmtId="0" fontId="9" fillId="7" borderId="0" xfId="2" applyFont="1" applyFill="1" applyBorder="1" applyAlignment="1" applyProtection="1">
      <alignment horizontal="center" vertical="center" wrapText="1"/>
    </xf>
    <xf numFmtId="0" fontId="9" fillId="14" borderId="0" xfId="2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 applyProtection="1">
      <alignment vertical="center" wrapText="1"/>
      <protection locked="0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3" fontId="6" fillId="0" borderId="1" xfId="0" applyNumberFormat="1" applyFont="1" applyFill="1" applyBorder="1" applyAlignment="1" applyProtection="1">
      <alignment vertical="center" wrapText="1"/>
      <protection locked="0"/>
    </xf>
    <xf numFmtId="3" fontId="6" fillId="0" borderId="1" xfId="2" applyNumberFormat="1" applyFill="1" applyBorder="1" applyAlignment="1" applyProtection="1">
      <alignment vertical="center" wrapText="1"/>
      <protection locked="0"/>
    </xf>
    <xf numFmtId="3" fontId="6" fillId="0" borderId="1" xfId="2" applyNumberFormat="1" applyFont="1" applyFill="1" applyBorder="1" applyAlignment="1" applyProtection="1">
      <alignment vertical="center" wrapText="1"/>
      <protection locked="0"/>
    </xf>
    <xf numFmtId="0" fontId="6" fillId="0" borderId="0" xfId="2" applyFont="1" applyFill="1" applyAlignment="1" applyProtection="1">
      <alignment vertical="center" wrapText="1"/>
    </xf>
    <xf numFmtId="0" fontId="6" fillId="0" borderId="0" xfId="2" applyFont="1" applyFill="1" applyAlignment="1" applyProtection="1">
      <alignment vertical="center"/>
    </xf>
    <xf numFmtId="167" fontId="30" fillId="0" borderId="0" xfId="3" applyNumberFormat="1" applyFont="1" applyFill="1" applyBorder="1" applyAlignment="1" applyProtection="1">
      <alignment vertical="center" wrapText="1"/>
    </xf>
    <xf numFmtId="167" fontId="31" fillId="0" borderId="0" xfId="3" applyNumberFormat="1" applyFont="1" applyFill="1" applyBorder="1" applyAlignment="1" applyProtection="1">
      <alignment vertical="center" wrapText="1"/>
    </xf>
    <xf numFmtId="0" fontId="6" fillId="5" borderId="0" xfId="2" applyFont="1" applyFill="1" applyAlignment="1" applyProtection="1">
      <alignment vertical="center" wrapText="1"/>
    </xf>
    <xf numFmtId="0" fontId="9" fillId="39" borderId="1" xfId="2" applyFont="1" applyFill="1" applyBorder="1" applyAlignment="1" applyProtection="1">
      <alignment horizontal="center" vertical="center" wrapText="1"/>
    </xf>
    <xf numFmtId="167" fontId="1" fillId="39" borderId="1" xfId="3" applyNumberFormat="1" applyFont="1" applyFill="1" applyBorder="1" applyAlignment="1" applyProtection="1">
      <alignment vertical="center" wrapText="1"/>
    </xf>
    <xf numFmtId="167" fontId="7" fillId="39" borderId="1" xfId="3" applyNumberFormat="1" applyFont="1" applyFill="1" applyBorder="1" applyAlignment="1" applyProtection="1">
      <alignment vertical="center" wrapText="1"/>
    </xf>
    <xf numFmtId="0" fontId="9" fillId="39" borderId="0" xfId="2" applyFont="1" applyFill="1" applyBorder="1" applyAlignment="1" applyProtection="1">
      <alignment horizontal="center" vertical="center" wrapText="1"/>
    </xf>
    <xf numFmtId="167" fontId="1" fillId="40" borderId="1" xfId="3" applyNumberFormat="1" applyFont="1" applyFill="1" applyBorder="1" applyAlignment="1" applyProtection="1">
      <alignment vertical="center" wrapText="1"/>
    </xf>
    <xf numFmtId="167" fontId="1" fillId="40" borderId="1" xfId="3" applyNumberFormat="1" applyFont="1" applyFill="1" applyBorder="1" applyAlignment="1" applyProtection="1">
      <alignment vertical="center" wrapText="1"/>
      <protection locked="0"/>
    </xf>
    <xf numFmtId="167" fontId="7" fillId="40" borderId="1" xfId="3" applyNumberFormat="1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vertical="center" wrapText="1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6" fillId="0" borderId="2" xfId="2" applyFill="1" applyBorder="1" applyAlignment="1" applyProtection="1">
      <alignment horizontal="center" vertical="center"/>
    </xf>
    <xf numFmtId="165" fontId="6" fillId="0" borderId="2" xfId="2" applyNumberFormat="1" applyFill="1" applyBorder="1" applyAlignment="1" applyProtection="1">
      <alignment horizontal="center" vertical="center"/>
    </xf>
    <xf numFmtId="0" fontId="7" fillId="2" borderId="0" xfId="2" applyFont="1" applyFill="1" applyBorder="1" applyAlignment="1" applyProtection="1">
      <alignment horizontal="center" vertical="center"/>
    </xf>
    <xf numFmtId="167" fontId="7" fillId="11" borderId="1" xfId="3" applyNumberFormat="1" applyFont="1" applyFill="1" applyBorder="1" applyAlignment="1" applyProtection="1">
      <alignment horizontal="right" vertical="center"/>
    </xf>
    <xf numFmtId="0" fontId="7" fillId="0" borderId="0" xfId="2" applyFont="1" applyFill="1" applyBorder="1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 vertical="center"/>
    </xf>
    <xf numFmtId="0" fontId="3" fillId="3" borderId="1" xfId="4" applyFill="1" applyBorder="1" applyAlignment="1" applyProtection="1">
      <alignment horizontal="center" vertical="center" wrapText="1"/>
    </xf>
    <xf numFmtId="0" fontId="8" fillId="3" borderId="1" xfId="2" applyFont="1" applyFill="1" applyBorder="1" applyAlignment="1" applyProtection="1">
      <alignment horizontal="center" vertical="center" wrapText="1"/>
    </xf>
    <xf numFmtId="0" fontId="3" fillId="3" borderId="6" xfId="4" applyFill="1" applyBorder="1" applyAlignment="1" applyProtection="1">
      <alignment horizontal="center" vertical="center" wrapText="1"/>
    </xf>
    <xf numFmtId="0" fontId="7" fillId="6" borderId="0" xfId="2" applyFont="1" applyFill="1" applyBorder="1" applyAlignment="1" applyProtection="1">
      <alignment horizontal="center" vertical="center"/>
    </xf>
    <xf numFmtId="3" fontId="5" fillId="6" borderId="1" xfId="2" applyNumberFormat="1" applyFont="1" applyFill="1" applyBorder="1" applyAlignment="1" applyProtection="1">
      <alignment horizontal="center" vertical="center"/>
    </xf>
    <xf numFmtId="167" fontId="7" fillId="39" borderId="0" xfId="3" applyNumberFormat="1" applyFont="1" applyFill="1" applyBorder="1" applyAlignment="1" applyProtection="1">
      <alignment horizontal="right" vertical="center" wrapText="1"/>
    </xf>
    <xf numFmtId="0" fontId="7" fillId="7" borderId="0" xfId="2" applyFont="1" applyFill="1" applyBorder="1" applyAlignment="1" applyProtection="1">
      <alignment horizontal="center" vertical="center"/>
    </xf>
    <xf numFmtId="167" fontId="7" fillId="14" borderId="0" xfId="3" applyNumberFormat="1" applyFont="1" applyFill="1" applyBorder="1" applyAlignment="1" applyProtection="1">
      <alignment horizontal="right" vertical="center" wrapText="1"/>
    </xf>
    <xf numFmtId="0" fontId="7" fillId="0" borderId="0" xfId="2" applyFont="1" applyFill="1" applyAlignment="1" applyProtection="1">
      <alignment horizontal="center" vertical="center" wrapText="1"/>
    </xf>
    <xf numFmtId="167" fontId="7" fillId="6" borderId="0" xfId="3" applyNumberFormat="1" applyFont="1" applyFill="1" applyBorder="1" applyAlignment="1" applyProtection="1">
      <alignment horizontal="right" vertical="center" wrapText="1"/>
    </xf>
    <xf numFmtId="167" fontId="7" fillId="11" borderId="3" xfId="3" applyNumberFormat="1" applyFont="1" applyFill="1" applyBorder="1" applyAlignment="1" applyProtection="1">
      <alignment horizontal="right" vertical="center"/>
    </xf>
    <xf numFmtId="167" fontId="7" fillId="11" borderId="5" xfId="3" applyNumberFormat="1" applyFont="1" applyFill="1" applyBorder="1" applyAlignment="1" applyProtection="1">
      <alignment horizontal="right" vertical="center"/>
    </xf>
    <xf numFmtId="167" fontId="7" fillId="0" borderId="0" xfId="3" applyNumberFormat="1" applyFont="1" applyFill="1" applyBorder="1" applyAlignment="1" applyProtection="1">
      <alignment horizontal="right" vertical="center" wrapText="1"/>
    </xf>
    <xf numFmtId="167" fontId="7" fillId="13" borderId="0" xfId="3" applyNumberFormat="1" applyFont="1" applyFill="1" applyBorder="1" applyAlignment="1" applyProtection="1">
      <alignment horizontal="right" vertical="center" wrapText="1"/>
    </xf>
    <xf numFmtId="167" fontId="7" fillId="7" borderId="0" xfId="3" applyNumberFormat="1" applyFont="1" applyFill="1" applyBorder="1" applyAlignment="1" applyProtection="1">
      <alignment horizontal="right" vertical="center" wrapText="1"/>
    </xf>
    <xf numFmtId="0" fontId="7" fillId="0" borderId="8" xfId="2" applyFont="1" applyFill="1" applyBorder="1" applyAlignment="1" applyProtection="1">
      <alignment horizontal="center" vertical="center" wrapText="1"/>
    </xf>
    <xf numFmtId="167" fontId="7" fillId="2" borderId="0" xfId="3" applyNumberFormat="1" applyFont="1" applyFill="1" applyBorder="1" applyAlignment="1" applyProtection="1">
      <alignment horizontal="right" vertical="center" wrapText="1"/>
    </xf>
    <xf numFmtId="167" fontId="7" fillId="12" borderId="0" xfId="3" applyNumberFormat="1" applyFont="1" applyFill="1" applyBorder="1" applyAlignment="1" applyProtection="1">
      <alignment horizontal="right" vertical="center" wrapText="1"/>
    </xf>
  </cellXfs>
  <cellStyles count="241">
    <cellStyle name="20% - Énfasis1 2" xfId="5"/>
    <cellStyle name="20% - Énfasis1 3" xfId="6"/>
    <cellStyle name="20% - Énfasis1 4" xfId="7"/>
    <cellStyle name="20% - Énfasis1 5" xfId="8"/>
    <cellStyle name="20% - Énfasis1 6" xfId="9"/>
    <cellStyle name="20% - Énfasis2 2" xfId="10"/>
    <cellStyle name="20% - Énfasis2 3" xfId="11"/>
    <cellStyle name="20% - Énfasis2 4" xfId="12"/>
    <cellStyle name="20% - Énfasis2 5" xfId="13"/>
    <cellStyle name="20% - Énfasis2 6" xfId="14"/>
    <cellStyle name="20% - Énfasis3 2" xfId="15"/>
    <cellStyle name="20% - Énfasis3 3" xfId="16"/>
    <cellStyle name="20% - Énfasis3 4" xfId="17"/>
    <cellStyle name="20% - Énfasis3 5" xfId="18"/>
    <cellStyle name="20% - Énfasis3 6" xfId="19"/>
    <cellStyle name="20% - Énfasis4 2" xfId="20"/>
    <cellStyle name="20% - Énfasis4 3" xfId="21"/>
    <cellStyle name="20% - Énfasis4 4" xfId="22"/>
    <cellStyle name="20% - Énfasis4 5" xfId="23"/>
    <cellStyle name="20% - Énfasis4 6" xfId="24"/>
    <cellStyle name="20% - Énfasis5 2" xfId="25"/>
    <cellStyle name="20% - Énfasis5 3" xfId="26"/>
    <cellStyle name="20% - Énfasis5 4" xfId="27"/>
    <cellStyle name="20% - Énfasis5 5" xfId="28"/>
    <cellStyle name="20% - Énfasis5 6" xfId="29"/>
    <cellStyle name="20% - Énfasis6 2" xfId="30"/>
    <cellStyle name="20% - Énfasis6 3" xfId="31"/>
    <cellStyle name="20% - Énfasis6 4" xfId="32"/>
    <cellStyle name="20% - Énfasis6 5" xfId="33"/>
    <cellStyle name="20% - Énfasis6 6" xfId="34"/>
    <cellStyle name="40% - Énfasis1 2" xfId="35"/>
    <cellStyle name="40% - Énfasis1 3" xfId="36"/>
    <cellStyle name="40% - Énfasis1 4" xfId="37"/>
    <cellStyle name="40% - Énfasis1 5" xfId="38"/>
    <cellStyle name="40% - Énfasis1 6" xfId="39"/>
    <cellStyle name="40% - Énfasis2 2" xfId="40"/>
    <cellStyle name="40% - Énfasis2 3" xfId="41"/>
    <cellStyle name="40% - Énfasis2 4" xfId="42"/>
    <cellStyle name="40% - Énfasis2 5" xfId="43"/>
    <cellStyle name="40% - Énfasis2 6" xfId="44"/>
    <cellStyle name="40% - Énfasis3 2" xfId="45"/>
    <cellStyle name="40% - Énfasis3 3" xfId="46"/>
    <cellStyle name="40% - Énfasis3 4" xfId="47"/>
    <cellStyle name="40% - Énfasis3 5" xfId="48"/>
    <cellStyle name="40% - Énfasis3 6" xfId="49"/>
    <cellStyle name="40% - Énfasis4 2" xfId="50"/>
    <cellStyle name="40% - Énfasis4 3" xfId="51"/>
    <cellStyle name="40% - Énfasis4 4" xfId="52"/>
    <cellStyle name="40% - Énfasis4 5" xfId="53"/>
    <cellStyle name="40% - Énfasis4 6" xfId="54"/>
    <cellStyle name="40% - Énfasis5 2" xfId="55"/>
    <cellStyle name="40% - Énfasis5 3" xfId="56"/>
    <cellStyle name="40% - Énfasis5 4" xfId="57"/>
    <cellStyle name="40% - Énfasis5 5" xfId="58"/>
    <cellStyle name="40% - Énfasis5 6" xfId="59"/>
    <cellStyle name="40% - Énfasis6 2" xfId="60"/>
    <cellStyle name="40% - Énfasis6 3" xfId="61"/>
    <cellStyle name="40% - Énfasis6 4" xfId="62"/>
    <cellStyle name="40% - Énfasis6 5" xfId="63"/>
    <cellStyle name="40% - Énfasis6 6" xfId="64"/>
    <cellStyle name="60% - Énfasis1 2" xfId="65"/>
    <cellStyle name="60% - Énfasis1 3" xfId="66"/>
    <cellStyle name="60% - Énfasis1 4" xfId="67"/>
    <cellStyle name="60% - Énfasis1 5" xfId="68"/>
    <cellStyle name="60% - Énfasis1 6" xfId="69"/>
    <cellStyle name="60% - Énfasis2 2" xfId="70"/>
    <cellStyle name="60% - Énfasis2 3" xfId="71"/>
    <cellStyle name="60% - Énfasis2 4" xfId="72"/>
    <cellStyle name="60% - Énfasis2 5" xfId="73"/>
    <cellStyle name="60% - Énfasis2 6" xfId="74"/>
    <cellStyle name="60% - Énfasis3 2" xfId="75"/>
    <cellStyle name="60% - Énfasis3 3" xfId="76"/>
    <cellStyle name="60% - Énfasis3 4" xfId="77"/>
    <cellStyle name="60% - Énfasis3 5" xfId="78"/>
    <cellStyle name="60% - Énfasis3 6" xfId="79"/>
    <cellStyle name="60% - Énfasis4 2" xfId="80"/>
    <cellStyle name="60% - Énfasis4 3" xfId="81"/>
    <cellStyle name="60% - Énfasis4 4" xfId="82"/>
    <cellStyle name="60% - Énfasis4 5" xfId="83"/>
    <cellStyle name="60% - Énfasis4 6" xfId="84"/>
    <cellStyle name="60% - Énfasis5 2" xfId="85"/>
    <cellStyle name="60% - Énfasis5 3" xfId="86"/>
    <cellStyle name="60% - Énfasis5 4" xfId="87"/>
    <cellStyle name="60% - Énfasis5 5" xfId="88"/>
    <cellStyle name="60% - Énfasis5 6" xfId="89"/>
    <cellStyle name="60% - Énfasis6 2" xfId="90"/>
    <cellStyle name="60% - Énfasis6 3" xfId="91"/>
    <cellStyle name="60% - Énfasis6 4" xfId="92"/>
    <cellStyle name="60% - Énfasis6 5" xfId="93"/>
    <cellStyle name="60% - Énfasis6 6" xfId="94"/>
    <cellStyle name="Buena 2" xfId="95"/>
    <cellStyle name="Buena 3" xfId="96"/>
    <cellStyle name="Buena 4" xfId="97"/>
    <cellStyle name="Buena 5" xfId="98"/>
    <cellStyle name="Buena 6" xfId="99"/>
    <cellStyle name="Cálculo 2" xfId="100"/>
    <cellStyle name="Cálculo 3" xfId="101"/>
    <cellStyle name="Cálculo 4" xfId="102"/>
    <cellStyle name="Cálculo 5" xfId="103"/>
    <cellStyle name="Cálculo 6" xfId="104"/>
    <cellStyle name="Celda de comprobación 2" xfId="105"/>
    <cellStyle name="Celda de comprobación 3" xfId="106"/>
    <cellStyle name="Celda de comprobación 4" xfId="107"/>
    <cellStyle name="Celda de comprobación 5" xfId="108"/>
    <cellStyle name="Celda de comprobación 6" xfId="109"/>
    <cellStyle name="Celda vinculada 2" xfId="110"/>
    <cellStyle name="Celda vinculada 3" xfId="111"/>
    <cellStyle name="Celda vinculada 4" xfId="112"/>
    <cellStyle name="Celda vinculada 5" xfId="113"/>
    <cellStyle name="Celda vinculada 6" xfId="114"/>
    <cellStyle name="Encabezado 4 2" xfId="115"/>
    <cellStyle name="Encabezado 4 3" xfId="116"/>
    <cellStyle name="Encabezado 4 4" xfId="117"/>
    <cellStyle name="Encabezado 4 5" xfId="118"/>
    <cellStyle name="Encabezado 4 6" xfId="119"/>
    <cellStyle name="Énfasis1 2" xfId="120"/>
    <cellStyle name="Énfasis1 3" xfId="121"/>
    <cellStyle name="Énfasis1 4" xfId="122"/>
    <cellStyle name="Énfasis1 5" xfId="123"/>
    <cellStyle name="Énfasis1 6" xfId="124"/>
    <cellStyle name="Énfasis2 2" xfId="125"/>
    <cellStyle name="Énfasis2 3" xfId="126"/>
    <cellStyle name="Énfasis2 4" xfId="127"/>
    <cellStyle name="Énfasis2 5" xfId="128"/>
    <cellStyle name="Énfasis2 6" xfId="129"/>
    <cellStyle name="Énfasis3 2" xfId="130"/>
    <cellStyle name="Énfasis3 3" xfId="131"/>
    <cellStyle name="Énfasis3 4" xfId="132"/>
    <cellStyle name="Énfasis3 5" xfId="133"/>
    <cellStyle name="Énfasis3 6" xfId="134"/>
    <cellStyle name="Énfasis4 2" xfId="135"/>
    <cellStyle name="Énfasis4 3" xfId="136"/>
    <cellStyle name="Énfasis4 4" xfId="137"/>
    <cellStyle name="Énfasis4 5" xfId="138"/>
    <cellStyle name="Énfasis4 6" xfId="139"/>
    <cellStyle name="Énfasis5 2" xfId="140"/>
    <cellStyle name="Énfasis5 3" xfId="141"/>
    <cellStyle name="Énfasis5 4" xfId="142"/>
    <cellStyle name="Énfasis5 5" xfId="143"/>
    <cellStyle name="Énfasis5 6" xfId="144"/>
    <cellStyle name="Énfasis6 2" xfId="145"/>
    <cellStyle name="Énfasis6 3" xfId="146"/>
    <cellStyle name="Énfasis6 4" xfId="147"/>
    <cellStyle name="Énfasis6 5" xfId="148"/>
    <cellStyle name="Énfasis6 6" xfId="149"/>
    <cellStyle name="Entrada 2" xfId="150"/>
    <cellStyle name="Entrada 3" xfId="151"/>
    <cellStyle name="Entrada 4" xfId="152"/>
    <cellStyle name="Entrada 5" xfId="153"/>
    <cellStyle name="Entrada 6" xfId="154"/>
    <cellStyle name="Estilo 1" xfId="155"/>
    <cellStyle name="Estilo 2" xfId="156"/>
    <cellStyle name="Estilo 2 2" xfId="157"/>
    <cellStyle name="Estilo 3" xfId="158"/>
    <cellStyle name="Estilo 3 2" xfId="159"/>
    <cellStyle name="Estilo 4" xfId="4"/>
    <cellStyle name="Euro" xfId="160"/>
    <cellStyle name="Hipervínculo 2" xfId="161"/>
    <cellStyle name="Incorrecto 2" xfId="162"/>
    <cellStyle name="Incorrecto 3" xfId="163"/>
    <cellStyle name="Incorrecto 4" xfId="164"/>
    <cellStyle name="Incorrecto 5" xfId="165"/>
    <cellStyle name="Incorrecto 6" xfId="166"/>
    <cellStyle name="Millares 2" xfId="167"/>
    <cellStyle name="Millares 2 2" xfId="168"/>
    <cellStyle name="Millares 3" xfId="169"/>
    <cellStyle name="Millares 4" xfId="170"/>
    <cellStyle name="Moneda 2" xfId="171"/>
    <cellStyle name="Moneda 3" xfId="172"/>
    <cellStyle name="Moneda 4" xfId="173"/>
    <cellStyle name="Moneda 5" xfId="174"/>
    <cellStyle name="Moneda 6" xfId="175"/>
    <cellStyle name="Moneda 7" xfId="3"/>
    <cellStyle name="Neutral 2" xfId="176"/>
    <cellStyle name="Neutral 3" xfId="177"/>
    <cellStyle name="Neutral 4" xfId="178"/>
    <cellStyle name="Neutral 5" xfId="179"/>
    <cellStyle name="Neutral 6" xfId="180"/>
    <cellStyle name="Normal" xfId="0" builtinId="0"/>
    <cellStyle name="Normal 10" xfId="181"/>
    <cellStyle name="Normal 2" xfId="2"/>
    <cellStyle name="Normal 2 2" xfId="182"/>
    <cellStyle name="Normal 2 2 2" xfId="183"/>
    <cellStyle name="Normal 2 3" xfId="184"/>
    <cellStyle name="Normal 3" xfId="185"/>
    <cellStyle name="Normal 3 2" xfId="186"/>
    <cellStyle name="Normal 3 2 2" xfId="187"/>
    <cellStyle name="Normal 3_RID_EL_ESCOBAL_ENERO_2008__(2)(1)" xfId="188"/>
    <cellStyle name="Normal 4" xfId="189"/>
    <cellStyle name="Normal 5" xfId="190"/>
    <cellStyle name="Normal 6" xfId="191"/>
    <cellStyle name="Normal 7" xfId="192"/>
    <cellStyle name="Normal 8" xfId="193"/>
    <cellStyle name="Normal 9" xfId="194"/>
    <cellStyle name="Notas 2" xfId="195"/>
    <cellStyle name="Notas 3" xfId="196"/>
    <cellStyle name="Notas 4" xfId="197"/>
    <cellStyle name="Notas 5" xfId="198"/>
    <cellStyle name="Notas 6" xfId="199"/>
    <cellStyle name="Porcentaje" xfId="1" builtinId="5"/>
    <cellStyle name="Porcentual 2" xfId="200"/>
    <cellStyle name="Salida 2" xfId="201"/>
    <cellStyle name="Salida 3" xfId="202"/>
    <cellStyle name="Salida 4" xfId="203"/>
    <cellStyle name="Salida 5" xfId="204"/>
    <cellStyle name="Salida 6" xfId="205"/>
    <cellStyle name="Texto de advertencia 2" xfId="206"/>
    <cellStyle name="Texto de advertencia 3" xfId="207"/>
    <cellStyle name="Texto de advertencia 4" xfId="208"/>
    <cellStyle name="Texto de advertencia 5" xfId="209"/>
    <cellStyle name="Texto de advertencia 6" xfId="210"/>
    <cellStyle name="Texto explicativo 2" xfId="211"/>
    <cellStyle name="Texto explicativo 3" xfId="212"/>
    <cellStyle name="Texto explicativo 4" xfId="213"/>
    <cellStyle name="Texto explicativo 5" xfId="214"/>
    <cellStyle name="Texto explicativo 6" xfId="215"/>
    <cellStyle name="Título 1 2" xfId="216"/>
    <cellStyle name="Título 1 3" xfId="217"/>
    <cellStyle name="Título 1 4" xfId="218"/>
    <cellStyle name="Título 1 5" xfId="219"/>
    <cellStyle name="Título 1 6" xfId="220"/>
    <cellStyle name="Título 2 2" xfId="221"/>
    <cellStyle name="Título 2 3" xfId="222"/>
    <cellStyle name="Título 2 4" xfId="223"/>
    <cellStyle name="Título 2 5" xfId="224"/>
    <cellStyle name="Título 2 6" xfId="225"/>
    <cellStyle name="Título 3 2" xfId="226"/>
    <cellStyle name="Título 3 3" xfId="227"/>
    <cellStyle name="Título 3 4" xfId="228"/>
    <cellStyle name="Título 3 5" xfId="229"/>
    <cellStyle name="Título 3 6" xfId="230"/>
    <cellStyle name="Título 4" xfId="231"/>
    <cellStyle name="Título 5" xfId="232"/>
    <cellStyle name="Título 6" xfId="233"/>
    <cellStyle name="Título 7" xfId="234"/>
    <cellStyle name="Título 8" xfId="235"/>
    <cellStyle name="Total 2" xfId="236"/>
    <cellStyle name="Total 3" xfId="237"/>
    <cellStyle name="Total 4" xfId="238"/>
    <cellStyle name="Total 5" xfId="239"/>
    <cellStyle name="Total 6" xfId="240"/>
  </cellStyles>
  <dxfs count="0"/>
  <tableStyles count="0" defaultTableStyle="TableStyleMedium2" defaultPivotStyle="PivotStyleLight16"/>
  <colors>
    <mruColors>
      <color rgb="FFFCE4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002%20-%20Hatovial/Otros&#237;%2015/20071229%20Hatovial%20-%20final%20-%20OS15%20-%20simula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.%20Caldas/Septiembre%202011/RID%20LAQUIEBRA%20DE%20VEL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NTES Y USOS"/>
      <sheetName val="CONTROL"/>
      <sheetName val="base"/>
      <sheetName val="inver mes"/>
      <sheetName val="inver acum"/>
      <sheetName val="programa de inversion"/>
      <sheetName val="datos anuales"/>
      <sheetName val="INGRESOS "/>
      <sheetName val="trafico"/>
      <sheetName val="EQUITY"/>
      <sheetName val="CREDITOS"/>
      <sheetName val="perfil credito"/>
      <sheetName val="INVERSIÓN"/>
      <sheetName val="mtto periodico"/>
      <sheetName val="COSTOS "/>
      <sheetName val="costo mantenimiento Interventor"/>
      <sheetName val="costo mantenimiento"/>
      <sheetName val="costo operacion"/>
      <sheetName val="resumen costos"/>
      <sheetName val="ESTADO DE RESULTADOS"/>
      <sheetName val="BALANCE"/>
      <sheetName val="VARIABLES anualizadas"/>
      <sheetName val="VARIABLES mensuales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3607.8286220793752</v>
          </cell>
          <cell r="CM26">
            <v>3908.0880209748352</v>
          </cell>
          <cell r="CN26">
            <v>2849.2367026088486</v>
          </cell>
          <cell r="CO26">
            <v>3988.4665290409994</v>
          </cell>
          <cell r="CP26">
            <v>4543.2490989092621</v>
          </cell>
          <cell r="CQ26">
            <v>3751.8992342340512</v>
          </cell>
          <cell r="CR26">
            <v>4052.8159311567615</v>
          </cell>
          <cell r="CS26">
            <v>4271.6370797095806</v>
          </cell>
          <cell r="CT26">
            <v>3838.5110372452032</v>
          </cell>
          <cell r="CU26">
            <v>5270.0565565271372</v>
          </cell>
          <cell r="CV26">
            <v>5390.8973433957926</v>
          </cell>
          <cell r="CW26">
            <v>3724.5194257728258</v>
          </cell>
          <cell r="CX26">
            <v>4158.9058515042143</v>
          </cell>
          <cell r="CY26">
            <v>4500.4819431084134</v>
          </cell>
          <cell r="CZ26">
            <v>4090.7909316457431</v>
          </cell>
          <cell r="DA26">
            <v>4586.2353191737966</v>
          </cell>
          <cell r="DB26">
            <v>5130.2967907903567</v>
          </cell>
          <cell r="DC26">
            <v>4825.2528528494131</v>
          </cell>
          <cell r="DD26">
            <v>4581.2783840335696</v>
          </cell>
          <cell r="DE26">
            <v>4816.7860724407119</v>
          </cell>
          <cell r="DF26">
            <v>4894.4893264926777</v>
          </cell>
          <cell r="DG26">
            <v>6038.8361893585607</v>
          </cell>
          <cell r="DH26">
            <v>6168.5074014566781</v>
          </cell>
          <cell r="DI26">
            <v>4349.2349194524395</v>
          </cell>
          <cell r="DJ26">
            <v>4826.9619678943518</v>
          </cell>
          <cell r="DK26">
            <v>5183.2269574242473</v>
          </cell>
          <cell r="DL26">
            <v>4740.6987994936271</v>
          </cell>
          <cell r="DM26">
            <v>5284.8606716512513</v>
          </cell>
          <cell r="DN26">
            <v>5884.9801132332277</v>
          </cell>
          <cell r="DO26">
            <v>5554.1617716151477</v>
          </cell>
          <cell r="DP26">
            <v>5290.0294495679827</v>
          </cell>
          <cell r="DQ26">
            <v>5533.9431988646375</v>
          </cell>
          <cell r="DR26">
            <v>5609.328793606096</v>
          </cell>
          <cell r="DS26">
            <v>6863.1095482868031</v>
          </cell>
          <cell r="DT26">
            <v>7026.1632960556508</v>
          </cell>
          <cell r="DU26">
            <v>5033.4270209195374</v>
          </cell>
          <cell r="DV26">
            <v>5559.6947717550674</v>
          </cell>
          <cell r="DW26">
            <v>5953.1397536331751</v>
          </cell>
          <cell r="DX26">
            <v>5475.3010838979499</v>
          </cell>
          <cell r="DY26">
            <v>6074.8600209711694</v>
          </cell>
          <cell r="DZ26">
            <v>6740.8916193916066</v>
          </cell>
          <cell r="EA26">
            <v>6380.7388562456617</v>
          </cell>
          <cell r="EB26">
            <v>6093.7570455124151</v>
          </cell>
          <cell r="EC26">
            <v>6364.0640700231361</v>
          </cell>
          <cell r="ED26">
            <v>6449.4530154884396</v>
          </cell>
          <cell r="EE26">
            <v>7827.0435094348613</v>
          </cell>
          <cell r="EF26">
            <v>8001.9831046870677</v>
          </cell>
          <cell r="EG26">
            <v>16385.217729885728</v>
          </cell>
          <cell r="EH26">
            <v>6478.3753949945276</v>
          </cell>
          <cell r="EI26">
            <v>6869.6151849016451</v>
          </cell>
          <cell r="EJ26">
            <v>6344.218918151947</v>
          </cell>
          <cell r="EK26">
            <v>6961.0594875667612</v>
          </cell>
          <cell r="EL26">
            <v>7689.1771378149133</v>
          </cell>
          <cell r="EM26">
            <v>7244.650964756338</v>
          </cell>
          <cell r="EN26">
            <v>6882.3430135109611</v>
          </cell>
          <cell r="EO26">
            <v>7133.2926413171754</v>
          </cell>
          <cell r="EP26">
            <v>7179.6374703753954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92">
          <cell r="B92">
            <v>2006</v>
          </cell>
          <cell r="C92">
            <v>2006</v>
          </cell>
          <cell r="D92">
            <v>2007</v>
          </cell>
          <cell r="E92">
            <v>2007</v>
          </cell>
          <cell r="F92">
            <v>2007</v>
          </cell>
          <cell r="G92">
            <v>2007</v>
          </cell>
          <cell r="H92">
            <v>2007</v>
          </cell>
          <cell r="I92">
            <v>2007</v>
          </cell>
          <cell r="J92">
            <v>2007</v>
          </cell>
          <cell r="K92">
            <v>2007</v>
          </cell>
          <cell r="L92">
            <v>2007</v>
          </cell>
          <cell r="M92">
            <v>2007</v>
          </cell>
          <cell r="N92">
            <v>2007</v>
          </cell>
          <cell r="O92">
            <v>2007</v>
          </cell>
          <cell r="P92">
            <v>2008</v>
          </cell>
          <cell r="Q92">
            <v>2008</v>
          </cell>
          <cell r="R92">
            <v>2008</v>
          </cell>
          <cell r="S92">
            <v>2008</v>
          </cell>
          <cell r="T92">
            <v>2008</v>
          </cell>
          <cell r="U92">
            <v>2008</v>
          </cell>
          <cell r="V92">
            <v>2008</v>
          </cell>
          <cell r="W92">
            <v>2008</v>
          </cell>
          <cell r="X92">
            <v>2008</v>
          </cell>
          <cell r="Y92">
            <v>2008</v>
          </cell>
          <cell r="Z92">
            <v>2008</v>
          </cell>
          <cell r="AA92">
            <v>2008</v>
          </cell>
          <cell r="AB92">
            <v>2009</v>
          </cell>
          <cell r="AC92">
            <v>2009</v>
          </cell>
          <cell r="AD92">
            <v>2009</v>
          </cell>
          <cell r="AE92">
            <v>2009</v>
          </cell>
          <cell r="AF92">
            <v>2009</v>
          </cell>
          <cell r="AG92">
            <v>2009</v>
          </cell>
          <cell r="AH92">
            <v>2009</v>
          </cell>
          <cell r="AI92">
            <v>2009</v>
          </cell>
          <cell r="AJ92">
            <v>2009</v>
          </cell>
          <cell r="AK92">
            <v>2009</v>
          </cell>
          <cell r="AL92">
            <v>2009</v>
          </cell>
          <cell r="AM92">
            <v>2009</v>
          </cell>
          <cell r="AN92">
            <v>2010</v>
          </cell>
          <cell r="AO92">
            <v>2010</v>
          </cell>
          <cell r="AP92">
            <v>2010</v>
          </cell>
          <cell r="AQ92">
            <v>2010</v>
          </cell>
          <cell r="AR92">
            <v>2010</v>
          </cell>
          <cell r="AS92">
            <v>2010</v>
          </cell>
          <cell r="AT92">
            <v>2010</v>
          </cell>
          <cell r="AU92">
            <v>2010</v>
          </cell>
          <cell r="AV92">
            <v>2010</v>
          </cell>
          <cell r="AW92">
            <v>2010</v>
          </cell>
          <cell r="AX92">
            <v>2010</v>
          </cell>
          <cell r="AY92">
            <v>2010</v>
          </cell>
          <cell r="AZ92">
            <v>2011</v>
          </cell>
          <cell r="BA92">
            <v>2011</v>
          </cell>
          <cell r="BB92">
            <v>2011</v>
          </cell>
          <cell r="BC92">
            <v>2011</v>
          </cell>
          <cell r="BD92">
            <v>2011</v>
          </cell>
          <cell r="BE92">
            <v>2011</v>
          </cell>
          <cell r="BF92">
            <v>2011</v>
          </cell>
          <cell r="BG92">
            <v>2011</v>
          </cell>
          <cell r="BH92">
            <v>2011</v>
          </cell>
          <cell r="BI92">
            <v>2011</v>
          </cell>
          <cell r="BJ92">
            <v>2011</v>
          </cell>
          <cell r="BK92">
            <v>2011</v>
          </cell>
          <cell r="BL92">
            <v>2012</v>
          </cell>
          <cell r="BM92">
            <v>2012</v>
          </cell>
          <cell r="BN92">
            <v>2012</v>
          </cell>
          <cell r="BO92">
            <v>2012</v>
          </cell>
          <cell r="BP92">
            <v>2012</v>
          </cell>
          <cell r="BQ92">
            <v>2012</v>
          </cell>
          <cell r="BR92">
            <v>2012</v>
          </cell>
          <cell r="BS92">
            <v>2012</v>
          </cell>
          <cell r="BT92">
            <v>2012</v>
          </cell>
          <cell r="BU92">
            <v>2012</v>
          </cell>
          <cell r="BV92">
            <v>2012</v>
          </cell>
          <cell r="BW92">
            <v>2012</v>
          </cell>
          <cell r="BX92">
            <v>2013</v>
          </cell>
          <cell r="BY92">
            <v>2013</v>
          </cell>
          <cell r="BZ92">
            <v>2013</v>
          </cell>
          <cell r="CA92">
            <v>2013</v>
          </cell>
          <cell r="CB92">
            <v>2013</v>
          </cell>
          <cell r="CC92">
            <v>2013</v>
          </cell>
          <cell r="CD92">
            <v>2013</v>
          </cell>
          <cell r="CE92">
            <v>2013</v>
          </cell>
          <cell r="CF92">
            <v>2013</v>
          </cell>
          <cell r="CG92">
            <v>2013</v>
          </cell>
          <cell r="CH92">
            <v>2013</v>
          </cell>
          <cell r="CI92">
            <v>2013</v>
          </cell>
          <cell r="CJ92">
            <v>2014</v>
          </cell>
          <cell r="CK92">
            <v>2014</v>
          </cell>
          <cell r="CL92">
            <v>2014</v>
          </cell>
          <cell r="CM92">
            <v>2014</v>
          </cell>
          <cell r="CN92">
            <v>2014</v>
          </cell>
          <cell r="CO92">
            <v>2014</v>
          </cell>
          <cell r="CP92">
            <v>2014</v>
          </cell>
          <cell r="CQ92">
            <v>2014</v>
          </cell>
          <cell r="CR92">
            <v>2014</v>
          </cell>
          <cell r="CS92">
            <v>2014</v>
          </cell>
          <cell r="CT92">
            <v>2014</v>
          </cell>
          <cell r="CU92">
            <v>2014</v>
          </cell>
          <cell r="CV92">
            <v>2015</v>
          </cell>
          <cell r="CW92">
            <v>2015</v>
          </cell>
          <cell r="CX92">
            <v>2015</v>
          </cell>
          <cell r="CY92">
            <v>2015</v>
          </cell>
          <cell r="CZ92">
            <v>2015</v>
          </cell>
          <cell r="DA92">
            <v>2015</v>
          </cell>
          <cell r="DB92">
            <v>2015</v>
          </cell>
          <cell r="DC92">
            <v>2015</v>
          </cell>
          <cell r="DD92">
            <v>2015</v>
          </cell>
          <cell r="DE92">
            <v>2015</v>
          </cell>
          <cell r="DF92">
            <v>2015</v>
          </cell>
          <cell r="DG92">
            <v>2015</v>
          </cell>
          <cell r="DH92">
            <v>2016</v>
          </cell>
          <cell r="DI92">
            <v>2016</v>
          </cell>
          <cell r="DJ92">
            <v>2016</v>
          </cell>
          <cell r="DK92">
            <v>2016</v>
          </cell>
          <cell r="DL92">
            <v>2016</v>
          </cell>
          <cell r="DM92">
            <v>2016</v>
          </cell>
          <cell r="DN92">
            <v>2016</v>
          </cell>
          <cell r="DO92">
            <v>2016</v>
          </cell>
          <cell r="DP92">
            <v>2016</v>
          </cell>
          <cell r="DQ92">
            <v>2016</v>
          </cell>
          <cell r="DR92">
            <v>2016</v>
          </cell>
          <cell r="DS92">
            <v>2016</v>
          </cell>
          <cell r="DT92">
            <v>2017</v>
          </cell>
          <cell r="DU92">
            <v>2017</v>
          </cell>
          <cell r="DV92">
            <v>2017</v>
          </cell>
          <cell r="DW92">
            <v>2017</v>
          </cell>
          <cell r="DX92">
            <v>2017</v>
          </cell>
          <cell r="DY92">
            <v>2017</v>
          </cell>
          <cell r="DZ92">
            <v>2017</v>
          </cell>
          <cell r="EA92">
            <v>2017</v>
          </cell>
          <cell r="EB92">
            <v>2017</v>
          </cell>
          <cell r="EC92">
            <v>2017</v>
          </cell>
          <cell r="ED92">
            <v>2017</v>
          </cell>
          <cell r="EE92">
            <v>2017</v>
          </cell>
          <cell r="EF92">
            <v>2018</v>
          </cell>
          <cell r="EG92">
            <v>2018</v>
          </cell>
          <cell r="EH92">
            <v>2018</v>
          </cell>
          <cell r="EI92">
            <v>2018</v>
          </cell>
          <cell r="EJ92">
            <v>2018</v>
          </cell>
          <cell r="EK92">
            <v>2018</v>
          </cell>
          <cell r="EL92">
            <v>2018</v>
          </cell>
          <cell r="EM92">
            <v>2018</v>
          </cell>
          <cell r="EN92">
            <v>2018</v>
          </cell>
          <cell r="EO92">
            <v>2018</v>
          </cell>
          <cell r="EP92">
            <v>2018</v>
          </cell>
          <cell r="EQ92">
            <v>2018</v>
          </cell>
          <cell r="ER92">
            <v>2019</v>
          </cell>
          <cell r="ES92">
            <v>2019</v>
          </cell>
          <cell r="ET92">
            <v>2019</v>
          </cell>
          <cell r="EU92">
            <v>2019</v>
          </cell>
          <cell r="EV92">
            <v>2019</v>
          </cell>
          <cell r="EW92">
            <v>2019</v>
          </cell>
          <cell r="EX92">
            <v>2019</v>
          </cell>
          <cell r="EY92">
            <v>2019</v>
          </cell>
          <cell r="EZ92">
            <v>2019</v>
          </cell>
          <cell r="FA92">
            <v>2019</v>
          </cell>
          <cell r="FB92">
            <v>2019</v>
          </cell>
          <cell r="FC92">
            <v>2019</v>
          </cell>
          <cell r="FD92">
            <v>2020</v>
          </cell>
          <cell r="FE92">
            <v>2020</v>
          </cell>
          <cell r="FF92">
            <v>2020</v>
          </cell>
          <cell r="FG92">
            <v>2020</v>
          </cell>
          <cell r="FH92">
            <v>2020</v>
          </cell>
          <cell r="FI92">
            <v>2020</v>
          </cell>
          <cell r="FJ92">
            <v>2020</v>
          </cell>
          <cell r="FK92">
            <v>2020</v>
          </cell>
          <cell r="FL92">
            <v>2020</v>
          </cell>
          <cell r="FM92">
            <v>2020</v>
          </cell>
          <cell r="FN92">
            <v>2020</v>
          </cell>
          <cell r="FO92">
            <v>2020</v>
          </cell>
          <cell r="FP92">
            <v>2021</v>
          </cell>
          <cell r="FQ92">
            <v>2021</v>
          </cell>
          <cell r="FR92">
            <v>2021</v>
          </cell>
          <cell r="FS92">
            <v>2021</v>
          </cell>
          <cell r="FT92">
            <v>2021</v>
          </cell>
          <cell r="FU92">
            <v>2021</v>
          </cell>
          <cell r="FV92">
            <v>2021</v>
          </cell>
          <cell r="FW92">
            <v>2021</v>
          </cell>
          <cell r="FX92">
            <v>2021</v>
          </cell>
          <cell r="FY92">
            <v>2021</v>
          </cell>
          <cell r="FZ92">
            <v>2021</v>
          </cell>
          <cell r="GA92">
            <v>2021</v>
          </cell>
          <cell r="GB92">
            <v>2022</v>
          </cell>
          <cell r="GC92">
            <v>2022</v>
          </cell>
          <cell r="GD92">
            <v>2022</v>
          </cell>
          <cell r="GE92">
            <v>2022</v>
          </cell>
          <cell r="GF92">
            <v>2022</v>
          </cell>
          <cell r="GG92">
            <v>2022</v>
          </cell>
          <cell r="GH92">
            <v>2022</v>
          </cell>
          <cell r="GI92">
            <v>2022</v>
          </cell>
          <cell r="GJ92">
            <v>2022</v>
          </cell>
          <cell r="GK92">
            <v>2022</v>
          </cell>
          <cell r="GL92">
            <v>2022</v>
          </cell>
          <cell r="GM92">
            <v>2022</v>
          </cell>
          <cell r="GN92">
            <v>2023</v>
          </cell>
          <cell r="GO92">
            <v>2023</v>
          </cell>
          <cell r="GP92">
            <v>2023</v>
          </cell>
          <cell r="GQ92">
            <v>2023</v>
          </cell>
          <cell r="GR92">
            <v>2023</v>
          </cell>
          <cell r="GS92">
            <v>2023</v>
          </cell>
          <cell r="GT92">
            <v>2023</v>
          </cell>
          <cell r="GU92">
            <v>2023</v>
          </cell>
          <cell r="GV92">
            <v>2023</v>
          </cell>
          <cell r="GW92">
            <v>2023</v>
          </cell>
          <cell r="GX92">
            <v>2023</v>
          </cell>
          <cell r="GY92">
            <v>2023</v>
          </cell>
          <cell r="GZ92">
            <v>2024</v>
          </cell>
          <cell r="HA92">
            <v>2024</v>
          </cell>
          <cell r="HB92">
            <v>2024</v>
          </cell>
          <cell r="HC92">
            <v>2024</v>
          </cell>
          <cell r="HD92">
            <v>2024</v>
          </cell>
          <cell r="HE92">
            <v>2024</v>
          </cell>
          <cell r="HF92">
            <v>2024</v>
          </cell>
          <cell r="HG92">
            <v>2024</v>
          </cell>
          <cell r="HH92">
            <v>2024</v>
          </cell>
          <cell r="HI92">
            <v>2024</v>
          </cell>
          <cell r="HJ92">
            <v>2024</v>
          </cell>
          <cell r="HK92">
            <v>2024</v>
          </cell>
          <cell r="HL92">
            <v>2025</v>
          </cell>
          <cell r="HM92">
            <v>2025</v>
          </cell>
          <cell r="HN92">
            <v>2025</v>
          </cell>
          <cell r="HO92">
            <v>2025</v>
          </cell>
          <cell r="HP92">
            <v>2025</v>
          </cell>
          <cell r="HQ92">
            <v>2025</v>
          </cell>
          <cell r="HR92">
            <v>2025</v>
          </cell>
          <cell r="HS92">
            <v>2025</v>
          </cell>
          <cell r="HT92">
            <v>2025</v>
          </cell>
          <cell r="HU92">
            <v>2025</v>
          </cell>
          <cell r="HV92">
            <v>2025</v>
          </cell>
          <cell r="HW92">
            <v>2025</v>
          </cell>
          <cell r="HX92">
            <v>2026</v>
          </cell>
          <cell r="HY92">
            <v>2026</v>
          </cell>
          <cell r="HZ92">
            <v>2026</v>
          </cell>
          <cell r="IA92">
            <v>2026</v>
          </cell>
          <cell r="IB92">
            <v>2026</v>
          </cell>
          <cell r="IC92">
            <v>2026</v>
          </cell>
          <cell r="ID92">
            <v>2026</v>
          </cell>
          <cell r="IE92">
            <v>2026</v>
          </cell>
          <cell r="IF92">
            <v>2026</v>
          </cell>
          <cell r="IG92">
            <v>2026</v>
          </cell>
          <cell r="IH92">
            <v>2026</v>
          </cell>
          <cell r="II92">
            <v>2026</v>
          </cell>
        </row>
        <row r="95">
          <cell r="A95">
            <v>2006</v>
          </cell>
          <cell r="B95">
            <v>0</v>
          </cell>
          <cell r="C95">
            <v>498.85414691943004</v>
          </cell>
        </row>
        <row r="96">
          <cell r="A96">
            <v>2007</v>
          </cell>
          <cell r="B96">
            <v>0</v>
          </cell>
          <cell r="C96">
            <v>1487.2750889089964</v>
          </cell>
        </row>
        <row r="97">
          <cell r="A97">
            <v>2008</v>
          </cell>
          <cell r="B97">
            <v>0</v>
          </cell>
          <cell r="C97">
            <v>1994.0131038484992</v>
          </cell>
        </row>
        <row r="98">
          <cell r="A98">
            <v>2009</v>
          </cell>
          <cell r="B98">
            <v>0</v>
          </cell>
          <cell r="C98">
            <v>2233.3736131880255</v>
          </cell>
        </row>
        <row r="99">
          <cell r="A99">
            <v>2010</v>
          </cell>
          <cell r="B99">
            <v>0</v>
          </cell>
          <cell r="C99">
            <v>2733.2709889408879</v>
          </cell>
        </row>
        <row r="100">
          <cell r="A100">
            <v>2011</v>
          </cell>
          <cell r="B100">
            <v>0</v>
          </cell>
          <cell r="C100">
            <v>3425.8103240260675</v>
          </cell>
        </row>
        <row r="101">
          <cell r="A101">
            <v>2012</v>
          </cell>
          <cell r="B101">
            <v>0</v>
          </cell>
          <cell r="C101">
            <v>4192.2291595709648</v>
          </cell>
        </row>
        <row r="102">
          <cell r="A102">
            <v>2013</v>
          </cell>
          <cell r="B102">
            <v>0</v>
          </cell>
          <cell r="C102">
            <v>5191.2236846197284</v>
          </cell>
        </row>
        <row r="103">
          <cell r="A103">
            <v>2014</v>
          </cell>
          <cell r="B103">
            <v>40081.788812486055</v>
          </cell>
          <cell r="C103">
            <v>6412.8964198007534</v>
          </cell>
        </row>
        <row r="104">
          <cell r="A104">
            <v>2015</v>
          </cell>
          <cell r="B104">
            <v>56738.770430566081</v>
          </cell>
          <cell r="C104">
            <v>7221.8785925832335</v>
          </cell>
        </row>
        <row r="105">
          <cell r="A105">
            <v>2016</v>
          </cell>
          <cell r="B105">
            <v>65289.043592546492</v>
          </cell>
          <cell r="C105">
            <v>6298.9416002250055</v>
          </cell>
        </row>
        <row r="106">
          <cell r="A106">
            <v>2017</v>
          </cell>
          <cell r="B106">
            <v>74978.534063328683</v>
          </cell>
          <cell r="C106">
            <v>5043.1222735760311</v>
          </cell>
        </row>
        <row r="107">
          <cell r="A107">
            <v>2018</v>
          </cell>
          <cell r="B107">
            <v>87169.571047962469</v>
          </cell>
          <cell r="C107">
            <v>5104.1251905161716</v>
          </cell>
        </row>
        <row r="108">
          <cell r="A108">
            <v>2019</v>
          </cell>
          <cell r="B108">
            <v>0</v>
          </cell>
          <cell r="C108">
            <v>5287.7427725473017</v>
          </cell>
        </row>
        <row r="109">
          <cell r="A109">
            <v>2020</v>
          </cell>
          <cell r="B109">
            <v>0</v>
          </cell>
          <cell r="C109">
            <v>5475.7278495685114</v>
          </cell>
        </row>
        <row r="110">
          <cell r="A110">
            <v>2021</v>
          </cell>
          <cell r="B110">
            <v>0</v>
          </cell>
          <cell r="C110">
            <v>5663.9872440020617</v>
          </cell>
        </row>
        <row r="111">
          <cell r="A111">
            <v>2022</v>
          </cell>
          <cell r="B111">
            <v>0</v>
          </cell>
          <cell r="C111">
            <v>5856.7585747707235</v>
          </cell>
        </row>
        <row r="112">
          <cell r="A112">
            <v>2023</v>
          </cell>
          <cell r="B112">
            <v>0</v>
          </cell>
          <cell r="C112">
            <v>0</v>
          </cell>
        </row>
        <row r="113">
          <cell r="A113">
            <v>2024</v>
          </cell>
          <cell r="B113">
            <v>0</v>
          </cell>
          <cell r="C113">
            <v>0</v>
          </cell>
        </row>
        <row r="114">
          <cell r="A114">
            <v>2025</v>
          </cell>
          <cell r="B114">
            <v>0</v>
          </cell>
          <cell r="C114">
            <v>0</v>
          </cell>
        </row>
        <row r="115">
          <cell r="A115">
            <v>2026</v>
          </cell>
          <cell r="B115">
            <v>0</v>
          </cell>
          <cell r="C115">
            <v>0</v>
          </cell>
        </row>
      </sheetData>
      <sheetData sheetId="20" refreshError="1">
        <row r="5">
          <cell r="B5">
            <v>39022</v>
          </cell>
          <cell r="C5">
            <v>39052</v>
          </cell>
          <cell r="D5">
            <v>39083</v>
          </cell>
          <cell r="E5">
            <v>39114</v>
          </cell>
          <cell r="F5">
            <v>39142</v>
          </cell>
          <cell r="G5">
            <v>39173</v>
          </cell>
          <cell r="H5">
            <v>39203</v>
          </cell>
          <cell r="I5">
            <v>39234</v>
          </cell>
          <cell r="J5">
            <v>39264</v>
          </cell>
          <cell r="K5">
            <v>39295</v>
          </cell>
          <cell r="L5">
            <v>39326</v>
          </cell>
          <cell r="M5">
            <v>39356</v>
          </cell>
          <cell r="N5">
            <v>39387</v>
          </cell>
          <cell r="O5">
            <v>39417</v>
          </cell>
          <cell r="P5">
            <v>39448</v>
          </cell>
          <cell r="Q5">
            <v>39479</v>
          </cell>
          <cell r="R5">
            <v>39508</v>
          </cell>
          <cell r="S5">
            <v>39539</v>
          </cell>
          <cell r="T5">
            <v>39569</v>
          </cell>
          <cell r="U5">
            <v>39600</v>
          </cell>
          <cell r="V5">
            <v>39630</v>
          </cell>
          <cell r="W5">
            <v>39661</v>
          </cell>
          <cell r="X5">
            <v>39692</v>
          </cell>
          <cell r="Y5">
            <v>39722</v>
          </cell>
          <cell r="Z5">
            <v>39753</v>
          </cell>
          <cell r="AA5">
            <v>39783</v>
          </cell>
          <cell r="AB5">
            <v>39814</v>
          </cell>
          <cell r="AC5">
            <v>39845</v>
          </cell>
          <cell r="AD5">
            <v>39873</v>
          </cell>
          <cell r="AE5">
            <v>39904</v>
          </cell>
          <cell r="AF5">
            <v>39934</v>
          </cell>
          <cell r="AG5">
            <v>39965</v>
          </cell>
          <cell r="AH5">
            <v>39995</v>
          </cell>
          <cell r="AI5">
            <v>40026</v>
          </cell>
          <cell r="AJ5">
            <v>40057</v>
          </cell>
          <cell r="AK5">
            <v>40087</v>
          </cell>
          <cell r="AL5">
            <v>40118</v>
          </cell>
          <cell r="AM5">
            <v>40148</v>
          </cell>
          <cell r="AN5">
            <v>40179</v>
          </cell>
          <cell r="AO5">
            <v>40210</v>
          </cell>
          <cell r="AP5">
            <v>40238</v>
          </cell>
          <cell r="AQ5">
            <v>40269</v>
          </cell>
          <cell r="AR5">
            <v>40299</v>
          </cell>
          <cell r="AS5">
            <v>40330</v>
          </cell>
          <cell r="AT5">
            <v>40360</v>
          </cell>
          <cell r="AU5">
            <v>40391</v>
          </cell>
          <cell r="AV5">
            <v>40422</v>
          </cell>
          <cell r="AW5">
            <v>40452</v>
          </cell>
          <cell r="AX5">
            <v>40483</v>
          </cell>
          <cell r="AY5">
            <v>40513</v>
          </cell>
          <cell r="AZ5">
            <v>40544</v>
          </cell>
          <cell r="BA5">
            <v>40575</v>
          </cell>
          <cell r="BB5">
            <v>40603</v>
          </cell>
          <cell r="BC5">
            <v>40634</v>
          </cell>
          <cell r="BD5">
            <v>40664</v>
          </cell>
          <cell r="BE5">
            <v>40695</v>
          </cell>
          <cell r="BF5">
            <v>40725</v>
          </cell>
          <cell r="BG5">
            <v>40756</v>
          </cell>
          <cell r="BH5">
            <v>40787</v>
          </cell>
          <cell r="BI5">
            <v>40817</v>
          </cell>
          <cell r="BJ5">
            <v>40848</v>
          </cell>
          <cell r="BK5">
            <v>40878</v>
          </cell>
          <cell r="BL5">
            <v>40909</v>
          </cell>
          <cell r="BM5">
            <v>40940</v>
          </cell>
          <cell r="BN5">
            <v>40969</v>
          </cell>
          <cell r="BO5">
            <v>41000</v>
          </cell>
          <cell r="BP5">
            <v>41030</v>
          </cell>
          <cell r="BQ5">
            <v>41061</v>
          </cell>
          <cell r="BR5">
            <v>41091</v>
          </cell>
          <cell r="BS5">
            <v>41122</v>
          </cell>
          <cell r="BT5">
            <v>41153</v>
          </cell>
          <cell r="BU5">
            <v>41183</v>
          </cell>
          <cell r="BV5">
            <v>41214</v>
          </cell>
          <cell r="BW5">
            <v>41244</v>
          </cell>
          <cell r="BX5">
            <v>41275</v>
          </cell>
          <cell r="BY5">
            <v>41306</v>
          </cell>
          <cell r="BZ5">
            <v>41334</v>
          </cell>
          <cell r="CA5">
            <v>41365</v>
          </cell>
          <cell r="CB5">
            <v>41395</v>
          </cell>
          <cell r="CC5">
            <v>41426</v>
          </cell>
          <cell r="CD5">
            <v>41456</v>
          </cell>
          <cell r="CE5">
            <v>41487</v>
          </cell>
          <cell r="CF5">
            <v>41518</v>
          </cell>
          <cell r="CG5">
            <v>41548</v>
          </cell>
          <cell r="CH5">
            <v>41579</v>
          </cell>
          <cell r="CI5">
            <v>41609</v>
          </cell>
          <cell r="CJ5">
            <v>41640</v>
          </cell>
          <cell r="CK5">
            <v>41671</v>
          </cell>
          <cell r="CL5">
            <v>41699</v>
          </cell>
          <cell r="CM5">
            <v>41730</v>
          </cell>
          <cell r="CN5">
            <v>41760</v>
          </cell>
          <cell r="CO5">
            <v>41791</v>
          </cell>
          <cell r="CP5">
            <v>41821</v>
          </cell>
          <cell r="CQ5">
            <v>41852</v>
          </cell>
          <cell r="CR5">
            <v>41883</v>
          </cell>
          <cell r="CS5">
            <v>41913</v>
          </cell>
          <cell r="CT5">
            <v>41944</v>
          </cell>
          <cell r="CU5">
            <v>41974</v>
          </cell>
          <cell r="CV5">
            <v>42005</v>
          </cell>
          <cell r="CW5">
            <v>42036</v>
          </cell>
          <cell r="CX5">
            <v>42064</v>
          </cell>
          <cell r="CY5">
            <v>42095</v>
          </cell>
          <cell r="CZ5">
            <v>42125</v>
          </cell>
          <cell r="DA5">
            <v>42156</v>
          </cell>
          <cell r="DB5">
            <v>42186</v>
          </cell>
          <cell r="DC5">
            <v>42217</v>
          </cell>
          <cell r="DD5">
            <v>42248</v>
          </cell>
          <cell r="DE5">
            <v>42278</v>
          </cell>
          <cell r="DF5">
            <v>42309</v>
          </cell>
          <cell r="DG5">
            <v>42339</v>
          </cell>
          <cell r="DH5">
            <v>42370</v>
          </cell>
          <cell r="DI5">
            <v>42401</v>
          </cell>
          <cell r="DJ5">
            <v>42430</v>
          </cell>
          <cell r="DK5">
            <v>42461</v>
          </cell>
          <cell r="DL5">
            <v>42491</v>
          </cell>
          <cell r="DM5">
            <v>42522</v>
          </cell>
          <cell r="DN5">
            <v>42552</v>
          </cell>
          <cell r="DO5">
            <v>42583</v>
          </cell>
          <cell r="DP5">
            <v>42614</v>
          </cell>
          <cell r="DQ5">
            <v>42644</v>
          </cell>
          <cell r="DR5">
            <v>42675</v>
          </cell>
          <cell r="DS5">
            <v>42705</v>
          </cell>
          <cell r="DT5">
            <v>42736</v>
          </cell>
          <cell r="DU5">
            <v>42767</v>
          </cell>
          <cell r="DV5">
            <v>42795</v>
          </cell>
          <cell r="DW5">
            <v>42826</v>
          </cell>
          <cell r="DX5">
            <v>42856</v>
          </cell>
          <cell r="DY5">
            <v>42887</v>
          </cell>
          <cell r="DZ5">
            <v>42917</v>
          </cell>
          <cell r="EA5">
            <v>42948</v>
          </cell>
          <cell r="EB5">
            <v>42979</v>
          </cell>
          <cell r="EC5">
            <v>43009</v>
          </cell>
          <cell r="ED5">
            <v>43040</v>
          </cell>
          <cell r="EE5">
            <v>43070</v>
          </cell>
          <cell r="EF5">
            <v>43101</v>
          </cell>
          <cell r="EG5">
            <v>43132</v>
          </cell>
          <cell r="EH5">
            <v>43160</v>
          </cell>
          <cell r="EI5">
            <v>43191</v>
          </cell>
          <cell r="EJ5">
            <v>43221</v>
          </cell>
          <cell r="EK5">
            <v>43252</v>
          </cell>
          <cell r="EL5">
            <v>43282</v>
          </cell>
          <cell r="EM5">
            <v>43313</v>
          </cell>
          <cell r="EN5">
            <v>43344</v>
          </cell>
          <cell r="EO5">
            <v>43374</v>
          </cell>
          <cell r="EP5">
            <v>43405</v>
          </cell>
          <cell r="EQ5">
            <v>43435</v>
          </cell>
          <cell r="ER5">
            <v>43466</v>
          </cell>
          <cell r="ES5">
            <v>43497</v>
          </cell>
          <cell r="ET5">
            <v>43525</v>
          </cell>
          <cell r="EU5">
            <v>43556</v>
          </cell>
          <cell r="EV5">
            <v>43586</v>
          </cell>
          <cell r="EW5">
            <v>43617</v>
          </cell>
          <cell r="EX5">
            <v>43647</v>
          </cell>
          <cell r="EY5">
            <v>43678</v>
          </cell>
          <cell r="EZ5">
            <v>43709</v>
          </cell>
          <cell r="FA5">
            <v>43739</v>
          </cell>
          <cell r="FB5">
            <v>43770</v>
          </cell>
          <cell r="FC5">
            <v>43800</v>
          </cell>
          <cell r="FD5">
            <v>43831</v>
          </cell>
          <cell r="FE5">
            <v>43862</v>
          </cell>
          <cell r="FF5">
            <v>43891</v>
          </cell>
          <cell r="FG5">
            <v>43922</v>
          </cell>
          <cell r="FH5">
            <v>43952</v>
          </cell>
          <cell r="FI5">
            <v>43983</v>
          </cell>
          <cell r="FJ5">
            <v>44013</v>
          </cell>
          <cell r="FK5">
            <v>44044</v>
          </cell>
          <cell r="FL5">
            <v>44075</v>
          </cell>
          <cell r="FM5">
            <v>44105</v>
          </cell>
          <cell r="FN5">
            <v>44136</v>
          </cell>
          <cell r="FO5">
            <v>44166</v>
          </cell>
          <cell r="FP5">
            <v>44197</v>
          </cell>
          <cell r="FQ5">
            <v>44228</v>
          </cell>
          <cell r="FR5">
            <v>44256</v>
          </cell>
          <cell r="FS5">
            <v>44287</v>
          </cell>
          <cell r="FT5">
            <v>44317</v>
          </cell>
          <cell r="FU5">
            <v>44348</v>
          </cell>
          <cell r="FV5">
            <v>44378</v>
          </cell>
          <cell r="FW5">
            <v>44409</v>
          </cell>
          <cell r="FX5">
            <v>44440</v>
          </cell>
          <cell r="FY5">
            <v>44470</v>
          </cell>
          <cell r="FZ5">
            <v>44501</v>
          </cell>
          <cell r="GA5">
            <v>44531</v>
          </cell>
          <cell r="GB5">
            <v>44562</v>
          </cell>
          <cell r="GC5">
            <v>44593</v>
          </cell>
          <cell r="GD5">
            <v>44621</v>
          </cell>
          <cell r="GE5">
            <v>44652</v>
          </cell>
          <cell r="GF5">
            <v>44682</v>
          </cell>
          <cell r="GG5">
            <v>44713</v>
          </cell>
          <cell r="GH5">
            <v>44743</v>
          </cell>
          <cell r="GI5">
            <v>44774</v>
          </cell>
          <cell r="GJ5">
            <v>44805</v>
          </cell>
          <cell r="GK5">
            <v>44835</v>
          </cell>
          <cell r="GL5">
            <v>44866</v>
          </cell>
          <cell r="GM5">
            <v>44896</v>
          </cell>
          <cell r="GN5">
            <v>44927</v>
          </cell>
          <cell r="GO5">
            <v>44958</v>
          </cell>
          <cell r="GP5">
            <v>44986</v>
          </cell>
          <cell r="GQ5">
            <v>45017</v>
          </cell>
          <cell r="GR5">
            <v>45047</v>
          </cell>
          <cell r="GS5">
            <v>45078</v>
          </cell>
          <cell r="GT5">
            <v>45108</v>
          </cell>
          <cell r="GU5">
            <v>45139</v>
          </cell>
          <cell r="GV5">
            <v>45170</v>
          </cell>
          <cell r="GW5">
            <v>45200</v>
          </cell>
          <cell r="GX5">
            <v>45231</v>
          </cell>
          <cell r="GY5">
            <v>45261</v>
          </cell>
          <cell r="GZ5">
            <v>45292</v>
          </cell>
          <cell r="HA5">
            <v>45323</v>
          </cell>
          <cell r="HB5">
            <v>45352</v>
          </cell>
          <cell r="HC5">
            <v>45383</v>
          </cell>
          <cell r="HD5">
            <v>45413</v>
          </cell>
          <cell r="HE5">
            <v>45444</v>
          </cell>
          <cell r="HF5">
            <v>45474</v>
          </cell>
          <cell r="HG5">
            <v>45505</v>
          </cell>
          <cell r="HH5">
            <v>45536</v>
          </cell>
          <cell r="HI5">
            <v>45566</v>
          </cell>
          <cell r="HJ5">
            <v>45597</v>
          </cell>
          <cell r="HK5">
            <v>45627</v>
          </cell>
          <cell r="HL5">
            <v>45658</v>
          </cell>
          <cell r="HM5">
            <v>45689</v>
          </cell>
          <cell r="HN5">
            <v>45717</v>
          </cell>
          <cell r="HO5">
            <v>45748</v>
          </cell>
          <cell r="HP5">
            <v>45778</v>
          </cell>
          <cell r="HQ5">
            <v>45809</v>
          </cell>
          <cell r="HR5">
            <v>45839</v>
          </cell>
          <cell r="HS5">
            <v>45870</v>
          </cell>
          <cell r="HT5">
            <v>45901</v>
          </cell>
          <cell r="HU5">
            <v>45931</v>
          </cell>
          <cell r="HV5">
            <v>45962</v>
          </cell>
          <cell r="HW5">
            <v>45992</v>
          </cell>
          <cell r="HX5">
            <v>46023</v>
          </cell>
          <cell r="HY5">
            <v>46054</v>
          </cell>
          <cell r="HZ5">
            <v>46082</v>
          </cell>
          <cell r="IA5">
            <v>46113</v>
          </cell>
          <cell r="IB5">
            <v>46143</v>
          </cell>
          <cell r="IC5">
            <v>46174</v>
          </cell>
          <cell r="ID5">
            <v>46204</v>
          </cell>
          <cell r="IE5">
            <v>46235</v>
          </cell>
          <cell r="IF5">
            <v>46266</v>
          </cell>
          <cell r="IG5">
            <v>46296</v>
          </cell>
          <cell r="IH5">
            <v>46327</v>
          </cell>
          <cell r="II5">
            <v>46357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1</v>
          </cell>
          <cell r="DH6">
            <v>1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1</v>
          </cell>
          <cell r="DO6">
            <v>1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1</v>
          </cell>
          <cell r="EC6">
            <v>1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1</v>
          </cell>
          <cell r="EI6">
            <v>1</v>
          </cell>
          <cell r="EJ6">
            <v>1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1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842.17896016156203</v>
          </cell>
          <cell r="CM10">
            <v>865.19417010545715</v>
          </cell>
          <cell r="CN10">
            <v>841.73316033606079</v>
          </cell>
          <cell r="CO10">
            <v>883.78753295174033</v>
          </cell>
          <cell r="CP10">
            <v>940.65292759993838</v>
          </cell>
          <cell r="CQ10">
            <v>912.29235515956054</v>
          </cell>
          <cell r="CR10">
            <v>890.84099058422237</v>
          </cell>
          <cell r="CS10">
            <v>908.30590928456763</v>
          </cell>
          <cell r="CT10">
            <v>915.37363271897493</v>
          </cell>
          <cell r="CU10">
            <v>1027.1145907943883</v>
          </cell>
          <cell r="CV10">
            <v>1021.9042549040579</v>
          </cell>
          <cell r="CW10">
            <v>854.36512125863828</v>
          </cell>
          <cell r="CX10">
            <v>904.05120174288277</v>
          </cell>
          <cell r="CY10">
            <v>929.13538105476175</v>
          </cell>
          <cell r="CZ10">
            <v>903.45404470228186</v>
          </cell>
          <cell r="DA10">
            <v>949.389794762316</v>
          </cell>
          <cell r="DB10">
            <v>1011.5651281456027</v>
          </cell>
          <cell r="DC10">
            <v>980.46862479061178</v>
          </cell>
          <cell r="DD10">
            <v>956.94917133761749</v>
          </cell>
          <cell r="DE10">
            <v>975.98404575983932</v>
          </cell>
          <cell r="DF10">
            <v>983.66736809525992</v>
          </cell>
          <cell r="DG10">
            <v>1105.9394853144815</v>
          </cell>
          <cell r="DH10">
            <v>1099.4372826282827</v>
          </cell>
          <cell r="DI10">
            <v>916.1644424652186</v>
          </cell>
          <cell r="DJ10">
            <v>970.46466516931162</v>
          </cell>
          <cell r="DK10">
            <v>997.8062366544757</v>
          </cell>
          <cell r="DL10">
            <v>969.69151128660428</v>
          </cell>
          <cell r="DM10">
            <v>1019.8469605602904</v>
          </cell>
          <cell r="DN10">
            <v>1087.7758567649566</v>
          </cell>
          <cell r="DO10">
            <v>1053.7142042006546</v>
          </cell>
          <cell r="DP10">
            <v>1027.931623845117</v>
          </cell>
          <cell r="DQ10">
            <v>1048.6772106123512</v>
          </cell>
          <cell r="DR10">
            <v>1057.0295580221905</v>
          </cell>
          <cell r="DS10">
            <v>1190.7066559456464</v>
          </cell>
          <cell r="DT10">
            <v>1184.9620093411497</v>
          </cell>
          <cell r="DU10">
            <v>983.93636120675933</v>
          </cell>
          <cell r="DV10">
            <v>1043.3618041172981</v>
          </cell>
          <cell r="DW10">
            <v>1073.3006823593209</v>
          </cell>
          <cell r="DX10">
            <v>1042.3509057329391</v>
          </cell>
          <cell r="DY10">
            <v>1097.2898764996</v>
          </cell>
          <cell r="DZ10">
            <v>1171.6957157836544</v>
          </cell>
          <cell r="EA10">
            <v>1134.2671083829068</v>
          </cell>
          <cell r="EB10">
            <v>1105.9127847755674</v>
          </cell>
          <cell r="EC10">
            <v>1128.593939462193</v>
          </cell>
          <cell r="ED10">
            <v>1137.6640068658755</v>
          </cell>
          <cell r="EE10">
            <v>1284.1080506080548</v>
          </cell>
          <cell r="EF10">
            <v>1276.9587554255158</v>
          </cell>
          <cell r="EG10">
            <v>1138.5948173962545</v>
          </cell>
          <cell r="EH10">
            <v>1121.6242878677836</v>
          </cell>
          <cell r="EI10">
            <v>1154.4083728079572</v>
          </cell>
          <cell r="EJ10">
            <v>1120.3546748991669</v>
          </cell>
          <cell r="EK10">
            <v>1180.4911632836113</v>
          </cell>
          <cell r="EL10">
            <v>1261.9160241904567</v>
          </cell>
          <cell r="EM10">
            <v>1220.8271301386196</v>
          </cell>
          <cell r="EN10">
            <v>1189.6733908204856</v>
          </cell>
          <cell r="EO10">
            <v>1214.4601510990988</v>
          </cell>
          <cell r="EP10">
            <v>1224.3017124698129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</row>
        <row r="11">
          <cell r="B11">
            <v>2044.4281054</v>
          </cell>
          <cell r="C11">
            <v>4538.7703263564672</v>
          </cell>
          <cell r="D11">
            <v>7178.8908280706901</v>
          </cell>
          <cell r="E11">
            <v>11719.045397159793</v>
          </cell>
          <cell r="F11">
            <v>5224.9460991269461</v>
          </cell>
          <cell r="G11">
            <v>20428.382931761793</v>
          </cell>
          <cell r="H11">
            <v>17595.56493538908</v>
          </cell>
          <cell r="I11">
            <v>14495.121186309821</v>
          </cell>
          <cell r="J11">
            <v>4761.085981723003</v>
          </cell>
          <cell r="K11">
            <v>27708.935154999192</v>
          </cell>
          <cell r="L11">
            <v>36580.820535326187</v>
          </cell>
          <cell r="M11">
            <v>93759.571333656175</v>
          </cell>
          <cell r="N11">
            <v>85456.752455555601</v>
          </cell>
          <cell r="O11">
            <v>77478.019407201689</v>
          </cell>
          <cell r="P11">
            <v>77130.251584228128</v>
          </cell>
          <cell r="Q11">
            <v>68094.826350584699</v>
          </cell>
          <cell r="R11">
            <v>61828.711400211861</v>
          </cell>
          <cell r="S11">
            <v>54665.940391097291</v>
          </cell>
          <cell r="T11">
            <v>49206.381036571067</v>
          </cell>
          <cell r="U11">
            <v>48824.248734697787</v>
          </cell>
          <cell r="V11">
            <v>46322.390896255434</v>
          </cell>
          <cell r="W11">
            <v>38801.372687256815</v>
          </cell>
          <cell r="X11">
            <v>35625.44525772769</v>
          </cell>
          <cell r="Y11">
            <v>32911.821602474993</v>
          </cell>
          <cell r="Z11">
            <v>39812.344786429021</v>
          </cell>
          <cell r="AA11">
            <v>36919.327934616893</v>
          </cell>
          <cell r="AB11">
            <v>37815.802324411023</v>
          </cell>
          <cell r="AC11">
            <v>31483.16223016247</v>
          </cell>
          <cell r="AD11">
            <v>28776.196650523525</v>
          </cell>
          <cell r="AE11">
            <v>25896.586452396728</v>
          </cell>
          <cell r="AF11">
            <v>23413.615740405919</v>
          </cell>
          <cell r="AG11">
            <v>24779.51190562464</v>
          </cell>
          <cell r="AH11">
            <v>23749.904487265088</v>
          </cell>
          <cell r="AI11">
            <v>16252.223602175873</v>
          </cell>
          <cell r="AJ11">
            <v>11219.637855528155</v>
          </cell>
          <cell r="AK11">
            <v>5951.1663264803556</v>
          </cell>
          <cell r="AL11">
            <v>468.4694052849627</v>
          </cell>
          <cell r="AM11">
            <v>467.07039725282993</v>
          </cell>
          <cell r="AN11">
            <v>3718.9689247060596</v>
          </cell>
          <cell r="AO11">
            <v>464.22751731770586</v>
          </cell>
          <cell r="AP11">
            <v>462.78338598455048</v>
          </cell>
          <cell r="AQ11">
            <v>461.3239523773118</v>
          </cell>
          <cell r="AR11">
            <v>459.8490841532639</v>
          </cell>
          <cell r="AS11">
            <v>458.35864790381311</v>
          </cell>
          <cell r="AT11">
            <v>4532.5909280999731</v>
          </cell>
          <cell r="AU11">
            <v>3306.866161339482</v>
          </cell>
          <cell r="AV11">
            <v>5148.9897554888812</v>
          </cell>
          <cell r="AW11">
            <v>7124.4871102408142</v>
          </cell>
          <cell r="AX11">
            <v>450.66820130853012</v>
          </cell>
          <cell r="AY11">
            <v>2943.3697939198219</v>
          </cell>
          <cell r="AZ11">
            <v>11364.25630943268</v>
          </cell>
          <cell r="BA11">
            <v>10184.419415130717</v>
          </cell>
          <cell r="BB11">
            <v>11945.511484523835</v>
          </cell>
          <cell r="BC11">
            <v>13925.912455936537</v>
          </cell>
          <cell r="BD11">
            <v>5639.1689878917514</v>
          </cell>
          <cell r="BE11">
            <v>12539.831499408156</v>
          </cell>
          <cell r="BF11">
            <v>15009.274642464759</v>
          </cell>
          <cell r="BG11">
            <v>14983.548604511649</v>
          </cell>
          <cell r="BH11">
            <v>17041.79464125543</v>
          </cell>
          <cell r="BI11">
            <v>19246.965216235141</v>
          </cell>
          <cell r="BJ11">
            <v>8504.0252588209514</v>
          </cell>
          <cell r="BK11">
            <v>11436.087984734462</v>
          </cell>
          <cell r="BL11">
            <v>14469.450926016983</v>
          </cell>
          <cell r="BM11">
            <v>14292.976506907275</v>
          </cell>
          <cell r="BN11">
            <v>16285.859265051631</v>
          </cell>
          <cell r="BO11">
            <v>18519.217010892375</v>
          </cell>
          <cell r="BP11">
            <v>11418.375447566115</v>
          </cell>
          <cell r="BQ11">
            <v>13695.045375104077</v>
          </cell>
          <cell r="BR11">
            <v>16440.042810295039</v>
          </cell>
          <cell r="BS11">
            <v>17238.480050116174</v>
          </cell>
          <cell r="BT11">
            <v>19539.24023703242</v>
          </cell>
          <cell r="BU11">
            <v>22001.205860732862</v>
          </cell>
          <cell r="BV11">
            <v>13618.643674267278</v>
          </cell>
          <cell r="BW11">
            <v>16904.299024372165</v>
          </cell>
          <cell r="BX11">
            <v>20298.41712557065</v>
          </cell>
          <cell r="BY11">
            <v>20910.355391071964</v>
          </cell>
          <cell r="BZ11">
            <v>23260.411816779935</v>
          </cell>
          <cell r="CA11">
            <v>25875.231617209662</v>
          </cell>
          <cell r="CB11">
            <v>17634.865465124407</v>
          </cell>
          <cell r="CC11">
            <v>20297.008222907556</v>
          </cell>
          <cell r="CD11">
            <v>23474.095923491561</v>
          </cell>
          <cell r="CE11">
            <v>25285.716677818204</v>
          </cell>
          <cell r="CF11">
            <v>27984.003180804182</v>
          </cell>
          <cell r="CG11">
            <v>30860.317640857953</v>
          </cell>
          <cell r="CH11">
            <v>21358.678913147643</v>
          </cell>
          <cell r="CI11">
            <v>25140.010982946969</v>
          </cell>
          <cell r="CJ11">
            <v>29033.520459566353</v>
          </cell>
          <cell r="CK11">
            <v>3949.0748622359752</v>
          </cell>
          <cell r="CL11">
            <v>3878.1446614604174</v>
          </cell>
          <cell r="CM11">
            <v>3874.9137685805194</v>
          </cell>
          <cell r="CN11">
            <v>-1336.9683817346072</v>
          </cell>
          <cell r="CO11">
            <v>221.14007077987412</v>
          </cell>
          <cell r="CP11">
            <v>3870.9439123475677</v>
          </cell>
          <cell r="CQ11">
            <v>3914.6238563286256</v>
          </cell>
          <cell r="CR11">
            <v>3952.3112893673547</v>
          </cell>
          <cell r="CS11">
            <v>3869.9035876832177</v>
          </cell>
          <cell r="CT11">
            <v>-9155.2329611993591</v>
          </cell>
          <cell r="CU11">
            <v>-4533.4972254410059</v>
          </cell>
          <cell r="CV11">
            <v>326.03059115174528</v>
          </cell>
          <cell r="CW11">
            <v>3681.50928787662</v>
          </cell>
          <cell r="CX11">
            <v>3854.1491962032196</v>
          </cell>
          <cell r="CY11">
            <v>-2987.0534903486232</v>
          </cell>
          <cell r="CZ11">
            <v>592.83891495622856</v>
          </cell>
          <cell r="DA11">
            <v>-6183.4619662783862</v>
          </cell>
          <cell r="DB11">
            <v>-1651.9203715646872</v>
          </cell>
          <cell r="DC11">
            <v>2667.8491219463458</v>
          </cell>
          <cell r="DD11">
            <v>3936.0670967395376</v>
          </cell>
          <cell r="DE11">
            <v>6082.9272306197709</v>
          </cell>
          <cell r="DF11">
            <v>10433.153372083656</v>
          </cell>
          <cell r="DG11">
            <v>15813.137581529623</v>
          </cell>
          <cell r="DH11">
            <v>21451.567322979128</v>
          </cell>
          <cell r="DI11">
            <v>25447.495219901262</v>
          </cell>
          <cell r="DJ11">
            <v>29683.577102398151</v>
          </cell>
          <cell r="DK11">
            <v>22879.684029363056</v>
          </cell>
          <cell r="DL11">
            <v>27111.917691531184</v>
          </cell>
          <cell r="DM11">
            <v>20386.84445493457</v>
          </cell>
          <cell r="DN11">
            <v>25667.315809269759</v>
          </cell>
          <cell r="DO11">
            <v>30718.959370755838</v>
          </cell>
          <cell r="DP11">
            <v>35498.191537985986</v>
          </cell>
          <cell r="DQ11">
            <v>40474.809287390017</v>
          </cell>
          <cell r="DR11">
            <v>45539.205870892903</v>
          </cell>
          <cell r="DS11">
            <v>51732.058458562882</v>
          </cell>
          <cell r="DT11">
            <v>58227.386538529659</v>
          </cell>
          <cell r="DU11">
            <v>62925.259344890219</v>
          </cell>
          <cell r="DV11">
            <v>67888.94881104138</v>
          </cell>
          <cell r="DW11">
            <v>61444.781327173914</v>
          </cell>
          <cell r="DX11">
            <v>66414.452325004881</v>
          </cell>
          <cell r="DY11">
            <v>60067.005015950774</v>
          </cell>
          <cell r="DZ11">
            <v>66196.910933364954</v>
          </cell>
          <cell r="EA11">
            <v>72078.498534317987</v>
          </cell>
          <cell r="EB11">
            <v>77664.030040744372</v>
          </cell>
          <cell r="EC11">
            <v>83468.833093387511</v>
          </cell>
          <cell r="ED11">
            <v>89372.636178778892</v>
          </cell>
          <cell r="EE11">
            <v>96516.655781778201</v>
          </cell>
          <cell r="EF11">
            <v>103989.20831895444</v>
          </cell>
          <cell r="EG11">
            <v>119976.21012417605</v>
          </cell>
          <cell r="EH11">
            <v>119976.21012417605</v>
          </cell>
          <cell r="EI11">
            <v>112705.92879523562</v>
          </cell>
          <cell r="EJ11">
            <v>112705.92879523562</v>
          </cell>
          <cell r="EK11">
            <v>105499.73936551604</v>
          </cell>
          <cell r="EL11">
            <v>105499.73936551604</v>
          </cell>
          <cell r="EM11">
            <v>105499.73936551604</v>
          </cell>
          <cell r="EN11">
            <v>105499.73936551604</v>
          </cell>
          <cell r="EO11">
            <v>105499.73936551604</v>
          </cell>
          <cell r="EP11">
            <v>105499.73936551604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793.59593195034324</v>
          </cell>
          <cell r="CN12">
            <v>793.59593195034324</v>
          </cell>
          <cell r="CO12">
            <v>1587.1918639006865</v>
          </cell>
          <cell r="CP12">
            <v>1587.1918639006865</v>
          </cell>
          <cell r="CQ12">
            <v>1587.1918639006865</v>
          </cell>
          <cell r="CR12">
            <v>1587.1918639006865</v>
          </cell>
          <cell r="CS12">
            <v>1587.1918639006865</v>
          </cell>
          <cell r="CT12">
            <v>1587.1918639006865</v>
          </cell>
          <cell r="CU12">
            <v>1587.1918639006865</v>
          </cell>
          <cell r="CV12">
            <v>1587.1918639006865</v>
          </cell>
          <cell r="CW12">
            <v>1587.1918639006865</v>
          </cell>
          <cell r="CX12">
            <v>1587.1918639006865</v>
          </cell>
          <cell r="CY12">
            <v>5753.7172974954929</v>
          </cell>
          <cell r="CZ12">
            <v>5753.7172974954929</v>
          </cell>
          <cell r="DA12">
            <v>9920.2427310902985</v>
          </cell>
          <cell r="DB12">
            <v>9920.2427310902985</v>
          </cell>
          <cell r="DC12">
            <v>9920.2427310902985</v>
          </cell>
          <cell r="DD12">
            <v>9920.2427310902985</v>
          </cell>
          <cell r="DE12">
            <v>9920.2427310902985</v>
          </cell>
          <cell r="DF12">
            <v>9920.2427310902985</v>
          </cell>
          <cell r="DG12">
            <v>9920.2427310902985</v>
          </cell>
          <cell r="DH12">
            <v>9920.2427310902985</v>
          </cell>
          <cell r="DI12">
            <v>9920.2427310902985</v>
          </cell>
          <cell r="DJ12">
            <v>9920.2427310902985</v>
          </cell>
          <cell r="DK12">
            <v>11981.544206327701</v>
          </cell>
          <cell r="DL12">
            <v>11981.544206327701</v>
          </cell>
          <cell r="DM12">
            <v>14042.845681565104</v>
          </cell>
          <cell r="DN12">
            <v>14042.845681565104</v>
          </cell>
          <cell r="DO12">
            <v>14042.845681565104</v>
          </cell>
          <cell r="DP12">
            <v>14042.845681565104</v>
          </cell>
          <cell r="DQ12">
            <v>14042.845681565104</v>
          </cell>
          <cell r="DR12">
            <v>14042.845681565104</v>
          </cell>
          <cell r="DS12">
            <v>14042.845681565104</v>
          </cell>
          <cell r="DT12">
            <v>14042.845681565104</v>
          </cell>
          <cell r="DU12">
            <v>14042.845681565104</v>
          </cell>
          <cell r="DV12">
            <v>14042.845681565104</v>
          </cell>
          <cell r="DW12">
            <v>15100.941985360179</v>
          </cell>
          <cell r="DX12">
            <v>15100.941985360179</v>
          </cell>
          <cell r="DY12">
            <v>16159.038289155254</v>
          </cell>
          <cell r="DZ12">
            <v>16159.038289155254</v>
          </cell>
          <cell r="EA12">
            <v>16159.038289155254</v>
          </cell>
          <cell r="EB12">
            <v>16159.038289155254</v>
          </cell>
          <cell r="EC12">
            <v>16159.038289155254</v>
          </cell>
          <cell r="ED12">
            <v>16159.038289155254</v>
          </cell>
          <cell r="EE12">
            <v>16159.038289155254</v>
          </cell>
          <cell r="EF12">
            <v>16159.038289155254</v>
          </cell>
          <cell r="EG12">
            <v>16159.038289155254</v>
          </cell>
          <cell r="EH12">
            <v>16159.038289155254</v>
          </cell>
          <cell r="EI12">
            <v>17358.11273491455</v>
          </cell>
          <cell r="EJ12">
            <v>17358.11273491455</v>
          </cell>
          <cell r="EK12">
            <v>18557.187180673845</v>
          </cell>
          <cell r="EL12">
            <v>18557.187180673845</v>
          </cell>
          <cell r="EM12">
            <v>18557.187180673845</v>
          </cell>
          <cell r="EN12">
            <v>18557.187180673845</v>
          </cell>
          <cell r="EO12">
            <v>18557.187180673845</v>
          </cell>
          <cell r="EP12">
            <v>18557.187180673845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7538.2618000000002</v>
          </cell>
          <cell r="F13">
            <v>15902.77394692788</v>
          </cell>
          <cell r="G13">
            <v>19900.357433341833</v>
          </cell>
          <cell r="H13">
            <v>24653.487688020483</v>
          </cell>
          <cell r="I13">
            <v>29871.349992764703</v>
          </cell>
          <cell r="J13">
            <v>41225.593724155966</v>
          </cell>
          <cell r="K13">
            <v>54153.073114075785</v>
          </cell>
          <cell r="L13">
            <v>67297.569679010063</v>
          </cell>
          <cell r="M13">
            <v>76605.21980864396</v>
          </cell>
          <cell r="N13">
            <v>91188.782633869909</v>
          </cell>
          <cell r="O13">
            <v>102000.58521193024</v>
          </cell>
          <cell r="P13">
            <v>107974.4114090393</v>
          </cell>
          <cell r="Q13">
            <v>115871.93885546015</v>
          </cell>
          <cell r="R13">
            <v>124511.17212992026</v>
          </cell>
          <cell r="S13">
            <v>133936.11260915673</v>
          </cell>
          <cell r="T13">
            <v>142299.27095477551</v>
          </cell>
          <cell r="U13">
            <v>149188.68610418684</v>
          </cell>
          <cell r="V13">
            <v>156229.85739790584</v>
          </cell>
          <cell r="W13">
            <v>162709.82331685341</v>
          </cell>
          <cell r="X13">
            <v>168026.28818662436</v>
          </cell>
          <cell r="Y13">
            <v>172408.59923840224</v>
          </cell>
          <cell r="Z13">
            <v>177434.06120813038</v>
          </cell>
          <cell r="AA13">
            <v>183157.33571878506</v>
          </cell>
          <cell r="AB13">
            <v>187814.25865451858</v>
          </cell>
          <cell r="AC13">
            <v>192856.82625241188</v>
          </cell>
          <cell r="AD13">
            <v>197713.25635812813</v>
          </cell>
          <cell r="AE13">
            <v>202891.30173894245</v>
          </cell>
          <cell r="AF13">
            <v>208650.71192540039</v>
          </cell>
          <cell r="AG13">
            <v>214083.8899191104</v>
          </cell>
          <cell r="AH13">
            <v>220447.951880262</v>
          </cell>
          <cell r="AI13">
            <v>227148.36009699909</v>
          </cell>
          <cell r="AJ13">
            <v>234416.51648015901</v>
          </cell>
          <cell r="AK13">
            <v>241989.54209506905</v>
          </cell>
          <cell r="AL13">
            <v>249757.42701948542</v>
          </cell>
          <cell r="AM13">
            <v>258175.49673228391</v>
          </cell>
          <cell r="AN13">
            <v>266578.6290690988</v>
          </cell>
          <cell r="AO13">
            <v>275699.83949527924</v>
          </cell>
          <cell r="AP13">
            <v>283960.5487454551</v>
          </cell>
          <cell r="AQ13">
            <v>292437.27457646414</v>
          </cell>
          <cell r="AR13">
            <v>301197.23625407211</v>
          </cell>
          <cell r="AS13">
            <v>310000.26450601971</v>
          </cell>
          <cell r="AT13">
            <v>310144.47221913765</v>
          </cell>
          <cell r="AU13">
            <v>310289.38890021981</v>
          </cell>
          <cell r="AV13">
            <v>310435.0180347634</v>
          </cell>
          <cell r="AW13">
            <v>310581.36312540126</v>
          </cell>
          <cell r="AX13">
            <v>310728.42769198632</v>
          </cell>
          <cell r="AY13">
            <v>310876.21527167608</v>
          </cell>
          <cell r="AZ13">
            <v>311024.72941901773</v>
          </cell>
          <cell r="BA13">
            <v>311173.97370603378</v>
          </cell>
          <cell r="BB13">
            <v>311323.95172230783</v>
          </cell>
          <cell r="BC13">
            <v>311474.6670750709</v>
          </cell>
          <cell r="BD13">
            <v>311626.1233892882</v>
          </cell>
          <cell r="BE13">
            <v>311778.32430774643</v>
          </cell>
          <cell r="BF13">
            <v>311931.27349114127</v>
          </cell>
          <cell r="BG13">
            <v>312084.97461816546</v>
          </cell>
          <cell r="BH13">
            <v>312239.43138559727</v>
          </cell>
          <cell r="BI13">
            <v>312394.64750838949</v>
          </cell>
          <cell r="BJ13">
            <v>312550.62671975873</v>
          </cell>
          <cell r="BK13">
            <v>312707.37277127511</v>
          </cell>
          <cell r="BL13">
            <v>312864.88943295262</v>
          </cell>
          <cell r="BM13">
            <v>313023.18049333984</v>
          </cell>
          <cell r="BN13">
            <v>313182.24975961086</v>
          </cell>
          <cell r="BO13">
            <v>313342.10105765704</v>
          </cell>
          <cell r="BP13">
            <v>313502.7382321789</v>
          </cell>
          <cell r="BQ13">
            <v>313664.16514677875</v>
          </cell>
          <cell r="BR13">
            <v>313826.38568405341</v>
          </cell>
          <cell r="BS13">
            <v>313989.4037456878</v>
          </cell>
          <cell r="BT13">
            <v>314153.2232525486</v>
          </cell>
          <cell r="BU13">
            <v>314317.84814477863</v>
          </cell>
          <cell r="BV13">
            <v>314483.28238189174</v>
          </cell>
          <cell r="BW13">
            <v>314649.52994286781</v>
          </cell>
          <cell r="BX13">
            <v>314816.59482624859</v>
          </cell>
          <cell r="BY13">
            <v>314984.45428371365</v>
          </cell>
          <cell r="BZ13">
            <v>315153.11209432152</v>
          </cell>
          <cell r="CA13">
            <v>315322.57205510425</v>
          </cell>
          <cell r="CB13">
            <v>315492.83798115293</v>
          </cell>
          <cell r="CC13">
            <v>315663.91370570345</v>
          </cell>
          <cell r="CD13">
            <v>315835.80308022292</v>
          </cell>
          <cell r="CE13">
            <v>316008.50997449638</v>
          </cell>
          <cell r="CF13">
            <v>316182.03827671381</v>
          </cell>
          <cell r="CG13">
            <v>316356.39189355774</v>
          </cell>
          <cell r="CH13">
            <v>316531.57475029124</v>
          </cell>
          <cell r="CI13">
            <v>316707.59079084621</v>
          </cell>
          <cell r="CJ13">
            <v>316884.44397791225</v>
          </cell>
          <cell r="CK13">
            <v>317062.13829302578</v>
          </cell>
          <cell r="CL13">
            <v>311499.64463876217</v>
          </cell>
          <cell r="CM13">
            <v>305937.15098449856</v>
          </cell>
          <cell r="CN13">
            <v>300374.65733023494</v>
          </cell>
          <cell r="CO13">
            <v>294812.16367597133</v>
          </cell>
          <cell r="CP13">
            <v>289249.67002170772</v>
          </cell>
          <cell r="CQ13">
            <v>283687.1763674441</v>
          </cell>
          <cell r="CR13">
            <v>278124.68271318049</v>
          </cell>
          <cell r="CS13">
            <v>272562.18905891688</v>
          </cell>
          <cell r="CT13">
            <v>266999.69540465326</v>
          </cell>
          <cell r="CU13">
            <v>261437.20175038965</v>
          </cell>
          <cell r="CV13">
            <v>255874.70809612604</v>
          </cell>
          <cell r="CW13">
            <v>250312.21444186242</v>
          </cell>
          <cell r="CX13">
            <v>244749.72078759881</v>
          </cell>
          <cell r="CY13">
            <v>239187.2271333352</v>
          </cell>
          <cell r="CZ13">
            <v>233624.73347907158</v>
          </cell>
          <cell r="DA13">
            <v>228062.23982480797</v>
          </cell>
          <cell r="DB13">
            <v>222499.74617054436</v>
          </cell>
          <cell r="DC13">
            <v>216937.25251628074</v>
          </cell>
          <cell r="DD13">
            <v>211374.75886201713</v>
          </cell>
          <cell r="DE13">
            <v>205812.26520775352</v>
          </cell>
          <cell r="DF13">
            <v>200249.7715534899</v>
          </cell>
          <cell r="DG13">
            <v>194687.27789922629</v>
          </cell>
          <cell r="DH13">
            <v>189124.78424496268</v>
          </cell>
          <cell r="DI13">
            <v>183562.29059069909</v>
          </cell>
          <cell r="DJ13">
            <v>177999.79693643548</v>
          </cell>
          <cell r="DK13">
            <v>172437.30328217187</v>
          </cell>
          <cell r="DL13">
            <v>166874.80962790825</v>
          </cell>
          <cell r="DM13">
            <v>161312.31597364464</v>
          </cell>
          <cell r="DN13">
            <v>155749.82231938103</v>
          </cell>
          <cell r="DO13">
            <v>150187.32866511741</v>
          </cell>
          <cell r="DP13">
            <v>144624.8350108538</v>
          </cell>
          <cell r="DQ13">
            <v>139062.34135659019</v>
          </cell>
          <cell r="DR13">
            <v>133499.84770232657</v>
          </cell>
          <cell r="DS13">
            <v>127937.35404806296</v>
          </cell>
          <cell r="DT13">
            <v>122374.86039379935</v>
          </cell>
          <cell r="DU13">
            <v>116812.36673953573</v>
          </cell>
          <cell r="DV13">
            <v>111249.87308527212</v>
          </cell>
          <cell r="DW13">
            <v>105687.37943100851</v>
          </cell>
          <cell r="DX13">
            <v>100124.88577674489</v>
          </cell>
          <cell r="DY13">
            <v>94562.39212248128</v>
          </cell>
          <cell r="DZ13">
            <v>88999.898468217667</v>
          </cell>
          <cell r="EA13">
            <v>83437.404813954054</v>
          </cell>
          <cell r="EB13">
            <v>77874.91115969044</v>
          </cell>
          <cell r="EC13">
            <v>72312.417505426827</v>
          </cell>
          <cell r="ED13">
            <v>66749.923851163214</v>
          </cell>
          <cell r="EE13">
            <v>61187.430196899601</v>
          </cell>
          <cell r="EF13">
            <v>55624.936542635987</v>
          </cell>
          <cell r="EG13">
            <v>50062.442888372403</v>
          </cell>
          <cell r="EH13">
            <v>44499.94923410879</v>
          </cell>
          <cell r="EI13">
            <v>38937.455579845177</v>
          </cell>
          <cell r="EJ13">
            <v>33374.961925581563</v>
          </cell>
          <cell r="EK13">
            <v>27812.46827131795</v>
          </cell>
          <cell r="EL13">
            <v>22249.974617054337</v>
          </cell>
          <cell r="EM13">
            <v>16687.480962790723</v>
          </cell>
          <cell r="EN13">
            <v>11124.98730852711</v>
          </cell>
          <cell r="EO13">
            <v>5562.4936542634969</v>
          </cell>
          <cell r="EP13">
            <v>-1.1641532182693481E-10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</row>
        <row r="16">
          <cell r="B16">
            <v>355.86329459999996</v>
          </cell>
          <cell r="C16">
            <v>779.14113971966594</v>
          </cell>
          <cell r="D16">
            <v>1212.9487972360344</v>
          </cell>
          <cell r="E16">
            <v>1972.5871519708428</v>
          </cell>
          <cell r="F16">
            <v>2725.1952510757856</v>
          </cell>
          <cell r="G16">
            <v>4264.0526915125301</v>
          </cell>
          <cell r="H16">
            <v>4993.6746381456633</v>
          </cell>
          <cell r="I16">
            <v>5758.7098822790394</v>
          </cell>
          <cell r="J16">
            <v>7319.7162711607143</v>
          </cell>
          <cell r="K16">
            <v>8386.2541657642796</v>
          </cell>
          <cell r="L16">
            <v>9312.9010966293899</v>
          </cell>
          <cell r="M16">
            <v>10886.891709653184</v>
          </cell>
          <cell r="N16">
            <v>15536.299368985057</v>
          </cell>
          <cell r="O16">
            <v>16731.883360182397</v>
          </cell>
          <cell r="P16">
            <v>17829.617573297579</v>
          </cell>
          <cell r="Q16">
            <v>22190.758714547566</v>
          </cell>
          <cell r="R16">
            <v>23216.444785497846</v>
          </cell>
          <cell r="S16">
            <v>24478.500024937206</v>
          </cell>
          <cell r="T16">
            <v>29144.210759230511</v>
          </cell>
          <cell r="U16">
            <v>30459.290595951483</v>
          </cell>
          <cell r="V16">
            <v>32318.703684299897</v>
          </cell>
          <cell r="W16">
            <v>36988.703209530308</v>
          </cell>
          <cell r="X16">
            <v>38255.952605184058</v>
          </cell>
          <cell r="Y16">
            <v>40084.071989779288</v>
          </cell>
          <cell r="Z16">
            <v>44905.946680452151</v>
          </cell>
          <cell r="AA16">
            <v>46296.460697318464</v>
          </cell>
          <cell r="AB16">
            <v>47664.137826535552</v>
          </cell>
          <cell r="AC16">
            <v>52145.388791657577</v>
          </cell>
          <cell r="AD16">
            <v>53415.91270582944</v>
          </cell>
          <cell r="AE16">
            <v>54712.160856664195</v>
          </cell>
          <cell r="AF16">
            <v>59296.634868414716</v>
          </cell>
          <cell r="AG16">
            <v>60667.130274931886</v>
          </cell>
          <cell r="AH16">
            <v>62046.4223843812</v>
          </cell>
          <cell r="AI16">
            <v>66656.28645241732</v>
          </cell>
          <cell r="AJ16">
            <v>67997.53007651509</v>
          </cell>
          <cell r="AK16">
            <v>69358.900594893552</v>
          </cell>
          <cell r="AL16">
            <v>73983.218269681485</v>
          </cell>
          <cell r="AM16">
            <v>75506.374203136933</v>
          </cell>
          <cell r="AN16">
            <v>77085.889691600489</v>
          </cell>
          <cell r="AO16">
            <v>81766.509354945127</v>
          </cell>
          <cell r="AP16">
            <v>83331.114344046728</v>
          </cell>
          <cell r="AQ16">
            <v>85004.377479932562</v>
          </cell>
          <cell r="AR16">
            <v>90047.17673356086</v>
          </cell>
          <cell r="AS16">
            <v>91954.652340847984</v>
          </cell>
          <cell r="AT16">
            <v>93842.666821254476</v>
          </cell>
          <cell r="AU16">
            <v>98956.501149556949</v>
          </cell>
          <cell r="AV16">
            <v>100796.18487440875</v>
          </cell>
          <cell r="AW16">
            <v>102655.72564445835</v>
          </cell>
          <cell r="AX16">
            <v>107777.70681692704</v>
          </cell>
          <cell r="AY16">
            <v>109930.0889605285</v>
          </cell>
          <cell r="AZ16">
            <v>112067.56784712411</v>
          </cell>
          <cell r="BA16">
            <v>116700.4164567933</v>
          </cell>
          <cell r="BB16">
            <v>118718.40379792851</v>
          </cell>
          <cell r="BC16">
            <v>120764.39544738601</v>
          </cell>
          <cell r="BD16">
            <v>125509.66565667499</v>
          </cell>
          <cell r="BE16">
            <v>127636.79972224298</v>
          </cell>
          <cell r="BF16">
            <v>129773.27092298094</v>
          </cell>
          <cell r="BG16">
            <v>134156.55545171301</v>
          </cell>
          <cell r="BH16">
            <v>136239.52497425993</v>
          </cell>
          <cell r="BI16">
            <v>138344.07293082713</v>
          </cell>
          <cell r="BJ16">
            <v>142735.70401666441</v>
          </cell>
          <cell r="BK16">
            <v>144978.31659398152</v>
          </cell>
          <cell r="BL16">
            <v>147219.720956156</v>
          </cell>
          <cell r="BM16">
            <v>151207.55064153866</v>
          </cell>
          <cell r="BN16">
            <v>153392.64187818993</v>
          </cell>
          <cell r="BO16">
            <v>155608.47561388317</v>
          </cell>
          <cell r="BP16">
            <v>159732.60089911375</v>
          </cell>
          <cell r="BQ16">
            <v>161975.31444988286</v>
          </cell>
          <cell r="BR16">
            <v>164290.89078805485</v>
          </cell>
          <cell r="BS16">
            <v>168281.0687977713</v>
          </cell>
          <cell r="BT16">
            <v>170538.24582063771</v>
          </cell>
          <cell r="BU16">
            <v>172819.18707451553</v>
          </cell>
          <cell r="BV16">
            <v>176818.94404667109</v>
          </cell>
          <cell r="BW16">
            <v>179251.80138498789</v>
          </cell>
          <cell r="BX16">
            <v>181682.97050323465</v>
          </cell>
          <cell r="BY16">
            <v>185291.04580202585</v>
          </cell>
          <cell r="BZ16">
            <v>187569.61119936485</v>
          </cell>
          <cell r="CA16">
            <v>189881.50398642005</v>
          </cell>
          <cell r="CB16">
            <v>193556.27694656645</v>
          </cell>
          <cell r="CC16">
            <v>195897.05300043031</v>
          </cell>
          <cell r="CD16">
            <v>198317.45306095481</v>
          </cell>
          <cell r="CE16">
            <v>201805.84086093094</v>
          </cell>
          <cell r="CF16">
            <v>204161.50656945727</v>
          </cell>
          <cell r="CG16">
            <v>206542.88141507379</v>
          </cell>
          <cell r="CH16">
            <v>210040.76723736234</v>
          </cell>
          <cell r="CI16">
            <v>212588.28742669019</v>
          </cell>
          <cell r="CJ16">
            <v>215131.67592368062</v>
          </cell>
          <cell r="CK16">
            <v>218196.72463749629</v>
          </cell>
          <cell r="CL16">
            <v>216282.71828102702</v>
          </cell>
          <cell r="CM16">
            <v>214368.71192455775</v>
          </cell>
          <cell r="CN16">
            <v>212454.70556808848</v>
          </cell>
          <cell r="CO16">
            <v>210540.69921161921</v>
          </cell>
          <cell r="CP16">
            <v>208626.69285514994</v>
          </cell>
          <cell r="CQ16">
            <v>206712.68649868068</v>
          </cell>
          <cell r="CR16">
            <v>204798.68014221144</v>
          </cell>
          <cell r="CS16">
            <v>202884.67378574217</v>
          </cell>
          <cell r="CT16">
            <v>200970.6674292729</v>
          </cell>
          <cell r="CU16">
            <v>199056.66107280363</v>
          </cell>
          <cell r="CV16">
            <v>197142.65471633436</v>
          </cell>
          <cell r="CW16">
            <v>195228.6483598651</v>
          </cell>
          <cell r="CX16">
            <v>193314.64200339583</v>
          </cell>
          <cell r="CY16">
            <v>191400.63564692656</v>
          </cell>
          <cell r="CZ16">
            <v>189486.62929045729</v>
          </cell>
          <cell r="DA16">
            <v>187572.62293398805</v>
          </cell>
          <cell r="DB16">
            <v>185658.61657751878</v>
          </cell>
          <cell r="DC16">
            <v>183744.61022104952</v>
          </cell>
          <cell r="DD16">
            <v>181830.60386458025</v>
          </cell>
          <cell r="DE16">
            <v>179916.59750811098</v>
          </cell>
          <cell r="DF16">
            <v>178002.59115164171</v>
          </cell>
          <cell r="DG16">
            <v>176088.58479517244</v>
          </cell>
          <cell r="DH16">
            <v>174174.57843870317</v>
          </cell>
          <cell r="DI16">
            <v>172260.57208223391</v>
          </cell>
          <cell r="DJ16">
            <v>170346.56572576464</v>
          </cell>
          <cell r="DK16">
            <v>168432.55936929537</v>
          </cell>
          <cell r="DL16">
            <v>166518.5530128261</v>
          </cell>
          <cell r="DM16">
            <v>164604.54665635683</v>
          </cell>
          <cell r="DN16">
            <v>162690.54029988757</v>
          </cell>
          <cell r="DO16">
            <v>160776.5339434183</v>
          </cell>
          <cell r="DP16">
            <v>158862.52758694903</v>
          </cell>
          <cell r="DQ16">
            <v>156948.52123047976</v>
          </cell>
          <cell r="DR16">
            <v>155034.51487401049</v>
          </cell>
          <cell r="DS16">
            <v>153120.50851754122</v>
          </cell>
          <cell r="DT16">
            <v>151206.50216107196</v>
          </cell>
          <cell r="DU16">
            <v>149292.49580460269</v>
          </cell>
          <cell r="DV16">
            <v>147378.48944813342</v>
          </cell>
          <cell r="DW16">
            <v>145464.48309166415</v>
          </cell>
          <cell r="DX16">
            <v>143550.47673519488</v>
          </cell>
          <cell r="DY16">
            <v>141636.47037872561</v>
          </cell>
          <cell r="DZ16">
            <v>139722.46402225635</v>
          </cell>
          <cell r="EA16">
            <v>137808.45766578708</v>
          </cell>
          <cell r="EB16">
            <v>135894.45130931781</v>
          </cell>
          <cell r="EC16">
            <v>133980.44495284854</v>
          </cell>
          <cell r="ED16">
            <v>132066.43859637927</v>
          </cell>
          <cell r="EE16">
            <v>130152.43223991001</v>
          </cell>
          <cell r="EF16">
            <v>128238.42588344074</v>
          </cell>
          <cell r="EG16">
            <v>126324.41952697147</v>
          </cell>
          <cell r="EH16">
            <v>124410.4131705022</v>
          </cell>
          <cell r="EI16">
            <v>122496.40681403293</v>
          </cell>
          <cell r="EJ16">
            <v>120582.40045756366</v>
          </cell>
          <cell r="EK16">
            <v>118668.3941010944</v>
          </cell>
          <cell r="EL16">
            <v>116754.38774462513</v>
          </cell>
          <cell r="EM16">
            <v>114840.38138815586</v>
          </cell>
          <cell r="EN16">
            <v>112926.37503168659</v>
          </cell>
          <cell r="EO16">
            <v>111012.36867521732</v>
          </cell>
          <cell r="EP16">
            <v>109098.36231874806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</row>
        <row r="17">
          <cell r="B17">
            <v>2400.2914000000001</v>
          </cell>
          <cell r="C17">
            <v>5317.9114660761334</v>
          </cell>
          <cell r="D17">
            <v>8391.839625306724</v>
          </cell>
          <cell r="E17">
            <v>21229.894349130635</v>
          </cell>
          <cell r="F17">
            <v>23852.91529713061</v>
          </cell>
          <cell r="G17">
            <v>44592.793056616159</v>
          </cell>
          <cell r="H17">
            <v>47242.727261555221</v>
          </cell>
          <cell r="I17">
            <v>50125.181061353564</v>
          </cell>
          <cell r="J17">
            <v>53306.395977039683</v>
          </cell>
          <cell r="K17">
            <v>90248.262434839271</v>
          </cell>
          <cell r="L17">
            <v>113191.29131096564</v>
          </cell>
          <cell r="M17">
            <v>181251.68285195332</v>
          </cell>
          <cell r="N17">
            <v>192181.83445841057</v>
          </cell>
          <cell r="O17">
            <v>196210.48797931435</v>
          </cell>
          <cell r="P17">
            <v>202934.28056656499</v>
          </cell>
          <cell r="Q17">
            <v>206157.52392059239</v>
          </cell>
          <cell r="R17">
            <v>209556.32831562997</v>
          </cell>
          <cell r="S17">
            <v>213080.55302519124</v>
          </cell>
          <cell r="T17">
            <v>220649.86275057707</v>
          </cell>
          <cell r="U17">
            <v>228472.22543483612</v>
          </cell>
          <cell r="V17">
            <v>234870.95197846118</v>
          </cell>
          <cell r="W17">
            <v>238499.89921364051</v>
          </cell>
          <cell r="X17">
            <v>241907.6860495361</v>
          </cell>
          <cell r="Y17">
            <v>245404.49283065653</v>
          </cell>
          <cell r="Z17">
            <v>262152.35267501156</v>
          </cell>
          <cell r="AA17">
            <v>266373.12435072043</v>
          </cell>
          <cell r="AB17">
            <v>273294.19880546513</v>
          </cell>
          <cell r="AC17">
            <v>276485.37727423193</v>
          </cell>
          <cell r="AD17">
            <v>279905.3657144811</v>
          </cell>
          <cell r="AE17">
            <v>283500.04904800339</v>
          </cell>
          <cell r="AF17">
            <v>291360.96253422101</v>
          </cell>
          <cell r="AG17">
            <v>299530.53209966695</v>
          </cell>
          <cell r="AH17">
            <v>306244.27875190828</v>
          </cell>
          <cell r="AI17">
            <v>310056.8701515923</v>
          </cell>
          <cell r="AJ17">
            <v>313633.68441220227</v>
          </cell>
          <cell r="AK17">
            <v>317299.60901644296</v>
          </cell>
          <cell r="AL17">
            <v>324209.11469445186</v>
          </cell>
          <cell r="AM17">
            <v>334148.94133267365</v>
          </cell>
          <cell r="AN17">
            <v>347383.4876854053</v>
          </cell>
          <cell r="AO17">
            <v>357930.57636754203</v>
          </cell>
          <cell r="AP17">
            <v>367754.44647548639</v>
          </cell>
          <cell r="AQ17">
            <v>377902.97600877401</v>
          </cell>
          <cell r="AR17">
            <v>391704.26207178622</v>
          </cell>
          <cell r="AS17">
            <v>402413.27549477154</v>
          </cell>
          <cell r="AT17">
            <v>408519.72996849212</v>
          </cell>
          <cell r="AU17">
            <v>412552.75621111627</v>
          </cell>
          <cell r="AV17">
            <v>416380.19266466104</v>
          </cell>
          <cell r="AW17">
            <v>420361.57588010037</v>
          </cell>
          <cell r="AX17">
            <v>418956.80271022185</v>
          </cell>
          <cell r="AY17">
            <v>423749.67402612441</v>
          </cell>
          <cell r="AZ17">
            <v>434456.55357557454</v>
          </cell>
          <cell r="BA17">
            <v>438058.80957795784</v>
          </cell>
          <cell r="BB17">
            <v>441987.86700476019</v>
          </cell>
          <cell r="BC17">
            <v>446164.97497839347</v>
          </cell>
          <cell r="BD17">
            <v>442774.95803385496</v>
          </cell>
          <cell r="BE17">
            <v>451954.95552939759</v>
          </cell>
          <cell r="BF17">
            <v>456713.81905658694</v>
          </cell>
          <cell r="BG17">
            <v>461225.0786743901</v>
          </cell>
          <cell r="BH17">
            <v>465520.75100111263</v>
          </cell>
          <cell r="BI17">
            <v>469985.68565545173</v>
          </cell>
          <cell r="BJ17">
            <v>463790.35599524411</v>
          </cell>
          <cell r="BK17">
            <v>469121.77734999108</v>
          </cell>
          <cell r="BL17">
            <v>474554.06131512555</v>
          </cell>
          <cell r="BM17">
            <v>478523.70764178573</v>
          </cell>
          <cell r="BN17">
            <v>482860.75090285239</v>
          </cell>
          <cell r="BO17">
            <v>487469.79368243256</v>
          </cell>
          <cell r="BP17">
            <v>484653.71457885875</v>
          </cell>
          <cell r="BQ17">
            <v>489334.5249717657</v>
          </cell>
          <cell r="BR17">
            <v>494557.31928240327</v>
          </cell>
          <cell r="BS17">
            <v>499508.95259357529</v>
          </cell>
          <cell r="BT17">
            <v>504230.70931021869</v>
          </cell>
          <cell r="BU17">
            <v>509138.24108002707</v>
          </cell>
          <cell r="BV17">
            <v>504920.87010283011</v>
          </cell>
          <cell r="BW17">
            <v>510805.63035222789</v>
          </cell>
          <cell r="BX17">
            <v>516797.98245505389</v>
          </cell>
          <cell r="BY17">
            <v>521185.85547681141</v>
          </cell>
          <cell r="BZ17">
            <v>525983.13511046628</v>
          </cell>
          <cell r="CA17">
            <v>531079.30765873403</v>
          </cell>
          <cell r="CB17">
            <v>526683.98039284383</v>
          </cell>
          <cell r="CC17">
            <v>531857.97492904135</v>
          </cell>
          <cell r="CD17">
            <v>537627.35206466937</v>
          </cell>
          <cell r="CE17">
            <v>543100.06751324551</v>
          </cell>
          <cell r="CF17">
            <v>548327.54802697524</v>
          </cell>
          <cell r="CG17">
            <v>553759.5909494895</v>
          </cell>
          <cell r="CH17">
            <v>547931.02090080129</v>
          </cell>
          <cell r="CI17">
            <v>554435.88920048333</v>
          </cell>
          <cell r="CJ17">
            <v>561049.64036115922</v>
          </cell>
          <cell r="CK17">
            <v>539207.93779275799</v>
          </cell>
          <cell r="CL17">
            <v>532502.68654141121</v>
          </cell>
          <cell r="CM17">
            <v>525839.56677969266</v>
          </cell>
          <cell r="CN17">
            <v>513127.72360887518</v>
          </cell>
          <cell r="CO17">
            <v>508044.98235522286</v>
          </cell>
          <cell r="CP17">
            <v>504275.15158070589</v>
          </cell>
          <cell r="CQ17">
            <v>496813.97094151366</v>
          </cell>
          <cell r="CR17">
            <v>489353.70699924417</v>
          </cell>
          <cell r="CS17">
            <v>481812.26420552749</v>
          </cell>
          <cell r="CT17">
            <v>461317.69536934647</v>
          </cell>
          <cell r="CU17">
            <v>458574.67205244733</v>
          </cell>
          <cell r="CV17">
            <v>455952.4895224169</v>
          </cell>
          <cell r="CW17">
            <v>451663.92907476344</v>
          </cell>
          <cell r="CX17">
            <v>444409.75505284138</v>
          </cell>
          <cell r="CY17">
            <v>434283.66196846339</v>
          </cell>
          <cell r="CZ17">
            <v>430361.37302668288</v>
          </cell>
          <cell r="DA17">
            <v>420321.03331837023</v>
          </cell>
          <cell r="DB17">
            <v>417438.25023573439</v>
          </cell>
          <cell r="DC17">
            <v>414250.42321515753</v>
          </cell>
          <cell r="DD17">
            <v>408018.62172576482</v>
          </cell>
          <cell r="DE17">
            <v>402708.01672333444</v>
          </cell>
          <cell r="DF17">
            <v>399589.42617640086</v>
          </cell>
          <cell r="DG17">
            <v>397615.18249233312</v>
          </cell>
          <cell r="DH17">
            <v>395770.61002036359</v>
          </cell>
          <cell r="DI17">
            <v>392106.76506638981</v>
          </cell>
          <cell r="DJ17">
            <v>388920.64716085792</v>
          </cell>
          <cell r="DK17">
            <v>376728.89712381246</v>
          </cell>
          <cell r="DL17">
            <v>373456.51604987984</v>
          </cell>
          <cell r="DM17">
            <v>361366.39972706145</v>
          </cell>
          <cell r="DN17">
            <v>359238.29996686842</v>
          </cell>
          <cell r="DO17">
            <v>356779.38186505728</v>
          </cell>
          <cell r="DP17">
            <v>354056.33144119906</v>
          </cell>
          <cell r="DQ17">
            <v>351577.1947666374</v>
          </cell>
          <cell r="DR17">
            <v>349173.44368681731</v>
          </cell>
          <cell r="DS17">
            <v>348023.47336167784</v>
          </cell>
          <cell r="DT17">
            <v>347036.55678430723</v>
          </cell>
          <cell r="DU17">
            <v>344056.90393180051</v>
          </cell>
          <cell r="DV17">
            <v>341603.51883012929</v>
          </cell>
          <cell r="DW17">
            <v>328770.88651756605</v>
          </cell>
          <cell r="DX17">
            <v>326233.10772803775</v>
          </cell>
          <cell r="DY17">
            <v>313522.19568281254</v>
          </cell>
          <cell r="DZ17">
            <v>312250.00742877787</v>
          </cell>
          <cell r="EA17">
            <v>310617.66641159728</v>
          </cell>
          <cell r="EB17">
            <v>308698.34358368348</v>
          </cell>
          <cell r="EC17">
            <v>307049.32778028032</v>
          </cell>
          <cell r="ED17">
            <v>305485.70092234248</v>
          </cell>
          <cell r="EE17">
            <v>305299.66455835116</v>
          </cell>
          <cell r="EF17">
            <v>305288.56778961193</v>
          </cell>
          <cell r="EG17">
            <v>313660.70564607147</v>
          </cell>
          <cell r="EH17">
            <v>306167.2351058101</v>
          </cell>
          <cell r="EI17">
            <v>292652.31229683623</v>
          </cell>
          <cell r="EJ17">
            <v>285141.75858819456</v>
          </cell>
          <cell r="EK17">
            <v>271718.28008188587</v>
          </cell>
          <cell r="EL17">
            <v>264323.20493205986</v>
          </cell>
          <cell r="EM17">
            <v>256805.6160272751</v>
          </cell>
          <cell r="EN17">
            <v>249297.96227722408</v>
          </cell>
          <cell r="EO17">
            <v>241846.24902676983</v>
          </cell>
          <cell r="EP17">
            <v>234379.59057740762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10000</v>
          </cell>
          <cell r="H20">
            <v>10000</v>
          </cell>
          <cell r="I20">
            <v>10000</v>
          </cell>
          <cell r="J20">
            <v>10000</v>
          </cell>
          <cell r="K20">
            <v>44000</v>
          </cell>
          <cell r="L20">
            <v>64000</v>
          </cell>
          <cell r="M20">
            <v>102000</v>
          </cell>
          <cell r="N20">
            <v>102000</v>
          </cell>
          <cell r="O20">
            <v>102000</v>
          </cell>
          <cell r="P20">
            <v>102000</v>
          </cell>
          <cell r="Q20">
            <v>102000</v>
          </cell>
          <cell r="R20">
            <v>102000</v>
          </cell>
          <cell r="S20">
            <v>102000</v>
          </cell>
          <cell r="T20">
            <v>102000</v>
          </cell>
          <cell r="U20">
            <v>102000</v>
          </cell>
          <cell r="V20">
            <v>102000</v>
          </cell>
          <cell r="W20">
            <v>102000</v>
          </cell>
          <cell r="X20">
            <v>102000</v>
          </cell>
          <cell r="Y20">
            <v>102000</v>
          </cell>
          <cell r="Z20">
            <v>102000</v>
          </cell>
          <cell r="AA20">
            <v>102000</v>
          </cell>
          <cell r="AB20">
            <v>102000</v>
          </cell>
          <cell r="AC20">
            <v>102000</v>
          </cell>
          <cell r="AD20">
            <v>102000</v>
          </cell>
          <cell r="AE20">
            <v>102000</v>
          </cell>
          <cell r="AF20">
            <v>102000</v>
          </cell>
          <cell r="AG20">
            <v>102000</v>
          </cell>
          <cell r="AH20">
            <v>102000</v>
          </cell>
          <cell r="AI20">
            <v>102000</v>
          </cell>
          <cell r="AJ20">
            <v>102000</v>
          </cell>
          <cell r="AK20">
            <v>102000</v>
          </cell>
          <cell r="AL20">
            <v>105256.75508393688</v>
          </cell>
          <cell r="AM20">
            <v>110842.81875887461</v>
          </cell>
          <cell r="AN20">
            <v>110842.81875887461</v>
          </cell>
          <cell r="AO20">
            <v>118164.80512833806</v>
          </cell>
          <cell r="AP20">
            <v>124483.15427288132</v>
          </cell>
          <cell r="AQ20">
            <v>130912.04743911521</v>
          </cell>
          <cell r="AR20">
            <v>136524.28840013192</v>
          </cell>
          <cell r="AS20">
            <v>138685.33032401098</v>
          </cell>
          <cell r="AT20">
            <v>138685.33032401098</v>
          </cell>
          <cell r="AU20">
            <v>138685.33032401098</v>
          </cell>
          <cell r="AV20">
            <v>138685.33032401098</v>
          </cell>
          <cell r="AW20">
            <v>138685.33032401098</v>
          </cell>
          <cell r="AX20">
            <v>133254.31120144489</v>
          </cell>
          <cell r="AY20">
            <v>133254.31120144489</v>
          </cell>
          <cell r="AZ20">
            <v>133254.31120144489</v>
          </cell>
          <cell r="BA20">
            <v>133254.31120144489</v>
          </cell>
          <cell r="BB20">
            <v>133254.31120144489</v>
          </cell>
          <cell r="BC20">
            <v>133254.31120144489</v>
          </cell>
          <cell r="BD20">
            <v>121014.31120144489</v>
          </cell>
          <cell r="BE20">
            <v>121014.31120144489</v>
          </cell>
          <cell r="BF20">
            <v>121014.31120144489</v>
          </cell>
          <cell r="BG20">
            <v>121014.31120144489</v>
          </cell>
          <cell r="BH20">
            <v>121014.31120144489</v>
          </cell>
          <cell r="BI20">
            <v>121014.31120144489</v>
          </cell>
          <cell r="BJ20">
            <v>110304.31120144489</v>
          </cell>
          <cell r="BK20">
            <v>110304.31120144489</v>
          </cell>
          <cell r="BL20">
            <v>110304.31120144489</v>
          </cell>
          <cell r="BM20">
            <v>110304.31120144489</v>
          </cell>
          <cell r="BN20">
            <v>110304.31120144489</v>
          </cell>
          <cell r="BO20">
            <v>110304.31120144489</v>
          </cell>
          <cell r="BP20">
            <v>103164.31120144489</v>
          </cell>
          <cell r="BQ20">
            <v>103164.31120144489</v>
          </cell>
          <cell r="BR20">
            <v>103164.31120144489</v>
          </cell>
          <cell r="BS20">
            <v>103164.31120144489</v>
          </cell>
          <cell r="BT20">
            <v>103164.31120144489</v>
          </cell>
          <cell r="BU20">
            <v>103164.31120144489</v>
          </cell>
          <cell r="BV20">
            <v>93984.311201444885</v>
          </cell>
          <cell r="BW20">
            <v>93984.311201444885</v>
          </cell>
          <cell r="BX20">
            <v>93984.311201444885</v>
          </cell>
          <cell r="BY20">
            <v>93984.311201444885</v>
          </cell>
          <cell r="BZ20">
            <v>93984.311201444885</v>
          </cell>
          <cell r="CA20">
            <v>93984.311201444885</v>
          </cell>
          <cell r="CB20">
            <v>84804.311201444885</v>
          </cell>
          <cell r="CC20">
            <v>84804.311201444885</v>
          </cell>
          <cell r="CD20">
            <v>84804.311201444885</v>
          </cell>
          <cell r="CE20">
            <v>84804.311201444885</v>
          </cell>
          <cell r="CF20">
            <v>84804.311201444885</v>
          </cell>
          <cell r="CG20">
            <v>84804.311201444885</v>
          </cell>
          <cell r="CH20">
            <v>73482.311201444885</v>
          </cell>
          <cell r="CI20">
            <v>73482.311201444885</v>
          </cell>
          <cell r="CJ20">
            <v>73482.311201444885</v>
          </cell>
          <cell r="CK20">
            <v>46782.311201444885</v>
          </cell>
          <cell r="CL20">
            <v>44482.311201444885</v>
          </cell>
          <cell r="CM20">
            <v>42982.311201444885</v>
          </cell>
          <cell r="CN20">
            <v>35434.311201444885</v>
          </cell>
          <cell r="CO20">
            <v>35434.311201444885</v>
          </cell>
          <cell r="CP20">
            <v>35134.311201444885</v>
          </cell>
          <cell r="CQ20">
            <v>31934.311201444885</v>
          </cell>
          <cell r="CR20">
            <v>28434.311201444885</v>
          </cell>
          <cell r="CS20">
            <v>24634.311201444885</v>
          </cell>
          <cell r="CT20">
            <v>8314.3112014448852</v>
          </cell>
          <cell r="CU20">
            <v>8314.3112014448852</v>
          </cell>
          <cell r="CV20">
            <v>8314.3112014448852</v>
          </cell>
          <cell r="CW20">
            <v>8314.3112014448852</v>
          </cell>
          <cell r="CX20">
            <v>4914.3112014448852</v>
          </cell>
          <cell r="CY20">
            <v>4914.3112014448852</v>
          </cell>
          <cell r="CZ20">
            <v>4914.3112014448852</v>
          </cell>
          <cell r="DA20">
            <v>4914.3112014448852</v>
          </cell>
          <cell r="DB20">
            <v>4914.3112014448852</v>
          </cell>
          <cell r="DC20">
            <v>4914.3112014448852</v>
          </cell>
          <cell r="DD20">
            <v>2114.3112014448852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</row>
        <row r="23">
          <cell r="B23">
            <v>2400.2914000000001</v>
          </cell>
          <cell r="C23">
            <v>5317.9114660761334</v>
          </cell>
          <cell r="D23">
            <v>8391.8396253067258</v>
          </cell>
          <cell r="E23">
            <v>14812.106899483861</v>
          </cell>
          <cell r="F23">
            <v>17435.127847483836</v>
          </cell>
          <cell r="G23">
            <v>28175.005606969382</v>
          </cell>
          <cell r="H23">
            <v>30824.939811908451</v>
          </cell>
          <cell r="I23">
            <v>33707.393611706786</v>
          </cell>
          <cell r="J23">
            <v>36888.608527392906</v>
          </cell>
          <cell r="K23">
            <v>39830.474985192479</v>
          </cell>
          <cell r="L23">
            <v>42773.503861318866</v>
          </cell>
          <cell r="M23">
            <v>70375.431705606548</v>
          </cell>
          <cell r="N23">
            <v>81305.583312063798</v>
          </cell>
          <cell r="O23">
            <v>85334.236832967552</v>
          </cell>
          <cell r="P23">
            <v>89568.210662165642</v>
          </cell>
          <cell r="Q23">
            <v>92791.454016193049</v>
          </cell>
          <cell r="R23">
            <v>96190.258411230607</v>
          </cell>
          <cell r="S23">
            <v>99714.483120791847</v>
          </cell>
          <cell r="T23">
            <v>107283.79284617769</v>
          </cell>
          <cell r="U23">
            <v>115106.15553043671</v>
          </cell>
          <cell r="V23">
            <v>118953.57705106902</v>
          </cell>
          <cell r="W23">
            <v>122582.52428624839</v>
          </cell>
          <cell r="X23">
            <v>125990.31112214396</v>
          </cell>
          <cell r="Y23">
            <v>129487.11790326437</v>
          </cell>
          <cell r="Z23">
            <v>146234.97774761941</v>
          </cell>
          <cell r="AA23">
            <v>150455.74942332826</v>
          </cell>
          <cell r="AB23">
            <v>154762.51418211777</v>
          </cell>
          <cell r="AC23">
            <v>157953.69265088454</v>
          </cell>
          <cell r="AD23">
            <v>161373.68109113371</v>
          </cell>
          <cell r="AE23">
            <v>164968.364424656</v>
          </cell>
          <cell r="AF23">
            <v>172829.27791087367</v>
          </cell>
          <cell r="AG23">
            <v>180998.84747631956</v>
          </cell>
          <cell r="AH23">
            <v>185040.10972827868</v>
          </cell>
          <cell r="AI23">
            <v>188852.70112796267</v>
          </cell>
          <cell r="AJ23">
            <v>192429.51538857265</v>
          </cell>
          <cell r="AK23">
            <v>196095.43999281334</v>
          </cell>
          <cell r="AL23">
            <v>199748.19058688535</v>
          </cell>
          <cell r="AM23">
            <v>204101.95355016942</v>
          </cell>
          <cell r="AN23">
            <v>208536.13596069789</v>
          </cell>
          <cell r="AO23">
            <v>211761.23827337119</v>
          </cell>
          <cell r="AP23">
            <v>215266.7592367722</v>
          </cell>
          <cell r="AQ23">
            <v>218986.39560382592</v>
          </cell>
          <cell r="AR23">
            <v>227175.44070582141</v>
          </cell>
          <cell r="AS23">
            <v>235723.41220492765</v>
          </cell>
          <cell r="AT23">
            <v>239968.03587978496</v>
          </cell>
          <cell r="AU23">
            <v>244001.06212240914</v>
          </cell>
          <cell r="AV23">
            <v>247828.49857595391</v>
          </cell>
          <cell r="AW23">
            <v>251809.88179139333</v>
          </cell>
          <cell r="AX23">
            <v>255836.12774408088</v>
          </cell>
          <cell r="AY23">
            <v>260628.99905998338</v>
          </cell>
          <cell r="AZ23">
            <v>265522.1685681126</v>
          </cell>
          <cell r="BA23">
            <v>269124.4245704959</v>
          </cell>
          <cell r="BB23">
            <v>273053.48199729825</v>
          </cell>
          <cell r="BC23">
            <v>277230.58997093153</v>
          </cell>
          <cell r="BD23">
            <v>286080.57302639302</v>
          </cell>
          <cell r="BE23">
            <v>295260.57052193565</v>
          </cell>
          <cell r="BF23">
            <v>300019.43404912506</v>
          </cell>
          <cell r="BG23">
            <v>304530.69366692821</v>
          </cell>
          <cell r="BH23">
            <v>308826.36599365075</v>
          </cell>
          <cell r="BI23">
            <v>313291.3006479899</v>
          </cell>
          <cell r="BJ23">
            <v>317805.97098778223</v>
          </cell>
          <cell r="BK23">
            <v>323137.39234252926</v>
          </cell>
          <cell r="BL23">
            <v>328569.67630766379</v>
          </cell>
          <cell r="BM23">
            <v>332539.32263432391</v>
          </cell>
          <cell r="BN23">
            <v>336876.36589539057</v>
          </cell>
          <cell r="BO23">
            <v>341485.40867497073</v>
          </cell>
          <cell r="BP23">
            <v>345809.32957139693</v>
          </cell>
          <cell r="BQ23">
            <v>350490.13996430382</v>
          </cell>
          <cell r="BR23">
            <v>355712.93427494145</v>
          </cell>
          <cell r="BS23">
            <v>360664.56758611341</v>
          </cell>
          <cell r="BT23">
            <v>365386.32430275687</v>
          </cell>
          <cell r="BU23">
            <v>370293.85607256519</v>
          </cell>
          <cell r="BV23">
            <v>375256.48509536829</v>
          </cell>
          <cell r="BW23">
            <v>381141.24534476601</v>
          </cell>
          <cell r="BX23">
            <v>387133.59744759201</v>
          </cell>
          <cell r="BY23">
            <v>391521.47046934959</v>
          </cell>
          <cell r="BZ23">
            <v>396318.75010300445</v>
          </cell>
          <cell r="CA23">
            <v>401414.92265127209</v>
          </cell>
          <cell r="CB23">
            <v>406199.59538538189</v>
          </cell>
          <cell r="CC23">
            <v>411373.58992157946</v>
          </cell>
          <cell r="CD23">
            <v>417142.96705720742</v>
          </cell>
          <cell r="CE23">
            <v>422615.68250578368</v>
          </cell>
          <cell r="CF23">
            <v>427843.16301951336</v>
          </cell>
          <cell r="CG23">
            <v>433275.20594202756</v>
          </cell>
          <cell r="CH23">
            <v>438768.63589333929</v>
          </cell>
          <cell r="CI23">
            <v>445273.50419302145</v>
          </cell>
          <cell r="CJ23">
            <v>451887.25535369728</v>
          </cell>
          <cell r="CK23">
            <v>456745.55278529611</v>
          </cell>
          <cell r="CL23">
            <v>448732.47291186987</v>
          </cell>
          <cell r="CM23">
            <v>440719.39303844364</v>
          </cell>
          <cell r="CN23">
            <v>432706.31316501735</v>
          </cell>
          <cell r="CO23">
            <v>424693.23329159111</v>
          </cell>
          <cell r="CP23">
            <v>416680.15341816487</v>
          </cell>
          <cell r="CQ23">
            <v>408667.07354473864</v>
          </cell>
          <cell r="CR23">
            <v>400653.99367131235</v>
          </cell>
          <cell r="CS23">
            <v>392640.91379788611</v>
          </cell>
          <cell r="CT23">
            <v>384627.83392445988</v>
          </cell>
          <cell r="CU23">
            <v>376614.75405103364</v>
          </cell>
          <cell r="CV23">
            <v>368601.6741776074</v>
          </cell>
          <cell r="CW23">
            <v>360588.59430418111</v>
          </cell>
          <cell r="CX23">
            <v>352575.51443075488</v>
          </cell>
          <cell r="CY23">
            <v>344562.43455732864</v>
          </cell>
          <cell r="CZ23">
            <v>336549.35468390235</v>
          </cell>
          <cell r="DA23">
            <v>328536.27481047611</v>
          </cell>
          <cell r="DB23">
            <v>320523.19493704988</v>
          </cell>
          <cell r="DC23">
            <v>312510.11506362364</v>
          </cell>
          <cell r="DD23">
            <v>304497.03519019741</v>
          </cell>
          <cell r="DE23">
            <v>296483.95531677117</v>
          </cell>
          <cell r="DF23">
            <v>288470.87544334494</v>
          </cell>
          <cell r="DG23">
            <v>280457.7955699187</v>
          </cell>
          <cell r="DH23">
            <v>272444.71569649247</v>
          </cell>
          <cell r="DI23">
            <v>264431.63582306623</v>
          </cell>
          <cell r="DJ23">
            <v>256418.55594963999</v>
          </cell>
          <cell r="DK23">
            <v>248405.47607621376</v>
          </cell>
          <cell r="DL23">
            <v>240392.39620278752</v>
          </cell>
          <cell r="DM23">
            <v>232379.31632936129</v>
          </cell>
          <cell r="DN23">
            <v>224366.23645593505</v>
          </cell>
          <cell r="DO23">
            <v>216353.15658250882</v>
          </cell>
          <cell r="DP23">
            <v>208340.07670908258</v>
          </cell>
          <cell r="DQ23">
            <v>200326.99683565635</v>
          </cell>
          <cell r="DR23">
            <v>192313.91696223011</v>
          </cell>
          <cell r="DS23">
            <v>184300.83708880388</v>
          </cell>
          <cell r="DT23">
            <v>176287.75721537764</v>
          </cell>
          <cell r="DU23">
            <v>168274.67734195141</v>
          </cell>
          <cell r="DV23">
            <v>160261.59746852517</v>
          </cell>
          <cell r="DW23">
            <v>152248.51759509894</v>
          </cell>
          <cell r="DX23">
            <v>144235.4377216727</v>
          </cell>
          <cell r="DY23">
            <v>136222.35784824647</v>
          </cell>
          <cell r="DZ23">
            <v>128209.27797482023</v>
          </cell>
          <cell r="EA23">
            <v>120196.19810139399</v>
          </cell>
          <cell r="EB23">
            <v>112183.11822796776</v>
          </cell>
          <cell r="EC23">
            <v>104170.03835454152</v>
          </cell>
          <cell r="ED23">
            <v>96156.958481115289</v>
          </cell>
          <cell r="EE23">
            <v>88143.878607689054</v>
          </cell>
          <cell r="EF23">
            <v>80130.798734262818</v>
          </cell>
          <cell r="EG23">
            <v>72117.718860836583</v>
          </cell>
          <cell r="EH23">
            <v>64104.638987410348</v>
          </cell>
          <cell r="EI23">
            <v>56091.559113984113</v>
          </cell>
          <cell r="EJ23">
            <v>48078.479240557877</v>
          </cell>
          <cell r="EK23">
            <v>40065.399367131642</v>
          </cell>
          <cell r="EL23">
            <v>32052.319493705407</v>
          </cell>
          <cell r="EM23">
            <v>24039.239620279172</v>
          </cell>
          <cell r="EN23">
            <v>16026.159746852936</v>
          </cell>
          <cell r="EO23">
            <v>8013.0798734267009</v>
          </cell>
          <cell r="EP23">
            <v>4.6566128730773926E-10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1190.5834452861939</v>
          </cell>
          <cell r="CM24">
            <v>1422.1245829407653</v>
          </cell>
          <cell r="CN24">
            <v>2362.3726948016856</v>
          </cell>
          <cell r="CO24">
            <v>2620.4387401180911</v>
          </cell>
          <cell r="CP24">
            <v>4119.7109427581472</v>
          </cell>
          <cell r="CQ24">
            <v>5357.837690055384</v>
          </cell>
          <cell r="CR24">
            <v>6695.2669473371152</v>
          </cell>
          <cell r="CS24">
            <v>8104.9071836412768</v>
          </cell>
          <cell r="CT24">
            <v>9371.6158259321946</v>
          </cell>
          <cell r="CU24">
            <v>11110.73448958615</v>
          </cell>
          <cell r="CV24">
            <v>12889.730612906762</v>
          </cell>
          <cell r="CW24">
            <v>14118.822023411794</v>
          </cell>
          <cell r="CX24">
            <v>15491.260954408186</v>
          </cell>
          <cell r="CY24">
            <v>10362.924841573762</v>
          </cell>
          <cell r="CZ24">
            <v>11712.885849016857</v>
          </cell>
          <cell r="DA24">
            <v>6612.8483502840099</v>
          </cell>
          <cell r="DB24">
            <v>8305.8462912448267</v>
          </cell>
          <cell r="DC24">
            <v>9898.1797326851338</v>
          </cell>
          <cell r="DD24">
            <v>11410.001599416211</v>
          </cell>
          <cell r="DE24">
            <v>12999.541003321647</v>
          </cell>
          <cell r="DF24">
            <v>14614.722481064231</v>
          </cell>
          <cell r="DG24">
            <v>16607.538423552556</v>
          </cell>
          <cell r="DH24">
            <v>18643.145866033261</v>
          </cell>
          <cell r="DI24">
            <v>20078.393389452565</v>
          </cell>
          <cell r="DJ24">
            <v>21671.290838857702</v>
          </cell>
          <cell r="DK24">
            <v>14019.858613764298</v>
          </cell>
          <cell r="DL24">
            <v>15584.289217597196</v>
          </cell>
          <cell r="DM24">
            <v>7966.3961181987052</v>
          </cell>
          <cell r="DN24">
            <v>9908.4395555656702</v>
          </cell>
          <cell r="DO24">
            <v>11741.31294019867</v>
          </cell>
          <cell r="DP24">
            <v>13487.022658556105</v>
          </cell>
          <cell r="DQ24">
            <v>15313.223914181435</v>
          </cell>
          <cell r="DR24">
            <v>17164.302416071449</v>
          </cell>
          <cell r="DS24">
            <v>19429.128567006093</v>
          </cell>
          <cell r="DT24">
            <v>21747.762454704458</v>
          </cell>
          <cell r="DU24">
            <v>23408.793371607906</v>
          </cell>
          <cell r="DV24">
            <v>25243.492646287079</v>
          </cell>
          <cell r="DW24">
            <v>16435.336572215856</v>
          </cell>
          <cell r="DX24">
            <v>18242.185929902178</v>
          </cell>
          <cell r="DY24">
            <v>9474.197544052493</v>
          </cell>
          <cell r="DZ24">
            <v>11698.691778451723</v>
          </cell>
          <cell r="EA24">
            <v>13804.335601012792</v>
          </cell>
          <cell r="EB24">
            <v>15815.275426031889</v>
          </cell>
          <cell r="EC24">
            <v>17915.416569139525</v>
          </cell>
          <cell r="ED24">
            <v>20043.736064250708</v>
          </cell>
          <cell r="EE24">
            <v>22626.660422364213</v>
          </cell>
          <cell r="EF24">
            <v>25267.314846910947</v>
          </cell>
          <cell r="EG24">
            <v>30674.436697773239</v>
          </cell>
          <cell r="EH24">
            <v>32812.300578121431</v>
          </cell>
          <cell r="EI24">
            <v>22707.81546868974</v>
          </cell>
          <cell r="EJ24">
            <v>24801.407711679884</v>
          </cell>
          <cell r="EK24">
            <v>14727.099222127681</v>
          </cell>
          <cell r="EL24">
            <v>17264.527677606602</v>
          </cell>
          <cell r="EM24">
            <v>19655.262495976192</v>
          </cell>
          <cell r="EN24">
            <v>21926.43569043481</v>
          </cell>
          <cell r="EO24">
            <v>24280.422262069478</v>
          </cell>
          <cell r="EP24">
            <v>26649.702627293358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6417.7874496467757</v>
          </cell>
          <cell r="F26">
            <v>6417.7874496467757</v>
          </cell>
          <cell r="G26">
            <v>6417.7874496467757</v>
          </cell>
          <cell r="H26">
            <v>6417.7874496467757</v>
          </cell>
          <cell r="I26">
            <v>6417.7874496467757</v>
          </cell>
          <cell r="J26">
            <v>6417.7874496467757</v>
          </cell>
          <cell r="K26">
            <v>6417.7874496467757</v>
          </cell>
          <cell r="L26">
            <v>6417.7874496467757</v>
          </cell>
          <cell r="M26">
            <v>8876.2511463467763</v>
          </cell>
          <cell r="N26">
            <v>8876.2511463467763</v>
          </cell>
          <cell r="O26">
            <v>8876.2511463467763</v>
          </cell>
          <cell r="P26">
            <v>11366.069904399363</v>
          </cell>
          <cell r="Q26">
            <v>11366.069904399363</v>
          </cell>
          <cell r="R26">
            <v>11366.069904399363</v>
          </cell>
          <cell r="S26">
            <v>11366.069904399363</v>
          </cell>
          <cell r="T26">
            <v>11366.069904399363</v>
          </cell>
          <cell r="U26">
            <v>11366.069904399363</v>
          </cell>
          <cell r="V26">
            <v>13917.374927392117</v>
          </cell>
          <cell r="W26">
            <v>13917.374927392117</v>
          </cell>
          <cell r="X26">
            <v>13917.374927392117</v>
          </cell>
          <cell r="Y26">
            <v>13917.374927392117</v>
          </cell>
          <cell r="Z26">
            <v>13917.374927392117</v>
          </cell>
          <cell r="AA26">
            <v>13917.374927392117</v>
          </cell>
          <cell r="AB26">
            <v>16531.684623347333</v>
          </cell>
          <cell r="AC26">
            <v>16531.684623347333</v>
          </cell>
          <cell r="AD26">
            <v>16531.684623347333</v>
          </cell>
          <cell r="AE26">
            <v>16531.684623347333</v>
          </cell>
          <cell r="AF26">
            <v>16531.684623347333</v>
          </cell>
          <cell r="AG26">
            <v>16531.684623347333</v>
          </cell>
          <cell r="AH26">
            <v>19204.169023629573</v>
          </cell>
          <cell r="AI26">
            <v>19204.169023629573</v>
          </cell>
          <cell r="AJ26">
            <v>19204.169023629573</v>
          </cell>
          <cell r="AK26">
            <v>19204.169023629573</v>
          </cell>
          <cell r="AL26">
            <v>19204.169023629573</v>
          </cell>
          <cell r="AM26">
            <v>19204.169023629573</v>
          </cell>
          <cell r="AN26">
            <v>28004.532965832757</v>
          </cell>
          <cell r="AO26">
            <v>28004.532965832757</v>
          </cell>
          <cell r="AP26">
            <v>28004.532965832757</v>
          </cell>
          <cell r="AQ26">
            <v>28004.532965832757</v>
          </cell>
          <cell r="AR26">
            <v>28004.532965832757</v>
          </cell>
          <cell r="AS26">
            <v>28004.532965832757</v>
          </cell>
          <cell r="AT26">
            <v>29866.363764696052</v>
          </cell>
          <cell r="AU26">
            <v>29866.363764696052</v>
          </cell>
          <cell r="AV26">
            <v>29866.363764696052</v>
          </cell>
          <cell r="AW26">
            <v>29866.363764696052</v>
          </cell>
          <cell r="AX26">
            <v>29866.363764696052</v>
          </cell>
          <cell r="AY26">
            <v>29866.363764696052</v>
          </cell>
          <cell r="AZ26">
            <v>35680.073806016997</v>
          </cell>
          <cell r="BA26">
            <v>35680.073806016997</v>
          </cell>
          <cell r="BB26">
            <v>35680.073806016997</v>
          </cell>
          <cell r="BC26">
            <v>35680.073806016997</v>
          </cell>
          <cell r="BD26">
            <v>35680.073806016997</v>
          </cell>
          <cell r="BE26">
            <v>35680.073806016997</v>
          </cell>
          <cell r="BF26">
            <v>35680.073806016997</v>
          </cell>
          <cell r="BG26">
            <v>35680.073806016997</v>
          </cell>
          <cell r="BH26">
            <v>35680.073806016997</v>
          </cell>
          <cell r="BI26">
            <v>35680.073806016997</v>
          </cell>
          <cell r="BJ26">
            <v>35680.073806016997</v>
          </cell>
          <cell r="BK26">
            <v>35680.073806016997</v>
          </cell>
          <cell r="BL26">
            <v>35680.073806016997</v>
          </cell>
          <cell r="BM26">
            <v>35680.073806016997</v>
          </cell>
          <cell r="BN26">
            <v>35680.073806016997</v>
          </cell>
          <cell r="BO26">
            <v>35680.073806016997</v>
          </cell>
          <cell r="BP26">
            <v>35680.073806016997</v>
          </cell>
          <cell r="BQ26">
            <v>35680.073806016997</v>
          </cell>
          <cell r="BR26">
            <v>35680.073806016997</v>
          </cell>
          <cell r="BS26">
            <v>35680.073806016997</v>
          </cell>
          <cell r="BT26">
            <v>35680.073806016997</v>
          </cell>
          <cell r="BU26">
            <v>35680.073806016997</v>
          </cell>
          <cell r="BV26">
            <v>35680.073806016997</v>
          </cell>
          <cell r="BW26">
            <v>35680.073806016997</v>
          </cell>
          <cell r="BX26">
            <v>35680.073806016997</v>
          </cell>
          <cell r="BY26">
            <v>35680.073806016997</v>
          </cell>
          <cell r="BZ26">
            <v>35680.073806016997</v>
          </cell>
          <cell r="CA26">
            <v>35680.073806016997</v>
          </cell>
          <cell r="CB26">
            <v>35680.073806016997</v>
          </cell>
          <cell r="CC26">
            <v>35680.073806016997</v>
          </cell>
          <cell r="CD26">
            <v>35680.073806016997</v>
          </cell>
          <cell r="CE26">
            <v>35680.073806016997</v>
          </cell>
          <cell r="CF26">
            <v>35680.073806016997</v>
          </cell>
          <cell r="CG26">
            <v>35680.073806016997</v>
          </cell>
          <cell r="CH26">
            <v>35680.073806016997</v>
          </cell>
          <cell r="CI26">
            <v>35680.073806016997</v>
          </cell>
          <cell r="CJ26">
            <v>35680.073806016997</v>
          </cell>
          <cell r="CK26">
            <v>35680.073806016997</v>
          </cell>
          <cell r="CL26">
            <v>38097.318982810175</v>
          </cell>
          <cell r="CM26">
            <v>40715.737956863311</v>
          </cell>
          <cell r="CN26">
            <v>42624.726547611244</v>
          </cell>
          <cell r="CO26">
            <v>45296.999122068715</v>
          </cell>
          <cell r="CP26">
            <v>48340.976018337919</v>
          </cell>
          <cell r="CQ26">
            <v>50854.748505274736</v>
          </cell>
          <cell r="CR26">
            <v>53570.135179149765</v>
          </cell>
          <cell r="CS26">
            <v>56432.132022555183</v>
          </cell>
          <cell r="CT26">
            <v>59003.934417509467</v>
          </cell>
          <cell r="CU26">
            <v>62534.872310382649</v>
          </cell>
          <cell r="CV26">
            <v>66146.773530457824</v>
          </cell>
          <cell r="CW26">
            <v>68642.20154572562</v>
          </cell>
          <cell r="CX26">
            <v>71428.668466233445</v>
          </cell>
          <cell r="CY26">
            <v>74443.991368116083</v>
          </cell>
          <cell r="CZ26">
            <v>77184.821292318724</v>
          </cell>
          <cell r="DA26">
            <v>80257.598956165166</v>
          </cell>
          <cell r="DB26">
            <v>83694.897805994726</v>
          </cell>
          <cell r="DC26">
            <v>86927.817217403834</v>
          </cell>
          <cell r="DD26">
            <v>89997.273734706308</v>
          </cell>
          <cell r="DE26">
            <v>93224.520403241579</v>
          </cell>
          <cell r="DF26">
            <v>96503.828251991683</v>
          </cell>
          <cell r="DG26">
            <v>100549.84849886192</v>
          </cell>
          <cell r="DH26">
            <v>104682.74845783789</v>
          </cell>
          <cell r="DI26">
            <v>107596.73585387104</v>
          </cell>
          <cell r="DJ26">
            <v>110830.80037236026</v>
          </cell>
          <cell r="DK26">
            <v>114303.56243383449</v>
          </cell>
          <cell r="DL26">
            <v>117479.83062949523</v>
          </cell>
          <cell r="DM26">
            <v>121020.68727950157</v>
          </cell>
          <cell r="DN26">
            <v>124963.62395536783</v>
          </cell>
          <cell r="DO26">
            <v>128684.91234234998</v>
          </cell>
          <cell r="DP26">
            <v>132229.23207356053</v>
          </cell>
          <cell r="DQ26">
            <v>135936.97401679982</v>
          </cell>
          <cell r="DR26">
            <v>139695.2243085159</v>
          </cell>
          <cell r="DS26">
            <v>144293.50770586808</v>
          </cell>
          <cell r="DT26">
            <v>149001.03711422536</v>
          </cell>
          <cell r="DU26">
            <v>152373.43321824144</v>
          </cell>
          <cell r="DV26">
            <v>156098.42871531734</v>
          </cell>
          <cell r="DW26">
            <v>160087.03235025157</v>
          </cell>
          <cell r="DX26">
            <v>163755.48407646318</v>
          </cell>
          <cell r="DY26">
            <v>167825.6402905139</v>
          </cell>
          <cell r="DZ26">
            <v>172342.03767550626</v>
          </cell>
          <cell r="EA26">
            <v>176617.13270919086</v>
          </cell>
          <cell r="EB26">
            <v>180699.94992968417</v>
          </cell>
          <cell r="EC26">
            <v>184963.87285659966</v>
          </cell>
          <cell r="ED26">
            <v>189285.00637697693</v>
          </cell>
          <cell r="EE26">
            <v>194529.12552829826</v>
          </cell>
          <cell r="EF26">
            <v>199890.4542084386</v>
          </cell>
          <cell r="EG26">
            <v>210868.55008746203</v>
          </cell>
          <cell r="EH26">
            <v>209250.29554027875</v>
          </cell>
          <cell r="EI26">
            <v>213852.93771416281</v>
          </cell>
          <cell r="EJ26">
            <v>212261.87163595724</v>
          </cell>
          <cell r="EK26">
            <v>216925.78149262699</v>
          </cell>
          <cell r="EL26">
            <v>215006.35776074827</v>
          </cell>
          <cell r="EM26">
            <v>213111.11391102016</v>
          </cell>
          <cell r="EN26">
            <v>211345.36683993676</v>
          </cell>
          <cell r="EO26">
            <v>209552.74689127406</v>
          </cell>
          <cell r="EP26">
            <v>207729.88795011427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27">
          <cell r="B27">
            <v>2400.2914000000001</v>
          </cell>
          <cell r="C27">
            <v>5317.9114660761334</v>
          </cell>
          <cell r="D27">
            <v>8391.8396253067258</v>
          </cell>
          <cell r="E27">
            <v>21229.894349130635</v>
          </cell>
          <cell r="F27">
            <v>23852.91529713061</v>
          </cell>
          <cell r="G27">
            <v>44592.793056616159</v>
          </cell>
          <cell r="H27">
            <v>47242.727261555228</v>
          </cell>
          <cell r="I27">
            <v>50125.181061353564</v>
          </cell>
          <cell r="J27">
            <v>53306.395977039683</v>
          </cell>
          <cell r="K27">
            <v>90248.262434839242</v>
          </cell>
          <cell r="L27">
            <v>113191.29131096564</v>
          </cell>
          <cell r="M27">
            <v>181251.68285195332</v>
          </cell>
          <cell r="N27">
            <v>192181.83445841057</v>
          </cell>
          <cell r="O27">
            <v>196210.48797931432</v>
          </cell>
          <cell r="P27">
            <v>202934.28056656502</v>
          </cell>
          <cell r="Q27">
            <v>206157.52392059242</v>
          </cell>
          <cell r="R27">
            <v>209556.32831562997</v>
          </cell>
          <cell r="S27">
            <v>213080.55302519121</v>
          </cell>
          <cell r="T27">
            <v>220649.86275057707</v>
          </cell>
          <cell r="U27">
            <v>228472.22543483609</v>
          </cell>
          <cell r="V27">
            <v>234870.95197846112</v>
          </cell>
          <cell r="W27">
            <v>238499.89921364048</v>
          </cell>
          <cell r="X27">
            <v>241907.68604953607</v>
          </cell>
          <cell r="Y27">
            <v>245404.49283065647</v>
          </cell>
          <cell r="Z27">
            <v>262152.35267501156</v>
          </cell>
          <cell r="AA27">
            <v>266373.12435072038</v>
          </cell>
          <cell r="AB27">
            <v>273294.19880546513</v>
          </cell>
          <cell r="AC27">
            <v>276485.37727423187</v>
          </cell>
          <cell r="AD27">
            <v>279905.3657144811</v>
          </cell>
          <cell r="AE27">
            <v>283500.04904800339</v>
          </cell>
          <cell r="AF27">
            <v>291360.96253422101</v>
          </cell>
          <cell r="AG27">
            <v>299530.53209966689</v>
          </cell>
          <cell r="AH27">
            <v>306244.27875190828</v>
          </cell>
          <cell r="AI27">
            <v>310056.87015159224</v>
          </cell>
          <cell r="AJ27">
            <v>313633.68441220222</v>
          </cell>
          <cell r="AK27">
            <v>317299.6090164429</v>
          </cell>
          <cell r="AL27">
            <v>324209.1146944518</v>
          </cell>
          <cell r="AM27">
            <v>334148.9413326736</v>
          </cell>
          <cell r="AN27">
            <v>347383.48768540524</v>
          </cell>
          <cell r="AO27">
            <v>357930.57636754197</v>
          </cell>
          <cell r="AP27">
            <v>367754.44647548627</v>
          </cell>
          <cell r="AQ27">
            <v>377902.9760087739</v>
          </cell>
          <cell r="AR27">
            <v>391704.2620717861</v>
          </cell>
          <cell r="AS27">
            <v>402413.27549477137</v>
          </cell>
          <cell r="AT27">
            <v>408519.729968492</v>
          </cell>
          <cell r="AU27">
            <v>412552.75621111621</v>
          </cell>
          <cell r="AV27">
            <v>416380.19266466098</v>
          </cell>
          <cell r="AW27">
            <v>420361.57588010037</v>
          </cell>
          <cell r="AX27">
            <v>418956.80271022185</v>
          </cell>
          <cell r="AY27">
            <v>423749.6740261243</v>
          </cell>
          <cell r="AZ27">
            <v>434456.55357557448</v>
          </cell>
          <cell r="BA27">
            <v>438058.80957795779</v>
          </cell>
          <cell r="BB27">
            <v>441987.86700476013</v>
          </cell>
          <cell r="BC27">
            <v>446164.97497839341</v>
          </cell>
          <cell r="BD27">
            <v>442774.9580338549</v>
          </cell>
          <cell r="BE27">
            <v>451954.95552939753</v>
          </cell>
          <cell r="BF27">
            <v>456713.81905658694</v>
          </cell>
          <cell r="BG27">
            <v>461225.0786743901</v>
          </cell>
          <cell r="BH27">
            <v>465520.75100111263</v>
          </cell>
          <cell r="BI27">
            <v>469985.68565545179</v>
          </cell>
          <cell r="BJ27">
            <v>463790.35599524411</v>
          </cell>
          <cell r="BK27">
            <v>469121.77734999114</v>
          </cell>
          <cell r="BL27">
            <v>474554.06131512567</v>
          </cell>
          <cell r="BM27">
            <v>478523.70764178579</v>
          </cell>
          <cell r="BN27">
            <v>482860.75090285245</v>
          </cell>
          <cell r="BO27">
            <v>487469.79368243262</v>
          </cell>
          <cell r="BP27">
            <v>484653.71457885881</v>
          </cell>
          <cell r="BQ27">
            <v>489334.5249717657</v>
          </cell>
          <cell r="BR27">
            <v>494557.31928240333</v>
          </cell>
          <cell r="BS27">
            <v>499508.95259357529</v>
          </cell>
          <cell r="BT27">
            <v>504230.70931021875</v>
          </cell>
          <cell r="BU27">
            <v>509138.24108002707</v>
          </cell>
          <cell r="BV27">
            <v>504920.87010283017</v>
          </cell>
          <cell r="BW27">
            <v>510805.63035222789</v>
          </cell>
          <cell r="BX27">
            <v>516797.98245505389</v>
          </cell>
          <cell r="BY27">
            <v>521185.85547681147</v>
          </cell>
          <cell r="BZ27">
            <v>525983.13511046628</v>
          </cell>
          <cell r="CA27">
            <v>531079.30765873403</v>
          </cell>
          <cell r="CB27">
            <v>526683.98039284372</v>
          </cell>
          <cell r="CC27">
            <v>531857.97492904135</v>
          </cell>
          <cell r="CD27">
            <v>537627.35206466937</v>
          </cell>
          <cell r="CE27">
            <v>543100.06751324562</v>
          </cell>
          <cell r="CF27">
            <v>548327.54802697524</v>
          </cell>
          <cell r="CG27">
            <v>553759.5909494895</v>
          </cell>
          <cell r="CH27">
            <v>547931.02090080117</v>
          </cell>
          <cell r="CI27">
            <v>554435.88920048333</v>
          </cell>
          <cell r="CJ27">
            <v>561049.64036115911</v>
          </cell>
          <cell r="CK27">
            <v>539207.93779275799</v>
          </cell>
          <cell r="CL27">
            <v>532502.68654141109</v>
          </cell>
          <cell r="CM27">
            <v>525839.56677969266</v>
          </cell>
          <cell r="CN27">
            <v>513127.72360887518</v>
          </cell>
          <cell r="CO27">
            <v>508044.9823552228</v>
          </cell>
          <cell r="CP27">
            <v>504275.15158070583</v>
          </cell>
          <cell r="CQ27">
            <v>496813.97094151366</v>
          </cell>
          <cell r="CR27">
            <v>489353.70699924411</v>
          </cell>
          <cell r="CS27">
            <v>481812.26420552743</v>
          </cell>
          <cell r="CT27">
            <v>461317.69536934642</v>
          </cell>
          <cell r="CU27">
            <v>458574.67205244733</v>
          </cell>
          <cell r="CV27">
            <v>455952.48952241684</v>
          </cell>
          <cell r="CW27">
            <v>451663.92907476344</v>
          </cell>
          <cell r="CX27">
            <v>444409.75505284138</v>
          </cell>
          <cell r="CY27">
            <v>434283.66196846333</v>
          </cell>
          <cell r="CZ27">
            <v>430361.37302668276</v>
          </cell>
          <cell r="DA27">
            <v>420321.03331837012</v>
          </cell>
          <cell r="DB27">
            <v>417438.25023573433</v>
          </cell>
          <cell r="DC27">
            <v>414250.42321515753</v>
          </cell>
          <cell r="DD27">
            <v>408018.62172576482</v>
          </cell>
          <cell r="DE27">
            <v>402708.01672333438</v>
          </cell>
          <cell r="DF27">
            <v>399589.42617640086</v>
          </cell>
          <cell r="DG27">
            <v>397615.18249233312</v>
          </cell>
          <cell r="DH27">
            <v>395770.61002036365</v>
          </cell>
          <cell r="DI27">
            <v>392106.76506638981</v>
          </cell>
          <cell r="DJ27">
            <v>388920.64716085797</v>
          </cell>
          <cell r="DK27">
            <v>376728.89712381252</v>
          </cell>
          <cell r="DL27">
            <v>373456.51604987995</v>
          </cell>
          <cell r="DM27">
            <v>361366.39972706157</v>
          </cell>
          <cell r="DN27">
            <v>359238.2999668686</v>
          </cell>
          <cell r="DO27">
            <v>356779.38186505745</v>
          </cell>
          <cell r="DP27">
            <v>354056.33144119923</v>
          </cell>
          <cell r="DQ27">
            <v>351577.19476663764</v>
          </cell>
          <cell r="DR27">
            <v>349173.44368681742</v>
          </cell>
          <cell r="DS27">
            <v>348023.47336167807</v>
          </cell>
          <cell r="DT27">
            <v>347036.55678430747</v>
          </cell>
          <cell r="DU27">
            <v>344056.90393180074</v>
          </cell>
          <cell r="DV27">
            <v>341603.51883012959</v>
          </cell>
          <cell r="DW27">
            <v>328770.8865175664</v>
          </cell>
          <cell r="DX27">
            <v>326233.1077280381</v>
          </cell>
          <cell r="DY27">
            <v>313522.19568281283</v>
          </cell>
          <cell r="DZ27">
            <v>312250.00742877822</v>
          </cell>
          <cell r="EA27">
            <v>310617.66641159763</v>
          </cell>
          <cell r="EB27">
            <v>308698.34358368383</v>
          </cell>
          <cell r="EC27">
            <v>307049.32778028073</v>
          </cell>
          <cell r="ED27">
            <v>305485.70092234295</v>
          </cell>
          <cell r="EE27">
            <v>305299.66455835151</v>
          </cell>
          <cell r="EF27">
            <v>305288.56778961234</v>
          </cell>
          <cell r="EG27">
            <v>313660.70564607187</v>
          </cell>
          <cell r="EH27">
            <v>306167.23510581051</v>
          </cell>
          <cell r="EI27">
            <v>292652.31229683664</v>
          </cell>
          <cell r="EJ27">
            <v>285141.75858819502</v>
          </cell>
          <cell r="EK27">
            <v>271718.28008188633</v>
          </cell>
          <cell r="EL27">
            <v>264323.20493206027</v>
          </cell>
          <cell r="EM27">
            <v>256805.61602727551</v>
          </cell>
          <cell r="EN27">
            <v>249297.96227722452</v>
          </cell>
          <cell r="EO27">
            <v>241846.24902677024</v>
          </cell>
          <cell r="EP27">
            <v>234379.59057740809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</row>
      </sheetData>
      <sheetData sheetId="21" refreshError="1">
        <row r="1"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  <cell r="L1">
            <v>2015</v>
          </cell>
          <cell r="M1">
            <v>2016</v>
          </cell>
          <cell r="N1">
            <v>2017</v>
          </cell>
          <cell r="O1">
            <v>2018</v>
          </cell>
          <cell r="P1">
            <v>2019</v>
          </cell>
          <cell r="Q1">
            <v>2020</v>
          </cell>
          <cell r="R1">
            <v>2021</v>
          </cell>
          <cell r="S1">
            <v>2022</v>
          </cell>
          <cell r="T1">
            <v>2023</v>
          </cell>
          <cell r="U1">
            <v>2024</v>
          </cell>
          <cell r="V1">
            <v>2025</v>
          </cell>
          <cell r="W1">
            <v>2026</v>
          </cell>
          <cell r="X1">
            <v>2027</v>
          </cell>
          <cell r="Y1">
            <v>2028</v>
          </cell>
          <cell r="Z1">
            <v>2029</v>
          </cell>
          <cell r="AA1">
            <v>2030</v>
          </cell>
          <cell r="AB1">
            <v>2031</v>
          </cell>
          <cell r="AC1">
            <v>2032</v>
          </cell>
          <cell r="AD1">
            <v>2033</v>
          </cell>
          <cell r="AE1">
            <v>2034</v>
          </cell>
          <cell r="AF1">
            <v>2035</v>
          </cell>
          <cell r="AG1">
            <v>2036</v>
          </cell>
          <cell r="AH1">
            <v>2037</v>
          </cell>
          <cell r="AI1">
            <v>2038</v>
          </cell>
          <cell r="AJ1">
            <v>2039</v>
          </cell>
          <cell r="AK1">
            <v>2040</v>
          </cell>
          <cell r="AL1">
            <v>2041</v>
          </cell>
          <cell r="AM1">
            <v>2042</v>
          </cell>
        </row>
        <row r="3">
          <cell r="C3">
            <v>1</v>
          </cell>
          <cell r="D3">
            <v>1.0469999999999999</v>
          </cell>
          <cell r="E3">
            <v>1.1014439999999999</v>
          </cell>
          <cell r="F3">
            <v>1.1565162</v>
          </cell>
          <cell r="G3">
            <v>1.2085594289999999</v>
          </cell>
          <cell r="H3">
            <v>1.2629446033049998</v>
          </cell>
          <cell r="I3">
            <v>1.3197771104537248</v>
          </cell>
          <cell r="J3">
            <v>1.3791670804241423</v>
          </cell>
          <cell r="K3">
            <v>1.4384712648823803</v>
          </cell>
          <cell r="L3">
            <v>1.5003255292723225</v>
          </cell>
          <cell r="M3">
            <v>1.5648395270310322</v>
          </cell>
          <cell r="N3">
            <v>1.6321276266933664</v>
          </cell>
          <cell r="O3">
            <v>1.7023091146411811</v>
          </cell>
          <cell r="P3">
            <v>1.7755084065707518</v>
          </cell>
          <cell r="Q3">
            <v>1.851855268053294</v>
          </cell>
          <cell r="R3">
            <v>1.9314850445795855</v>
          </cell>
          <cell r="S3">
            <v>2.0145389014965076</v>
          </cell>
          <cell r="T3">
            <v>2.1011640742608573</v>
          </cell>
          <cell r="U3">
            <v>2.1915141294540739</v>
          </cell>
          <cell r="V3">
            <v>2.2857492370205987</v>
          </cell>
          <cell r="W3">
            <v>2.3840364542124841</v>
          </cell>
          <cell r="X3">
            <v>2.4865500217436209</v>
          </cell>
          <cell r="Y3">
            <v>2.5934716726785965</v>
          </cell>
          <cell r="Z3">
            <v>2.704990954603776</v>
          </cell>
          <cell r="AA3">
            <v>2.8213055656517381</v>
          </cell>
          <cell r="AB3">
            <v>2.9426217049747625</v>
          </cell>
          <cell r="AC3">
            <v>3.0691544382886771</v>
          </cell>
          <cell r="AD3">
            <v>3.2011280791350898</v>
          </cell>
          <cell r="AE3">
            <v>3.3387765865378984</v>
          </cell>
          <cell r="AF3">
            <v>3.4823439797590279</v>
          </cell>
          <cell r="AG3">
            <v>3.6320847708886657</v>
          </cell>
          <cell r="AH3">
            <v>3.7882644160368781</v>
          </cell>
          <cell r="AI3">
            <v>3.9511597859264636</v>
          </cell>
          <cell r="AJ3">
            <v>4.1210596567213011</v>
          </cell>
          <cell r="AK3">
            <v>4.2982652219603166</v>
          </cell>
          <cell r="AL3">
            <v>4.4830906265046098</v>
          </cell>
          <cell r="AM3">
            <v>4.675863523444308</v>
          </cell>
        </row>
        <row r="5">
          <cell r="C5">
            <v>4.7E-2</v>
          </cell>
          <cell r="D5">
            <v>5.1999999999999998E-2</v>
          </cell>
          <cell r="E5">
            <v>0.05</v>
          </cell>
          <cell r="F5">
            <v>4.4999999999999998E-2</v>
          </cell>
          <cell r="G5">
            <v>4.4999999999999998E-2</v>
          </cell>
          <cell r="H5">
            <v>4.4999999999999998E-2</v>
          </cell>
          <cell r="I5">
            <v>4.4999999999999998E-2</v>
          </cell>
          <cell r="J5">
            <v>4.2999999999999997E-2</v>
          </cell>
          <cell r="K5">
            <v>4.2999999999999997E-2</v>
          </cell>
          <cell r="L5">
            <v>4.2999999999999997E-2</v>
          </cell>
          <cell r="M5">
            <v>4.2999999999999997E-2</v>
          </cell>
          <cell r="N5">
            <v>4.2999999999999997E-2</v>
          </cell>
          <cell r="O5">
            <v>4.2999999999999997E-2</v>
          </cell>
          <cell r="P5">
            <v>4.2999999999999997E-2</v>
          </cell>
          <cell r="Q5">
            <v>4.2999999999999997E-2</v>
          </cell>
          <cell r="R5">
            <v>4.2999999999999997E-2</v>
          </cell>
          <cell r="S5">
            <v>4.2999999999999997E-2</v>
          </cell>
          <cell r="T5">
            <v>4.2999999999999997E-2</v>
          </cell>
          <cell r="U5">
            <v>4.2999999999999997E-2</v>
          </cell>
          <cell r="V5">
            <v>4.2999999999999997E-2</v>
          </cell>
          <cell r="W5">
            <v>4.2999999999999997E-2</v>
          </cell>
          <cell r="X5">
            <v>4.2999999999999997E-2</v>
          </cell>
          <cell r="Y5">
            <v>4.2999999999999997E-2</v>
          </cell>
          <cell r="Z5">
            <v>4.2999999999999997E-2</v>
          </cell>
          <cell r="AA5">
            <v>4.2999999999999997E-2</v>
          </cell>
          <cell r="AB5">
            <v>4.2999999999999997E-2</v>
          </cell>
          <cell r="AC5">
            <v>4.2999999999999997E-2</v>
          </cell>
          <cell r="AD5">
            <v>4.2999999999999997E-2</v>
          </cell>
          <cell r="AE5">
            <v>4.2999999999999997E-2</v>
          </cell>
          <cell r="AF5">
            <v>4.2999999999999997E-2</v>
          </cell>
          <cell r="AG5">
            <v>4.2999999999999997E-2</v>
          </cell>
          <cell r="AH5">
            <v>4.2999999999999997E-2</v>
          </cell>
          <cell r="AI5">
            <v>4.2999999999999997E-2</v>
          </cell>
          <cell r="AJ5">
            <v>4.2999999999999997E-2</v>
          </cell>
          <cell r="AK5">
            <v>4.2999999999999997E-2</v>
          </cell>
          <cell r="AL5">
            <v>4.2999999999999997E-2</v>
          </cell>
          <cell r="AM5">
            <v>4.2999999999999997E-2</v>
          </cell>
        </row>
        <row r="6">
          <cell r="C6">
            <v>177.82880000000003</v>
          </cell>
          <cell r="D6">
            <v>188.00960000000001</v>
          </cell>
          <cell r="E6">
            <v>198.19040000000001</v>
          </cell>
          <cell r="F6">
            <v>208.37120000000002</v>
          </cell>
          <cell r="G6">
            <v>218.55200000000002</v>
          </cell>
          <cell r="H6">
            <v>228.73280000000003</v>
          </cell>
          <cell r="I6">
            <v>238.91360000000003</v>
          </cell>
          <cell r="J6">
            <v>249.09440000000001</v>
          </cell>
          <cell r="K6">
            <v>259.27519999999998</v>
          </cell>
          <cell r="L6">
            <v>269.45600000000002</v>
          </cell>
          <cell r="M6">
            <v>279.63679999999999</v>
          </cell>
          <cell r="N6">
            <v>289.81759999999997</v>
          </cell>
          <cell r="O6">
            <v>299.9984</v>
          </cell>
          <cell r="P6">
            <v>310.17919999999998</v>
          </cell>
          <cell r="Q6">
            <v>320.36</v>
          </cell>
          <cell r="R6">
            <v>330.54079999999999</v>
          </cell>
          <cell r="S6">
            <v>340.72160000000002</v>
          </cell>
          <cell r="T6">
            <v>350.9024</v>
          </cell>
          <cell r="U6">
            <v>361.08319999999998</v>
          </cell>
          <cell r="V6">
            <v>371.26400000000001</v>
          </cell>
          <cell r="W6">
            <v>381.44479999999999</v>
          </cell>
          <cell r="X6">
            <v>391.62560000000002</v>
          </cell>
          <cell r="Y6">
            <v>401.8064</v>
          </cell>
          <cell r="Z6">
            <v>411.98719999999997</v>
          </cell>
          <cell r="AA6">
            <v>422.16800000000001</v>
          </cell>
          <cell r="AB6">
            <v>432.34879999999998</v>
          </cell>
          <cell r="AC6">
            <v>442.52960000000002</v>
          </cell>
          <cell r="AD6">
            <v>452.71039999999999</v>
          </cell>
          <cell r="AE6">
            <v>453.55880000000002</v>
          </cell>
          <cell r="AF6">
            <v>454.40719999999999</v>
          </cell>
          <cell r="AG6">
            <v>455.25560000000002</v>
          </cell>
          <cell r="AH6">
            <v>456.10399999999998</v>
          </cell>
          <cell r="AI6">
            <v>456.95240000000001</v>
          </cell>
          <cell r="AJ6">
            <v>457.80079999999998</v>
          </cell>
          <cell r="AK6">
            <v>458.64920000000001</v>
          </cell>
          <cell r="AL6">
            <v>459.49759999999998</v>
          </cell>
          <cell r="AM6">
            <v>460.346</v>
          </cell>
        </row>
        <row r="7">
          <cell r="C7">
            <v>192</v>
          </cell>
          <cell r="D7">
            <v>204</v>
          </cell>
          <cell r="E7">
            <v>216</v>
          </cell>
          <cell r="F7">
            <v>228</v>
          </cell>
          <cell r="G7">
            <v>240</v>
          </cell>
          <cell r="H7">
            <v>252</v>
          </cell>
          <cell r="I7">
            <v>264</v>
          </cell>
          <cell r="J7">
            <v>276</v>
          </cell>
          <cell r="K7">
            <v>288</v>
          </cell>
          <cell r="L7">
            <v>300</v>
          </cell>
          <cell r="M7">
            <v>312</v>
          </cell>
          <cell r="N7">
            <v>324</v>
          </cell>
          <cell r="O7">
            <v>336</v>
          </cell>
          <cell r="P7">
            <v>348</v>
          </cell>
          <cell r="Q7">
            <v>360</v>
          </cell>
          <cell r="R7">
            <v>372</v>
          </cell>
          <cell r="S7">
            <v>384</v>
          </cell>
          <cell r="T7">
            <v>396</v>
          </cell>
          <cell r="U7">
            <v>408</v>
          </cell>
          <cell r="V7">
            <v>420</v>
          </cell>
          <cell r="W7">
            <v>432</v>
          </cell>
          <cell r="X7">
            <v>444</v>
          </cell>
          <cell r="Y7">
            <v>456</v>
          </cell>
          <cell r="Z7">
            <v>468</v>
          </cell>
          <cell r="AA7">
            <v>480</v>
          </cell>
          <cell r="AB7">
            <v>492</v>
          </cell>
          <cell r="AC7">
            <v>504</v>
          </cell>
          <cell r="AD7">
            <v>516</v>
          </cell>
          <cell r="AE7">
            <v>517</v>
          </cell>
          <cell r="AF7">
            <v>518</v>
          </cell>
          <cell r="AG7">
            <v>519</v>
          </cell>
          <cell r="AH7">
            <v>520</v>
          </cell>
          <cell r="AI7">
            <v>521</v>
          </cell>
          <cell r="AJ7">
            <v>522</v>
          </cell>
          <cell r="AK7">
            <v>523</v>
          </cell>
          <cell r="AL7">
            <v>524</v>
          </cell>
          <cell r="AM7">
            <v>525</v>
          </cell>
        </row>
        <row r="9">
          <cell r="C9">
            <v>9.1999999999999998E-2</v>
          </cell>
          <cell r="D9">
            <v>7.4999999999999997E-2</v>
          </cell>
          <cell r="E9">
            <v>9.5000000000000001E-2</v>
          </cell>
          <cell r="F9">
            <v>0.09</v>
          </cell>
          <cell r="G9">
            <v>0.09</v>
          </cell>
          <cell r="H9">
            <v>0.09</v>
          </cell>
          <cell r="I9">
            <v>0.09</v>
          </cell>
          <cell r="J9">
            <v>8.7999999999999995E-2</v>
          </cell>
          <cell r="K9">
            <v>8.7999999999999995E-2</v>
          </cell>
          <cell r="L9">
            <v>8.7999999999999995E-2</v>
          </cell>
          <cell r="M9">
            <v>8.7999999999999995E-2</v>
          </cell>
          <cell r="N9">
            <v>8.7999999999999995E-2</v>
          </cell>
          <cell r="O9">
            <v>8.7999999999999995E-2</v>
          </cell>
          <cell r="P9">
            <v>8.7999999999999995E-2</v>
          </cell>
          <cell r="Q9">
            <v>8.7999999999999995E-2</v>
          </cell>
          <cell r="R9">
            <v>8.7999999999999995E-2</v>
          </cell>
          <cell r="S9">
            <v>8.7999999999999995E-2</v>
          </cell>
          <cell r="T9">
            <v>8.7999999999999995E-2</v>
          </cell>
          <cell r="U9">
            <v>8.7999999999999995E-2</v>
          </cell>
          <cell r="V9">
            <v>8.7999999999999995E-2</v>
          </cell>
          <cell r="W9">
            <v>8.7999999999999995E-2</v>
          </cell>
          <cell r="X9">
            <v>8.7999999999999995E-2</v>
          </cell>
          <cell r="Y9">
            <v>8.7999999999999995E-2</v>
          </cell>
          <cell r="Z9">
            <v>8.7999999999999995E-2</v>
          </cell>
          <cell r="AA9">
            <v>8.7999999999999995E-2</v>
          </cell>
          <cell r="AB9">
            <v>8.7999999999999995E-2</v>
          </cell>
          <cell r="AC9">
            <v>8.7999999999999995E-2</v>
          </cell>
          <cell r="AD9">
            <v>8.7999999999999995E-2</v>
          </cell>
          <cell r="AE9">
            <v>8.7999999999999995E-2</v>
          </cell>
          <cell r="AF9">
            <v>8.7999999999999995E-2</v>
          </cell>
          <cell r="AG9">
            <v>8.7999999999999995E-2</v>
          </cell>
          <cell r="AH9">
            <v>8.7999999999999995E-2</v>
          </cell>
          <cell r="AI9">
            <v>8.7999999999999995E-2</v>
          </cell>
          <cell r="AJ9">
            <v>8.7999999999999995E-2</v>
          </cell>
          <cell r="AK9">
            <v>8.7999999999999995E-2</v>
          </cell>
          <cell r="AL9">
            <v>8.7999999999999995E-2</v>
          </cell>
          <cell r="AM9">
            <v>8.7999999999999995E-2</v>
          </cell>
        </row>
        <row r="10">
          <cell r="C10">
            <v>9.7543507727131606E-2</v>
          </cell>
          <cell r="D10">
            <v>7.8651920330502056E-2</v>
          </cell>
          <cell r="E10">
            <v>0.10092012928044003</v>
          </cell>
          <cell r="F10">
            <v>9.5299616801586273E-2</v>
          </cell>
          <cell r="G10">
            <v>9.5299616801586273E-2</v>
          </cell>
          <cell r="H10">
            <v>9.5299616801586273E-2</v>
          </cell>
          <cell r="I10">
            <v>9.5299616801586273E-2</v>
          </cell>
          <cell r="J10">
            <v>9.306145739595495E-2</v>
          </cell>
          <cell r="K10">
            <v>9.306145739595495E-2</v>
          </cell>
          <cell r="L10">
            <v>9.306145739595495E-2</v>
          </cell>
          <cell r="M10">
            <v>9.306145739595495E-2</v>
          </cell>
          <cell r="N10">
            <v>9.306145739595495E-2</v>
          </cell>
          <cell r="O10">
            <v>9.306145739595495E-2</v>
          </cell>
          <cell r="P10">
            <v>9.306145739595495E-2</v>
          </cell>
          <cell r="Q10">
            <v>9.306145739595495E-2</v>
          </cell>
          <cell r="R10">
            <v>9.306145739595495E-2</v>
          </cell>
          <cell r="S10">
            <v>9.306145739595495E-2</v>
          </cell>
          <cell r="T10">
            <v>9.306145739595495E-2</v>
          </cell>
          <cell r="U10">
            <v>9.306145739595495E-2</v>
          </cell>
          <cell r="V10">
            <v>9.306145739595495E-2</v>
          </cell>
          <cell r="W10">
            <v>9.306145739595495E-2</v>
          </cell>
          <cell r="X10">
            <v>9.306145739595495E-2</v>
          </cell>
          <cell r="Y10">
            <v>9.306145739595495E-2</v>
          </cell>
          <cell r="Z10">
            <v>9.306145739595495E-2</v>
          </cell>
          <cell r="AA10">
            <v>9.306145739595495E-2</v>
          </cell>
          <cell r="AB10">
            <v>9.306145739595495E-2</v>
          </cell>
          <cell r="AC10">
            <v>9.306145739595495E-2</v>
          </cell>
          <cell r="AD10">
            <v>9.306145739595495E-2</v>
          </cell>
          <cell r="AE10">
            <v>9.306145739595495E-2</v>
          </cell>
          <cell r="AF10">
            <v>9.306145739595495E-2</v>
          </cell>
          <cell r="AG10">
            <v>9.306145739595495E-2</v>
          </cell>
          <cell r="AH10">
            <v>9.306145739595495E-2</v>
          </cell>
          <cell r="AI10">
            <v>9.306145739595495E-2</v>
          </cell>
          <cell r="AJ10">
            <v>9.306145739595495E-2</v>
          </cell>
          <cell r="AK10">
            <v>9.306145739595495E-2</v>
          </cell>
          <cell r="AL10">
            <v>9.306145739595495E-2</v>
          </cell>
          <cell r="AM10">
            <v>9.306145739595495E-2</v>
          </cell>
        </row>
        <row r="12">
          <cell r="C12">
            <v>6.5000000000000002E-2</v>
          </cell>
          <cell r="D12">
            <v>6.5000000000000002E-2</v>
          </cell>
          <cell r="E12">
            <v>6.5000000000000002E-2</v>
          </cell>
          <cell r="F12">
            <v>6.5000000000000002E-2</v>
          </cell>
          <cell r="G12">
            <v>6.5000000000000002E-2</v>
          </cell>
          <cell r="H12">
            <v>6.5000000000000002E-2</v>
          </cell>
          <cell r="I12">
            <v>6.5000000000000002E-2</v>
          </cell>
          <cell r="J12">
            <v>6.5000000000000002E-2</v>
          </cell>
          <cell r="K12">
            <v>6.5000000000000002E-2</v>
          </cell>
          <cell r="L12">
            <v>6.5000000000000002E-2</v>
          </cell>
          <cell r="M12">
            <v>6.5000000000000002E-2</v>
          </cell>
          <cell r="N12">
            <v>6.5000000000000002E-2</v>
          </cell>
          <cell r="O12">
            <v>6.5000000000000002E-2</v>
          </cell>
          <cell r="P12">
            <v>6.5000000000000002E-2</v>
          </cell>
          <cell r="Q12">
            <v>6.5000000000000002E-2</v>
          </cell>
          <cell r="R12">
            <v>6.5000000000000002E-2</v>
          </cell>
          <cell r="S12">
            <v>6.5000000000000002E-2</v>
          </cell>
          <cell r="T12">
            <v>6.5000000000000002E-2</v>
          </cell>
          <cell r="U12">
            <v>6.5000000000000002E-2</v>
          </cell>
          <cell r="V12">
            <v>6.5000000000000002E-2</v>
          </cell>
          <cell r="W12">
            <v>6.5000000000000002E-2</v>
          </cell>
          <cell r="X12">
            <v>6.5000000000000002E-2</v>
          </cell>
          <cell r="Y12">
            <v>6.5000000000000002E-2</v>
          </cell>
          <cell r="Z12">
            <v>6.5000000000000002E-2</v>
          </cell>
          <cell r="AA12">
            <v>6.5000000000000002E-2</v>
          </cell>
          <cell r="AB12">
            <v>6.5000000000000002E-2</v>
          </cell>
          <cell r="AC12">
            <v>6.5000000000000002E-2</v>
          </cell>
          <cell r="AD12">
            <v>6.5000000000000002E-2</v>
          </cell>
          <cell r="AE12">
            <v>6.5000000000000002E-2</v>
          </cell>
          <cell r="AF12">
            <v>6.5000000000000002E-2</v>
          </cell>
          <cell r="AG12">
            <v>6.5000000000000002E-2</v>
          </cell>
          <cell r="AH12">
            <v>6.5000000000000002E-2</v>
          </cell>
          <cell r="AI12">
            <v>6.5000000000000002E-2</v>
          </cell>
          <cell r="AJ12">
            <v>6.5000000000000002E-2</v>
          </cell>
          <cell r="AK12">
            <v>6.5000000000000002E-2</v>
          </cell>
          <cell r="AL12">
            <v>6.5000000000000002E-2</v>
          </cell>
          <cell r="AM12">
            <v>6.5000000000000002E-2</v>
          </cell>
        </row>
        <row r="14">
          <cell r="C14">
            <v>0.1737035751247451</v>
          </cell>
          <cell r="D14">
            <v>0.15316312562475298</v>
          </cell>
          <cell r="E14">
            <v>0.17737569926697572</v>
          </cell>
          <cell r="F14">
            <v>0.17126344377675862</v>
          </cell>
          <cell r="G14">
            <v>0.17126344377675862</v>
          </cell>
          <cell r="H14">
            <v>0.17126344377675862</v>
          </cell>
          <cell r="I14">
            <v>0.17126344377675862</v>
          </cell>
          <cell r="J14">
            <v>0.16882965042970621</v>
          </cell>
          <cell r="K14">
            <v>0.16882965042970621</v>
          </cell>
          <cell r="L14">
            <v>0.16882965042970621</v>
          </cell>
          <cell r="M14">
            <v>0.16882965042970621</v>
          </cell>
          <cell r="N14">
            <v>0.16882965042970621</v>
          </cell>
          <cell r="O14">
            <v>0.16882965042970621</v>
          </cell>
          <cell r="P14">
            <v>0.16882965042970621</v>
          </cell>
          <cell r="Q14">
            <v>0.16882965042970621</v>
          </cell>
          <cell r="R14">
            <v>0.16882965042970621</v>
          </cell>
          <cell r="S14">
            <v>0.16882965042970621</v>
          </cell>
          <cell r="T14">
            <v>0.16882965042970621</v>
          </cell>
          <cell r="U14">
            <v>0.16882965042970621</v>
          </cell>
          <cell r="V14">
            <v>0.16882965042970621</v>
          </cell>
          <cell r="W14">
            <v>0.16882965042970621</v>
          </cell>
          <cell r="X14">
            <v>0.16882965042970621</v>
          </cell>
          <cell r="Y14">
            <v>0.16882965042970621</v>
          </cell>
          <cell r="Z14">
            <v>0.16882965042970621</v>
          </cell>
          <cell r="AA14">
            <v>0.16882965042970621</v>
          </cell>
          <cell r="AB14">
            <v>0.16882965042970621</v>
          </cell>
          <cell r="AC14">
            <v>0.16882965042970621</v>
          </cell>
          <cell r="AD14">
            <v>0.16882965042970621</v>
          </cell>
          <cell r="AE14">
            <v>0.16882965042970621</v>
          </cell>
          <cell r="AF14">
            <v>0.16882965042970621</v>
          </cell>
          <cell r="AG14">
            <v>0.16882965042970621</v>
          </cell>
          <cell r="AH14">
            <v>0.16882965042970621</v>
          </cell>
          <cell r="AI14">
            <v>0.16882965042970621</v>
          </cell>
          <cell r="AJ14">
            <v>0.16882965042970621</v>
          </cell>
          <cell r="AK14">
            <v>0.16882965042970621</v>
          </cell>
          <cell r="AL14">
            <v>0.16882965042970621</v>
          </cell>
          <cell r="AM14">
            <v>0.16882965042970621</v>
          </cell>
        </row>
        <row r="16">
          <cell r="C16">
            <v>1</v>
          </cell>
          <cell r="D16">
            <v>0.9505703422053231</v>
          </cell>
          <cell r="E16">
            <v>0.9053050878145934</v>
          </cell>
          <cell r="F16">
            <v>0.86632065819578319</v>
          </cell>
          <cell r="G16">
            <v>0.82901498391940975</v>
          </cell>
          <cell r="H16">
            <v>0.79331577408555964</v>
          </cell>
          <cell r="I16">
            <v>0.75915385079957864</v>
          </cell>
          <cell r="J16">
            <v>0.72785604103507062</v>
          </cell>
          <cell r="K16">
            <v>0.69784855324551354</v>
          </cell>
          <cell r="L16">
            <v>0.66907819103117316</v>
          </cell>
          <cell r="M16">
            <v>0.64149395113247676</v>
          </cell>
          <cell r="N16">
            <v>0.61504693301292124</v>
          </cell>
          <cell r="O16">
            <v>0.58969025216962734</v>
          </cell>
          <cell r="P16">
            <v>0.56537895701785945</v>
          </cell>
          <cell r="Q16">
            <v>0.54206994920216633</v>
          </cell>
          <cell r="R16">
            <v>0.51972190719287281</v>
          </cell>
          <cell r="S16">
            <v>0.49829521303247637</v>
          </cell>
          <cell r="T16">
            <v>0.47775188210208669</v>
          </cell>
          <cell r="U16">
            <v>0.45805549578340049</v>
          </cell>
          <cell r="V16">
            <v>0.43917113689683657</v>
          </cell>
          <cell r="W16">
            <v>0.4210653278013774</v>
          </cell>
          <cell r="X16">
            <v>0.40370597104638295</v>
          </cell>
          <cell r="Y16">
            <v>0.38706229247016583</v>
          </cell>
          <cell r="Z16">
            <v>0.37110478664445434</v>
          </cell>
          <cell r="AA16">
            <v>0.35580516456802913</v>
          </cell>
          <cell r="AB16">
            <v>0.34113630351680646</v>
          </cell>
          <cell r="AC16">
            <v>0.32707219896146356</v>
          </cell>
          <cell r="AD16">
            <v>0.31358791846736683</v>
          </cell>
          <cell r="AE16">
            <v>0.3006595574950785</v>
          </cell>
          <cell r="AF16">
            <v>0.28826419702308581</v>
          </cell>
          <cell r="AG16">
            <v>0.27637986291762784</v>
          </cell>
          <cell r="AH16">
            <v>0.26498548697759144</v>
          </cell>
          <cell r="AI16">
            <v>0.25406086958541846</v>
          </cell>
          <cell r="AJ16">
            <v>0.24358664389781254</v>
          </cell>
          <cell r="AK16">
            <v>0.23354424151276371</v>
          </cell>
          <cell r="AL16">
            <v>0.22391585955202659</v>
          </cell>
          <cell r="AM16">
            <v>0.21468442910069666</v>
          </cell>
        </row>
        <row r="19">
          <cell r="C19">
            <v>1.4999999999999999E-2</v>
          </cell>
          <cell r="D19">
            <v>1.4999999999999999E-2</v>
          </cell>
          <cell r="E19">
            <v>1.4999999999999999E-2</v>
          </cell>
          <cell r="F19">
            <v>1.4999999999999999E-2</v>
          </cell>
          <cell r="G19">
            <v>1.4999999999999999E-2</v>
          </cell>
          <cell r="H19">
            <v>1.4999999999999999E-2</v>
          </cell>
          <cell r="I19">
            <v>1.4999999999999999E-2</v>
          </cell>
          <cell r="J19">
            <v>1.4999999999999999E-2</v>
          </cell>
          <cell r="K19">
            <v>1.4999999999999999E-2</v>
          </cell>
          <cell r="L19">
            <v>1.4999999999999999E-2</v>
          </cell>
          <cell r="M19">
            <v>1.4999999999999999E-2</v>
          </cell>
          <cell r="N19">
            <v>1.4999999999999999E-2</v>
          </cell>
          <cell r="O19">
            <v>1.4999999999999999E-2</v>
          </cell>
          <cell r="P19">
            <v>1.4999999999999999E-2</v>
          </cell>
          <cell r="Q19">
            <v>1.4999999999999999E-2</v>
          </cell>
          <cell r="R19">
            <v>1.4999999999999999E-2</v>
          </cell>
          <cell r="S19">
            <v>1.4999999999999999E-2</v>
          </cell>
          <cell r="T19">
            <v>1.4999999999999999E-2</v>
          </cell>
          <cell r="U19">
            <v>1.4999999999999999E-2</v>
          </cell>
          <cell r="V19">
            <v>1.4999999999999999E-2</v>
          </cell>
          <cell r="W19">
            <v>1.4999999999999999E-2</v>
          </cell>
          <cell r="X19">
            <v>1.4999999999999999E-2</v>
          </cell>
          <cell r="Y19">
            <v>1.4999999999999999E-2</v>
          </cell>
          <cell r="Z19">
            <v>1.4999999999999999E-2</v>
          </cell>
          <cell r="AA19">
            <v>1.4999999999999999E-2</v>
          </cell>
          <cell r="AB19">
            <v>1.4999999999999999E-2</v>
          </cell>
          <cell r="AC19">
            <v>1.4999999999999999E-2</v>
          </cell>
          <cell r="AD19">
            <v>1.4999999999999999E-2</v>
          </cell>
          <cell r="AE19">
            <v>1.4999999999999999E-2</v>
          </cell>
          <cell r="AF19">
            <v>1.4999999999999999E-2</v>
          </cell>
          <cell r="AG19">
            <v>1.4999999999999999E-2</v>
          </cell>
          <cell r="AH19">
            <v>1.4999999999999999E-2</v>
          </cell>
          <cell r="AI19">
            <v>1.4999999999999999E-2</v>
          </cell>
          <cell r="AJ19">
            <v>1.4999999999999999E-2</v>
          </cell>
          <cell r="AK19">
            <v>1.4999999999999999E-2</v>
          </cell>
          <cell r="AL19">
            <v>1.4999999999999999E-2</v>
          </cell>
          <cell r="AM19">
            <v>1.4999999999999999E-2</v>
          </cell>
        </row>
        <row r="20">
          <cell r="C20">
            <v>6.2E-2</v>
          </cell>
          <cell r="D20">
            <v>6.7000000000000004E-2</v>
          </cell>
          <cell r="E20">
            <v>6.5000000000000002E-2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5.7999999999999996E-2</v>
          </cell>
          <cell r="K20">
            <v>5.7999999999999996E-2</v>
          </cell>
          <cell r="L20">
            <v>5.7999999999999996E-2</v>
          </cell>
          <cell r="M20">
            <v>5.7999999999999996E-2</v>
          </cell>
          <cell r="N20">
            <v>5.7999999999999996E-2</v>
          </cell>
          <cell r="O20">
            <v>5.7999999999999996E-2</v>
          </cell>
          <cell r="P20">
            <v>5.7999999999999996E-2</v>
          </cell>
          <cell r="Q20">
            <v>5.7999999999999996E-2</v>
          </cell>
          <cell r="R20">
            <v>5.7999999999999996E-2</v>
          </cell>
          <cell r="S20">
            <v>5.7999999999999996E-2</v>
          </cell>
          <cell r="T20">
            <v>5.7999999999999996E-2</v>
          </cell>
          <cell r="U20">
            <v>5.7999999999999996E-2</v>
          </cell>
          <cell r="V20">
            <v>5.7999999999999996E-2</v>
          </cell>
          <cell r="W20">
            <v>5.7999999999999996E-2</v>
          </cell>
          <cell r="X20">
            <v>5.7999999999999996E-2</v>
          </cell>
          <cell r="Y20">
            <v>5.7999999999999996E-2</v>
          </cell>
          <cell r="Z20">
            <v>5.7999999999999996E-2</v>
          </cell>
          <cell r="AA20">
            <v>5.7999999999999996E-2</v>
          </cell>
          <cell r="AB20">
            <v>5.7999999999999996E-2</v>
          </cell>
          <cell r="AC20">
            <v>5.7999999999999996E-2</v>
          </cell>
          <cell r="AD20">
            <v>5.7999999999999996E-2</v>
          </cell>
          <cell r="AE20">
            <v>5.7999999999999996E-2</v>
          </cell>
          <cell r="AF20">
            <v>5.7999999999999996E-2</v>
          </cell>
          <cell r="AG20">
            <v>5.7999999999999996E-2</v>
          </cell>
          <cell r="AH20">
            <v>5.7999999999999996E-2</v>
          </cell>
          <cell r="AI20">
            <v>5.7999999999999996E-2</v>
          </cell>
          <cell r="AJ20">
            <v>5.7999999999999996E-2</v>
          </cell>
          <cell r="AK20">
            <v>5.7999999999999996E-2</v>
          </cell>
          <cell r="AL20">
            <v>5.7999999999999996E-2</v>
          </cell>
          <cell r="AM20">
            <v>5.7999999999999996E-2</v>
          </cell>
        </row>
        <row r="22">
          <cell r="C22">
            <v>1</v>
          </cell>
          <cell r="D22">
            <v>1.0620000000000001</v>
          </cell>
          <cell r="E22">
            <v>1.133154</v>
          </cell>
          <cell r="F22">
            <v>1.20680901</v>
          </cell>
          <cell r="G22">
            <v>1.2792175506000001</v>
          </cell>
          <cell r="H22">
            <v>1.3559706036360002</v>
          </cell>
          <cell r="I22">
            <v>1.4373288398541604</v>
          </cell>
          <cell r="J22">
            <v>1.52356857024541</v>
          </cell>
          <cell r="K22">
            <v>1.6119355473196439</v>
          </cell>
          <cell r="L22">
            <v>1.7054278090641835</v>
          </cell>
          <cell r="M22">
            <v>1.8043426219899061</v>
          </cell>
          <cell r="N22">
            <v>1.9089944940653207</v>
          </cell>
          <cell r="O22">
            <v>2.0197161747211094</v>
          </cell>
          <cell r="P22">
            <v>2.136859712854934</v>
          </cell>
          <cell r="Q22">
            <v>2.2607975762005204</v>
          </cell>
          <cell r="R22">
            <v>2.3919238356201507</v>
          </cell>
          <cell r="S22">
            <v>2.5306554180861194</v>
          </cell>
          <cell r="T22">
            <v>2.6774334323351145</v>
          </cell>
          <cell r="U22">
            <v>2.8327245714105511</v>
          </cell>
          <cell r="V22">
            <v>2.9970225965523634</v>
          </cell>
          <cell r="W22">
            <v>3.1708499071524008</v>
          </cell>
          <cell r="X22">
            <v>3.3547592017672403</v>
          </cell>
          <cell r="Y22">
            <v>3.5493352354697403</v>
          </cell>
          <cell r="Z22">
            <v>3.7551966791269855</v>
          </cell>
          <cell r="AA22">
            <v>3.972998086516351</v>
          </cell>
          <cell r="AB22">
            <v>4.2034319755342997</v>
          </cell>
          <cell r="AC22">
            <v>4.4472310301152893</v>
          </cell>
          <cell r="AD22">
            <v>4.7051704298619761</v>
          </cell>
          <cell r="AE22">
            <v>4.9780703147939711</v>
          </cell>
          <cell r="AF22">
            <v>5.2667983930520217</v>
          </cell>
          <cell r="AG22">
            <v>5.5722726998490391</v>
          </cell>
          <cell r="AH22">
            <v>5.8954645164402839</v>
          </cell>
          <cell r="AI22">
            <v>6.2374014583938209</v>
          </cell>
          <cell r="AJ22">
            <v>6.5991707429806628</v>
          </cell>
          <cell r="AK22">
            <v>6.9819226460735413</v>
          </cell>
          <cell r="AL22">
            <v>7.3868741595458074</v>
          </cell>
          <cell r="AM22">
            <v>7.8153128607994642</v>
          </cell>
        </row>
        <row r="24">
          <cell r="C24">
            <v>0.38500000000000001</v>
          </cell>
          <cell r="D24">
            <v>0.34</v>
          </cell>
          <cell r="E24">
            <v>0.33</v>
          </cell>
          <cell r="F24">
            <v>0.33</v>
          </cell>
          <cell r="G24">
            <v>0.33</v>
          </cell>
          <cell r="H24">
            <v>0.33</v>
          </cell>
          <cell r="I24">
            <v>0.33</v>
          </cell>
          <cell r="J24">
            <v>0.33</v>
          </cell>
          <cell r="K24">
            <v>0.33</v>
          </cell>
          <cell r="L24">
            <v>0.33</v>
          </cell>
          <cell r="M24">
            <v>0.33</v>
          </cell>
          <cell r="N24">
            <v>0.33</v>
          </cell>
          <cell r="O24">
            <v>0.33</v>
          </cell>
          <cell r="P24">
            <v>0.33</v>
          </cell>
          <cell r="Q24">
            <v>0.33</v>
          </cell>
          <cell r="R24">
            <v>0.33</v>
          </cell>
          <cell r="S24">
            <v>0.33</v>
          </cell>
          <cell r="T24">
            <v>0.33</v>
          </cell>
          <cell r="U24">
            <v>0.33</v>
          </cell>
          <cell r="V24">
            <v>0.33</v>
          </cell>
          <cell r="W24">
            <v>0.33</v>
          </cell>
          <cell r="X24">
            <v>0.33</v>
          </cell>
          <cell r="Y24">
            <v>0.33</v>
          </cell>
          <cell r="Z24">
            <v>0.33</v>
          </cell>
          <cell r="AA24">
            <v>0.33</v>
          </cell>
          <cell r="AB24">
            <v>0.33</v>
          </cell>
          <cell r="AC24">
            <v>0.33</v>
          </cell>
          <cell r="AD24">
            <v>0.33</v>
          </cell>
          <cell r="AE24">
            <v>0.33</v>
          </cell>
          <cell r="AF24">
            <v>0.33</v>
          </cell>
          <cell r="AG24">
            <v>0.33</v>
          </cell>
          <cell r="AH24">
            <v>0.33</v>
          </cell>
          <cell r="AI24">
            <v>0.33</v>
          </cell>
          <cell r="AJ24">
            <v>0.33</v>
          </cell>
          <cell r="AK24">
            <v>0.33</v>
          </cell>
          <cell r="AL24">
            <v>0.33</v>
          </cell>
          <cell r="AM24">
            <v>0.33</v>
          </cell>
        </row>
      </sheetData>
      <sheetData sheetId="22" refreshError="1">
        <row r="36">
          <cell r="C36">
            <v>2006</v>
          </cell>
          <cell r="D36">
            <v>7.0000000000000007E-2</v>
          </cell>
          <cell r="E36">
            <v>5.6541453874052738E-3</v>
          </cell>
          <cell r="G36">
            <v>2006</v>
          </cell>
          <cell r="H36">
            <v>0.03</v>
          </cell>
          <cell r="I36">
            <v>2.4662697723036864E-3</v>
          </cell>
        </row>
        <row r="37">
          <cell r="C37">
            <v>2007</v>
          </cell>
          <cell r="D37">
            <v>7.0000000000000007E-2</v>
          </cell>
          <cell r="E37">
            <v>5.6541453874052738E-3</v>
          </cell>
          <cell r="G37">
            <v>2007</v>
          </cell>
          <cell r="H37">
            <v>0.03</v>
          </cell>
          <cell r="I37">
            <v>2.4662697723036864E-3</v>
          </cell>
        </row>
        <row r="38">
          <cell r="C38">
            <v>2008</v>
          </cell>
          <cell r="D38">
            <v>0.06</v>
          </cell>
          <cell r="E38">
            <v>4.8675505653430484E-3</v>
          </cell>
          <cell r="G38">
            <v>2008</v>
          </cell>
          <cell r="H38">
            <v>0.03</v>
          </cell>
          <cell r="I38">
            <v>2.4662697723036864E-3</v>
          </cell>
        </row>
        <row r="39">
          <cell r="C39">
            <v>2009</v>
          </cell>
          <cell r="D39">
            <v>0.06</v>
          </cell>
          <cell r="E39">
            <v>4.8675505653430484E-3</v>
          </cell>
          <cell r="G39">
            <v>2009</v>
          </cell>
          <cell r="H39">
            <v>0.03</v>
          </cell>
          <cell r="I39">
            <v>2.4662697723036864E-3</v>
          </cell>
        </row>
        <row r="40">
          <cell r="C40">
            <v>2010</v>
          </cell>
          <cell r="D40">
            <v>0.05</v>
          </cell>
          <cell r="E40">
            <v>4.0741237836483535E-3</v>
          </cell>
          <cell r="G40">
            <v>2010</v>
          </cell>
          <cell r="H40">
            <v>2.5000000000000001E-2</v>
          </cell>
          <cell r="I40">
            <v>2.0598362698427408E-3</v>
          </cell>
        </row>
        <row r="41">
          <cell r="C41">
            <v>2011</v>
          </cell>
          <cell r="D41">
            <v>0.05</v>
          </cell>
          <cell r="E41">
            <v>4.0741237836483535E-3</v>
          </cell>
          <cell r="G41">
            <v>2011</v>
          </cell>
          <cell r="H41">
            <v>2.5000000000000001E-2</v>
          </cell>
          <cell r="I41">
            <v>2.0598362698427408E-3</v>
          </cell>
        </row>
        <row r="42">
          <cell r="C42">
            <v>2012</v>
          </cell>
          <cell r="D42">
            <v>0.05</v>
          </cell>
          <cell r="E42">
            <v>4.0741237836483535E-3</v>
          </cell>
          <cell r="G42">
            <v>2012</v>
          </cell>
          <cell r="H42">
            <v>2.5000000000000001E-2</v>
          </cell>
          <cell r="I42">
            <v>2.0598362698427408E-3</v>
          </cell>
        </row>
        <row r="43">
          <cell r="C43">
            <v>2013</v>
          </cell>
          <cell r="D43">
            <v>0.05</v>
          </cell>
          <cell r="E43">
            <v>4.0741237836483535E-3</v>
          </cell>
          <cell r="G43">
            <v>2013</v>
          </cell>
          <cell r="H43">
            <v>2.5000000000000001E-2</v>
          </cell>
          <cell r="I43">
            <v>2.0598362698427408E-3</v>
          </cell>
        </row>
        <row r="44">
          <cell r="C44">
            <v>2014</v>
          </cell>
          <cell r="D44">
            <v>0.05</v>
          </cell>
          <cell r="E44">
            <v>4.0741237836483535E-3</v>
          </cell>
          <cell r="G44">
            <v>2014</v>
          </cell>
          <cell r="H44">
            <v>2.5000000000000001E-2</v>
          </cell>
          <cell r="I44">
            <v>2.0598362698427408E-3</v>
          </cell>
        </row>
        <row r="45">
          <cell r="C45">
            <v>2015</v>
          </cell>
          <cell r="D45">
            <v>0.05</v>
          </cell>
          <cell r="E45">
            <v>4.0741237836483535E-3</v>
          </cell>
          <cell r="G45">
            <v>2015</v>
          </cell>
          <cell r="H45">
            <v>2.5000000000000001E-2</v>
          </cell>
          <cell r="I45">
            <v>2.0598362698427408E-3</v>
          </cell>
        </row>
        <row r="46">
          <cell r="C46">
            <v>2016</v>
          </cell>
          <cell r="D46">
            <v>0.05</v>
          </cell>
          <cell r="E46">
            <v>4.0741237836483535E-3</v>
          </cell>
          <cell r="G46">
            <v>2016</v>
          </cell>
          <cell r="H46">
            <v>2.5000000000000001E-2</v>
          </cell>
          <cell r="I46">
            <v>2.0598362698427408E-3</v>
          </cell>
        </row>
        <row r="47">
          <cell r="C47">
            <v>2017</v>
          </cell>
          <cell r="D47">
            <v>0.05</v>
          </cell>
          <cell r="E47">
            <v>4.0741237836483535E-3</v>
          </cell>
          <cell r="G47">
            <v>2017</v>
          </cell>
          <cell r="H47">
            <v>2.5000000000000001E-2</v>
          </cell>
          <cell r="I47">
            <v>2.0598362698427408E-3</v>
          </cell>
        </row>
        <row r="48">
          <cell r="C48">
            <v>2018</v>
          </cell>
          <cell r="D48">
            <v>0.05</v>
          </cell>
          <cell r="E48">
            <v>4.0741237836483535E-3</v>
          </cell>
          <cell r="G48">
            <v>2018</v>
          </cell>
          <cell r="H48">
            <v>2.5000000000000001E-2</v>
          </cell>
          <cell r="I48">
            <v>2.0598362698427408E-3</v>
          </cell>
        </row>
        <row r="49">
          <cell r="C49">
            <v>2019</v>
          </cell>
          <cell r="D49">
            <v>0.05</v>
          </cell>
          <cell r="E49">
            <v>4.0741237836483535E-3</v>
          </cell>
          <cell r="G49">
            <v>2019</v>
          </cell>
          <cell r="H49">
            <v>2.5000000000000001E-2</v>
          </cell>
          <cell r="I49">
            <v>2.0598362698427408E-3</v>
          </cell>
        </row>
        <row r="50">
          <cell r="C50">
            <v>2020</v>
          </cell>
          <cell r="D50">
            <v>0.05</v>
          </cell>
          <cell r="E50">
            <v>4.0741237836483535E-3</v>
          </cell>
          <cell r="G50">
            <v>2020</v>
          </cell>
          <cell r="H50">
            <v>2.5000000000000001E-2</v>
          </cell>
          <cell r="I50">
            <v>2.0598362698427408E-3</v>
          </cell>
        </row>
        <row r="51">
          <cell r="C51">
            <v>2021</v>
          </cell>
          <cell r="D51">
            <v>3.5000000000000003E-2</v>
          </cell>
          <cell r="E51">
            <v>2.8708987190766422E-3</v>
          </cell>
          <cell r="G51">
            <v>2021</v>
          </cell>
          <cell r="H51">
            <v>0.02</v>
          </cell>
          <cell r="I51">
            <v>1.6515813019202241E-3</v>
          </cell>
        </row>
        <row r="52">
          <cell r="C52">
            <v>2022</v>
          </cell>
          <cell r="D52">
            <v>3.5000000000000003E-2</v>
          </cell>
          <cell r="E52">
            <v>2.8708987190766422E-3</v>
          </cell>
          <cell r="G52">
            <v>2022</v>
          </cell>
          <cell r="H52">
            <v>0.02</v>
          </cell>
          <cell r="I52">
            <v>1.6515813019202241E-3</v>
          </cell>
        </row>
        <row r="53">
          <cell r="C53">
            <v>2023</v>
          </cell>
          <cell r="D53">
            <v>3.5000000000000003E-2</v>
          </cell>
          <cell r="E53">
            <v>2.8708987190766422E-3</v>
          </cell>
          <cell r="G53">
            <v>2023</v>
          </cell>
          <cell r="H53">
            <v>0.02</v>
          </cell>
          <cell r="I53">
            <v>1.6515813019202241E-3</v>
          </cell>
        </row>
        <row r="54">
          <cell r="C54">
            <v>2024</v>
          </cell>
          <cell r="D54">
            <v>3.5000000000000003E-2</v>
          </cell>
          <cell r="E54">
            <v>2.8708987190766422E-3</v>
          </cell>
          <cell r="G54">
            <v>2024</v>
          </cell>
          <cell r="H54">
            <v>0.02</v>
          </cell>
          <cell r="I54">
            <v>1.6515813019202241E-3</v>
          </cell>
        </row>
        <row r="55">
          <cell r="C55">
            <v>2025</v>
          </cell>
          <cell r="D55">
            <v>3.5000000000000003E-2</v>
          </cell>
          <cell r="E55">
            <v>2.8708987190766422E-3</v>
          </cell>
          <cell r="G55">
            <v>2025</v>
          </cell>
          <cell r="H55">
            <v>0.02</v>
          </cell>
          <cell r="I55">
            <v>1.6515813019202241E-3</v>
          </cell>
        </row>
        <row r="56">
          <cell r="C56">
            <v>2026</v>
          </cell>
          <cell r="D56">
            <v>3.5000000000000003E-2</v>
          </cell>
          <cell r="E56">
            <v>2.8708987190766422E-3</v>
          </cell>
          <cell r="G56">
            <v>2026</v>
          </cell>
          <cell r="H56">
            <v>0.02</v>
          </cell>
          <cell r="I56">
            <v>1.6515813019202241E-3</v>
          </cell>
        </row>
        <row r="57">
          <cell r="C57">
            <v>2027</v>
          </cell>
          <cell r="D57">
            <v>3.5000000000000003E-2</v>
          </cell>
          <cell r="E57">
            <v>2.8708987190766422E-3</v>
          </cell>
          <cell r="G57">
            <v>2027</v>
          </cell>
          <cell r="H57">
            <v>0.02</v>
          </cell>
          <cell r="I57">
            <v>1.6515813019202241E-3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">
          <cell r="B4" t="str">
            <v>LA QUIEBRA DE VÉLEZ</v>
          </cell>
          <cell r="E4" t="str">
            <v>GOBERNACIÓN DE CALDAS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98"/>
  <sheetViews>
    <sheetView topLeftCell="A82" zoomScaleNormal="100" workbookViewId="0">
      <selection activeCell="F94" sqref="F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70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71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</f>
        <v>42644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3000</v>
      </c>
      <c r="C13" s="14">
        <f>RIDYM!C13</f>
        <v>9200</v>
      </c>
      <c r="D13" s="15">
        <f t="shared" ref="D13:D19" si="0">+C13*B13</f>
        <v>27600000</v>
      </c>
      <c r="E13" s="13">
        <v>50</v>
      </c>
      <c r="F13" s="13">
        <v>395</v>
      </c>
      <c r="G13" s="13">
        <v>2</v>
      </c>
      <c r="H13" s="13">
        <v>0</v>
      </c>
      <c r="I13" s="16">
        <f>B13+E13+F13+G13+H13</f>
        <v>3447</v>
      </c>
    </row>
    <row r="14" spans="1:12" ht="14.45" x14ac:dyDescent="0.3">
      <c r="A14" s="12" t="s">
        <v>19</v>
      </c>
      <c r="B14" s="82">
        <v>486</v>
      </c>
      <c r="C14" s="14">
        <f>RIDYM!C14</f>
        <v>9700</v>
      </c>
      <c r="D14" s="15">
        <f t="shared" si="0"/>
        <v>4714200</v>
      </c>
      <c r="E14" s="13">
        <v>0</v>
      </c>
      <c r="F14" s="13">
        <v>252</v>
      </c>
      <c r="G14" s="13">
        <v>1</v>
      </c>
      <c r="H14" s="13">
        <v>0</v>
      </c>
      <c r="I14" s="16">
        <f t="shared" ref="I14:I19" si="1">B14+E14+F14+G14+H14</f>
        <v>739</v>
      </c>
    </row>
    <row r="15" spans="1:12" ht="14.45" x14ac:dyDescent="0.3">
      <c r="A15" s="12" t="s">
        <v>20</v>
      </c>
      <c r="B15" s="83">
        <v>561</v>
      </c>
      <c r="C15" s="14">
        <f>RIDYM!C15</f>
        <v>10500</v>
      </c>
      <c r="D15" s="15">
        <f t="shared" si="0"/>
        <v>5890500</v>
      </c>
      <c r="E15" s="13">
        <v>10</v>
      </c>
      <c r="F15" s="13">
        <v>1</v>
      </c>
      <c r="G15" s="13">
        <v>1</v>
      </c>
      <c r="H15" s="13">
        <v>0</v>
      </c>
      <c r="I15" s="16">
        <f t="shared" si="1"/>
        <v>573</v>
      </c>
    </row>
    <row r="16" spans="1:12" ht="14.45" x14ac:dyDescent="0.3">
      <c r="A16" s="12" t="s">
        <v>21</v>
      </c>
      <c r="B16" s="82">
        <v>420</v>
      </c>
      <c r="C16" s="14">
        <f>RIDYM!C16</f>
        <v>14900</v>
      </c>
      <c r="D16" s="15">
        <f t="shared" si="0"/>
        <v>6258000</v>
      </c>
      <c r="E16" s="13">
        <v>6</v>
      </c>
      <c r="F16" s="13">
        <v>6</v>
      </c>
      <c r="G16" s="13">
        <v>0</v>
      </c>
      <c r="H16" s="13">
        <v>0</v>
      </c>
      <c r="I16" s="16">
        <f t="shared" si="1"/>
        <v>432</v>
      </c>
    </row>
    <row r="17" spans="1:9" ht="14.45" x14ac:dyDescent="0.3">
      <c r="A17" s="12" t="s">
        <v>22</v>
      </c>
      <c r="B17" s="82">
        <v>451</v>
      </c>
      <c r="C17" s="14">
        <f>RIDYM!C17</f>
        <v>25100</v>
      </c>
      <c r="D17" s="15">
        <f t="shared" si="0"/>
        <v>11320100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452</v>
      </c>
    </row>
    <row r="18" spans="1:9" ht="14.45" x14ac:dyDescent="0.3">
      <c r="A18" s="12" t="s">
        <v>23</v>
      </c>
      <c r="B18" s="82">
        <v>116</v>
      </c>
      <c r="C18" s="14">
        <f>RIDYM!C18</f>
        <v>33000</v>
      </c>
      <c r="D18" s="15">
        <f t="shared" si="0"/>
        <v>3828000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116</v>
      </c>
    </row>
    <row r="19" spans="1:9" ht="14.45" x14ac:dyDescent="0.3">
      <c r="A19" s="12" t="s">
        <v>24</v>
      </c>
      <c r="B19" s="82">
        <v>345</v>
      </c>
      <c r="C19" s="14">
        <f>RIDYM!C19</f>
        <v>36900</v>
      </c>
      <c r="D19" s="15">
        <f t="shared" si="0"/>
        <v>12730500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345</v>
      </c>
    </row>
    <row r="20" spans="1:9" s="2" customFormat="1" ht="15" x14ac:dyDescent="0.25">
      <c r="A20" s="12" t="s">
        <v>25</v>
      </c>
      <c r="B20" s="17">
        <f>SUM(B13:B19)</f>
        <v>5379</v>
      </c>
      <c r="C20" s="18"/>
      <c r="D20" s="19">
        <f t="shared" ref="D20:I20" si="2">SUM(D13:D19)</f>
        <v>72341300</v>
      </c>
      <c r="E20" s="17">
        <f t="shared" si="2"/>
        <v>67</v>
      </c>
      <c r="F20" s="17">
        <f t="shared" si="2"/>
        <v>654</v>
      </c>
      <c r="G20" s="17">
        <f t="shared" si="2"/>
        <v>4</v>
      </c>
      <c r="H20" s="17">
        <f t="shared" si="2"/>
        <v>0</v>
      </c>
      <c r="I20" s="17">
        <f t="shared" si="2"/>
        <v>6104</v>
      </c>
    </row>
    <row r="21" spans="1:9" ht="14.45" x14ac:dyDescent="0.3">
      <c r="A21" s="20" t="s">
        <v>26</v>
      </c>
      <c r="B21" s="21"/>
      <c r="C21" s="21"/>
      <c r="D21" s="22">
        <v>4700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72346000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4.45" x14ac:dyDescent="0.3">
      <c r="A25" s="12" t="s">
        <v>18</v>
      </c>
      <c r="B25" s="13">
        <v>3890</v>
      </c>
      <c r="C25" s="14">
        <f t="shared" si="3"/>
        <v>9200</v>
      </c>
      <c r="D25" s="15">
        <f t="shared" ref="D25:D31" si="4">+C25*B25</f>
        <v>35788000</v>
      </c>
      <c r="E25" s="13">
        <v>64</v>
      </c>
      <c r="F25" s="13">
        <v>460</v>
      </c>
      <c r="G25" s="13">
        <v>2</v>
      </c>
      <c r="H25" s="13">
        <v>0</v>
      </c>
      <c r="I25" s="16">
        <f>B25+E25+F25+G25+H25</f>
        <v>4416</v>
      </c>
    </row>
    <row r="26" spans="1:9" ht="14.45" x14ac:dyDescent="0.3">
      <c r="A26" s="12" t="s">
        <v>19</v>
      </c>
      <c r="B26" s="13">
        <v>488</v>
      </c>
      <c r="C26" s="14">
        <f t="shared" si="3"/>
        <v>9700</v>
      </c>
      <c r="D26" s="15">
        <f t="shared" si="4"/>
        <v>4733600</v>
      </c>
      <c r="E26" s="13">
        <v>0</v>
      </c>
      <c r="F26" s="13">
        <v>291</v>
      </c>
      <c r="G26" s="13">
        <v>1</v>
      </c>
      <c r="H26" s="13">
        <v>0</v>
      </c>
      <c r="I26" s="16">
        <f t="shared" ref="I26:I31" si="5">B26+E26+F26+G26+H26</f>
        <v>780</v>
      </c>
    </row>
    <row r="27" spans="1:9" ht="14.45" x14ac:dyDescent="0.3">
      <c r="A27" s="12" t="s">
        <v>20</v>
      </c>
      <c r="B27" s="13">
        <v>491</v>
      </c>
      <c r="C27" s="14">
        <f t="shared" si="3"/>
        <v>10500</v>
      </c>
      <c r="D27" s="15">
        <f t="shared" si="4"/>
        <v>5155500</v>
      </c>
      <c r="E27" s="13">
        <v>3</v>
      </c>
      <c r="F27" s="13">
        <v>1</v>
      </c>
      <c r="G27" s="13">
        <v>1</v>
      </c>
      <c r="H27" s="13">
        <v>0</v>
      </c>
      <c r="I27" s="16">
        <f t="shared" si="5"/>
        <v>496</v>
      </c>
    </row>
    <row r="28" spans="1:9" ht="14.45" x14ac:dyDescent="0.3">
      <c r="A28" s="12" t="s">
        <v>21</v>
      </c>
      <c r="B28" s="13">
        <v>381</v>
      </c>
      <c r="C28" s="14">
        <f t="shared" si="3"/>
        <v>14900</v>
      </c>
      <c r="D28" s="15">
        <f t="shared" si="4"/>
        <v>5676900</v>
      </c>
      <c r="E28" s="13">
        <v>2</v>
      </c>
      <c r="F28" s="13">
        <v>5</v>
      </c>
      <c r="G28" s="13">
        <v>0</v>
      </c>
      <c r="H28" s="13">
        <v>0</v>
      </c>
      <c r="I28" s="16">
        <f t="shared" si="5"/>
        <v>388</v>
      </c>
    </row>
    <row r="29" spans="1:9" ht="14.45" x14ac:dyDescent="0.3">
      <c r="A29" s="12" t="s">
        <v>22</v>
      </c>
      <c r="B29" s="13">
        <v>407</v>
      </c>
      <c r="C29" s="14">
        <f t="shared" si="3"/>
        <v>25100</v>
      </c>
      <c r="D29" s="15">
        <f t="shared" si="4"/>
        <v>10215700</v>
      </c>
      <c r="E29" s="13">
        <v>1</v>
      </c>
      <c r="F29" s="13">
        <v>0</v>
      </c>
      <c r="G29" s="13">
        <v>0</v>
      </c>
      <c r="H29" s="13">
        <v>0</v>
      </c>
      <c r="I29" s="16">
        <f t="shared" si="5"/>
        <v>408</v>
      </c>
    </row>
    <row r="30" spans="1:9" ht="14.45" x14ac:dyDescent="0.3">
      <c r="A30" s="12" t="s">
        <v>23</v>
      </c>
      <c r="B30" s="13">
        <v>101</v>
      </c>
      <c r="C30" s="14">
        <f t="shared" si="3"/>
        <v>33000</v>
      </c>
      <c r="D30" s="15">
        <f t="shared" si="4"/>
        <v>3333000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101</v>
      </c>
    </row>
    <row r="31" spans="1:9" ht="14.45" x14ac:dyDescent="0.3">
      <c r="A31" s="12" t="s">
        <v>24</v>
      </c>
      <c r="B31" s="13">
        <v>256</v>
      </c>
      <c r="C31" s="14">
        <f t="shared" si="3"/>
        <v>36900</v>
      </c>
      <c r="D31" s="15">
        <f t="shared" si="4"/>
        <v>9446400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256</v>
      </c>
    </row>
    <row r="32" spans="1:9" s="2" customFormat="1" ht="15" x14ac:dyDescent="0.25">
      <c r="A32" s="12" t="s">
        <v>25</v>
      </c>
      <c r="B32" s="17">
        <f>SUM(B25:B31)</f>
        <v>6014</v>
      </c>
      <c r="C32" s="18"/>
      <c r="D32" s="19">
        <f t="shared" ref="D32:I32" si="6">SUM(D25:D31)</f>
        <v>74349100</v>
      </c>
      <c r="E32" s="17">
        <f t="shared" si="6"/>
        <v>70</v>
      </c>
      <c r="F32" s="17">
        <f t="shared" si="6"/>
        <v>757</v>
      </c>
      <c r="G32" s="17">
        <f t="shared" si="6"/>
        <v>4</v>
      </c>
      <c r="H32" s="17">
        <f t="shared" si="6"/>
        <v>0</v>
      </c>
      <c r="I32" s="17">
        <f t="shared" si="6"/>
        <v>6845</v>
      </c>
    </row>
    <row r="33" spans="1:12" ht="15" x14ac:dyDescent="0.25">
      <c r="A33" s="20" t="s">
        <v>26</v>
      </c>
      <c r="B33" s="21"/>
      <c r="C33" s="21"/>
      <c r="D33" s="22">
        <v>4300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74353400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6890</v>
      </c>
      <c r="C37" s="14">
        <f t="shared" si="7"/>
        <v>9200</v>
      </c>
      <c r="D37" s="15">
        <f t="shared" ref="D37:D43" si="9">+D13+D25</f>
        <v>63388000</v>
      </c>
      <c r="E37" s="16">
        <f t="shared" ref="E37:H43" si="10">E25+E13</f>
        <v>114</v>
      </c>
      <c r="F37" s="16">
        <f t="shared" si="10"/>
        <v>855</v>
      </c>
      <c r="G37" s="16">
        <f t="shared" si="10"/>
        <v>4</v>
      </c>
      <c r="H37" s="16">
        <f t="shared" si="10"/>
        <v>0</v>
      </c>
      <c r="I37" s="16">
        <f>B37+E37+F37+G37+H37</f>
        <v>7863</v>
      </c>
      <c r="J37" s="26"/>
      <c r="K37" s="26"/>
    </row>
    <row r="38" spans="1:12" ht="15" x14ac:dyDescent="0.25">
      <c r="A38" s="12" t="s">
        <v>19</v>
      </c>
      <c r="B38" s="16">
        <f t="shared" si="8"/>
        <v>974</v>
      </c>
      <c r="C38" s="14">
        <f t="shared" si="7"/>
        <v>9700</v>
      </c>
      <c r="D38" s="15">
        <f t="shared" si="9"/>
        <v>9447800</v>
      </c>
      <c r="E38" s="16">
        <f t="shared" si="10"/>
        <v>0</v>
      </c>
      <c r="F38" s="16">
        <f t="shared" si="10"/>
        <v>543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1519</v>
      </c>
      <c r="J38" s="26"/>
      <c r="K38" s="26"/>
    </row>
    <row r="39" spans="1:12" ht="15" x14ac:dyDescent="0.25">
      <c r="A39" s="12" t="s">
        <v>20</v>
      </c>
      <c r="B39" s="16">
        <f t="shared" si="8"/>
        <v>1052</v>
      </c>
      <c r="C39" s="14">
        <f t="shared" si="7"/>
        <v>10500</v>
      </c>
      <c r="D39" s="15">
        <f t="shared" si="9"/>
        <v>11046000</v>
      </c>
      <c r="E39" s="16">
        <f t="shared" si="10"/>
        <v>13</v>
      </c>
      <c r="F39" s="16">
        <f t="shared" si="10"/>
        <v>2</v>
      </c>
      <c r="G39" s="16">
        <f t="shared" ref="G39:H39" si="13">G27+G15</f>
        <v>2</v>
      </c>
      <c r="H39" s="16">
        <f t="shared" si="13"/>
        <v>0</v>
      </c>
      <c r="I39" s="16">
        <f t="shared" si="12"/>
        <v>1069</v>
      </c>
      <c r="J39" s="26"/>
      <c r="K39" s="26"/>
    </row>
    <row r="40" spans="1:12" ht="15" x14ac:dyDescent="0.25">
      <c r="A40" s="12" t="s">
        <v>21</v>
      </c>
      <c r="B40" s="16">
        <f t="shared" si="8"/>
        <v>801</v>
      </c>
      <c r="C40" s="14">
        <f t="shared" si="7"/>
        <v>14900</v>
      </c>
      <c r="D40" s="15">
        <f t="shared" si="9"/>
        <v>11934900</v>
      </c>
      <c r="E40" s="16">
        <f t="shared" si="10"/>
        <v>8</v>
      </c>
      <c r="F40" s="16">
        <f t="shared" si="10"/>
        <v>11</v>
      </c>
      <c r="G40" s="16">
        <f t="shared" ref="G40:H40" si="14">G28+G16</f>
        <v>0</v>
      </c>
      <c r="H40" s="16">
        <f t="shared" si="14"/>
        <v>0</v>
      </c>
      <c r="I40" s="16">
        <f t="shared" si="12"/>
        <v>820</v>
      </c>
      <c r="J40" s="26"/>
      <c r="K40" s="26"/>
    </row>
    <row r="41" spans="1:12" ht="15" x14ac:dyDescent="0.25">
      <c r="A41" s="12" t="s">
        <v>22</v>
      </c>
      <c r="B41" s="16">
        <f t="shared" si="8"/>
        <v>858</v>
      </c>
      <c r="C41" s="14">
        <f t="shared" si="7"/>
        <v>25100</v>
      </c>
      <c r="D41" s="15">
        <f t="shared" si="9"/>
        <v>21535800</v>
      </c>
      <c r="E41" s="16">
        <f t="shared" si="10"/>
        <v>2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860</v>
      </c>
      <c r="J41" s="26"/>
      <c r="K41" s="26"/>
    </row>
    <row r="42" spans="1:12" ht="15" x14ac:dyDescent="0.25">
      <c r="A42" s="12" t="s">
        <v>23</v>
      </c>
      <c r="B42" s="16">
        <f t="shared" si="8"/>
        <v>217</v>
      </c>
      <c r="C42" s="14">
        <f t="shared" si="7"/>
        <v>33000</v>
      </c>
      <c r="D42" s="15">
        <f t="shared" si="9"/>
        <v>7161000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217</v>
      </c>
      <c r="J42" s="26"/>
      <c r="K42" s="26"/>
    </row>
    <row r="43" spans="1:12" ht="15" x14ac:dyDescent="0.25">
      <c r="A43" s="12" t="s">
        <v>24</v>
      </c>
      <c r="B43" s="16">
        <f t="shared" si="8"/>
        <v>601</v>
      </c>
      <c r="C43" s="14">
        <f t="shared" si="7"/>
        <v>36900</v>
      </c>
      <c r="D43" s="15">
        <f t="shared" si="9"/>
        <v>22176900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601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11393</v>
      </c>
      <c r="C44" s="18"/>
      <c r="D44" s="19">
        <f t="shared" ref="D44:F44" si="18">SUM(D37:D43)</f>
        <v>146690400</v>
      </c>
      <c r="E44" s="17">
        <f t="shared" si="18"/>
        <v>137</v>
      </c>
      <c r="F44" s="17">
        <f t="shared" si="18"/>
        <v>1411</v>
      </c>
      <c r="G44" s="17">
        <f>SUM(G37:G43)</f>
        <v>8</v>
      </c>
      <c r="H44" s="17">
        <f>SUM(H37:H43)</f>
        <v>0</v>
      </c>
      <c r="I44" s="17">
        <f>SUM(I37:I43)</f>
        <v>12949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9000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28" t="s">
        <v>31</v>
      </c>
      <c r="B46" s="21"/>
      <c r="C46" s="21"/>
      <c r="D46" s="23">
        <f>SUM(D44:D45)</f>
        <v>146699400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82">
        <v>336</v>
      </c>
      <c r="D52" s="34">
        <f>(C52*B52)</f>
        <v>3091200</v>
      </c>
      <c r="E52" s="20"/>
      <c r="F52" s="32" t="s">
        <v>18</v>
      </c>
      <c r="G52" s="33">
        <f>B52-2300</f>
        <v>6900</v>
      </c>
      <c r="H52" s="82">
        <v>369</v>
      </c>
      <c r="I52" s="34">
        <f>(H52*G52)</f>
        <v>2546100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82">
        <v>112</v>
      </c>
      <c r="D53" s="34">
        <f t="shared" ref="D53:D58" si="20">(C53*B53)</f>
        <v>1086400</v>
      </c>
      <c r="E53" s="20"/>
      <c r="F53" s="32" t="s">
        <v>19</v>
      </c>
      <c r="G53" s="33">
        <f>B53-2300</f>
        <v>7400</v>
      </c>
      <c r="H53" s="82">
        <v>111</v>
      </c>
      <c r="I53" s="34">
        <f t="shared" ref="I53:I58" si="21">(H53*G53)</f>
        <v>821400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82">
        <v>77</v>
      </c>
      <c r="D54" s="34">
        <f t="shared" si="20"/>
        <v>808500</v>
      </c>
      <c r="E54" s="20"/>
      <c r="F54" s="32" t="s">
        <v>20</v>
      </c>
      <c r="G54" s="33">
        <f>B54-2900</f>
        <v>7600</v>
      </c>
      <c r="H54" s="82">
        <v>59</v>
      </c>
      <c r="I54" s="34">
        <f t="shared" si="21"/>
        <v>448400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82">
        <v>74</v>
      </c>
      <c r="D55" s="34">
        <f t="shared" si="20"/>
        <v>1102600</v>
      </c>
      <c r="E55" s="20"/>
      <c r="F55" s="32" t="s">
        <v>21</v>
      </c>
      <c r="G55" s="33">
        <f>B55-3100</f>
        <v>11800</v>
      </c>
      <c r="H55" s="82">
        <v>55</v>
      </c>
      <c r="I55" s="34">
        <f t="shared" si="21"/>
        <v>649000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82">
        <v>276</v>
      </c>
      <c r="D56" s="34">
        <f t="shared" si="20"/>
        <v>6927600</v>
      </c>
      <c r="E56" s="20"/>
      <c r="F56" s="32" t="s">
        <v>22</v>
      </c>
      <c r="G56" s="33">
        <f>B56-3100</f>
        <v>22000</v>
      </c>
      <c r="H56" s="82">
        <v>256</v>
      </c>
      <c r="I56" s="34">
        <f t="shared" si="21"/>
        <v>5632000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82">
        <v>46</v>
      </c>
      <c r="D57" s="34">
        <f t="shared" si="20"/>
        <v>1518000</v>
      </c>
      <c r="E57" s="20"/>
      <c r="F57" s="32" t="s">
        <v>23</v>
      </c>
      <c r="G57" s="33">
        <f>B57-3100</f>
        <v>29900</v>
      </c>
      <c r="H57" s="82">
        <v>34</v>
      </c>
      <c r="I57" s="34">
        <f t="shared" si="21"/>
        <v>1016600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82">
        <v>21</v>
      </c>
      <c r="D58" s="34">
        <f t="shared" si="20"/>
        <v>774900</v>
      </c>
      <c r="E58" s="20"/>
      <c r="F58" s="32" t="s">
        <v>24</v>
      </c>
      <c r="G58" s="33">
        <f>B58-3100</f>
        <v>33800</v>
      </c>
      <c r="H58" s="82">
        <v>2</v>
      </c>
      <c r="I58" s="34">
        <f t="shared" si="21"/>
        <v>67600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942</v>
      </c>
      <c r="D59" s="36">
        <f>SUM(D52:D58)</f>
        <v>15309200</v>
      </c>
      <c r="E59" s="37"/>
      <c r="F59" s="112" t="s">
        <v>39</v>
      </c>
      <c r="G59" s="112"/>
      <c r="H59" s="35">
        <f>SUM(H52:H58)</f>
        <v>886</v>
      </c>
      <c r="I59" s="36">
        <f>SUM(I52:I58)</f>
        <v>11181100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84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84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84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84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84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84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84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 t="s">
        <v>49</v>
      </c>
      <c r="E76" s="25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85">
        <v>3668</v>
      </c>
      <c r="D77" s="96">
        <f>B77*C77</f>
        <v>8436400</v>
      </c>
      <c r="E77" s="26"/>
      <c r="F77" s="57" t="s">
        <v>18</v>
      </c>
      <c r="G77" s="58">
        <f t="shared" ref="G77:G83" si="24">B37</f>
        <v>6890</v>
      </c>
      <c r="H77" s="59">
        <f t="shared" ref="H77:H83" si="25">G77*200</f>
        <v>1378000</v>
      </c>
      <c r="I77" s="60">
        <f>G77*100</f>
        <v>689000</v>
      </c>
      <c r="J77" s="61">
        <f>G77*400</f>
        <v>2756000</v>
      </c>
      <c r="K77" s="92">
        <f>G77*200</f>
        <v>1378000</v>
      </c>
    </row>
    <row r="78" spans="1:12" ht="18.75" customHeight="1" x14ac:dyDescent="0.25">
      <c r="A78" s="54" t="s">
        <v>19</v>
      </c>
      <c r="B78" s="55">
        <f>RIDYM!B78</f>
        <v>2300</v>
      </c>
      <c r="C78" s="84">
        <v>474</v>
      </c>
      <c r="D78" s="96">
        <f t="shared" ref="D78:D83" si="26">B78*C78</f>
        <v>1090200</v>
      </c>
      <c r="E78" s="26"/>
      <c r="F78" s="57" t="s">
        <v>19</v>
      </c>
      <c r="G78" s="58">
        <f t="shared" si="24"/>
        <v>974</v>
      </c>
      <c r="H78" s="59">
        <f t="shared" si="25"/>
        <v>194800</v>
      </c>
      <c r="I78" s="60">
        <f>G78*300</f>
        <v>292200</v>
      </c>
      <c r="J78" s="61">
        <f>G78*400</f>
        <v>389600</v>
      </c>
      <c r="K78" s="92">
        <f>G78*200</f>
        <v>194800</v>
      </c>
    </row>
    <row r="79" spans="1:12" ht="18.75" customHeight="1" x14ac:dyDescent="0.25">
      <c r="A79" s="54" t="s">
        <v>20</v>
      </c>
      <c r="B79" s="55">
        <f>RIDYM!B79</f>
        <v>2900</v>
      </c>
      <c r="C79" s="84">
        <v>452</v>
      </c>
      <c r="D79" s="96">
        <f t="shared" si="26"/>
        <v>1310800</v>
      </c>
      <c r="E79" s="26"/>
      <c r="F79" s="57" t="s">
        <v>20</v>
      </c>
      <c r="G79" s="58">
        <f t="shared" si="24"/>
        <v>1052</v>
      </c>
      <c r="H79" s="59">
        <f t="shared" si="25"/>
        <v>210400</v>
      </c>
      <c r="I79" s="60">
        <f>G79*300</f>
        <v>315600</v>
      </c>
      <c r="J79" s="61">
        <f>G79*400</f>
        <v>420800</v>
      </c>
      <c r="K79" s="92">
        <f>G79*200</f>
        <v>210400</v>
      </c>
    </row>
    <row r="80" spans="1:12" ht="18.75" customHeight="1" x14ac:dyDescent="0.25">
      <c r="A80" s="54" t="s">
        <v>21</v>
      </c>
      <c r="B80" s="55">
        <f>RIDYM!B80</f>
        <v>3100</v>
      </c>
      <c r="C80" s="84">
        <v>363</v>
      </c>
      <c r="D80" s="96">
        <f t="shared" si="26"/>
        <v>1125300</v>
      </c>
      <c r="E80" s="26"/>
      <c r="F80" s="57" t="s">
        <v>21</v>
      </c>
      <c r="G80" s="58">
        <f t="shared" si="24"/>
        <v>801</v>
      </c>
      <c r="H80" s="59">
        <f t="shared" si="25"/>
        <v>160200</v>
      </c>
      <c r="I80" s="60">
        <f>G80*300</f>
        <v>240300</v>
      </c>
      <c r="J80" s="61">
        <f>G80*200</f>
        <v>160200</v>
      </c>
      <c r="K80" s="92">
        <f>G80*100</f>
        <v>80100</v>
      </c>
    </row>
    <row r="81" spans="1:12" ht="18.75" customHeight="1" x14ac:dyDescent="0.25">
      <c r="A81" s="54" t="s">
        <v>22</v>
      </c>
      <c r="B81" s="55">
        <f>RIDYM!B81</f>
        <v>3100</v>
      </c>
      <c r="C81" s="84">
        <v>387</v>
      </c>
      <c r="D81" s="96">
        <f t="shared" si="26"/>
        <v>1199700</v>
      </c>
      <c r="E81" s="26"/>
      <c r="F81" s="57" t="s">
        <v>22</v>
      </c>
      <c r="G81" s="58">
        <f t="shared" si="24"/>
        <v>858</v>
      </c>
      <c r="H81" s="59">
        <f t="shared" si="25"/>
        <v>171600</v>
      </c>
      <c r="I81" s="60">
        <f>G81*300</f>
        <v>257400</v>
      </c>
      <c r="J81" s="61">
        <f>G81*600</f>
        <v>514800</v>
      </c>
      <c r="K81" s="92">
        <f>G81*300</f>
        <v>257400</v>
      </c>
    </row>
    <row r="82" spans="1:12" ht="18.75" customHeight="1" x14ac:dyDescent="0.25">
      <c r="A82" s="54" t="s">
        <v>23</v>
      </c>
      <c r="B82" s="55">
        <f>RIDYM!B82</f>
        <v>3100</v>
      </c>
      <c r="C82" s="84">
        <v>92</v>
      </c>
      <c r="D82" s="96">
        <f t="shared" si="26"/>
        <v>285200</v>
      </c>
      <c r="E82" s="26"/>
      <c r="F82" s="57" t="s">
        <v>23</v>
      </c>
      <c r="G82" s="58">
        <f t="shared" si="24"/>
        <v>217</v>
      </c>
      <c r="H82" s="59">
        <f t="shared" si="25"/>
        <v>43400</v>
      </c>
      <c r="I82" s="60">
        <f>G82*300</f>
        <v>65100</v>
      </c>
      <c r="J82" s="61">
        <f>G82*800</f>
        <v>173600</v>
      </c>
      <c r="K82" s="92">
        <f t="shared" ref="K82:K83" si="27">G82*400</f>
        <v>86800</v>
      </c>
    </row>
    <row r="83" spans="1:12" ht="18.75" customHeight="1" x14ac:dyDescent="0.25">
      <c r="A83" s="54" t="s">
        <v>24</v>
      </c>
      <c r="B83" s="55">
        <f>RIDYM!B83</f>
        <v>3100</v>
      </c>
      <c r="C83" s="84">
        <v>222</v>
      </c>
      <c r="D83" s="96">
        <f t="shared" si="26"/>
        <v>688200</v>
      </c>
      <c r="E83" s="26"/>
      <c r="F83" s="57" t="s">
        <v>24</v>
      </c>
      <c r="G83" s="58">
        <f t="shared" si="24"/>
        <v>601</v>
      </c>
      <c r="H83" s="59">
        <f t="shared" si="25"/>
        <v>120200</v>
      </c>
      <c r="I83" s="60">
        <f>G83*200</f>
        <v>120200</v>
      </c>
      <c r="J83" s="61">
        <f>G83*800</f>
        <v>480800</v>
      </c>
      <c r="K83" s="92">
        <f t="shared" si="27"/>
        <v>240400</v>
      </c>
    </row>
    <row r="84" spans="1:12" ht="20.100000000000001" customHeight="1" x14ac:dyDescent="0.25">
      <c r="A84" s="115" t="s">
        <v>54</v>
      </c>
      <c r="B84" s="115"/>
      <c r="C84" s="62">
        <f>SUM(C77:C83)</f>
        <v>5658</v>
      </c>
      <c r="D84" s="97">
        <f>SUM(D77:D83)</f>
        <v>14135800</v>
      </c>
      <c r="E84" s="38"/>
      <c r="F84" s="64" t="s">
        <v>55</v>
      </c>
      <c r="G84" s="65">
        <f>SUM(G77:G83)</f>
        <v>11393</v>
      </c>
      <c r="H84" s="66">
        <f>SUM(H77:H83)</f>
        <v>2278600</v>
      </c>
      <c r="I84" s="67">
        <f>SUM(I77:I83)</f>
        <v>1979800</v>
      </c>
      <c r="J84" s="68">
        <f>SUM(J77:J83)</f>
        <v>4895800</v>
      </c>
      <c r="K84" s="93">
        <f>SUM(K77:K83)</f>
        <v>2447900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146699400</v>
      </c>
      <c r="C88" s="127"/>
      <c r="D88" s="46"/>
      <c r="E88" s="108" t="s">
        <v>57</v>
      </c>
      <c r="F88" s="108"/>
      <c r="G88" s="72">
        <f>D59+I59</f>
        <v>26490300</v>
      </c>
      <c r="H88" s="108" t="s">
        <v>58</v>
      </c>
      <c r="I88" s="108"/>
      <c r="J88" s="73">
        <f>C59+H59+E44+F44+G44</f>
        <v>3384</v>
      </c>
    </row>
    <row r="89" spans="1:12" ht="24" x14ac:dyDescent="0.25">
      <c r="A89" s="74" t="s">
        <v>59</v>
      </c>
      <c r="B89" s="128">
        <f>D59+I59+H72</f>
        <v>26490300</v>
      </c>
      <c r="C89" s="128"/>
      <c r="D89" s="75"/>
      <c r="E89" s="108" t="s">
        <v>60</v>
      </c>
      <c r="F89" s="108"/>
      <c r="G89" s="72">
        <f>D44</f>
        <v>146690400</v>
      </c>
      <c r="H89" s="108" t="s">
        <v>61</v>
      </c>
      <c r="I89" s="108"/>
      <c r="J89" s="73">
        <f>I44</f>
        <v>12949</v>
      </c>
    </row>
    <row r="90" spans="1:12" ht="17.25" customHeight="1" x14ac:dyDescent="0.25">
      <c r="A90" s="76" t="s">
        <v>62</v>
      </c>
      <c r="B90" s="120">
        <f>D84</f>
        <v>14135800</v>
      </c>
      <c r="C90" s="120"/>
      <c r="D90" s="75"/>
      <c r="E90" s="121" t="s">
        <v>63</v>
      </c>
      <c r="F90" s="122"/>
      <c r="G90" s="77">
        <f>IF(G89=0,0,G88/G89)</f>
        <v>0.18058645964562098</v>
      </c>
      <c r="H90" s="121" t="s">
        <v>63</v>
      </c>
      <c r="I90" s="122"/>
      <c r="J90" s="77">
        <f>IF(J89=0,0,J88/J89)</f>
        <v>0.2613329214611167</v>
      </c>
    </row>
    <row r="91" spans="1:12" ht="17.25" customHeight="1" x14ac:dyDescent="0.25">
      <c r="A91" s="25" t="s">
        <v>64</v>
      </c>
      <c r="B91" s="123">
        <f>B88-B89-B90</f>
        <v>106073300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2278600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1979800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4895800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2447900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98"/>
  <sheetViews>
    <sheetView topLeftCell="A79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+RIDYM!B7+9</f>
        <v>42653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2919</v>
      </c>
      <c r="C13" s="14">
        <f>RIDYM!C13</f>
        <v>9200</v>
      </c>
      <c r="D13" s="15">
        <f t="shared" ref="D13:D19" si="0">+C13*B13</f>
        <v>26854800</v>
      </c>
      <c r="E13" s="13">
        <v>47</v>
      </c>
      <c r="F13" s="13">
        <v>347</v>
      </c>
      <c r="G13" s="13">
        <v>3</v>
      </c>
      <c r="H13" s="13">
        <v>0</v>
      </c>
      <c r="I13" s="16">
        <f>B13+E13+F13+G13+H13</f>
        <v>3316</v>
      </c>
    </row>
    <row r="14" spans="1:12" ht="15" x14ac:dyDescent="0.25">
      <c r="A14" s="12" t="s">
        <v>19</v>
      </c>
      <c r="B14" s="13">
        <v>456</v>
      </c>
      <c r="C14" s="14">
        <f>RIDYM!C14</f>
        <v>9700</v>
      </c>
      <c r="D14" s="15">
        <f t="shared" si="0"/>
        <v>4423200</v>
      </c>
      <c r="E14" s="13">
        <v>0</v>
      </c>
      <c r="F14" s="13">
        <v>292</v>
      </c>
      <c r="G14" s="13">
        <v>1</v>
      </c>
      <c r="H14" s="13">
        <v>0</v>
      </c>
      <c r="I14" s="16">
        <f t="shared" ref="I14:I19" si="1">B14+E14+F14+G14+H14</f>
        <v>749</v>
      </c>
    </row>
    <row r="15" spans="1:12" ht="15" x14ac:dyDescent="0.25">
      <c r="A15" s="12" t="s">
        <v>20</v>
      </c>
      <c r="B15" s="13">
        <v>640</v>
      </c>
      <c r="C15" s="14">
        <f>RIDYM!C15</f>
        <v>10500</v>
      </c>
      <c r="D15" s="15">
        <f t="shared" si="0"/>
        <v>6720000</v>
      </c>
      <c r="E15" s="13">
        <v>3</v>
      </c>
      <c r="F15" s="13">
        <v>1</v>
      </c>
      <c r="G15" s="13">
        <v>0</v>
      </c>
      <c r="H15" s="13">
        <v>0</v>
      </c>
      <c r="I15" s="16">
        <f t="shared" si="1"/>
        <v>644</v>
      </c>
    </row>
    <row r="16" spans="1:12" ht="15" x14ac:dyDescent="0.25">
      <c r="A16" s="12" t="s">
        <v>21</v>
      </c>
      <c r="B16" s="13">
        <v>426</v>
      </c>
      <c r="C16" s="14">
        <f>RIDYM!C16</f>
        <v>14900</v>
      </c>
      <c r="D16" s="15">
        <f t="shared" si="0"/>
        <v>6347400</v>
      </c>
      <c r="E16" s="13">
        <v>1</v>
      </c>
      <c r="F16" s="13">
        <v>6</v>
      </c>
      <c r="G16" s="13">
        <v>0</v>
      </c>
      <c r="H16" s="13">
        <v>0</v>
      </c>
      <c r="I16" s="16">
        <f t="shared" si="1"/>
        <v>433</v>
      </c>
    </row>
    <row r="17" spans="1:9" ht="15" x14ac:dyDescent="0.25">
      <c r="A17" s="12" t="s">
        <v>22</v>
      </c>
      <c r="B17" s="13">
        <v>435</v>
      </c>
      <c r="C17" s="14">
        <f>RIDYM!C17</f>
        <v>25100</v>
      </c>
      <c r="D17" s="15">
        <f t="shared" si="0"/>
        <v>10918500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435</v>
      </c>
    </row>
    <row r="18" spans="1:9" ht="15" x14ac:dyDescent="0.25">
      <c r="A18" s="12" t="s">
        <v>23</v>
      </c>
      <c r="B18" s="13">
        <v>79</v>
      </c>
      <c r="C18" s="14">
        <f>RIDYM!C18</f>
        <v>33000</v>
      </c>
      <c r="D18" s="15">
        <f t="shared" si="0"/>
        <v>2607000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79</v>
      </c>
    </row>
    <row r="19" spans="1:9" ht="15" x14ac:dyDescent="0.25">
      <c r="A19" s="12" t="s">
        <v>24</v>
      </c>
      <c r="B19" s="13">
        <v>308</v>
      </c>
      <c r="C19" s="14">
        <f>RIDYM!C19</f>
        <v>36900</v>
      </c>
      <c r="D19" s="15">
        <f t="shared" si="0"/>
        <v>11365200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308</v>
      </c>
    </row>
    <row r="20" spans="1:9" s="2" customFormat="1" ht="15" x14ac:dyDescent="0.25">
      <c r="A20" s="12" t="s">
        <v>25</v>
      </c>
      <c r="B20" s="17">
        <f>SUM(B13:B19)</f>
        <v>5263</v>
      </c>
      <c r="C20" s="18"/>
      <c r="D20" s="19">
        <f t="shared" ref="D20:I20" si="2">SUM(D13:D19)</f>
        <v>69236100</v>
      </c>
      <c r="E20" s="17">
        <f t="shared" si="2"/>
        <v>51</v>
      </c>
      <c r="F20" s="17">
        <f t="shared" si="2"/>
        <v>646</v>
      </c>
      <c r="G20" s="17">
        <f t="shared" si="2"/>
        <v>4</v>
      </c>
      <c r="H20" s="17">
        <f t="shared" si="2"/>
        <v>0</v>
      </c>
      <c r="I20" s="17">
        <f t="shared" si="2"/>
        <v>5964</v>
      </c>
    </row>
    <row r="21" spans="1:9" ht="15" x14ac:dyDescent="0.25">
      <c r="A21" s="20" t="s">
        <v>26</v>
      </c>
      <c r="B21" s="21"/>
      <c r="C21" s="21"/>
      <c r="D21" s="22">
        <v>11900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69248000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3011</v>
      </c>
      <c r="C25" s="14">
        <f t="shared" si="3"/>
        <v>9200</v>
      </c>
      <c r="D25" s="15">
        <f t="shared" ref="D25:D31" si="4">+C25*B25</f>
        <v>27701200</v>
      </c>
      <c r="E25" s="13">
        <v>59</v>
      </c>
      <c r="F25" s="13">
        <v>375</v>
      </c>
      <c r="G25" s="13">
        <v>3</v>
      </c>
      <c r="H25" s="13">
        <v>0</v>
      </c>
      <c r="I25" s="16">
        <f>B25+E25+F25+G25+H25</f>
        <v>3448</v>
      </c>
    </row>
    <row r="26" spans="1:9" ht="15" x14ac:dyDescent="0.25">
      <c r="A26" s="12" t="s">
        <v>19</v>
      </c>
      <c r="B26" s="13">
        <v>428</v>
      </c>
      <c r="C26" s="14">
        <f t="shared" si="3"/>
        <v>9700</v>
      </c>
      <c r="D26" s="15">
        <f t="shared" si="4"/>
        <v>4151600</v>
      </c>
      <c r="E26" s="13">
        <v>2</v>
      </c>
      <c r="F26" s="13">
        <v>319</v>
      </c>
      <c r="G26" s="13">
        <v>1</v>
      </c>
      <c r="H26" s="13">
        <v>0</v>
      </c>
      <c r="I26" s="16">
        <f t="shared" ref="I26:I31" si="5">B26+E26+F26+G26+H26</f>
        <v>750</v>
      </c>
    </row>
    <row r="27" spans="1:9" ht="15" x14ac:dyDescent="0.25">
      <c r="A27" s="12" t="s">
        <v>20</v>
      </c>
      <c r="B27" s="13">
        <v>737</v>
      </c>
      <c r="C27" s="14">
        <f t="shared" si="3"/>
        <v>10500</v>
      </c>
      <c r="D27" s="15">
        <f t="shared" si="4"/>
        <v>7738500</v>
      </c>
      <c r="E27" s="13">
        <v>6</v>
      </c>
      <c r="F27" s="13">
        <v>2</v>
      </c>
      <c r="G27" s="13">
        <v>0</v>
      </c>
      <c r="H27" s="13">
        <v>0</v>
      </c>
      <c r="I27" s="16">
        <f t="shared" si="5"/>
        <v>745</v>
      </c>
    </row>
    <row r="28" spans="1:9" ht="15" x14ac:dyDescent="0.25">
      <c r="A28" s="12" t="s">
        <v>21</v>
      </c>
      <c r="B28" s="13">
        <v>514</v>
      </c>
      <c r="C28" s="14">
        <f t="shared" si="3"/>
        <v>14900</v>
      </c>
      <c r="D28" s="15">
        <f t="shared" si="4"/>
        <v>7658600</v>
      </c>
      <c r="E28" s="13">
        <v>2</v>
      </c>
      <c r="F28" s="13">
        <v>8</v>
      </c>
      <c r="G28" s="13">
        <v>0</v>
      </c>
      <c r="H28" s="13">
        <v>0</v>
      </c>
      <c r="I28" s="16">
        <f t="shared" si="5"/>
        <v>524</v>
      </c>
    </row>
    <row r="29" spans="1:9" ht="15" x14ac:dyDescent="0.25">
      <c r="A29" s="12" t="s">
        <v>22</v>
      </c>
      <c r="B29" s="13">
        <v>526</v>
      </c>
      <c r="C29" s="14">
        <f t="shared" si="3"/>
        <v>25100</v>
      </c>
      <c r="D29" s="15">
        <f t="shared" si="4"/>
        <v>13202600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526</v>
      </c>
    </row>
    <row r="30" spans="1:9" ht="15" x14ac:dyDescent="0.25">
      <c r="A30" s="12" t="s">
        <v>23</v>
      </c>
      <c r="B30" s="13">
        <v>105</v>
      </c>
      <c r="C30" s="14">
        <f t="shared" si="3"/>
        <v>33000</v>
      </c>
      <c r="D30" s="15">
        <f t="shared" si="4"/>
        <v>3465000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105</v>
      </c>
    </row>
    <row r="31" spans="1:9" ht="15" x14ac:dyDescent="0.25">
      <c r="A31" s="12" t="s">
        <v>24</v>
      </c>
      <c r="B31" s="13">
        <v>364</v>
      </c>
      <c r="C31" s="14">
        <f t="shared" si="3"/>
        <v>36900</v>
      </c>
      <c r="D31" s="15">
        <f t="shared" si="4"/>
        <v>13431600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364</v>
      </c>
    </row>
    <row r="32" spans="1:9" s="2" customFormat="1" ht="15" x14ac:dyDescent="0.25">
      <c r="A32" s="12" t="s">
        <v>25</v>
      </c>
      <c r="B32" s="17">
        <f>SUM(B25:B31)</f>
        <v>5685</v>
      </c>
      <c r="C32" s="18"/>
      <c r="D32" s="19">
        <f t="shared" ref="D32:I32" si="6">SUM(D25:D31)</f>
        <v>77349100</v>
      </c>
      <c r="E32" s="17">
        <f t="shared" si="6"/>
        <v>69</v>
      </c>
      <c r="F32" s="17">
        <f t="shared" si="6"/>
        <v>704</v>
      </c>
      <c r="G32" s="17">
        <f t="shared" si="6"/>
        <v>4</v>
      </c>
      <c r="H32" s="17">
        <f t="shared" si="6"/>
        <v>0</v>
      </c>
      <c r="I32" s="17">
        <f t="shared" si="6"/>
        <v>6462</v>
      </c>
    </row>
    <row r="33" spans="1:12" ht="15" x14ac:dyDescent="0.25">
      <c r="A33" s="20" t="s">
        <v>26</v>
      </c>
      <c r="B33" s="21"/>
      <c r="C33" s="21"/>
      <c r="D33" s="22">
        <v>10100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77359200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5930</v>
      </c>
      <c r="C37" s="14">
        <f t="shared" si="7"/>
        <v>9200</v>
      </c>
      <c r="D37" s="15">
        <f t="shared" ref="D37:D43" si="9">+D13+D25</f>
        <v>54556000</v>
      </c>
      <c r="E37" s="16">
        <f t="shared" ref="E37:H43" si="10">E25+E13</f>
        <v>106</v>
      </c>
      <c r="F37" s="16">
        <f t="shared" si="10"/>
        <v>722</v>
      </c>
      <c r="G37" s="16">
        <f t="shared" si="10"/>
        <v>6</v>
      </c>
      <c r="H37" s="16">
        <f t="shared" si="10"/>
        <v>0</v>
      </c>
      <c r="I37" s="16">
        <f>B37+E37+F37+G37+H37</f>
        <v>6764</v>
      </c>
      <c r="J37" s="26"/>
      <c r="K37" s="26"/>
    </row>
    <row r="38" spans="1:12" ht="15" x14ac:dyDescent="0.25">
      <c r="A38" s="12" t="s">
        <v>19</v>
      </c>
      <c r="B38" s="16">
        <f t="shared" si="8"/>
        <v>884</v>
      </c>
      <c r="C38" s="14">
        <f t="shared" si="7"/>
        <v>9700</v>
      </c>
      <c r="D38" s="15">
        <f t="shared" si="9"/>
        <v>8574800</v>
      </c>
      <c r="E38" s="16">
        <f t="shared" si="10"/>
        <v>2</v>
      </c>
      <c r="F38" s="16">
        <f t="shared" si="10"/>
        <v>611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1499</v>
      </c>
      <c r="J38" s="26"/>
      <c r="K38" s="26"/>
    </row>
    <row r="39" spans="1:12" ht="15" x14ac:dyDescent="0.25">
      <c r="A39" s="12" t="s">
        <v>20</v>
      </c>
      <c r="B39" s="16">
        <f t="shared" si="8"/>
        <v>1377</v>
      </c>
      <c r="C39" s="14">
        <f t="shared" si="7"/>
        <v>10500</v>
      </c>
      <c r="D39" s="15">
        <f t="shared" si="9"/>
        <v>14458500</v>
      </c>
      <c r="E39" s="16">
        <f t="shared" si="10"/>
        <v>9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1389</v>
      </c>
      <c r="J39" s="26"/>
      <c r="K39" s="26"/>
    </row>
    <row r="40" spans="1:12" ht="15" x14ac:dyDescent="0.25">
      <c r="A40" s="12" t="s">
        <v>21</v>
      </c>
      <c r="B40" s="16">
        <f t="shared" si="8"/>
        <v>940</v>
      </c>
      <c r="C40" s="14">
        <f t="shared" si="7"/>
        <v>14900</v>
      </c>
      <c r="D40" s="15">
        <f t="shared" si="9"/>
        <v>14006000</v>
      </c>
      <c r="E40" s="16">
        <f t="shared" si="10"/>
        <v>3</v>
      </c>
      <c r="F40" s="16">
        <f t="shared" si="10"/>
        <v>14</v>
      </c>
      <c r="G40" s="16">
        <f t="shared" ref="G40:H40" si="14">G28+G16</f>
        <v>0</v>
      </c>
      <c r="H40" s="16">
        <f t="shared" si="14"/>
        <v>0</v>
      </c>
      <c r="I40" s="16">
        <f t="shared" si="12"/>
        <v>957</v>
      </c>
      <c r="J40" s="26"/>
      <c r="K40" s="26"/>
    </row>
    <row r="41" spans="1:12" ht="15" x14ac:dyDescent="0.25">
      <c r="A41" s="12" t="s">
        <v>22</v>
      </c>
      <c r="B41" s="16">
        <f t="shared" si="8"/>
        <v>961</v>
      </c>
      <c r="C41" s="14">
        <f t="shared" si="7"/>
        <v>25100</v>
      </c>
      <c r="D41" s="15">
        <f t="shared" si="9"/>
        <v>24121100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961</v>
      </c>
      <c r="J41" s="26"/>
      <c r="K41" s="26"/>
    </row>
    <row r="42" spans="1:12" ht="15" x14ac:dyDescent="0.25">
      <c r="A42" s="12" t="s">
        <v>23</v>
      </c>
      <c r="B42" s="16">
        <f t="shared" si="8"/>
        <v>184</v>
      </c>
      <c r="C42" s="14">
        <f t="shared" si="7"/>
        <v>33000</v>
      </c>
      <c r="D42" s="15">
        <f t="shared" si="9"/>
        <v>6072000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184</v>
      </c>
      <c r="J42" s="26"/>
      <c r="K42" s="26"/>
    </row>
    <row r="43" spans="1:12" ht="15" x14ac:dyDescent="0.25">
      <c r="A43" s="12" t="s">
        <v>24</v>
      </c>
      <c r="B43" s="16">
        <f t="shared" si="8"/>
        <v>672</v>
      </c>
      <c r="C43" s="14">
        <f t="shared" si="7"/>
        <v>36900</v>
      </c>
      <c r="D43" s="15">
        <f t="shared" si="9"/>
        <v>24796800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672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10948</v>
      </c>
      <c r="C44" s="18"/>
      <c r="D44" s="19">
        <f t="shared" ref="D44:F44" si="18">SUM(D37:D43)</f>
        <v>146585200</v>
      </c>
      <c r="E44" s="17">
        <f t="shared" si="18"/>
        <v>120</v>
      </c>
      <c r="F44" s="17">
        <f t="shared" si="18"/>
        <v>1350</v>
      </c>
      <c r="G44" s="17">
        <f>SUM(G37:G43)</f>
        <v>8</v>
      </c>
      <c r="H44" s="17">
        <f>SUM(H37:H43)</f>
        <v>0</v>
      </c>
      <c r="I44" s="17">
        <f>SUM(I37:I43)</f>
        <v>12426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22000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146607200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369</v>
      </c>
      <c r="D52" s="34">
        <f>(C52*B52)</f>
        <v>3394800</v>
      </c>
      <c r="E52" s="20"/>
      <c r="F52" s="32" t="s">
        <v>18</v>
      </c>
      <c r="G52" s="33">
        <f>B52-2300</f>
        <v>6900</v>
      </c>
      <c r="H52" s="13">
        <v>346</v>
      </c>
      <c r="I52" s="34">
        <f>(H52*G52)</f>
        <v>2387400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134</v>
      </c>
      <c r="D53" s="34">
        <f t="shared" ref="D53:D58" si="20">(C53*B53)</f>
        <v>1299800</v>
      </c>
      <c r="E53" s="20"/>
      <c r="F53" s="32" t="s">
        <v>19</v>
      </c>
      <c r="G53" s="33">
        <f>B53-2300</f>
        <v>7400</v>
      </c>
      <c r="H53" s="13">
        <v>131</v>
      </c>
      <c r="I53" s="34">
        <f t="shared" ref="I53:I58" si="21">(H53*G53)</f>
        <v>969400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104</v>
      </c>
      <c r="D54" s="34">
        <f t="shared" si="20"/>
        <v>1092000</v>
      </c>
      <c r="E54" s="20"/>
      <c r="F54" s="32" t="s">
        <v>20</v>
      </c>
      <c r="G54" s="33">
        <f>B54-2900</f>
        <v>7600</v>
      </c>
      <c r="H54" s="13">
        <v>79</v>
      </c>
      <c r="I54" s="34">
        <f t="shared" si="21"/>
        <v>600400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95</v>
      </c>
      <c r="D55" s="34">
        <f t="shared" si="20"/>
        <v>1415500</v>
      </c>
      <c r="E55" s="20"/>
      <c r="F55" s="32" t="s">
        <v>21</v>
      </c>
      <c r="G55" s="33">
        <f>B55-3100</f>
        <v>11800</v>
      </c>
      <c r="H55" s="13">
        <v>78</v>
      </c>
      <c r="I55" s="34">
        <f t="shared" si="21"/>
        <v>920400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330</v>
      </c>
      <c r="D56" s="34">
        <f t="shared" si="20"/>
        <v>8283000</v>
      </c>
      <c r="E56" s="20"/>
      <c r="F56" s="32" t="s">
        <v>22</v>
      </c>
      <c r="G56" s="33">
        <f>B56-3100</f>
        <v>22000</v>
      </c>
      <c r="H56" s="13">
        <v>282</v>
      </c>
      <c r="I56" s="34">
        <f t="shared" si="21"/>
        <v>6204000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42</v>
      </c>
      <c r="D57" s="34">
        <f t="shared" si="20"/>
        <v>1386000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22</v>
      </c>
      <c r="D58" s="34">
        <f t="shared" si="20"/>
        <v>811800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1096</v>
      </c>
      <c r="D59" s="36">
        <f>SUM(D52:D58)</f>
        <v>17682900</v>
      </c>
      <c r="E59" s="37"/>
      <c r="F59" s="112" t="s">
        <v>39</v>
      </c>
      <c r="G59" s="112"/>
      <c r="H59" s="35">
        <f>SUM(H52:H58)</f>
        <v>963</v>
      </c>
      <c r="I59" s="36">
        <f>SUM(I52:I58)</f>
        <v>12525900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2846</v>
      </c>
      <c r="D77" s="95">
        <f>B77*C77</f>
        <v>6545800</v>
      </c>
      <c r="E77" s="3"/>
      <c r="F77" s="57" t="s">
        <v>18</v>
      </c>
      <c r="G77" s="58">
        <f t="shared" ref="G77:G83" si="24">B37</f>
        <v>5930</v>
      </c>
      <c r="H77" s="59">
        <f t="shared" ref="H77:H83" si="25">G77*200</f>
        <v>1186000</v>
      </c>
      <c r="I77" s="60">
        <f>G77*100</f>
        <v>593000</v>
      </c>
      <c r="J77" s="61">
        <f>G77*400</f>
        <v>2372000</v>
      </c>
      <c r="K77" s="92">
        <f>G77*200</f>
        <v>1186000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416</v>
      </c>
      <c r="D78" s="95">
        <f t="shared" ref="D78:D83" si="26">B78*C78</f>
        <v>956800</v>
      </c>
      <c r="E78" s="3"/>
      <c r="F78" s="57" t="s">
        <v>19</v>
      </c>
      <c r="G78" s="58">
        <f t="shared" si="24"/>
        <v>884</v>
      </c>
      <c r="H78" s="59">
        <f t="shared" si="25"/>
        <v>176800</v>
      </c>
      <c r="I78" s="60">
        <f>G78*300</f>
        <v>265200</v>
      </c>
      <c r="J78" s="61">
        <f>G78*400</f>
        <v>353600</v>
      </c>
      <c r="K78" s="92">
        <f>G78*200</f>
        <v>176800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682</v>
      </c>
      <c r="D79" s="95">
        <f t="shared" si="26"/>
        <v>1977800</v>
      </c>
      <c r="E79" s="3"/>
      <c r="F79" s="57" t="s">
        <v>20</v>
      </c>
      <c r="G79" s="58">
        <f t="shared" si="24"/>
        <v>1377</v>
      </c>
      <c r="H79" s="59">
        <f t="shared" si="25"/>
        <v>275400</v>
      </c>
      <c r="I79" s="60">
        <f>G79*300</f>
        <v>413100</v>
      </c>
      <c r="J79" s="61">
        <f>G79*400</f>
        <v>550800</v>
      </c>
      <c r="K79" s="92">
        <f>G79*200</f>
        <v>275400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478</v>
      </c>
      <c r="D80" s="95">
        <f t="shared" si="26"/>
        <v>1481800</v>
      </c>
      <c r="E80" s="3"/>
      <c r="F80" s="57" t="s">
        <v>21</v>
      </c>
      <c r="G80" s="58">
        <f t="shared" si="24"/>
        <v>940</v>
      </c>
      <c r="H80" s="59">
        <f t="shared" si="25"/>
        <v>188000</v>
      </c>
      <c r="I80" s="60">
        <f>G80*300</f>
        <v>282000</v>
      </c>
      <c r="J80" s="61">
        <f>G80*200</f>
        <v>188000</v>
      </c>
      <c r="K80" s="92">
        <f>G80*100</f>
        <v>94000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485</v>
      </c>
      <c r="D81" s="95">
        <f t="shared" si="26"/>
        <v>1503500</v>
      </c>
      <c r="E81" s="3"/>
      <c r="F81" s="57" t="s">
        <v>22</v>
      </c>
      <c r="G81" s="58">
        <f t="shared" si="24"/>
        <v>961</v>
      </c>
      <c r="H81" s="59">
        <f t="shared" si="25"/>
        <v>192200</v>
      </c>
      <c r="I81" s="60">
        <f>G81*300</f>
        <v>288300</v>
      </c>
      <c r="J81" s="61">
        <f>G81*600</f>
        <v>576600</v>
      </c>
      <c r="K81" s="92">
        <f>G81*300</f>
        <v>288300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94</v>
      </c>
      <c r="D82" s="95">
        <f t="shared" si="26"/>
        <v>291400</v>
      </c>
      <c r="E82" s="3"/>
      <c r="F82" s="57" t="s">
        <v>23</v>
      </c>
      <c r="G82" s="58">
        <f t="shared" si="24"/>
        <v>184</v>
      </c>
      <c r="H82" s="59">
        <f t="shared" si="25"/>
        <v>36800</v>
      </c>
      <c r="I82" s="60">
        <f>G82*300</f>
        <v>55200</v>
      </c>
      <c r="J82" s="61">
        <f>G82*800</f>
        <v>147200</v>
      </c>
      <c r="K82" s="92">
        <f t="shared" ref="K82:K83" si="27">G82*400</f>
        <v>73600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330</v>
      </c>
      <c r="D83" s="95">
        <f t="shared" si="26"/>
        <v>1023000</v>
      </c>
      <c r="E83" s="3"/>
      <c r="F83" s="57" t="s">
        <v>24</v>
      </c>
      <c r="G83" s="58">
        <f t="shared" si="24"/>
        <v>672</v>
      </c>
      <c r="H83" s="59">
        <f t="shared" si="25"/>
        <v>134400</v>
      </c>
      <c r="I83" s="60">
        <f>G83*200</f>
        <v>134400</v>
      </c>
      <c r="J83" s="61">
        <f>G83*800</f>
        <v>537600</v>
      </c>
      <c r="K83" s="92">
        <f t="shared" si="27"/>
        <v>268800</v>
      </c>
    </row>
    <row r="84" spans="1:12" ht="20.100000000000001" customHeight="1" x14ac:dyDescent="0.25">
      <c r="A84" s="115" t="s">
        <v>54</v>
      </c>
      <c r="B84" s="115"/>
      <c r="C84" s="62">
        <f>SUM(C77:C83)</f>
        <v>5331</v>
      </c>
      <c r="D84" s="97">
        <f>SUM(D77:D83)</f>
        <v>13780100</v>
      </c>
      <c r="E84" s="3"/>
      <c r="F84" s="64" t="s">
        <v>55</v>
      </c>
      <c r="G84" s="65">
        <f>SUM(G77:G83)</f>
        <v>10948</v>
      </c>
      <c r="H84" s="66">
        <f>SUM(H77:H83)</f>
        <v>2189600</v>
      </c>
      <c r="I84" s="67">
        <f>SUM(I77:I83)</f>
        <v>2031200</v>
      </c>
      <c r="J84" s="68">
        <f>SUM(J77:J83)</f>
        <v>4725800</v>
      </c>
      <c r="K84" s="93">
        <f>SUM(K77:K83)</f>
        <v>2362900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146607200</v>
      </c>
      <c r="C88" s="127"/>
      <c r="D88" s="46"/>
      <c r="E88" s="108" t="s">
        <v>57</v>
      </c>
      <c r="F88" s="108"/>
      <c r="G88" s="72">
        <f>D59+I59</f>
        <v>30208800</v>
      </c>
      <c r="H88" s="108" t="s">
        <v>58</v>
      </c>
      <c r="I88" s="108"/>
      <c r="J88" s="73">
        <f>C59+H59+E44+F44+G44</f>
        <v>3537</v>
      </c>
    </row>
    <row r="89" spans="1:12" ht="24" x14ac:dyDescent="0.25">
      <c r="A89" s="74" t="s">
        <v>59</v>
      </c>
      <c r="B89" s="128">
        <f>D59+I59+H72</f>
        <v>30208800</v>
      </c>
      <c r="C89" s="128"/>
      <c r="D89" s="75"/>
      <c r="E89" s="108" t="s">
        <v>60</v>
      </c>
      <c r="F89" s="108"/>
      <c r="G89" s="72">
        <f>D44</f>
        <v>146585200</v>
      </c>
      <c r="H89" s="108" t="s">
        <v>61</v>
      </c>
      <c r="I89" s="108"/>
      <c r="J89" s="73">
        <f>I44</f>
        <v>12426</v>
      </c>
    </row>
    <row r="90" spans="1:12" ht="17.25" customHeight="1" x14ac:dyDescent="0.25">
      <c r="A90" s="76" t="s">
        <v>62</v>
      </c>
      <c r="B90" s="120">
        <f>D84</f>
        <v>13780100</v>
      </c>
      <c r="C90" s="120"/>
      <c r="D90" s="75"/>
      <c r="E90" s="121" t="s">
        <v>63</v>
      </c>
      <c r="F90" s="122"/>
      <c r="G90" s="77">
        <f>IF(G89=0,0,G88/G89)</f>
        <v>0.20608356095976949</v>
      </c>
      <c r="H90" s="121" t="s">
        <v>63</v>
      </c>
      <c r="I90" s="122"/>
      <c r="J90" s="77">
        <f>IF(J89=0,0,J88/J89)</f>
        <v>0.2846450989859971</v>
      </c>
    </row>
    <row r="91" spans="1:12" ht="17.25" customHeight="1" x14ac:dyDescent="0.25">
      <c r="A91" s="25" t="s">
        <v>64</v>
      </c>
      <c r="B91" s="123">
        <f>B88-B89-B90</f>
        <v>102618300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2189600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2031200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4725800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2362900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98"/>
  <sheetViews>
    <sheetView topLeftCell="A79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+RIDYM!B7+10</f>
        <v>42654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2746</v>
      </c>
      <c r="C13" s="14">
        <f>RIDYM!C13</f>
        <v>9200</v>
      </c>
      <c r="D13" s="15">
        <f t="shared" ref="D13:D19" si="0">+C13*B13</f>
        <v>25263200</v>
      </c>
      <c r="E13" s="13">
        <v>67</v>
      </c>
      <c r="F13" s="13">
        <v>356</v>
      </c>
      <c r="G13" s="13">
        <v>1</v>
      </c>
      <c r="H13" s="13">
        <v>0</v>
      </c>
      <c r="I13" s="16">
        <f>B13+E13+F13+G13+H13</f>
        <v>3170</v>
      </c>
    </row>
    <row r="14" spans="1:12" ht="15" x14ac:dyDescent="0.25">
      <c r="A14" s="12" t="s">
        <v>19</v>
      </c>
      <c r="B14" s="13">
        <v>507</v>
      </c>
      <c r="C14" s="14">
        <f>RIDYM!C14</f>
        <v>9700</v>
      </c>
      <c r="D14" s="15">
        <f t="shared" si="0"/>
        <v>4917900</v>
      </c>
      <c r="E14" s="13">
        <v>1</v>
      </c>
      <c r="F14" s="13">
        <v>293</v>
      </c>
      <c r="G14" s="13">
        <v>1</v>
      </c>
      <c r="H14" s="13">
        <v>0</v>
      </c>
      <c r="I14" s="16">
        <f t="shared" ref="I14:I19" si="1">B14+E14+F14+G14+H14</f>
        <v>802</v>
      </c>
    </row>
    <row r="15" spans="1:12" ht="15" x14ac:dyDescent="0.25">
      <c r="A15" s="12" t="s">
        <v>20</v>
      </c>
      <c r="B15" s="13">
        <v>687</v>
      </c>
      <c r="C15" s="14">
        <f>RIDYM!C15</f>
        <v>10500</v>
      </c>
      <c r="D15" s="15">
        <f t="shared" si="0"/>
        <v>7213500</v>
      </c>
      <c r="E15" s="13">
        <v>4</v>
      </c>
      <c r="F15" s="13">
        <v>2</v>
      </c>
      <c r="G15" s="13">
        <v>0</v>
      </c>
      <c r="H15" s="13">
        <v>0</v>
      </c>
      <c r="I15" s="16">
        <f t="shared" si="1"/>
        <v>693</v>
      </c>
    </row>
    <row r="16" spans="1:12" ht="15" x14ac:dyDescent="0.25">
      <c r="A16" s="12" t="s">
        <v>21</v>
      </c>
      <c r="B16" s="13">
        <v>543</v>
      </c>
      <c r="C16" s="14">
        <f>RIDYM!C16</f>
        <v>14900</v>
      </c>
      <c r="D16" s="15">
        <f t="shared" si="0"/>
        <v>8090700</v>
      </c>
      <c r="E16" s="13">
        <v>2</v>
      </c>
      <c r="F16" s="13">
        <v>13</v>
      </c>
      <c r="G16" s="13">
        <v>0</v>
      </c>
      <c r="H16" s="13">
        <v>0</v>
      </c>
      <c r="I16" s="16">
        <f t="shared" si="1"/>
        <v>558</v>
      </c>
    </row>
    <row r="17" spans="1:9" ht="15" x14ac:dyDescent="0.25">
      <c r="A17" s="12" t="s">
        <v>22</v>
      </c>
      <c r="B17" s="13">
        <v>577</v>
      </c>
      <c r="C17" s="14">
        <f>RIDYM!C17</f>
        <v>25100</v>
      </c>
      <c r="D17" s="15">
        <f t="shared" si="0"/>
        <v>14482700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578</v>
      </c>
    </row>
    <row r="18" spans="1:9" ht="15" x14ac:dyDescent="0.25">
      <c r="A18" s="12" t="s">
        <v>23</v>
      </c>
      <c r="B18" s="13">
        <v>98</v>
      </c>
      <c r="C18" s="14">
        <f>RIDYM!C18</f>
        <v>33000</v>
      </c>
      <c r="D18" s="15">
        <f t="shared" si="0"/>
        <v>3234000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98</v>
      </c>
    </row>
    <row r="19" spans="1:9" ht="15" x14ac:dyDescent="0.25">
      <c r="A19" s="12" t="s">
        <v>24</v>
      </c>
      <c r="B19" s="13">
        <v>345</v>
      </c>
      <c r="C19" s="14">
        <f>RIDYM!C19</f>
        <v>36900</v>
      </c>
      <c r="D19" s="15">
        <f t="shared" si="0"/>
        <v>12730500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345</v>
      </c>
    </row>
    <row r="20" spans="1:9" s="2" customFormat="1" ht="15" x14ac:dyDescent="0.25">
      <c r="A20" s="12" t="s">
        <v>25</v>
      </c>
      <c r="B20" s="17">
        <f>SUM(B13:B19)</f>
        <v>5503</v>
      </c>
      <c r="C20" s="18"/>
      <c r="D20" s="19">
        <f t="shared" ref="D20:I20" si="2">SUM(D13:D19)</f>
        <v>75932500</v>
      </c>
      <c r="E20" s="17">
        <f t="shared" si="2"/>
        <v>75</v>
      </c>
      <c r="F20" s="17">
        <f t="shared" si="2"/>
        <v>664</v>
      </c>
      <c r="G20" s="17">
        <f t="shared" si="2"/>
        <v>2</v>
      </c>
      <c r="H20" s="17">
        <f t="shared" si="2"/>
        <v>0</v>
      </c>
      <c r="I20" s="17">
        <f t="shared" si="2"/>
        <v>6244</v>
      </c>
    </row>
    <row r="21" spans="1:9" ht="15" x14ac:dyDescent="0.25">
      <c r="A21" s="20" t="s">
        <v>26</v>
      </c>
      <c r="B21" s="21"/>
      <c r="C21" s="21"/>
      <c r="D21" s="22">
        <v>4900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75937400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2897</v>
      </c>
      <c r="C25" s="14">
        <f t="shared" si="3"/>
        <v>9200</v>
      </c>
      <c r="D25" s="15">
        <f t="shared" ref="D25:D31" si="4">+C25*B25</f>
        <v>26652400</v>
      </c>
      <c r="E25" s="13">
        <v>70</v>
      </c>
      <c r="F25" s="13">
        <v>373</v>
      </c>
      <c r="G25" s="13">
        <v>1</v>
      </c>
      <c r="H25" s="13">
        <v>0</v>
      </c>
      <c r="I25" s="16">
        <f>B25+E25+F25+G25+H25</f>
        <v>3341</v>
      </c>
    </row>
    <row r="26" spans="1:9" ht="15" x14ac:dyDescent="0.25">
      <c r="A26" s="12" t="s">
        <v>19</v>
      </c>
      <c r="B26" s="13">
        <v>468</v>
      </c>
      <c r="C26" s="14">
        <f t="shared" si="3"/>
        <v>9700</v>
      </c>
      <c r="D26" s="15">
        <f t="shared" si="4"/>
        <v>4539600</v>
      </c>
      <c r="E26" s="13">
        <v>1</v>
      </c>
      <c r="F26" s="13">
        <v>319</v>
      </c>
      <c r="G26" s="13">
        <v>1</v>
      </c>
      <c r="H26" s="13">
        <v>0</v>
      </c>
      <c r="I26" s="16">
        <f t="shared" ref="I26:I31" si="5">B26+E26+F26+G26+H26</f>
        <v>789</v>
      </c>
    </row>
    <row r="27" spans="1:9" ht="15" x14ac:dyDescent="0.25">
      <c r="A27" s="12" t="s">
        <v>20</v>
      </c>
      <c r="B27" s="13">
        <v>778</v>
      </c>
      <c r="C27" s="14">
        <f t="shared" si="3"/>
        <v>10500</v>
      </c>
      <c r="D27" s="15">
        <f t="shared" si="4"/>
        <v>8169000</v>
      </c>
      <c r="E27" s="13">
        <v>4</v>
      </c>
      <c r="F27" s="13">
        <v>3</v>
      </c>
      <c r="G27" s="13">
        <v>0</v>
      </c>
      <c r="H27" s="13">
        <v>0</v>
      </c>
      <c r="I27" s="16">
        <f t="shared" si="5"/>
        <v>785</v>
      </c>
    </row>
    <row r="28" spans="1:9" ht="15" x14ac:dyDescent="0.25">
      <c r="A28" s="12" t="s">
        <v>21</v>
      </c>
      <c r="B28" s="13">
        <v>599</v>
      </c>
      <c r="C28" s="14">
        <f t="shared" si="3"/>
        <v>14900</v>
      </c>
      <c r="D28" s="15">
        <f t="shared" si="4"/>
        <v>8925100</v>
      </c>
      <c r="E28" s="13">
        <v>3</v>
      </c>
      <c r="F28" s="13">
        <v>9</v>
      </c>
      <c r="G28" s="13">
        <v>0</v>
      </c>
      <c r="H28" s="13">
        <v>0</v>
      </c>
      <c r="I28" s="16">
        <f t="shared" si="5"/>
        <v>611</v>
      </c>
    </row>
    <row r="29" spans="1:9" ht="15" x14ac:dyDescent="0.25">
      <c r="A29" s="12" t="s">
        <v>22</v>
      </c>
      <c r="B29" s="13">
        <v>606</v>
      </c>
      <c r="C29" s="14">
        <f t="shared" si="3"/>
        <v>25100</v>
      </c>
      <c r="D29" s="15">
        <f t="shared" si="4"/>
        <v>15210600</v>
      </c>
      <c r="E29" s="13">
        <v>2</v>
      </c>
      <c r="F29" s="13">
        <v>0</v>
      </c>
      <c r="G29" s="13">
        <v>0</v>
      </c>
      <c r="H29" s="13">
        <v>0</v>
      </c>
      <c r="I29" s="16">
        <f t="shared" si="5"/>
        <v>608</v>
      </c>
    </row>
    <row r="30" spans="1:9" ht="15" x14ac:dyDescent="0.25">
      <c r="A30" s="12" t="s">
        <v>23</v>
      </c>
      <c r="B30" s="13">
        <v>137</v>
      </c>
      <c r="C30" s="14">
        <f t="shared" si="3"/>
        <v>33000</v>
      </c>
      <c r="D30" s="15">
        <f t="shared" si="4"/>
        <v>4521000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137</v>
      </c>
    </row>
    <row r="31" spans="1:9" ht="15" x14ac:dyDescent="0.25">
      <c r="A31" s="12" t="s">
        <v>24</v>
      </c>
      <c r="B31" s="13">
        <v>473</v>
      </c>
      <c r="C31" s="14">
        <f t="shared" si="3"/>
        <v>36900</v>
      </c>
      <c r="D31" s="15">
        <f t="shared" si="4"/>
        <v>17453700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473</v>
      </c>
    </row>
    <row r="32" spans="1:9" s="2" customFormat="1" ht="15" x14ac:dyDescent="0.25">
      <c r="A32" s="12" t="s">
        <v>25</v>
      </c>
      <c r="B32" s="17">
        <f>SUM(B25:B31)</f>
        <v>5958</v>
      </c>
      <c r="C32" s="18"/>
      <c r="D32" s="19">
        <f t="shared" ref="D32:I32" si="6">SUM(D25:D31)</f>
        <v>85471400</v>
      </c>
      <c r="E32" s="17">
        <f t="shared" si="6"/>
        <v>80</v>
      </c>
      <c r="F32" s="17">
        <f t="shared" si="6"/>
        <v>704</v>
      </c>
      <c r="G32" s="17">
        <f t="shared" si="6"/>
        <v>2</v>
      </c>
      <c r="H32" s="17">
        <f t="shared" si="6"/>
        <v>0</v>
      </c>
      <c r="I32" s="17">
        <f t="shared" si="6"/>
        <v>6744</v>
      </c>
    </row>
    <row r="33" spans="1:12" ht="15" x14ac:dyDescent="0.25">
      <c r="A33" s="20" t="s">
        <v>26</v>
      </c>
      <c r="B33" s="21"/>
      <c r="C33" s="21"/>
      <c r="D33" s="22">
        <v>25700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85497100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5643</v>
      </c>
      <c r="C37" s="14">
        <f t="shared" si="7"/>
        <v>9200</v>
      </c>
      <c r="D37" s="15">
        <f t="shared" ref="D37:D43" si="9">+D13+D25</f>
        <v>51915600</v>
      </c>
      <c r="E37" s="16">
        <f t="shared" ref="E37:H43" si="10">E25+E13</f>
        <v>137</v>
      </c>
      <c r="F37" s="16">
        <f t="shared" si="10"/>
        <v>729</v>
      </c>
      <c r="G37" s="16">
        <f t="shared" si="10"/>
        <v>2</v>
      </c>
      <c r="H37" s="16">
        <f t="shared" si="10"/>
        <v>0</v>
      </c>
      <c r="I37" s="16">
        <f>B37+E37+F37+G37+H37</f>
        <v>6511</v>
      </c>
      <c r="J37" s="26"/>
      <c r="K37" s="26"/>
    </row>
    <row r="38" spans="1:12" ht="15" x14ac:dyDescent="0.25">
      <c r="A38" s="12" t="s">
        <v>19</v>
      </c>
      <c r="B38" s="16">
        <f t="shared" si="8"/>
        <v>975</v>
      </c>
      <c r="C38" s="14">
        <f t="shared" si="7"/>
        <v>9700</v>
      </c>
      <c r="D38" s="15">
        <f t="shared" si="9"/>
        <v>9457500</v>
      </c>
      <c r="E38" s="16">
        <f t="shared" si="10"/>
        <v>2</v>
      </c>
      <c r="F38" s="16">
        <f t="shared" si="10"/>
        <v>612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1591</v>
      </c>
      <c r="J38" s="26"/>
      <c r="K38" s="26"/>
    </row>
    <row r="39" spans="1:12" ht="15" x14ac:dyDescent="0.25">
      <c r="A39" s="12" t="s">
        <v>20</v>
      </c>
      <c r="B39" s="16">
        <f t="shared" si="8"/>
        <v>1465</v>
      </c>
      <c r="C39" s="14">
        <f t="shared" si="7"/>
        <v>10500</v>
      </c>
      <c r="D39" s="15">
        <f t="shared" si="9"/>
        <v>15382500</v>
      </c>
      <c r="E39" s="16">
        <f t="shared" si="10"/>
        <v>8</v>
      </c>
      <c r="F39" s="16">
        <f t="shared" si="10"/>
        <v>5</v>
      </c>
      <c r="G39" s="16">
        <f t="shared" ref="G39:H39" si="13">G27+G15</f>
        <v>0</v>
      </c>
      <c r="H39" s="16">
        <f t="shared" si="13"/>
        <v>0</v>
      </c>
      <c r="I39" s="16">
        <f t="shared" si="12"/>
        <v>1478</v>
      </c>
      <c r="J39" s="26"/>
      <c r="K39" s="26"/>
    </row>
    <row r="40" spans="1:12" ht="15" x14ac:dyDescent="0.25">
      <c r="A40" s="12" t="s">
        <v>21</v>
      </c>
      <c r="B40" s="16">
        <f t="shared" si="8"/>
        <v>1142</v>
      </c>
      <c r="C40" s="14">
        <f t="shared" si="7"/>
        <v>14900</v>
      </c>
      <c r="D40" s="15">
        <f t="shared" si="9"/>
        <v>17015800</v>
      </c>
      <c r="E40" s="16">
        <f t="shared" si="10"/>
        <v>5</v>
      </c>
      <c r="F40" s="16">
        <f t="shared" si="10"/>
        <v>22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1169</v>
      </c>
      <c r="J40" s="26"/>
      <c r="K40" s="26"/>
    </row>
    <row r="41" spans="1:12" ht="15" x14ac:dyDescent="0.25">
      <c r="A41" s="12" t="s">
        <v>22</v>
      </c>
      <c r="B41" s="16">
        <f t="shared" si="8"/>
        <v>1183</v>
      </c>
      <c r="C41" s="14">
        <f t="shared" si="7"/>
        <v>25100</v>
      </c>
      <c r="D41" s="15">
        <f t="shared" si="9"/>
        <v>29693300</v>
      </c>
      <c r="E41" s="16">
        <f t="shared" si="10"/>
        <v>3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1186</v>
      </c>
      <c r="J41" s="26"/>
      <c r="K41" s="26"/>
    </row>
    <row r="42" spans="1:12" ht="15" x14ac:dyDescent="0.25">
      <c r="A42" s="12" t="s">
        <v>23</v>
      </c>
      <c r="B42" s="16">
        <f t="shared" si="8"/>
        <v>235</v>
      </c>
      <c r="C42" s="14">
        <f t="shared" si="7"/>
        <v>33000</v>
      </c>
      <c r="D42" s="15">
        <f t="shared" si="9"/>
        <v>7755000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235</v>
      </c>
      <c r="J42" s="26"/>
      <c r="K42" s="26"/>
    </row>
    <row r="43" spans="1:12" ht="15" x14ac:dyDescent="0.25">
      <c r="A43" s="12" t="s">
        <v>24</v>
      </c>
      <c r="B43" s="16">
        <f t="shared" si="8"/>
        <v>818</v>
      </c>
      <c r="C43" s="14">
        <f t="shared" si="7"/>
        <v>36900</v>
      </c>
      <c r="D43" s="15">
        <f t="shared" si="9"/>
        <v>30184200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818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11461</v>
      </c>
      <c r="C44" s="18"/>
      <c r="D44" s="19">
        <f t="shared" ref="D44:F44" si="18">SUM(D37:D43)</f>
        <v>161403900</v>
      </c>
      <c r="E44" s="17">
        <f t="shared" si="18"/>
        <v>155</v>
      </c>
      <c r="F44" s="17">
        <f t="shared" si="18"/>
        <v>1368</v>
      </c>
      <c r="G44" s="17">
        <f>SUM(G37:G43)</f>
        <v>4</v>
      </c>
      <c r="H44" s="17">
        <f>SUM(H37:H43)</f>
        <v>0</v>
      </c>
      <c r="I44" s="17">
        <f>SUM(I37:I43)</f>
        <v>12988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30600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161434500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383</v>
      </c>
      <c r="D52" s="34">
        <f>(C52*B52)</f>
        <v>3523600</v>
      </c>
      <c r="E52" s="20"/>
      <c r="F52" s="32" t="s">
        <v>18</v>
      </c>
      <c r="G52" s="33">
        <f>B52-2300</f>
        <v>6900</v>
      </c>
      <c r="H52" s="13">
        <v>311</v>
      </c>
      <c r="I52" s="34">
        <f>(H52*G52)</f>
        <v>2145900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127</v>
      </c>
      <c r="D53" s="34">
        <f t="shared" ref="D53:D58" si="20">(C53*B53)</f>
        <v>1231900</v>
      </c>
      <c r="E53" s="20"/>
      <c r="F53" s="32" t="s">
        <v>19</v>
      </c>
      <c r="G53" s="33">
        <f>B53-2300</f>
        <v>7400</v>
      </c>
      <c r="H53" s="13">
        <v>117</v>
      </c>
      <c r="I53" s="34">
        <f t="shared" ref="I53:I58" si="21">(H53*G53)</f>
        <v>865800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138</v>
      </c>
      <c r="D54" s="34">
        <f t="shared" si="20"/>
        <v>1449000</v>
      </c>
      <c r="E54" s="20"/>
      <c r="F54" s="32" t="s">
        <v>20</v>
      </c>
      <c r="G54" s="33">
        <f>B54-2900</f>
        <v>7600</v>
      </c>
      <c r="H54" s="13">
        <v>78</v>
      </c>
      <c r="I54" s="34">
        <f t="shared" si="21"/>
        <v>592800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109</v>
      </c>
      <c r="D55" s="34">
        <f t="shared" si="20"/>
        <v>1624100</v>
      </c>
      <c r="E55" s="20"/>
      <c r="F55" s="32" t="s">
        <v>21</v>
      </c>
      <c r="G55" s="33">
        <f>B55-3100</f>
        <v>11800</v>
      </c>
      <c r="H55" s="13">
        <v>92</v>
      </c>
      <c r="I55" s="34">
        <f t="shared" si="21"/>
        <v>1085600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483</v>
      </c>
      <c r="D56" s="34">
        <f t="shared" si="20"/>
        <v>12123300</v>
      </c>
      <c r="E56" s="20"/>
      <c r="F56" s="32" t="s">
        <v>22</v>
      </c>
      <c r="G56" s="33">
        <f>B56-3100</f>
        <v>22000</v>
      </c>
      <c r="H56" s="13">
        <v>290</v>
      </c>
      <c r="I56" s="34">
        <f t="shared" si="21"/>
        <v>6380000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41</v>
      </c>
      <c r="D57" s="34">
        <f t="shared" si="20"/>
        <v>1353000</v>
      </c>
      <c r="E57" s="20"/>
      <c r="F57" s="32" t="s">
        <v>23</v>
      </c>
      <c r="G57" s="33">
        <f>B57-3100</f>
        <v>29900</v>
      </c>
      <c r="H57" s="13">
        <v>43</v>
      </c>
      <c r="I57" s="34">
        <f t="shared" si="21"/>
        <v>1285700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23</v>
      </c>
      <c r="D58" s="34">
        <f t="shared" si="20"/>
        <v>848700</v>
      </c>
      <c r="E58" s="20"/>
      <c r="F58" s="32" t="s">
        <v>24</v>
      </c>
      <c r="G58" s="33">
        <f>B58-3100</f>
        <v>33800</v>
      </c>
      <c r="H58" s="13">
        <v>20</v>
      </c>
      <c r="I58" s="34">
        <f t="shared" si="21"/>
        <v>676000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1304</v>
      </c>
      <c r="D59" s="36">
        <f>SUM(D52:D58)</f>
        <v>22153600</v>
      </c>
      <c r="E59" s="37"/>
      <c r="F59" s="112" t="s">
        <v>39</v>
      </c>
      <c r="G59" s="112"/>
      <c r="H59" s="35">
        <f>SUM(H52:H58)</f>
        <v>951</v>
      </c>
      <c r="I59" s="36">
        <f>SUM(I52:I58)</f>
        <v>13031800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2708</v>
      </c>
      <c r="D77" s="95">
        <f>B77*C77</f>
        <v>6228400</v>
      </c>
      <c r="E77" s="3"/>
      <c r="F77" s="57" t="s">
        <v>18</v>
      </c>
      <c r="G77" s="58">
        <f t="shared" ref="G77:G83" si="24">B37</f>
        <v>5643</v>
      </c>
      <c r="H77" s="59">
        <f t="shared" ref="H77:H83" si="25">G77*200</f>
        <v>1128600</v>
      </c>
      <c r="I77" s="60">
        <f>G77*100</f>
        <v>564300</v>
      </c>
      <c r="J77" s="61">
        <f>G77*400</f>
        <v>2257200</v>
      </c>
      <c r="K77" s="92">
        <f>G77*200</f>
        <v>1128600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451</v>
      </c>
      <c r="D78" s="95">
        <f t="shared" ref="D78:D83" si="26">B78*C78</f>
        <v>1037300</v>
      </c>
      <c r="E78" s="3"/>
      <c r="F78" s="57" t="s">
        <v>19</v>
      </c>
      <c r="G78" s="58">
        <f t="shared" si="24"/>
        <v>975</v>
      </c>
      <c r="H78" s="59">
        <f t="shared" si="25"/>
        <v>195000</v>
      </c>
      <c r="I78" s="60">
        <f>G78*300</f>
        <v>292500</v>
      </c>
      <c r="J78" s="61">
        <f>G78*400</f>
        <v>390000</v>
      </c>
      <c r="K78" s="92">
        <f>G78*200</f>
        <v>195000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708</v>
      </c>
      <c r="D79" s="95">
        <f t="shared" si="26"/>
        <v>2053200</v>
      </c>
      <c r="E79" s="3"/>
      <c r="F79" s="57" t="s">
        <v>20</v>
      </c>
      <c r="G79" s="58">
        <f t="shared" si="24"/>
        <v>1465</v>
      </c>
      <c r="H79" s="59">
        <f t="shared" si="25"/>
        <v>293000</v>
      </c>
      <c r="I79" s="60">
        <f>G79*300</f>
        <v>439500</v>
      </c>
      <c r="J79" s="61">
        <f>G79*400</f>
        <v>586000</v>
      </c>
      <c r="K79" s="92">
        <f>G79*200</f>
        <v>293000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551</v>
      </c>
      <c r="D80" s="95">
        <f t="shared" si="26"/>
        <v>1708100</v>
      </c>
      <c r="E80" s="3"/>
      <c r="F80" s="57" t="s">
        <v>21</v>
      </c>
      <c r="G80" s="58">
        <f t="shared" si="24"/>
        <v>1142</v>
      </c>
      <c r="H80" s="59">
        <f t="shared" si="25"/>
        <v>228400</v>
      </c>
      <c r="I80" s="60">
        <f>G80*300</f>
        <v>342600</v>
      </c>
      <c r="J80" s="61">
        <f>G80*200</f>
        <v>228400</v>
      </c>
      <c r="K80" s="92">
        <f>G80*100</f>
        <v>114200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494</v>
      </c>
      <c r="D81" s="95">
        <f t="shared" si="26"/>
        <v>1531400</v>
      </c>
      <c r="E81" s="3"/>
      <c r="F81" s="57" t="s">
        <v>22</v>
      </c>
      <c r="G81" s="58">
        <f t="shared" si="24"/>
        <v>1183</v>
      </c>
      <c r="H81" s="59">
        <f t="shared" si="25"/>
        <v>236600</v>
      </c>
      <c r="I81" s="60">
        <f>G81*300</f>
        <v>354900</v>
      </c>
      <c r="J81" s="61">
        <f>G81*600</f>
        <v>709800</v>
      </c>
      <c r="K81" s="92">
        <f>G81*300</f>
        <v>354900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125</v>
      </c>
      <c r="D82" s="95">
        <f t="shared" si="26"/>
        <v>387500</v>
      </c>
      <c r="E82" s="3"/>
      <c r="F82" s="57" t="s">
        <v>23</v>
      </c>
      <c r="G82" s="58">
        <f t="shared" si="24"/>
        <v>235</v>
      </c>
      <c r="H82" s="59">
        <f t="shared" si="25"/>
        <v>47000</v>
      </c>
      <c r="I82" s="60">
        <f>G82*300</f>
        <v>70500</v>
      </c>
      <c r="J82" s="61">
        <f>G82*800</f>
        <v>188000</v>
      </c>
      <c r="K82" s="92">
        <f t="shared" ref="K82:K83" si="27">G82*400</f>
        <v>94000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425</v>
      </c>
      <c r="D83" s="95">
        <f t="shared" si="26"/>
        <v>1317500</v>
      </c>
      <c r="E83" s="3"/>
      <c r="F83" s="57" t="s">
        <v>24</v>
      </c>
      <c r="G83" s="58">
        <f t="shared" si="24"/>
        <v>818</v>
      </c>
      <c r="H83" s="59">
        <f t="shared" si="25"/>
        <v>163600</v>
      </c>
      <c r="I83" s="60">
        <f>G83*200</f>
        <v>163600</v>
      </c>
      <c r="J83" s="61">
        <f>G83*800</f>
        <v>654400</v>
      </c>
      <c r="K83" s="92">
        <f t="shared" si="27"/>
        <v>327200</v>
      </c>
    </row>
    <row r="84" spans="1:12" ht="20.100000000000001" customHeight="1" x14ac:dyDescent="0.25">
      <c r="A84" s="115" t="s">
        <v>54</v>
      </c>
      <c r="B84" s="115"/>
      <c r="C84" s="62">
        <f>SUM(C77:C83)</f>
        <v>5462</v>
      </c>
      <c r="D84" s="97">
        <f>SUM(D77:D83)</f>
        <v>14263400</v>
      </c>
      <c r="E84" s="3"/>
      <c r="F84" s="64" t="s">
        <v>55</v>
      </c>
      <c r="G84" s="65">
        <f>SUM(G77:G83)</f>
        <v>11461</v>
      </c>
      <c r="H84" s="66">
        <f>SUM(H77:H83)</f>
        <v>2292200</v>
      </c>
      <c r="I84" s="67">
        <f>SUM(I77:I83)</f>
        <v>2227900</v>
      </c>
      <c r="J84" s="68">
        <f>SUM(J77:J83)</f>
        <v>5013800</v>
      </c>
      <c r="K84" s="93">
        <f>SUM(K77:K83)</f>
        <v>2506900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161434500</v>
      </c>
      <c r="C88" s="127"/>
      <c r="D88" s="46"/>
      <c r="E88" s="108" t="s">
        <v>57</v>
      </c>
      <c r="F88" s="108"/>
      <c r="G88" s="72">
        <f>D59+I59</f>
        <v>35185400</v>
      </c>
      <c r="H88" s="108" t="s">
        <v>58</v>
      </c>
      <c r="I88" s="108"/>
      <c r="J88" s="73">
        <f>C59+H59+E44+F44+G44</f>
        <v>3782</v>
      </c>
    </row>
    <row r="89" spans="1:12" ht="24" x14ac:dyDescent="0.25">
      <c r="A89" s="74" t="s">
        <v>59</v>
      </c>
      <c r="B89" s="128">
        <f>D59+I59+H72</f>
        <v>35185400</v>
      </c>
      <c r="C89" s="128"/>
      <c r="D89" s="75"/>
      <c r="E89" s="108" t="s">
        <v>60</v>
      </c>
      <c r="F89" s="108"/>
      <c r="G89" s="72">
        <f>D44</f>
        <v>161403900</v>
      </c>
      <c r="H89" s="108" t="s">
        <v>61</v>
      </c>
      <c r="I89" s="108"/>
      <c r="J89" s="73">
        <f>I44</f>
        <v>12988</v>
      </c>
    </row>
    <row r="90" spans="1:12" ht="17.25" customHeight="1" x14ac:dyDescent="0.25">
      <c r="A90" s="76" t="s">
        <v>62</v>
      </c>
      <c r="B90" s="120">
        <f>D84</f>
        <v>14263400</v>
      </c>
      <c r="C90" s="120"/>
      <c r="D90" s="75"/>
      <c r="E90" s="121" t="s">
        <v>63</v>
      </c>
      <c r="F90" s="122"/>
      <c r="G90" s="77">
        <f>IF(G89=0,0,G88/G89)</f>
        <v>0.21799597159672102</v>
      </c>
      <c r="H90" s="121" t="s">
        <v>63</v>
      </c>
      <c r="I90" s="122"/>
      <c r="J90" s="77">
        <f>IF(J89=0,0,J88/J89)</f>
        <v>0.29119186941792424</v>
      </c>
    </row>
    <row r="91" spans="1:12" ht="17.25" customHeight="1" x14ac:dyDescent="0.25">
      <c r="A91" s="25" t="s">
        <v>64</v>
      </c>
      <c r="B91" s="123">
        <f>B88-B89-B90</f>
        <v>111985700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2292200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2227900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5013800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2506900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98"/>
  <sheetViews>
    <sheetView topLeftCell="A88" zoomScale="96" zoomScaleNormal="96" workbookViewId="0">
      <selection activeCell="F102" sqref="F10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+RIDYM!B7+11</f>
        <v>42655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3333</v>
      </c>
      <c r="C13" s="14">
        <f>RIDYM!C13</f>
        <v>9200</v>
      </c>
      <c r="D13" s="15">
        <f t="shared" ref="D13:D19" si="0">+C13*B13</f>
        <v>30663600</v>
      </c>
      <c r="E13" s="13">
        <v>69</v>
      </c>
      <c r="F13" s="13">
        <v>346</v>
      </c>
      <c r="G13" s="13">
        <v>3</v>
      </c>
      <c r="H13" s="13">
        <v>0</v>
      </c>
      <c r="I13" s="16">
        <f>B13+E13+F13+G13+H13</f>
        <v>3751</v>
      </c>
    </row>
    <row r="14" spans="1:12" ht="15" x14ac:dyDescent="0.25">
      <c r="A14" s="12" t="s">
        <v>19</v>
      </c>
      <c r="B14" s="13">
        <v>576</v>
      </c>
      <c r="C14" s="14">
        <f>RIDYM!C14</f>
        <v>9700</v>
      </c>
      <c r="D14" s="15">
        <f t="shared" si="0"/>
        <v>5587200</v>
      </c>
      <c r="E14" s="13">
        <v>1</v>
      </c>
      <c r="F14" s="13">
        <v>289</v>
      </c>
      <c r="G14" s="13">
        <v>1</v>
      </c>
      <c r="H14" s="13">
        <v>0</v>
      </c>
      <c r="I14" s="16">
        <f t="shared" ref="I14:I19" si="1">B14+E14+F14+G14+H14</f>
        <v>867</v>
      </c>
    </row>
    <row r="15" spans="1:12" ht="15" x14ac:dyDescent="0.25">
      <c r="A15" s="12" t="s">
        <v>20</v>
      </c>
      <c r="B15" s="13">
        <v>834</v>
      </c>
      <c r="C15" s="14">
        <f>RIDYM!C15</f>
        <v>10500</v>
      </c>
      <c r="D15" s="15">
        <f t="shared" si="0"/>
        <v>8757000</v>
      </c>
      <c r="E15" s="13">
        <v>8</v>
      </c>
      <c r="F15" s="13">
        <v>1</v>
      </c>
      <c r="G15" s="13">
        <v>0</v>
      </c>
      <c r="H15" s="13">
        <v>0</v>
      </c>
      <c r="I15" s="16">
        <f t="shared" si="1"/>
        <v>843</v>
      </c>
    </row>
    <row r="16" spans="1:12" ht="15" x14ac:dyDescent="0.25">
      <c r="A16" s="12" t="s">
        <v>21</v>
      </c>
      <c r="B16" s="13">
        <v>506</v>
      </c>
      <c r="C16" s="14">
        <f>RIDYM!C16</f>
        <v>14900</v>
      </c>
      <c r="D16" s="15">
        <f t="shared" si="0"/>
        <v>7539400</v>
      </c>
      <c r="E16" s="13">
        <v>6</v>
      </c>
      <c r="F16" s="13">
        <v>8</v>
      </c>
      <c r="G16" s="13">
        <v>0</v>
      </c>
      <c r="H16" s="13">
        <v>0</v>
      </c>
      <c r="I16" s="16">
        <f t="shared" si="1"/>
        <v>520</v>
      </c>
    </row>
    <row r="17" spans="1:9" ht="15" x14ac:dyDescent="0.25">
      <c r="A17" s="12" t="s">
        <v>22</v>
      </c>
      <c r="B17" s="13">
        <v>529</v>
      </c>
      <c r="C17" s="14">
        <f>RIDYM!C17</f>
        <v>25100</v>
      </c>
      <c r="D17" s="15">
        <f t="shared" si="0"/>
        <v>13277900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530</v>
      </c>
    </row>
    <row r="18" spans="1:9" ht="15" x14ac:dyDescent="0.25">
      <c r="A18" s="12" t="s">
        <v>23</v>
      </c>
      <c r="B18" s="13">
        <v>123</v>
      </c>
      <c r="C18" s="14">
        <f>RIDYM!C18</f>
        <v>33000</v>
      </c>
      <c r="D18" s="15">
        <f t="shared" si="0"/>
        <v>4059000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123</v>
      </c>
    </row>
    <row r="19" spans="1:9" ht="15" x14ac:dyDescent="0.25">
      <c r="A19" s="12" t="s">
        <v>24</v>
      </c>
      <c r="B19" s="13">
        <v>395</v>
      </c>
      <c r="C19" s="14">
        <f>RIDYM!C19</f>
        <v>36900</v>
      </c>
      <c r="D19" s="15">
        <f t="shared" si="0"/>
        <v>14575500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395</v>
      </c>
    </row>
    <row r="20" spans="1:9" s="2" customFormat="1" ht="15" x14ac:dyDescent="0.25">
      <c r="A20" s="12" t="s">
        <v>25</v>
      </c>
      <c r="B20" s="17">
        <f>SUM(B13:B19)</f>
        <v>6296</v>
      </c>
      <c r="C20" s="18"/>
      <c r="D20" s="19">
        <f t="shared" ref="D20:I20" si="2">SUM(D13:D19)</f>
        <v>84459600</v>
      </c>
      <c r="E20" s="17">
        <f t="shared" si="2"/>
        <v>85</v>
      </c>
      <c r="F20" s="17">
        <f t="shared" si="2"/>
        <v>644</v>
      </c>
      <c r="G20" s="17">
        <f t="shared" si="2"/>
        <v>4</v>
      </c>
      <c r="H20" s="17">
        <f t="shared" si="2"/>
        <v>0</v>
      </c>
      <c r="I20" s="17">
        <f t="shared" si="2"/>
        <v>7029</v>
      </c>
    </row>
    <row r="21" spans="1:9" ht="15" x14ac:dyDescent="0.25">
      <c r="A21" s="20" t="s">
        <v>26</v>
      </c>
      <c r="B21" s="21"/>
      <c r="C21" s="21"/>
      <c r="D21" s="22">
        <v>7700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84467300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3050</v>
      </c>
      <c r="C25" s="14">
        <f t="shared" si="3"/>
        <v>9200</v>
      </c>
      <c r="D25" s="15">
        <f t="shared" ref="D25:D31" si="4">+C25*B25</f>
        <v>28060000</v>
      </c>
      <c r="E25" s="13">
        <v>58</v>
      </c>
      <c r="F25" s="13">
        <v>382</v>
      </c>
      <c r="G25" s="13">
        <v>3</v>
      </c>
      <c r="H25" s="13">
        <v>0</v>
      </c>
      <c r="I25" s="16">
        <f>B25+E25+F25+G25+H25</f>
        <v>3493</v>
      </c>
    </row>
    <row r="26" spans="1:9" ht="15" x14ac:dyDescent="0.25">
      <c r="A26" s="12" t="s">
        <v>19</v>
      </c>
      <c r="B26" s="13">
        <v>521</v>
      </c>
      <c r="C26" s="14">
        <f t="shared" si="3"/>
        <v>9700</v>
      </c>
      <c r="D26" s="15">
        <f t="shared" si="4"/>
        <v>5053700</v>
      </c>
      <c r="E26" s="13">
        <v>1</v>
      </c>
      <c r="F26" s="13">
        <v>318</v>
      </c>
      <c r="G26" s="13">
        <v>1</v>
      </c>
      <c r="H26" s="13">
        <v>0</v>
      </c>
      <c r="I26" s="16">
        <f t="shared" ref="I26:I31" si="5">B26+E26+F26+G26+H26</f>
        <v>841</v>
      </c>
    </row>
    <row r="27" spans="1:9" ht="15" x14ac:dyDescent="0.25">
      <c r="A27" s="12" t="s">
        <v>20</v>
      </c>
      <c r="B27" s="13">
        <v>804</v>
      </c>
      <c r="C27" s="14">
        <f t="shared" si="3"/>
        <v>10500</v>
      </c>
      <c r="D27" s="15">
        <f t="shared" si="4"/>
        <v>8442000</v>
      </c>
      <c r="E27" s="13">
        <v>3</v>
      </c>
      <c r="F27" s="13">
        <v>2</v>
      </c>
      <c r="G27" s="13">
        <v>0</v>
      </c>
      <c r="H27" s="13">
        <v>0</v>
      </c>
      <c r="I27" s="16">
        <f t="shared" si="5"/>
        <v>809</v>
      </c>
    </row>
    <row r="28" spans="1:9" ht="15" x14ac:dyDescent="0.25">
      <c r="A28" s="12" t="s">
        <v>21</v>
      </c>
      <c r="B28" s="13">
        <v>573</v>
      </c>
      <c r="C28" s="14">
        <f t="shared" si="3"/>
        <v>14900</v>
      </c>
      <c r="D28" s="15">
        <f t="shared" si="4"/>
        <v>8537700</v>
      </c>
      <c r="E28" s="13">
        <v>5</v>
      </c>
      <c r="F28" s="13">
        <v>8</v>
      </c>
      <c r="G28" s="13">
        <v>0</v>
      </c>
      <c r="H28" s="13">
        <v>0</v>
      </c>
      <c r="I28" s="16">
        <f t="shared" si="5"/>
        <v>586</v>
      </c>
    </row>
    <row r="29" spans="1:9" ht="15" x14ac:dyDescent="0.25">
      <c r="A29" s="12" t="s">
        <v>22</v>
      </c>
      <c r="B29" s="13">
        <v>529</v>
      </c>
      <c r="C29" s="14">
        <f t="shared" si="3"/>
        <v>25100</v>
      </c>
      <c r="D29" s="15">
        <f t="shared" si="4"/>
        <v>13277900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529</v>
      </c>
    </row>
    <row r="30" spans="1:9" ht="15" x14ac:dyDescent="0.25">
      <c r="A30" s="12" t="s">
        <v>23</v>
      </c>
      <c r="B30" s="13">
        <v>150</v>
      </c>
      <c r="C30" s="14">
        <f t="shared" si="3"/>
        <v>33000</v>
      </c>
      <c r="D30" s="15">
        <f t="shared" si="4"/>
        <v>4950000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150</v>
      </c>
    </row>
    <row r="31" spans="1:9" ht="15" x14ac:dyDescent="0.25">
      <c r="A31" s="12" t="s">
        <v>24</v>
      </c>
      <c r="B31" s="13">
        <v>455</v>
      </c>
      <c r="C31" s="14">
        <f t="shared" si="3"/>
        <v>36900</v>
      </c>
      <c r="D31" s="15">
        <f t="shared" si="4"/>
        <v>16789500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455</v>
      </c>
    </row>
    <row r="32" spans="1:9" s="2" customFormat="1" ht="15" x14ac:dyDescent="0.25">
      <c r="A32" s="12" t="s">
        <v>25</v>
      </c>
      <c r="B32" s="17">
        <f>SUM(B25:B31)</f>
        <v>6082</v>
      </c>
      <c r="C32" s="18"/>
      <c r="D32" s="19">
        <f t="shared" ref="D32:I32" si="6">SUM(D25:D31)</f>
        <v>85110800</v>
      </c>
      <c r="E32" s="17">
        <f t="shared" si="6"/>
        <v>67</v>
      </c>
      <c r="F32" s="17">
        <f t="shared" si="6"/>
        <v>710</v>
      </c>
      <c r="G32" s="17">
        <f t="shared" si="6"/>
        <v>4</v>
      </c>
      <c r="H32" s="17">
        <f t="shared" si="6"/>
        <v>0</v>
      </c>
      <c r="I32" s="17">
        <f t="shared" si="6"/>
        <v>6863</v>
      </c>
    </row>
    <row r="33" spans="1:12" ht="15" x14ac:dyDescent="0.25">
      <c r="A33" s="20" t="s">
        <v>26</v>
      </c>
      <c r="B33" s="21"/>
      <c r="C33" s="21"/>
      <c r="D33" s="22">
        <v>8000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85118800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6383</v>
      </c>
      <c r="C37" s="14">
        <f t="shared" si="7"/>
        <v>9200</v>
      </c>
      <c r="D37" s="15">
        <f t="shared" ref="D37:D43" si="9">+D13+D25</f>
        <v>58723600</v>
      </c>
      <c r="E37" s="16">
        <f t="shared" ref="E37:H43" si="10">E25+E13</f>
        <v>127</v>
      </c>
      <c r="F37" s="16">
        <f t="shared" si="10"/>
        <v>728</v>
      </c>
      <c r="G37" s="16">
        <f t="shared" si="10"/>
        <v>6</v>
      </c>
      <c r="H37" s="16">
        <f t="shared" si="10"/>
        <v>0</v>
      </c>
      <c r="I37" s="16">
        <f>B37+E37+F37+G37+H37</f>
        <v>7244</v>
      </c>
      <c r="J37" s="26"/>
      <c r="K37" s="26"/>
    </row>
    <row r="38" spans="1:12" ht="15" x14ac:dyDescent="0.25">
      <c r="A38" s="12" t="s">
        <v>19</v>
      </c>
      <c r="B38" s="16">
        <f t="shared" si="8"/>
        <v>1097</v>
      </c>
      <c r="C38" s="14">
        <f t="shared" si="7"/>
        <v>9700</v>
      </c>
      <c r="D38" s="15">
        <f t="shared" si="9"/>
        <v>10640900</v>
      </c>
      <c r="E38" s="16">
        <f t="shared" si="10"/>
        <v>2</v>
      </c>
      <c r="F38" s="16">
        <f t="shared" si="10"/>
        <v>607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1708</v>
      </c>
      <c r="J38" s="26"/>
      <c r="K38" s="26"/>
    </row>
    <row r="39" spans="1:12" ht="15" x14ac:dyDescent="0.25">
      <c r="A39" s="12" t="s">
        <v>20</v>
      </c>
      <c r="B39" s="16">
        <f t="shared" si="8"/>
        <v>1638</v>
      </c>
      <c r="C39" s="14">
        <f t="shared" si="7"/>
        <v>10500</v>
      </c>
      <c r="D39" s="15">
        <f t="shared" si="9"/>
        <v>17199000</v>
      </c>
      <c r="E39" s="16">
        <f t="shared" si="10"/>
        <v>11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1652</v>
      </c>
      <c r="J39" s="26"/>
      <c r="K39" s="26"/>
    </row>
    <row r="40" spans="1:12" ht="15" x14ac:dyDescent="0.25">
      <c r="A40" s="12" t="s">
        <v>21</v>
      </c>
      <c r="B40" s="16">
        <f t="shared" si="8"/>
        <v>1079</v>
      </c>
      <c r="C40" s="14">
        <f t="shared" si="7"/>
        <v>14900</v>
      </c>
      <c r="D40" s="15">
        <f t="shared" si="9"/>
        <v>16077100</v>
      </c>
      <c r="E40" s="16">
        <f t="shared" si="10"/>
        <v>11</v>
      </c>
      <c r="F40" s="16">
        <f t="shared" si="10"/>
        <v>16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1106</v>
      </c>
      <c r="J40" s="26"/>
      <c r="K40" s="26"/>
    </row>
    <row r="41" spans="1:12" ht="15" x14ac:dyDescent="0.25">
      <c r="A41" s="12" t="s">
        <v>22</v>
      </c>
      <c r="B41" s="16">
        <f t="shared" si="8"/>
        <v>1058</v>
      </c>
      <c r="C41" s="14">
        <f t="shared" si="7"/>
        <v>25100</v>
      </c>
      <c r="D41" s="15">
        <f t="shared" si="9"/>
        <v>26555800</v>
      </c>
      <c r="E41" s="16">
        <f t="shared" si="10"/>
        <v>1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1059</v>
      </c>
      <c r="J41" s="26"/>
      <c r="K41" s="26"/>
    </row>
    <row r="42" spans="1:12" ht="15" x14ac:dyDescent="0.25">
      <c r="A42" s="12" t="s">
        <v>23</v>
      </c>
      <c r="B42" s="16">
        <f t="shared" si="8"/>
        <v>273</v>
      </c>
      <c r="C42" s="14">
        <f t="shared" si="7"/>
        <v>33000</v>
      </c>
      <c r="D42" s="15">
        <f t="shared" si="9"/>
        <v>9009000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273</v>
      </c>
      <c r="J42" s="26"/>
      <c r="K42" s="26"/>
    </row>
    <row r="43" spans="1:12" ht="15" x14ac:dyDescent="0.25">
      <c r="A43" s="12" t="s">
        <v>24</v>
      </c>
      <c r="B43" s="16">
        <f t="shared" si="8"/>
        <v>850</v>
      </c>
      <c r="C43" s="14">
        <f t="shared" si="7"/>
        <v>36900</v>
      </c>
      <c r="D43" s="15">
        <f t="shared" si="9"/>
        <v>31365000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850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12378</v>
      </c>
      <c r="C44" s="18"/>
      <c r="D44" s="19">
        <f t="shared" ref="D44:F44" si="18">SUM(D37:D43)</f>
        <v>169570400</v>
      </c>
      <c r="E44" s="17">
        <f t="shared" si="18"/>
        <v>152</v>
      </c>
      <c r="F44" s="17">
        <f t="shared" si="18"/>
        <v>1354</v>
      </c>
      <c r="G44" s="17">
        <f>SUM(G37:G43)</f>
        <v>8</v>
      </c>
      <c r="H44" s="17">
        <f>SUM(H37:H43)</f>
        <v>0</v>
      </c>
      <c r="I44" s="17">
        <f>SUM(I37:I43)</f>
        <v>13892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15700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169586100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417</v>
      </c>
      <c r="D52" s="34">
        <f>(C52*B52)</f>
        <v>3836400</v>
      </c>
      <c r="E52" s="20"/>
      <c r="F52" s="32" t="s">
        <v>18</v>
      </c>
      <c r="G52" s="33">
        <f>B52-2300</f>
        <v>6900</v>
      </c>
      <c r="H52" s="13">
        <v>366</v>
      </c>
      <c r="I52" s="34">
        <f>(H52*G52)</f>
        <v>2525400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149</v>
      </c>
      <c r="D53" s="34">
        <f t="shared" ref="D53:D58" si="20">(C53*B53)</f>
        <v>1445300</v>
      </c>
      <c r="E53" s="20"/>
      <c r="F53" s="32" t="s">
        <v>19</v>
      </c>
      <c r="G53" s="33">
        <f>B53-2300</f>
        <v>7400</v>
      </c>
      <c r="H53" s="13">
        <v>130</v>
      </c>
      <c r="I53" s="34">
        <f t="shared" ref="I53:I58" si="21">(H53*G53)</f>
        <v>962000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120</v>
      </c>
      <c r="D54" s="34">
        <f t="shared" si="20"/>
        <v>1260000</v>
      </c>
      <c r="E54" s="20"/>
      <c r="F54" s="32" t="s">
        <v>20</v>
      </c>
      <c r="G54" s="33">
        <f>B54-2900</f>
        <v>7600</v>
      </c>
      <c r="H54" s="13">
        <v>89</v>
      </c>
      <c r="I54" s="34">
        <f t="shared" si="21"/>
        <v>676400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112</v>
      </c>
      <c r="D55" s="34">
        <f t="shared" si="20"/>
        <v>1668800</v>
      </c>
      <c r="E55" s="20"/>
      <c r="F55" s="32" t="s">
        <v>21</v>
      </c>
      <c r="G55" s="33">
        <f>B55-3100</f>
        <v>11800</v>
      </c>
      <c r="H55" s="13">
        <v>77</v>
      </c>
      <c r="I55" s="34">
        <f t="shared" si="21"/>
        <v>908600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300</v>
      </c>
      <c r="D56" s="34">
        <f t="shared" si="20"/>
        <v>7530000</v>
      </c>
      <c r="E56" s="20"/>
      <c r="F56" s="32" t="s">
        <v>22</v>
      </c>
      <c r="G56" s="33">
        <f>B56-3100</f>
        <v>22000</v>
      </c>
      <c r="H56" s="13">
        <v>276</v>
      </c>
      <c r="I56" s="34">
        <f t="shared" si="21"/>
        <v>6072000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52</v>
      </c>
      <c r="D57" s="34">
        <f t="shared" si="20"/>
        <v>1716000</v>
      </c>
      <c r="E57" s="20"/>
      <c r="F57" s="32" t="s">
        <v>23</v>
      </c>
      <c r="G57" s="33">
        <f>B57-3100</f>
        <v>29900</v>
      </c>
      <c r="H57" s="13">
        <v>44</v>
      </c>
      <c r="I57" s="34">
        <f t="shared" si="21"/>
        <v>1315600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24</v>
      </c>
      <c r="D58" s="34">
        <f t="shared" si="20"/>
        <v>885600</v>
      </c>
      <c r="E58" s="20"/>
      <c r="F58" s="32" t="s">
        <v>24</v>
      </c>
      <c r="G58" s="33">
        <f>B58-3100</f>
        <v>33800</v>
      </c>
      <c r="H58" s="13">
        <v>20</v>
      </c>
      <c r="I58" s="34">
        <f t="shared" si="21"/>
        <v>676000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1174</v>
      </c>
      <c r="D59" s="36">
        <f>SUM(D52:D58)</f>
        <v>18342100</v>
      </c>
      <c r="E59" s="37"/>
      <c r="F59" s="112" t="s">
        <v>39</v>
      </c>
      <c r="G59" s="112"/>
      <c r="H59" s="35">
        <f>SUM(H52:H58)</f>
        <v>1002</v>
      </c>
      <c r="I59" s="36">
        <f>SUM(I52:I58)</f>
        <v>13136000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3020</v>
      </c>
      <c r="D77" s="95">
        <f>B77*C77</f>
        <v>6946000</v>
      </c>
      <c r="E77" s="3"/>
      <c r="F77" s="57" t="s">
        <v>18</v>
      </c>
      <c r="G77" s="58">
        <f t="shared" ref="G77:G83" si="24">B37</f>
        <v>6383</v>
      </c>
      <c r="H77" s="59">
        <f t="shared" ref="H77:H83" si="25">G77*200</f>
        <v>1276600</v>
      </c>
      <c r="I77" s="60">
        <f>G77*100</f>
        <v>638300</v>
      </c>
      <c r="J77" s="61">
        <f>G77*400</f>
        <v>2553200</v>
      </c>
      <c r="K77" s="92">
        <f>G77*200</f>
        <v>1276600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519</v>
      </c>
      <c r="D78" s="95">
        <f t="shared" ref="D78:D83" si="26">B78*C78</f>
        <v>1193700</v>
      </c>
      <c r="E78" s="3"/>
      <c r="F78" s="57" t="s">
        <v>19</v>
      </c>
      <c r="G78" s="58">
        <f t="shared" si="24"/>
        <v>1097</v>
      </c>
      <c r="H78" s="59">
        <f t="shared" si="25"/>
        <v>219400</v>
      </c>
      <c r="I78" s="60">
        <f>G78*300</f>
        <v>329100</v>
      </c>
      <c r="J78" s="61">
        <f>G78*400</f>
        <v>438800</v>
      </c>
      <c r="K78" s="92">
        <f>G78*200</f>
        <v>219400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747</v>
      </c>
      <c r="D79" s="95">
        <f t="shared" si="26"/>
        <v>2166300</v>
      </c>
      <c r="E79" s="3"/>
      <c r="F79" s="57" t="s">
        <v>20</v>
      </c>
      <c r="G79" s="58">
        <f t="shared" si="24"/>
        <v>1638</v>
      </c>
      <c r="H79" s="59">
        <f t="shared" si="25"/>
        <v>327600</v>
      </c>
      <c r="I79" s="60">
        <f>G79*300</f>
        <v>491400</v>
      </c>
      <c r="J79" s="61">
        <f>G79*400</f>
        <v>655200</v>
      </c>
      <c r="K79" s="92">
        <f>G79*200</f>
        <v>327600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537</v>
      </c>
      <c r="D80" s="95">
        <f t="shared" si="26"/>
        <v>1664700</v>
      </c>
      <c r="E80" s="3"/>
      <c r="F80" s="57" t="s">
        <v>21</v>
      </c>
      <c r="G80" s="58">
        <f t="shared" si="24"/>
        <v>1079</v>
      </c>
      <c r="H80" s="59">
        <f t="shared" si="25"/>
        <v>215800</v>
      </c>
      <c r="I80" s="60">
        <f>G80*300</f>
        <v>323700</v>
      </c>
      <c r="J80" s="61">
        <f>G80*200</f>
        <v>215800</v>
      </c>
      <c r="K80" s="92">
        <f>G80*100</f>
        <v>107900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502</v>
      </c>
      <c r="D81" s="95">
        <f t="shared" si="26"/>
        <v>1556200</v>
      </c>
      <c r="E81" s="3"/>
      <c r="F81" s="57" t="s">
        <v>22</v>
      </c>
      <c r="G81" s="58">
        <f t="shared" si="24"/>
        <v>1058</v>
      </c>
      <c r="H81" s="59">
        <f t="shared" si="25"/>
        <v>211600</v>
      </c>
      <c r="I81" s="60">
        <f>G81*300</f>
        <v>317400</v>
      </c>
      <c r="J81" s="61">
        <f>G81*600</f>
        <v>634800</v>
      </c>
      <c r="K81" s="92">
        <f>G81*300</f>
        <v>317400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135</v>
      </c>
      <c r="D82" s="95">
        <f t="shared" si="26"/>
        <v>418500</v>
      </c>
      <c r="E82" s="3"/>
      <c r="F82" s="57" t="s">
        <v>23</v>
      </c>
      <c r="G82" s="58">
        <f t="shared" si="24"/>
        <v>273</v>
      </c>
      <c r="H82" s="59">
        <f t="shared" si="25"/>
        <v>54600</v>
      </c>
      <c r="I82" s="60">
        <f>G82*300</f>
        <v>81900</v>
      </c>
      <c r="J82" s="61">
        <f>G82*800</f>
        <v>218400</v>
      </c>
      <c r="K82" s="92">
        <f t="shared" ref="K82:K83" si="27">G82*400</f>
        <v>109200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407</v>
      </c>
      <c r="D83" s="95">
        <f t="shared" si="26"/>
        <v>1261700</v>
      </c>
      <c r="E83" s="3"/>
      <c r="F83" s="57" t="s">
        <v>24</v>
      </c>
      <c r="G83" s="58">
        <f t="shared" si="24"/>
        <v>850</v>
      </c>
      <c r="H83" s="59">
        <f t="shared" si="25"/>
        <v>170000</v>
      </c>
      <c r="I83" s="60">
        <f>G83*200</f>
        <v>170000</v>
      </c>
      <c r="J83" s="61">
        <f>G83*800</f>
        <v>680000</v>
      </c>
      <c r="K83" s="92">
        <f t="shared" si="27"/>
        <v>340000</v>
      </c>
    </row>
    <row r="84" spans="1:12" ht="20.100000000000001" customHeight="1" x14ac:dyDescent="0.25">
      <c r="A84" s="115" t="s">
        <v>54</v>
      </c>
      <c r="B84" s="115"/>
      <c r="C84" s="62">
        <f>SUM(C77:C83)</f>
        <v>5867</v>
      </c>
      <c r="D84" s="97">
        <f>SUM(D77:D83)</f>
        <v>15207100</v>
      </c>
      <c r="E84" s="3"/>
      <c r="F84" s="64" t="s">
        <v>55</v>
      </c>
      <c r="G84" s="65">
        <f>SUM(G77:G83)</f>
        <v>12378</v>
      </c>
      <c r="H84" s="66">
        <f>SUM(H77:H83)</f>
        <v>2475600</v>
      </c>
      <c r="I84" s="67">
        <f>SUM(I77:I83)</f>
        <v>2351800</v>
      </c>
      <c r="J84" s="68">
        <f>SUM(J77:J83)</f>
        <v>5396200</v>
      </c>
      <c r="K84" s="93">
        <f>SUM(K77:K83)</f>
        <v>2698100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169586100</v>
      </c>
      <c r="C88" s="127"/>
      <c r="D88" s="46"/>
      <c r="E88" s="108" t="s">
        <v>57</v>
      </c>
      <c r="F88" s="108"/>
      <c r="G88" s="72">
        <f>D59+I59</f>
        <v>31478100</v>
      </c>
      <c r="H88" s="108" t="s">
        <v>58</v>
      </c>
      <c r="I88" s="108"/>
      <c r="J88" s="73">
        <f>C59+H59+E44+F44+G44</f>
        <v>3690</v>
      </c>
    </row>
    <row r="89" spans="1:12" ht="24" x14ac:dyDescent="0.25">
      <c r="A89" s="74" t="s">
        <v>59</v>
      </c>
      <c r="B89" s="128">
        <f>D59+I59+H72</f>
        <v>31478100</v>
      </c>
      <c r="C89" s="128"/>
      <c r="D89" s="75"/>
      <c r="E89" s="108" t="s">
        <v>60</v>
      </c>
      <c r="F89" s="108"/>
      <c r="G89" s="72">
        <f>D44</f>
        <v>169570400</v>
      </c>
      <c r="H89" s="108" t="s">
        <v>61</v>
      </c>
      <c r="I89" s="108"/>
      <c r="J89" s="73">
        <f>I44</f>
        <v>13892</v>
      </c>
    </row>
    <row r="90" spans="1:12" ht="17.25" customHeight="1" x14ac:dyDescent="0.25">
      <c r="A90" s="76" t="s">
        <v>62</v>
      </c>
      <c r="B90" s="120">
        <f>D84</f>
        <v>15207100</v>
      </c>
      <c r="C90" s="120"/>
      <c r="D90" s="75"/>
      <c r="E90" s="121" t="s">
        <v>63</v>
      </c>
      <c r="F90" s="122"/>
      <c r="G90" s="77">
        <f>IF(G89=0,0,G88/G89)</f>
        <v>0.18563440317413887</v>
      </c>
      <c r="H90" s="121" t="s">
        <v>63</v>
      </c>
      <c r="I90" s="122"/>
      <c r="J90" s="77">
        <f>IF(J89=0,0,J88/J89)</f>
        <v>0.26562050100777423</v>
      </c>
    </row>
    <row r="91" spans="1:12" ht="17.25" customHeight="1" x14ac:dyDescent="0.25">
      <c r="A91" s="25" t="s">
        <v>64</v>
      </c>
      <c r="B91" s="123">
        <f>B88-B89-B90</f>
        <v>122900900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2475600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2351800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5396200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2698100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L98"/>
  <sheetViews>
    <sheetView topLeftCell="A78" zoomScaleNormal="100" workbookViewId="0">
      <selection activeCell="D94" sqref="D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+RIDYM!B7+12</f>
        <v>42656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3475</v>
      </c>
      <c r="C13" s="14">
        <f>RIDYM!C13</f>
        <v>9200</v>
      </c>
      <c r="D13" s="15">
        <f t="shared" ref="D13:D19" si="0">+C13*B13</f>
        <v>31970000</v>
      </c>
      <c r="E13" s="13">
        <v>69</v>
      </c>
      <c r="F13" s="13">
        <v>361</v>
      </c>
      <c r="G13" s="13">
        <v>1</v>
      </c>
      <c r="H13" s="13">
        <v>0</v>
      </c>
      <c r="I13" s="16">
        <f>B13+E13+F13+G13+H13</f>
        <v>3906</v>
      </c>
    </row>
    <row r="14" spans="1:12" ht="15" x14ac:dyDescent="0.25">
      <c r="A14" s="12" t="s">
        <v>19</v>
      </c>
      <c r="B14" s="13">
        <v>541</v>
      </c>
      <c r="C14" s="14">
        <f>RIDYM!C14</f>
        <v>9700</v>
      </c>
      <c r="D14" s="15">
        <f t="shared" si="0"/>
        <v>5247700</v>
      </c>
      <c r="E14" s="13">
        <v>1</v>
      </c>
      <c r="F14" s="13">
        <v>292</v>
      </c>
      <c r="G14" s="13">
        <v>1</v>
      </c>
      <c r="H14" s="13">
        <v>0</v>
      </c>
      <c r="I14" s="16">
        <f t="shared" ref="I14:I19" si="1">B14+E14+F14+G14+H14</f>
        <v>835</v>
      </c>
    </row>
    <row r="15" spans="1:12" ht="15" x14ac:dyDescent="0.25">
      <c r="A15" s="12" t="s">
        <v>20</v>
      </c>
      <c r="B15" s="13">
        <v>833</v>
      </c>
      <c r="C15" s="14">
        <f>RIDYM!C15</f>
        <v>10500</v>
      </c>
      <c r="D15" s="15">
        <f t="shared" si="0"/>
        <v>8746500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841</v>
      </c>
    </row>
    <row r="16" spans="1:12" ht="15" x14ac:dyDescent="0.25">
      <c r="A16" s="12" t="s">
        <v>21</v>
      </c>
      <c r="B16" s="13">
        <v>552</v>
      </c>
      <c r="C16" s="14">
        <f>RIDYM!C16</f>
        <v>14900</v>
      </c>
      <c r="D16" s="15">
        <f t="shared" si="0"/>
        <v>8224800</v>
      </c>
      <c r="E16" s="13">
        <v>7</v>
      </c>
      <c r="F16" s="13">
        <v>6</v>
      </c>
      <c r="G16" s="13">
        <v>0</v>
      </c>
      <c r="H16" s="13">
        <v>0</v>
      </c>
      <c r="I16" s="16">
        <f t="shared" si="1"/>
        <v>565</v>
      </c>
    </row>
    <row r="17" spans="1:9" ht="15" x14ac:dyDescent="0.25">
      <c r="A17" s="12" t="s">
        <v>22</v>
      </c>
      <c r="B17" s="13">
        <v>537</v>
      </c>
      <c r="C17" s="14">
        <f>RIDYM!C17</f>
        <v>25100</v>
      </c>
      <c r="D17" s="15">
        <f t="shared" si="0"/>
        <v>13478700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537</v>
      </c>
    </row>
    <row r="18" spans="1:9" ht="15" x14ac:dyDescent="0.25">
      <c r="A18" s="12" t="s">
        <v>23</v>
      </c>
      <c r="B18" s="13">
        <v>154</v>
      </c>
      <c r="C18" s="14">
        <f>RIDYM!C18</f>
        <v>33000</v>
      </c>
      <c r="D18" s="15">
        <f t="shared" si="0"/>
        <v>5082000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154</v>
      </c>
    </row>
    <row r="19" spans="1:9" ht="15" x14ac:dyDescent="0.25">
      <c r="A19" s="12" t="s">
        <v>24</v>
      </c>
      <c r="B19" s="13">
        <v>466</v>
      </c>
      <c r="C19" s="14">
        <f>RIDYM!C19</f>
        <v>36900</v>
      </c>
      <c r="D19" s="15">
        <f t="shared" si="0"/>
        <v>17195400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466</v>
      </c>
    </row>
    <row r="20" spans="1:9" s="2" customFormat="1" ht="15" x14ac:dyDescent="0.25">
      <c r="A20" s="12" t="s">
        <v>25</v>
      </c>
      <c r="B20" s="17">
        <f>SUM(B13:B19)</f>
        <v>6558</v>
      </c>
      <c r="C20" s="18"/>
      <c r="D20" s="19">
        <f t="shared" ref="D20:I20" si="2">SUM(D13:D19)</f>
        <v>89945100</v>
      </c>
      <c r="E20" s="17">
        <f t="shared" si="2"/>
        <v>83</v>
      </c>
      <c r="F20" s="17">
        <f t="shared" si="2"/>
        <v>661</v>
      </c>
      <c r="G20" s="17">
        <f t="shared" si="2"/>
        <v>2</v>
      </c>
      <c r="H20" s="17">
        <f t="shared" si="2"/>
        <v>0</v>
      </c>
      <c r="I20" s="17">
        <f t="shared" si="2"/>
        <v>7304</v>
      </c>
    </row>
    <row r="21" spans="1:9" ht="15" x14ac:dyDescent="0.25">
      <c r="A21" s="20" t="s">
        <v>26</v>
      </c>
      <c r="B21" s="21"/>
      <c r="C21" s="21"/>
      <c r="D21" s="22">
        <v>13600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89958700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3645</v>
      </c>
      <c r="C25" s="14">
        <f t="shared" si="3"/>
        <v>9200</v>
      </c>
      <c r="D25" s="15">
        <f t="shared" ref="D25:D31" si="4">+C25*B25</f>
        <v>33534000</v>
      </c>
      <c r="E25" s="13">
        <v>67</v>
      </c>
      <c r="F25" s="13">
        <v>396</v>
      </c>
      <c r="G25" s="13">
        <v>1</v>
      </c>
      <c r="H25" s="13">
        <v>0</v>
      </c>
      <c r="I25" s="16">
        <f>B25+E25+F25+G25+H25</f>
        <v>4109</v>
      </c>
    </row>
    <row r="26" spans="1:9" ht="15" x14ac:dyDescent="0.25">
      <c r="A26" s="12" t="s">
        <v>19</v>
      </c>
      <c r="B26" s="13">
        <v>533</v>
      </c>
      <c r="C26" s="14">
        <f t="shared" si="3"/>
        <v>9700</v>
      </c>
      <c r="D26" s="15">
        <f t="shared" si="4"/>
        <v>5170100</v>
      </c>
      <c r="E26" s="13">
        <v>0</v>
      </c>
      <c r="F26" s="13">
        <v>318</v>
      </c>
      <c r="G26" s="13">
        <v>1</v>
      </c>
      <c r="H26" s="13">
        <v>0</v>
      </c>
      <c r="I26" s="16">
        <f t="shared" ref="I26:I31" si="5">B26+E26+F26+G26+H26</f>
        <v>852</v>
      </c>
    </row>
    <row r="27" spans="1:9" ht="15" x14ac:dyDescent="0.25">
      <c r="A27" s="12" t="s">
        <v>20</v>
      </c>
      <c r="B27" s="13">
        <v>815</v>
      </c>
      <c r="C27" s="14">
        <f t="shared" si="3"/>
        <v>10500</v>
      </c>
      <c r="D27" s="15">
        <f t="shared" si="4"/>
        <v>8557500</v>
      </c>
      <c r="E27" s="13">
        <v>6</v>
      </c>
      <c r="F27" s="13">
        <v>1</v>
      </c>
      <c r="G27" s="13">
        <v>0</v>
      </c>
      <c r="H27" s="13">
        <v>0</v>
      </c>
      <c r="I27" s="16">
        <f t="shared" si="5"/>
        <v>822</v>
      </c>
    </row>
    <row r="28" spans="1:9" ht="15" x14ac:dyDescent="0.25">
      <c r="A28" s="12" t="s">
        <v>21</v>
      </c>
      <c r="B28" s="13">
        <v>572</v>
      </c>
      <c r="C28" s="14">
        <f t="shared" si="3"/>
        <v>14900</v>
      </c>
      <c r="D28" s="15">
        <f t="shared" si="4"/>
        <v>8522800</v>
      </c>
      <c r="E28" s="13">
        <v>4</v>
      </c>
      <c r="F28" s="13">
        <v>5</v>
      </c>
      <c r="G28" s="13">
        <v>0</v>
      </c>
      <c r="H28" s="13">
        <v>0</v>
      </c>
      <c r="I28" s="16">
        <f t="shared" si="5"/>
        <v>581</v>
      </c>
    </row>
    <row r="29" spans="1:9" ht="15" x14ac:dyDescent="0.25">
      <c r="A29" s="12" t="s">
        <v>22</v>
      </c>
      <c r="B29" s="13">
        <v>505</v>
      </c>
      <c r="C29" s="14">
        <f t="shared" si="3"/>
        <v>25100</v>
      </c>
      <c r="D29" s="15">
        <f t="shared" si="4"/>
        <v>12675500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505</v>
      </c>
    </row>
    <row r="30" spans="1:9" ht="15" x14ac:dyDescent="0.25">
      <c r="A30" s="12" t="s">
        <v>23</v>
      </c>
      <c r="B30" s="13">
        <v>132</v>
      </c>
      <c r="C30" s="14">
        <f t="shared" si="3"/>
        <v>33000</v>
      </c>
      <c r="D30" s="15">
        <f t="shared" si="4"/>
        <v>4356000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132</v>
      </c>
    </row>
    <row r="31" spans="1:9" ht="15" x14ac:dyDescent="0.25">
      <c r="A31" s="12" t="s">
        <v>24</v>
      </c>
      <c r="B31" s="13">
        <v>414</v>
      </c>
      <c r="C31" s="14">
        <f t="shared" si="3"/>
        <v>36900</v>
      </c>
      <c r="D31" s="15">
        <f t="shared" si="4"/>
        <v>15276600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414</v>
      </c>
    </row>
    <row r="32" spans="1:9" s="2" customFormat="1" ht="15" x14ac:dyDescent="0.25">
      <c r="A32" s="12" t="s">
        <v>25</v>
      </c>
      <c r="B32" s="17">
        <f>SUM(B25:B31)</f>
        <v>6616</v>
      </c>
      <c r="C32" s="18"/>
      <c r="D32" s="19">
        <f t="shared" ref="D32:I32" si="6">SUM(D25:D31)</f>
        <v>88092500</v>
      </c>
      <c r="E32" s="17">
        <f t="shared" si="6"/>
        <v>77</v>
      </c>
      <c r="F32" s="17">
        <f t="shared" si="6"/>
        <v>720</v>
      </c>
      <c r="G32" s="17">
        <f t="shared" si="6"/>
        <v>2</v>
      </c>
      <c r="H32" s="17">
        <f t="shared" si="6"/>
        <v>0</v>
      </c>
      <c r="I32" s="17">
        <f t="shared" si="6"/>
        <v>7415</v>
      </c>
    </row>
    <row r="33" spans="1:12" ht="15" x14ac:dyDescent="0.25">
      <c r="A33" s="20" t="s">
        <v>26</v>
      </c>
      <c r="B33" s="21"/>
      <c r="C33" s="21"/>
      <c r="D33" s="22">
        <v>11900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88104400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7120</v>
      </c>
      <c r="C37" s="14">
        <f t="shared" si="7"/>
        <v>9200</v>
      </c>
      <c r="D37" s="15">
        <f t="shared" ref="D37:D43" si="9">+D13+D25</f>
        <v>65504000</v>
      </c>
      <c r="E37" s="16">
        <f t="shared" ref="E37:H43" si="10">E25+E13</f>
        <v>136</v>
      </c>
      <c r="F37" s="16">
        <f t="shared" si="10"/>
        <v>757</v>
      </c>
      <c r="G37" s="16">
        <f t="shared" si="10"/>
        <v>2</v>
      </c>
      <c r="H37" s="16">
        <f t="shared" si="10"/>
        <v>0</v>
      </c>
      <c r="I37" s="16">
        <f>B37+E37+F37+G37+H37</f>
        <v>8015</v>
      </c>
      <c r="J37" s="26"/>
      <c r="K37" s="26"/>
    </row>
    <row r="38" spans="1:12" ht="15" x14ac:dyDescent="0.25">
      <c r="A38" s="12" t="s">
        <v>19</v>
      </c>
      <c r="B38" s="16">
        <f t="shared" si="8"/>
        <v>1074</v>
      </c>
      <c r="C38" s="14">
        <f t="shared" si="7"/>
        <v>9700</v>
      </c>
      <c r="D38" s="15">
        <f t="shared" si="9"/>
        <v>10417800</v>
      </c>
      <c r="E38" s="16">
        <f t="shared" si="10"/>
        <v>1</v>
      </c>
      <c r="F38" s="16">
        <f t="shared" si="10"/>
        <v>610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1687</v>
      </c>
      <c r="J38" s="26"/>
      <c r="K38" s="26"/>
    </row>
    <row r="39" spans="1:12" ht="15" x14ac:dyDescent="0.25">
      <c r="A39" s="12" t="s">
        <v>20</v>
      </c>
      <c r="B39" s="16">
        <f t="shared" si="8"/>
        <v>1648</v>
      </c>
      <c r="C39" s="14">
        <f t="shared" si="7"/>
        <v>10500</v>
      </c>
      <c r="D39" s="15">
        <f t="shared" si="9"/>
        <v>17304000</v>
      </c>
      <c r="E39" s="16">
        <f t="shared" si="10"/>
        <v>12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1663</v>
      </c>
      <c r="J39" s="26"/>
      <c r="K39" s="26"/>
    </row>
    <row r="40" spans="1:12" ht="15" x14ac:dyDescent="0.25">
      <c r="A40" s="12" t="s">
        <v>21</v>
      </c>
      <c r="B40" s="16">
        <f t="shared" si="8"/>
        <v>1124</v>
      </c>
      <c r="C40" s="14">
        <f t="shared" si="7"/>
        <v>14900</v>
      </c>
      <c r="D40" s="15">
        <f t="shared" si="9"/>
        <v>16747600</v>
      </c>
      <c r="E40" s="16">
        <f t="shared" si="10"/>
        <v>11</v>
      </c>
      <c r="F40" s="16">
        <f t="shared" si="10"/>
        <v>11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1146</v>
      </c>
      <c r="J40" s="26"/>
      <c r="K40" s="26"/>
    </row>
    <row r="41" spans="1:12" ht="15" x14ac:dyDescent="0.25">
      <c r="A41" s="12" t="s">
        <v>22</v>
      </c>
      <c r="B41" s="16">
        <f t="shared" si="8"/>
        <v>1042</v>
      </c>
      <c r="C41" s="14">
        <f t="shared" si="7"/>
        <v>25100</v>
      </c>
      <c r="D41" s="15">
        <f t="shared" si="9"/>
        <v>26154200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1042</v>
      </c>
      <c r="J41" s="26"/>
      <c r="K41" s="26"/>
    </row>
    <row r="42" spans="1:12" ht="15" x14ac:dyDescent="0.25">
      <c r="A42" s="12" t="s">
        <v>23</v>
      </c>
      <c r="B42" s="16">
        <f t="shared" si="8"/>
        <v>286</v>
      </c>
      <c r="C42" s="14">
        <f t="shared" si="7"/>
        <v>33000</v>
      </c>
      <c r="D42" s="15">
        <f t="shared" si="9"/>
        <v>9438000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286</v>
      </c>
      <c r="J42" s="26"/>
      <c r="K42" s="26"/>
    </row>
    <row r="43" spans="1:12" ht="15" x14ac:dyDescent="0.25">
      <c r="A43" s="12" t="s">
        <v>24</v>
      </c>
      <c r="B43" s="16">
        <f t="shared" si="8"/>
        <v>880</v>
      </c>
      <c r="C43" s="14">
        <f t="shared" si="7"/>
        <v>36900</v>
      </c>
      <c r="D43" s="15">
        <f t="shared" si="9"/>
        <v>32472000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880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13174</v>
      </c>
      <c r="C44" s="18"/>
      <c r="D44" s="19">
        <f t="shared" ref="D44:F44" si="18">SUM(D37:D43)</f>
        <v>178037600</v>
      </c>
      <c r="E44" s="17">
        <f t="shared" si="18"/>
        <v>160</v>
      </c>
      <c r="F44" s="17">
        <f t="shared" si="18"/>
        <v>1381</v>
      </c>
      <c r="G44" s="17">
        <f>SUM(G37:G43)</f>
        <v>4</v>
      </c>
      <c r="H44" s="17">
        <f>SUM(H37:H43)</f>
        <v>0</v>
      </c>
      <c r="I44" s="17">
        <f>SUM(I37:I43)</f>
        <v>14719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25500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178063100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422</v>
      </c>
      <c r="D52" s="34">
        <f>(C52*B52)</f>
        <v>3882400</v>
      </c>
      <c r="E52" s="20"/>
      <c r="F52" s="32" t="s">
        <v>18</v>
      </c>
      <c r="G52" s="33">
        <f>B52-2300</f>
        <v>6900</v>
      </c>
      <c r="H52" s="13">
        <v>395</v>
      </c>
      <c r="I52" s="34">
        <f>(H52*G52)</f>
        <v>2725500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162</v>
      </c>
      <c r="D53" s="34">
        <f t="shared" ref="D53:D58" si="20">(C53*B53)</f>
        <v>1571400</v>
      </c>
      <c r="E53" s="20"/>
      <c r="F53" s="32" t="s">
        <v>19</v>
      </c>
      <c r="G53" s="33">
        <f>B53-2300</f>
        <v>7400</v>
      </c>
      <c r="H53" s="13">
        <v>141</v>
      </c>
      <c r="I53" s="34">
        <f t="shared" ref="I53:I58" si="21">(H53*G53)</f>
        <v>1043400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119</v>
      </c>
      <c r="D54" s="34">
        <f t="shared" si="20"/>
        <v>1249500</v>
      </c>
      <c r="E54" s="20"/>
      <c r="F54" s="32" t="s">
        <v>20</v>
      </c>
      <c r="G54" s="33">
        <f>B54-2900</f>
        <v>7600</v>
      </c>
      <c r="H54" s="13">
        <v>88</v>
      </c>
      <c r="I54" s="34">
        <f t="shared" si="21"/>
        <v>668800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111</v>
      </c>
      <c r="D55" s="34">
        <f t="shared" si="20"/>
        <v>1653900</v>
      </c>
      <c r="E55" s="20"/>
      <c r="F55" s="32" t="s">
        <v>21</v>
      </c>
      <c r="G55" s="33">
        <f>B55-3100</f>
        <v>11800</v>
      </c>
      <c r="H55" s="13">
        <v>87</v>
      </c>
      <c r="I55" s="34">
        <f t="shared" si="21"/>
        <v>1026600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337</v>
      </c>
      <c r="D56" s="34">
        <f t="shared" si="20"/>
        <v>8458700</v>
      </c>
      <c r="E56" s="20"/>
      <c r="F56" s="32" t="s">
        <v>22</v>
      </c>
      <c r="G56" s="33">
        <f>B56-3100</f>
        <v>22000</v>
      </c>
      <c r="H56" s="13">
        <v>276</v>
      </c>
      <c r="I56" s="34">
        <f t="shared" si="21"/>
        <v>6072000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58</v>
      </c>
      <c r="D57" s="34">
        <f t="shared" si="20"/>
        <v>1914000</v>
      </c>
      <c r="E57" s="20"/>
      <c r="F57" s="32" t="s">
        <v>23</v>
      </c>
      <c r="G57" s="33">
        <f>B57-3100</f>
        <v>29900</v>
      </c>
      <c r="H57" s="13">
        <v>39</v>
      </c>
      <c r="I57" s="34">
        <f t="shared" si="21"/>
        <v>1166100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21</v>
      </c>
      <c r="D58" s="34">
        <f t="shared" si="20"/>
        <v>774900</v>
      </c>
      <c r="E58" s="20"/>
      <c r="F58" s="32" t="s">
        <v>24</v>
      </c>
      <c r="G58" s="33">
        <f>B58-3100</f>
        <v>33800</v>
      </c>
      <c r="H58" s="13">
        <v>22</v>
      </c>
      <c r="I58" s="34">
        <f t="shared" si="21"/>
        <v>743600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1230</v>
      </c>
      <c r="D59" s="36">
        <f>SUM(D52:D58)</f>
        <v>19504800</v>
      </c>
      <c r="E59" s="37"/>
      <c r="F59" s="112" t="s">
        <v>39</v>
      </c>
      <c r="G59" s="112"/>
      <c r="H59" s="35">
        <f>SUM(H52:H58)</f>
        <v>1048</v>
      </c>
      <c r="I59" s="36">
        <f>SUM(I52:I58)</f>
        <v>13446000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3483</v>
      </c>
      <c r="D77" s="95">
        <f>B77*C77</f>
        <v>8010900</v>
      </c>
      <c r="E77" s="3"/>
      <c r="F77" s="57" t="s">
        <v>18</v>
      </c>
      <c r="G77" s="58">
        <f t="shared" ref="G77:G83" si="24">B37</f>
        <v>7120</v>
      </c>
      <c r="H77" s="59">
        <f t="shared" ref="H77:H83" si="25">G77*200</f>
        <v>1424000</v>
      </c>
      <c r="I77" s="60">
        <f>G77*100</f>
        <v>712000</v>
      </c>
      <c r="J77" s="61">
        <f>G77*400</f>
        <v>2848000</v>
      </c>
      <c r="K77" s="92">
        <f>G77*200</f>
        <v>1424000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500</v>
      </c>
      <c r="D78" s="95">
        <f t="shared" ref="D78:D83" si="26">B78*C78</f>
        <v>1150000</v>
      </c>
      <c r="E78" s="3"/>
      <c r="F78" s="57" t="s">
        <v>19</v>
      </c>
      <c r="G78" s="58">
        <f t="shared" si="24"/>
        <v>1074</v>
      </c>
      <c r="H78" s="59">
        <f t="shared" si="25"/>
        <v>214800</v>
      </c>
      <c r="I78" s="60">
        <f>G78*300</f>
        <v>322200</v>
      </c>
      <c r="J78" s="61">
        <f>G78*400</f>
        <v>429600</v>
      </c>
      <c r="K78" s="92">
        <f>G78*200</f>
        <v>214800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742</v>
      </c>
      <c r="D79" s="95">
        <f t="shared" si="26"/>
        <v>2151800</v>
      </c>
      <c r="E79" s="3"/>
      <c r="F79" s="57" t="s">
        <v>20</v>
      </c>
      <c r="G79" s="58">
        <f t="shared" si="24"/>
        <v>1648</v>
      </c>
      <c r="H79" s="59">
        <f t="shared" si="25"/>
        <v>329600</v>
      </c>
      <c r="I79" s="60">
        <f>G79*300</f>
        <v>494400</v>
      </c>
      <c r="J79" s="61">
        <f>G79*400</f>
        <v>659200</v>
      </c>
      <c r="K79" s="92">
        <f>G79*200</f>
        <v>329600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530</v>
      </c>
      <c r="D80" s="95">
        <f t="shared" si="26"/>
        <v>1643000</v>
      </c>
      <c r="E80" s="3"/>
      <c r="F80" s="57" t="s">
        <v>21</v>
      </c>
      <c r="G80" s="58">
        <f t="shared" si="24"/>
        <v>1124</v>
      </c>
      <c r="H80" s="59">
        <f t="shared" si="25"/>
        <v>224800</v>
      </c>
      <c r="I80" s="60">
        <f>G80*300</f>
        <v>337200</v>
      </c>
      <c r="J80" s="61">
        <f>G80*200</f>
        <v>224800</v>
      </c>
      <c r="K80" s="92">
        <f>G80*100</f>
        <v>112400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454</v>
      </c>
      <c r="D81" s="95">
        <f t="shared" si="26"/>
        <v>1407400</v>
      </c>
      <c r="E81" s="3"/>
      <c r="F81" s="57" t="s">
        <v>22</v>
      </c>
      <c r="G81" s="58">
        <f t="shared" si="24"/>
        <v>1042</v>
      </c>
      <c r="H81" s="59">
        <f t="shared" si="25"/>
        <v>208400</v>
      </c>
      <c r="I81" s="60">
        <f>G81*300</f>
        <v>312600</v>
      </c>
      <c r="J81" s="61">
        <f>G81*600</f>
        <v>625200</v>
      </c>
      <c r="K81" s="92">
        <f>G81*300</f>
        <v>312600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118</v>
      </c>
      <c r="D82" s="95">
        <f t="shared" si="26"/>
        <v>365800</v>
      </c>
      <c r="E82" s="3"/>
      <c r="F82" s="57" t="s">
        <v>23</v>
      </c>
      <c r="G82" s="58">
        <f t="shared" si="24"/>
        <v>286</v>
      </c>
      <c r="H82" s="59">
        <f t="shared" si="25"/>
        <v>57200</v>
      </c>
      <c r="I82" s="60">
        <f>G82*300</f>
        <v>85800</v>
      </c>
      <c r="J82" s="61">
        <f>G82*800</f>
        <v>228800</v>
      </c>
      <c r="K82" s="92">
        <f t="shared" ref="K82:K83" si="27">G82*400</f>
        <v>114400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379</v>
      </c>
      <c r="D83" s="95">
        <f t="shared" si="26"/>
        <v>1174900</v>
      </c>
      <c r="E83" s="3"/>
      <c r="F83" s="57" t="s">
        <v>24</v>
      </c>
      <c r="G83" s="58">
        <f t="shared" si="24"/>
        <v>880</v>
      </c>
      <c r="H83" s="59">
        <f t="shared" si="25"/>
        <v>176000</v>
      </c>
      <c r="I83" s="60">
        <f>G83*200</f>
        <v>176000</v>
      </c>
      <c r="J83" s="61">
        <f>G83*800</f>
        <v>704000</v>
      </c>
      <c r="K83" s="92">
        <f t="shared" si="27"/>
        <v>352000</v>
      </c>
    </row>
    <row r="84" spans="1:12" ht="20.100000000000001" customHeight="1" x14ac:dyDescent="0.25">
      <c r="A84" s="115" t="s">
        <v>54</v>
      </c>
      <c r="B84" s="115"/>
      <c r="C84" s="62">
        <f>SUM(C77:C83)</f>
        <v>6206</v>
      </c>
      <c r="D84" s="97">
        <f>SUM(D77:D83)</f>
        <v>15903800</v>
      </c>
      <c r="E84" s="3"/>
      <c r="F84" s="64" t="s">
        <v>55</v>
      </c>
      <c r="G84" s="65">
        <f>SUM(G77:G83)</f>
        <v>13174</v>
      </c>
      <c r="H84" s="66">
        <f>SUM(H77:H83)</f>
        <v>2634800</v>
      </c>
      <c r="I84" s="67">
        <f>SUM(I77:I83)</f>
        <v>2440200</v>
      </c>
      <c r="J84" s="68">
        <f>SUM(J77:J83)</f>
        <v>5719600</v>
      </c>
      <c r="K84" s="93">
        <f>SUM(K77:K83)</f>
        <v>2859800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178063100</v>
      </c>
      <c r="C88" s="127"/>
      <c r="D88" s="46"/>
      <c r="E88" s="108" t="s">
        <v>57</v>
      </c>
      <c r="F88" s="108"/>
      <c r="G88" s="72">
        <f>D59+I59</f>
        <v>32950800</v>
      </c>
      <c r="H88" s="108" t="s">
        <v>58</v>
      </c>
      <c r="I88" s="108"/>
      <c r="J88" s="73">
        <f>C59+H59+E44+F44+G44</f>
        <v>3823</v>
      </c>
    </row>
    <row r="89" spans="1:12" ht="24" x14ac:dyDescent="0.25">
      <c r="A89" s="74" t="s">
        <v>59</v>
      </c>
      <c r="B89" s="128">
        <f>D59+I59+H72</f>
        <v>32950800</v>
      </c>
      <c r="C89" s="128"/>
      <c r="D89" s="75"/>
      <c r="E89" s="108" t="s">
        <v>60</v>
      </c>
      <c r="F89" s="108"/>
      <c r="G89" s="72">
        <f>D44</f>
        <v>178037600</v>
      </c>
      <c r="H89" s="108" t="s">
        <v>61</v>
      </c>
      <c r="I89" s="108"/>
      <c r="J89" s="73">
        <f>I44</f>
        <v>14719</v>
      </c>
    </row>
    <row r="90" spans="1:12" ht="17.25" customHeight="1" x14ac:dyDescent="0.25">
      <c r="A90" s="76" t="s">
        <v>62</v>
      </c>
      <c r="B90" s="120">
        <f>D84</f>
        <v>15903800</v>
      </c>
      <c r="C90" s="120"/>
      <c r="D90" s="75"/>
      <c r="E90" s="121" t="s">
        <v>63</v>
      </c>
      <c r="F90" s="122"/>
      <c r="G90" s="77">
        <f>IF(G89=0,0,G88/G89)</f>
        <v>0.18507775885543279</v>
      </c>
      <c r="H90" s="121" t="s">
        <v>63</v>
      </c>
      <c r="I90" s="122"/>
      <c r="J90" s="77">
        <f>IF(J89=0,0,J88/J89)</f>
        <v>0.2597323187716557</v>
      </c>
    </row>
    <row r="91" spans="1:12" ht="17.25" customHeight="1" x14ac:dyDescent="0.25">
      <c r="A91" s="25" t="s">
        <v>64</v>
      </c>
      <c r="B91" s="123">
        <f>B88-B89-B90</f>
        <v>129208500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2634800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2440200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5719600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2859800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L98"/>
  <sheetViews>
    <sheetView topLeftCell="A76" zoomScale="80" zoomScaleNormal="80" workbookViewId="0">
      <selection activeCell="G94" sqref="G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+RIDYM!B7+13</f>
        <v>42657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4277</v>
      </c>
      <c r="C13" s="14">
        <f>RIDYM!C13</f>
        <v>9200</v>
      </c>
      <c r="D13" s="15">
        <f t="shared" ref="D13:D19" si="0">+C13*B13</f>
        <v>39348400</v>
      </c>
      <c r="E13" s="13">
        <v>61</v>
      </c>
      <c r="F13" s="13">
        <v>404</v>
      </c>
      <c r="G13" s="13">
        <v>3</v>
      </c>
      <c r="H13" s="13">
        <v>0</v>
      </c>
      <c r="I13" s="16">
        <f>B13+E13+F13+G13+H13</f>
        <v>4745</v>
      </c>
    </row>
    <row r="14" spans="1:12" ht="15" x14ac:dyDescent="0.25">
      <c r="A14" s="12" t="s">
        <v>19</v>
      </c>
      <c r="B14" s="13">
        <v>593</v>
      </c>
      <c r="C14" s="14">
        <f>RIDYM!C14</f>
        <v>9700</v>
      </c>
      <c r="D14" s="15">
        <f t="shared" si="0"/>
        <v>5752100</v>
      </c>
      <c r="E14" s="13">
        <v>2</v>
      </c>
      <c r="F14" s="13">
        <v>290</v>
      </c>
      <c r="G14" s="13">
        <v>1</v>
      </c>
      <c r="H14" s="13">
        <v>0</v>
      </c>
      <c r="I14" s="16">
        <f t="shared" ref="I14:I19" si="1">B14+E14+F14+G14+H14</f>
        <v>886</v>
      </c>
    </row>
    <row r="15" spans="1:12" ht="15" x14ac:dyDescent="0.25">
      <c r="A15" s="12" t="s">
        <v>20</v>
      </c>
      <c r="B15" s="13">
        <v>844</v>
      </c>
      <c r="C15" s="14">
        <f>RIDYM!C15</f>
        <v>10500</v>
      </c>
      <c r="D15" s="15">
        <f t="shared" si="0"/>
        <v>8862000</v>
      </c>
      <c r="E15" s="13">
        <v>4</v>
      </c>
      <c r="F15" s="13">
        <v>0</v>
      </c>
      <c r="G15" s="13">
        <v>0</v>
      </c>
      <c r="H15" s="13">
        <v>0</v>
      </c>
      <c r="I15" s="16">
        <f t="shared" si="1"/>
        <v>848</v>
      </c>
    </row>
    <row r="16" spans="1:12" ht="15" x14ac:dyDescent="0.25">
      <c r="A16" s="12" t="s">
        <v>21</v>
      </c>
      <c r="B16" s="13">
        <v>560</v>
      </c>
      <c r="C16" s="14">
        <f>RIDYM!C16</f>
        <v>14900</v>
      </c>
      <c r="D16" s="15">
        <f t="shared" si="0"/>
        <v>8344000</v>
      </c>
      <c r="E16" s="13">
        <v>2</v>
      </c>
      <c r="F16" s="13">
        <v>17</v>
      </c>
      <c r="G16" s="13">
        <v>0</v>
      </c>
      <c r="H16" s="13">
        <v>0</v>
      </c>
      <c r="I16" s="16">
        <f t="shared" si="1"/>
        <v>579</v>
      </c>
    </row>
    <row r="17" spans="1:9" ht="15" x14ac:dyDescent="0.25">
      <c r="A17" s="12" t="s">
        <v>22</v>
      </c>
      <c r="B17" s="13">
        <v>572</v>
      </c>
      <c r="C17" s="14">
        <f>RIDYM!C17</f>
        <v>25100</v>
      </c>
      <c r="D17" s="15">
        <f t="shared" si="0"/>
        <v>14357200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572</v>
      </c>
    </row>
    <row r="18" spans="1:9" ht="15" x14ac:dyDescent="0.25">
      <c r="A18" s="12" t="s">
        <v>23</v>
      </c>
      <c r="B18" s="13">
        <v>150</v>
      </c>
      <c r="C18" s="14">
        <f>RIDYM!C18</f>
        <v>33000</v>
      </c>
      <c r="D18" s="15">
        <f t="shared" si="0"/>
        <v>4950000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150</v>
      </c>
    </row>
    <row r="19" spans="1:9" ht="15" x14ac:dyDescent="0.25">
      <c r="A19" s="12" t="s">
        <v>24</v>
      </c>
      <c r="B19" s="13">
        <v>437</v>
      </c>
      <c r="C19" s="14">
        <f>RIDYM!C19</f>
        <v>36900</v>
      </c>
      <c r="D19" s="15">
        <f t="shared" si="0"/>
        <v>16125300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437</v>
      </c>
    </row>
    <row r="20" spans="1:9" s="2" customFormat="1" ht="15" x14ac:dyDescent="0.25">
      <c r="A20" s="12" t="s">
        <v>25</v>
      </c>
      <c r="B20" s="17">
        <f>SUM(B13:B19)</f>
        <v>7433</v>
      </c>
      <c r="C20" s="18"/>
      <c r="D20" s="19">
        <f t="shared" ref="D20:I20" si="2">SUM(D13:D19)</f>
        <v>97739000</v>
      </c>
      <c r="E20" s="17">
        <f t="shared" si="2"/>
        <v>69</v>
      </c>
      <c r="F20" s="17">
        <f t="shared" si="2"/>
        <v>711</v>
      </c>
      <c r="G20" s="17">
        <f t="shared" si="2"/>
        <v>4</v>
      </c>
      <c r="H20" s="17">
        <f t="shared" si="2"/>
        <v>0</v>
      </c>
      <c r="I20" s="17">
        <f t="shared" si="2"/>
        <v>8217</v>
      </c>
    </row>
    <row r="21" spans="1:9" ht="15" x14ac:dyDescent="0.25">
      <c r="A21" s="20" t="s">
        <v>26</v>
      </c>
      <c r="B21" s="21"/>
      <c r="C21" s="21"/>
      <c r="D21" s="22">
        <v>17800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97756800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4997</v>
      </c>
      <c r="C25" s="14">
        <f t="shared" si="3"/>
        <v>9200</v>
      </c>
      <c r="D25" s="15">
        <f t="shared" ref="D25:D31" si="4">+C25*B25</f>
        <v>45972400</v>
      </c>
      <c r="E25" s="13">
        <v>60</v>
      </c>
      <c r="F25" s="13">
        <v>440</v>
      </c>
      <c r="G25" s="13">
        <v>3</v>
      </c>
      <c r="H25" s="13">
        <v>0</v>
      </c>
      <c r="I25" s="16">
        <f>B25+E25+F25+G25+H25</f>
        <v>5500</v>
      </c>
    </row>
    <row r="26" spans="1:9" ht="15" x14ac:dyDescent="0.25">
      <c r="A26" s="12" t="s">
        <v>19</v>
      </c>
      <c r="B26" s="13">
        <v>876</v>
      </c>
      <c r="C26" s="14">
        <f t="shared" si="3"/>
        <v>9700</v>
      </c>
      <c r="D26" s="15">
        <f t="shared" si="4"/>
        <v>8497200</v>
      </c>
      <c r="E26" s="13">
        <v>0</v>
      </c>
      <c r="F26" s="13">
        <v>320</v>
      </c>
      <c r="G26" s="13">
        <v>1</v>
      </c>
      <c r="H26" s="13">
        <v>0</v>
      </c>
      <c r="I26" s="16">
        <f t="shared" ref="I26:I31" si="5">B26+E26+F26+G26+H26</f>
        <v>1197</v>
      </c>
    </row>
    <row r="27" spans="1:9" ht="15" x14ac:dyDescent="0.25">
      <c r="A27" s="12" t="s">
        <v>20</v>
      </c>
      <c r="B27" s="13">
        <v>848</v>
      </c>
      <c r="C27" s="14">
        <f t="shared" si="3"/>
        <v>10500</v>
      </c>
      <c r="D27" s="15">
        <f t="shared" si="4"/>
        <v>8904000</v>
      </c>
      <c r="E27" s="13">
        <v>3</v>
      </c>
      <c r="F27" s="13">
        <v>2</v>
      </c>
      <c r="G27" s="13">
        <v>0</v>
      </c>
      <c r="H27" s="13">
        <v>0</v>
      </c>
      <c r="I27" s="16">
        <f t="shared" si="5"/>
        <v>853</v>
      </c>
    </row>
    <row r="28" spans="1:9" ht="15" x14ac:dyDescent="0.25">
      <c r="A28" s="12" t="s">
        <v>21</v>
      </c>
      <c r="B28" s="13">
        <v>480</v>
      </c>
      <c r="C28" s="14">
        <f t="shared" si="3"/>
        <v>14900</v>
      </c>
      <c r="D28" s="15">
        <f t="shared" si="4"/>
        <v>7152000</v>
      </c>
      <c r="E28" s="13">
        <v>0</v>
      </c>
      <c r="F28" s="13">
        <v>13</v>
      </c>
      <c r="G28" s="13">
        <v>0</v>
      </c>
      <c r="H28" s="13">
        <v>0</v>
      </c>
      <c r="I28" s="16">
        <f t="shared" si="5"/>
        <v>493</v>
      </c>
    </row>
    <row r="29" spans="1:9" ht="15" x14ac:dyDescent="0.25">
      <c r="A29" s="12" t="s">
        <v>22</v>
      </c>
      <c r="B29" s="13">
        <v>504</v>
      </c>
      <c r="C29" s="14">
        <f t="shared" si="3"/>
        <v>25100</v>
      </c>
      <c r="D29" s="15">
        <f t="shared" si="4"/>
        <v>12650400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504</v>
      </c>
    </row>
    <row r="30" spans="1:9" ht="15" x14ac:dyDescent="0.25">
      <c r="A30" s="12" t="s">
        <v>23</v>
      </c>
      <c r="B30" s="13">
        <v>125</v>
      </c>
      <c r="C30" s="14">
        <f t="shared" si="3"/>
        <v>33000</v>
      </c>
      <c r="D30" s="15">
        <f t="shared" si="4"/>
        <v>4125000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125</v>
      </c>
    </row>
    <row r="31" spans="1:9" ht="15" x14ac:dyDescent="0.25">
      <c r="A31" s="12" t="s">
        <v>24</v>
      </c>
      <c r="B31" s="13">
        <v>304</v>
      </c>
      <c r="C31" s="14">
        <f t="shared" si="3"/>
        <v>36900</v>
      </c>
      <c r="D31" s="15">
        <f t="shared" si="4"/>
        <v>11217600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304</v>
      </c>
    </row>
    <row r="32" spans="1:9" s="2" customFormat="1" ht="15" x14ac:dyDescent="0.25">
      <c r="A32" s="12" t="s">
        <v>25</v>
      </c>
      <c r="B32" s="17">
        <f>SUM(B25:B31)</f>
        <v>8134</v>
      </c>
      <c r="C32" s="18"/>
      <c r="D32" s="19">
        <f t="shared" ref="D32:I32" si="6">SUM(D25:D31)</f>
        <v>98518600</v>
      </c>
      <c r="E32" s="17">
        <f t="shared" si="6"/>
        <v>63</v>
      </c>
      <c r="F32" s="17">
        <f t="shared" si="6"/>
        <v>775</v>
      </c>
      <c r="G32" s="17">
        <f t="shared" si="6"/>
        <v>4</v>
      </c>
      <c r="H32" s="17">
        <f t="shared" si="6"/>
        <v>0</v>
      </c>
      <c r="I32" s="17">
        <f t="shared" si="6"/>
        <v>8976</v>
      </c>
    </row>
    <row r="33" spans="1:12" ht="15" x14ac:dyDescent="0.25">
      <c r="A33" s="20" t="s">
        <v>26</v>
      </c>
      <c r="B33" s="21"/>
      <c r="C33" s="21"/>
      <c r="D33" s="22">
        <v>10500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98529100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9274</v>
      </c>
      <c r="C37" s="14">
        <f t="shared" si="7"/>
        <v>9200</v>
      </c>
      <c r="D37" s="15">
        <f t="shared" ref="D37:D43" si="9">+D13+D25</f>
        <v>85320800</v>
      </c>
      <c r="E37" s="16">
        <f t="shared" ref="E37:H43" si="10">E25+E13</f>
        <v>121</v>
      </c>
      <c r="F37" s="16">
        <f t="shared" si="10"/>
        <v>844</v>
      </c>
      <c r="G37" s="16">
        <f t="shared" si="10"/>
        <v>6</v>
      </c>
      <c r="H37" s="16">
        <f t="shared" si="10"/>
        <v>0</v>
      </c>
      <c r="I37" s="16">
        <f>B37+E37+F37+G37+H37</f>
        <v>10245</v>
      </c>
      <c r="J37" s="26"/>
      <c r="K37" s="26"/>
    </row>
    <row r="38" spans="1:12" ht="15" x14ac:dyDescent="0.25">
      <c r="A38" s="12" t="s">
        <v>19</v>
      </c>
      <c r="B38" s="16">
        <f t="shared" si="8"/>
        <v>1469</v>
      </c>
      <c r="C38" s="14">
        <f t="shared" si="7"/>
        <v>9700</v>
      </c>
      <c r="D38" s="15">
        <f t="shared" si="9"/>
        <v>14249300</v>
      </c>
      <c r="E38" s="16">
        <f t="shared" si="10"/>
        <v>2</v>
      </c>
      <c r="F38" s="16">
        <f t="shared" si="10"/>
        <v>610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2083</v>
      </c>
      <c r="J38" s="26"/>
      <c r="K38" s="26"/>
    </row>
    <row r="39" spans="1:12" ht="15" x14ac:dyDescent="0.25">
      <c r="A39" s="12" t="s">
        <v>20</v>
      </c>
      <c r="B39" s="16">
        <f t="shared" si="8"/>
        <v>1692</v>
      </c>
      <c r="C39" s="14">
        <f t="shared" si="7"/>
        <v>10500</v>
      </c>
      <c r="D39" s="15">
        <f t="shared" si="9"/>
        <v>17766000</v>
      </c>
      <c r="E39" s="16">
        <f t="shared" si="10"/>
        <v>7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1701</v>
      </c>
      <c r="J39" s="26"/>
      <c r="K39" s="26"/>
    </row>
    <row r="40" spans="1:12" ht="15" x14ac:dyDescent="0.25">
      <c r="A40" s="12" t="s">
        <v>21</v>
      </c>
      <c r="B40" s="16">
        <f t="shared" si="8"/>
        <v>1040</v>
      </c>
      <c r="C40" s="14">
        <f t="shared" si="7"/>
        <v>14900</v>
      </c>
      <c r="D40" s="15">
        <f t="shared" si="9"/>
        <v>15496000</v>
      </c>
      <c r="E40" s="16">
        <f t="shared" si="10"/>
        <v>2</v>
      </c>
      <c r="F40" s="16">
        <f t="shared" si="10"/>
        <v>30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1072</v>
      </c>
      <c r="J40" s="26"/>
      <c r="K40" s="26"/>
    </row>
    <row r="41" spans="1:12" ht="15" x14ac:dyDescent="0.25">
      <c r="A41" s="12" t="s">
        <v>22</v>
      </c>
      <c r="B41" s="16">
        <f t="shared" si="8"/>
        <v>1076</v>
      </c>
      <c r="C41" s="14">
        <f t="shared" si="7"/>
        <v>25100</v>
      </c>
      <c r="D41" s="15">
        <f t="shared" si="9"/>
        <v>27007600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1076</v>
      </c>
      <c r="J41" s="26"/>
      <c r="K41" s="26"/>
    </row>
    <row r="42" spans="1:12" ht="15" x14ac:dyDescent="0.25">
      <c r="A42" s="12" t="s">
        <v>23</v>
      </c>
      <c r="B42" s="16">
        <f t="shared" si="8"/>
        <v>275</v>
      </c>
      <c r="C42" s="14">
        <f t="shared" si="7"/>
        <v>33000</v>
      </c>
      <c r="D42" s="15">
        <f t="shared" si="9"/>
        <v>9075000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275</v>
      </c>
      <c r="J42" s="26"/>
      <c r="K42" s="26"/>
    </row>
    <row r="43" spans="1:12" ht="15" x14ac:dyDescent="0.25">
      <c r="A43" s="12" t="s">
        <v>24</v>
      </c>
      <c r="B43" s="16">
        <f t="shared" si="8"/>
        <v>741</v>
      </c>
      <c r="C43" s="14">
        <f t="shared" si="7"/>
        <v>36900</v>
      </c>
      <c r="D43" s="15">
        <f t="shared" si="9"/>
        <v>27342900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741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15567</v>
      </c>
      <c r="C44" s="18"/>
      <c r="D44" s="19">
        <f t="shared" ref="D44:F44" si="18">SUM(D37:D43)</f>
        <v>196257600</v>
      </c>
      <c r="E44" s="17">
        <f t="shared" si="18"/>
        <v>132</v>
      </c>
      <c r="F44" s="17">
        <f t="shared" si="18"/>
        <v>1486</v>
      </c>
      <c r="G44" s="17">
        <f>SUM(G37:G43)</f>
        <v>8</v>
      </c>
      <c r="H44" s="17">
        <f>SUM(H37:H43)</f>
        <v>0</v>
      </c>
      <c r="I44" s="17">
        <f>SUM(I37:I43)</f>
        <v>17193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28300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196285900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470</v>
      </c>
      <c r="D52" s="34">
        <f>(C52*B52)</f>
        <v>4324000</v>
      </c>
      <c r="E52" s="20"/>
      <c r="F52" s="32" t="s">
        <v>18</v>
      </c>
      <c r="G52" s="33">
        <f>B52-2300</f>
        <v>6900</v>
      </c>
      <c r="H52" s="13">
        <v>518</v>
      </c>
      <c r="I52" s="34">
        <f>(H52*G52)</f>
        <v>3574200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187</v>
      </c>
      <c r="D53" s="34">
        <f t="shared" ref="D53:D58" si="20">(C53*B53)</f>
        <v>1813900</v>
      </c>
      <c r="E53" s="20"/>
      <c r="F53" s="32" t="s">
        <v>19</v>
      </c>
      <c r="G53" s="33">
        <f>B53-2300</f>
        <v>7400</v>
      </c>
      <c r="H53" s="13">
        <v>247</v>
      </c>
      <c r="I53" s="34">
        <f t="shared" ref="I53:I58" si="21">(H53*G53)</f>
        <v>1827800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127</v>
      </c>
      <c r="D54" s="34">
        <f t="shared" si="20"/>
        <v>1333500</v>
      </c>
      <c r="E54" s="20"/>
      <c r="F54" s="32" t="s">
        <v>20</v>
      </c>
      <c r="G54" s="33">
        <f>B54-2900</f>
        <v>7600</v>
      </c>
      <c r="H54" s="13">
        <v>87</v>
      </c>
      <c r="I54" s="34">
        <f t="shared" si="21"/>
        <v>661200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118</v>
      </c>
      <c r="D55" s="34">
        <f t="shared" si="20"/>
        <v>1758200</v>
      </c>
      <c r="E55" s="20"/>
      <c r="F55" s="32" t="s">
        <v>21</v>
      </c>
      <c r="G55" s="33">
        <f>B55-3100</f>
        <v>11800</v>
      </c>
      <c r="H55" s="13">
        <v>77</v>
      </c>
      <c r="I55" s="34">
        <f t="shared" si="21"/>
        <v>908600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359</v>
      </c>
      <c r="D56" s="34">
        <f t="shared" si="20"/>
        <v>9010900</v>
      </c>
      <c r="E56" s="20"/>
      <c r="F56" s="32" t="s">
        <v>22</v>
      </c>
      <c r="G56" s="33">
        <f>B56-3100</f>
        <v>22000</v>
      </c>
      <c r="H56" s="13">
        <v>289</v>
      </c>
      <c r="I56" s="34">
        <f t="shared" si="21"/>
        <v>6358000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54</v>
      </c>
      <c r="D57" s="34">
        <f t="shared" si="20"/>
        <v>1782000</v>
      </c>
      <c r="E57" s="20"/>
      <c r="F57" s="32" t="s">
        <v>23</v>
      </c>
      <c r="G57" s="33">
        <f>B57-3100</f>
        <v>29900</v>
      </c>
      <c r="H57" s="13">
        <v>38</v>
      </c>
      <c r="I57" s="34">
        <f t="shared" si="21"/>
        <v>1136200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19</v>
      </c>
      <c r="D58" s="34">
        <f t="shared" si="20"/>
        <v>701100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1334</v>
      </c>
      <c r="D59" s="36">
        <f>SUM(D52:D58)</f>
        <v>20723600</v>
      </c>
      <c r="E59" s="37"/>
      <c r="F59" s="112" t="s">
        <v>39</v>
      </c>
      <c r="G59" s="112"/>
      <c r="H59" s="35">
        <f>SUM(H52:H58)</f>
        <v>1266</v>
      </c>
      <c r="I59" s="36">
        <f>SUM(I52:I58)</f>
        <v>14804000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4951</v>
      </c>
      <c r="D77" s="95">
        <f>B77*C77</f>
        <v>11387300</v>
      </c>
      <c r="E77" s="3"/>
      <c r="F77" s="57" t="s">
        <v>18</v>
      </c>
      <c r="G77" s="58">
        <f t="shared" ref="G77:G83" si="24">B37</f>
        <v>9274</v>
      </c>
      <c r="H77" s="59">
        <f t="shared" ref="H77:H83" si="25">G77*200</f>
        <v>1854800</v>
      </c>
      <c r="I77" s="60">
        <f>G77*100</f>
        <v>927400</v>
      </c>
      <c r="J77" s="61">
        <f>G77*400</f>
        <v>3709600</v>
      </c>
      <c r="K77" s="92">
        <f>G77*200</f>
        <v>1854800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880</v>
      </c>
      <c r="D78" s="95">
        <f t="shared" ref="D78:D83" si="26">B78*C78</f>
        <v>2024000</v>
      </c>
      <c r="E78" s="3"/>
      <c r="F78" s="57" t="s">
        <v>19</v>
      </c>
      <c r="G78" s="58">
        <f t="shared" si="24"/>
        <v>1469</v>
      </c>
      <c r="H78" s="59">
        <f t="shared" si="25"/>
        <v>293800</v>
      </c>
      <c r="I78" s="60">
        <f>G78*300</f>
        <v>440700</v>
      </c>
      <c r="J78" s="61">
        <f>G78*400</f>
        <v>587600</v>
      </c>
      <c r="K78" s="92">
        <f>G78*200</f>
        <v>293800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775</v>
      </c>
      <c r="D79" s="95">
        <f t="shared" si="26"/>
        <v>2247500</v>
      </c>
      <c r="E79" s="3"/>
      <c r="F79" s="57" t="s">
        <v>20</v>
      </c>
      <c r="G79" s="58">
        <f t="shared" si="24"/>
        <v>1692</v>
      </c>
      <c r="H79" s="59">
        <f t="shared" si="25"/>
        <v>338400</v>
      </c>
      <c r="I79" s="60">
        <f>G79*300</f>
        <v>507600</v>
      </c>
      <c r="J79" s="61">
        <f>G79*400</f>
        <v>676800</v>
      </c>
      <c r="K79" s="92">
        <f>G79*200</f>
        <v>338400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435</v>
      </c>
      <c r="D80" s="95">
        <f t="shared" si="26"/>
        <v>1348500</v>
      </c>
      <c r="E80" s="3"/>
      <c r="F80" s="57" t="s">
        <v>21</v>
      </c>
      <c r="G80" s="58">
        <f t="shared" si="24"/>
        <v>1040</v>
      </c>
      <c r="H80" s="59">
        <f t="shared" si="25"/>
        <v>208000</v>
      </c>
      <c r="I80" s="60">
        <f>G80*300</f>
        <v>312000</v>
      </c>
      <c r="J80" s="61">
        <f>G80*200</f>
        <v>208000</v>
      </c>
      <c r="K80" s="92">
        <f>G80*100</f>
        <v>104000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461</v>
      </c>
      <c r="D81" s="95">
        <f t="shared" si="26"/>
        <v>1429100</v>
      </c>
      <c r="E81" s="3"/>
      <c r="F81" s="57" t="s">
        <v>22</v>
      </c>
      <c r="G81" s="58">
        <f t="shared" si="24"/>
        <v>1076</v>
      </c>
      <c r="H81" s="59">
        <f t="shared" si="25"/>
        <v>215200</v>
      </c>
      <c r="I81" s="60">
        <f>G81*300</f>
        <v>322800</v>
      </c>
      <c r="J81" s="61">
        <f>G81*600</f>
        <v>645600</v>
      </c>
      <c r="K81" s="92">
        <f>G81*300</f>
        <v>322800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117</v>
      </c>
      <c r="D82" s="95">
        <f t="shared" si="26"/>
        <v>362700</v>
      </c>
      <c r="E82" s="3"/>
      <c r="F82" s="57" t="s">
        <v>23</v>
      </c>
      <c r="G82" s="58">
        <f t="shared" si="24"/>
        <v>275</v>
      </c>
      <c r="H82" s="59">
        <f t="shared" si="25"/>
        <v>55000</v>
      </c>
      <c r="I82" s="60">
        <f>G82*300</f>
        <v>82500</v>
      </c>
      <c r="J82" s="61">
        <f>G82*800</f>
        <v>220000</v>
      </c>
      <c r="K82" s="92">
        <f t="shared" ref="K82:K83" si="27">G82*400</f>
        <v>110000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273</v>
      </c>
      <c r="D83" s="95">
        <f t="shared" si="26"/>
        <v>846300</v>
      </c>
      <c r="E83" s="3"/>
      <c r="F83" s="57" t="s">
        <v>24</v>
      </c>
      <c r="G83" s="58">
        <f t="shared" si="24"/>
        <v>741</v>
      </c>
      <c r="H83" s="59">
        <f t="shared" si="25"/>
        <v>148200</v>
      </c>
      <c r="I83" s="60">
        <f>G83*200</f>
        <v>148200</v>
      </c>
      <c r="J83" s="61">
        <f>G83*800</f>
        <v>592800</v>
      </c>
      <c r="K83" s="92">
        <f t="shared" si="27"/>
        <v>296400</v>
      </c>
    </row>
    <row r="84" spans="1:12" ht="20.100000000000001" customHeight="1" x14ac:dyDescent="0.25">
      <c r="A84" s="115" t="s">
        <v>54</v>
      </c>
      <c r="B84" s="115"/>
      <c r="C84" s="62">
        <f>SUM(C77:C83)</f>
        <v>7892</v>
      </c>
      <c r="D84" s="97">
        <f>SUM(D77:D83)</f>
        <v>19645400</v>
      </c>
      <c r="E84" s="3"/>
      <c r="F84" s="64" t="s">
        <v>55</v>
      </c>
      <c r="G84" s="65">
        <f>SUM(G77:G83)</f>
        <v>15567</v>
      </c>
      <c r="H84" s="66">
        <f>SUM(H77:H83)</f>
        <v>3113400</v>
      </c>
      <c r="I84" s="67">
        <f>SUM(I77:I83)</f>
        <v>2741200</v>
      </c>
      <c r="J84" s="68">
        <f>SUM(J77:J83)</f>
        <v>6640400</v>
      </c>
      <c r="K84" s="93">
        <f>SUM(K77:K83)</f>
        <v>3320200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196285900</v>
      </c>
      <c r="C88" s="127"/>
      <c r="D88" s="46"/>
      <c r="E88" s="108" t="s">
        <v>57</v>
      </c>
      <c r="F88" s="108"/>
      <c r="G88" s="72">
        <f>D59+I59</f>
        <v>35527600</v>
      </c>
      <c r="H88" s="108" t="s">
        <v>58</v>
      </c>
      <c r="I88" s="108"/>
      <c r="J88" s="73">
        <f>C59+H59+E44+F44+G44</f>
        <v>4226</v>
      </c>
    </row>
    <row r="89" spans="1:12" ht="24" x14ac:dyDescent="0.25">
      <c r="A89" s="74" t="s">
        <v>59</v>
      </c>
      <c r="B89" s="128">
        <f>D59+I59+H72</f>
        <v>35527600</v>
      </c>
      <c r="C89" s="128"/>
      <c r="D89" s="75"/>
      <c r="E89" s="108" t="s">
        <v>60</v>
      </c>
      <c r="F89" s="108"/>
      <c r="G89" s="72">
        <f>D44</f>
        <v>196257600</v>
      </c>
      <c r="H89" s="108" t="s">
        <v>61</v>
      </c>
      <c r="I89" s="108"/>
      <c r="J89" s="73">
        <f>I44</f>
        <v>17193</v>
      </c>
    </row>
    <row r="90" spans="1:12" ht="17.25" customHeight="1" x14ac:dyDescent="0.25">
      <c r="A90" s="76" t="s">
        <v>62</v>
      </c>
      <c r="B90" s="120">
        <f>D84</f>
        <v>19645400</v>
      </c>
      <c r="C90" s="120"/>
      <c r="D90" s="75"/>
      <c r="E90" s="121" t="s">
        <v>63</v>
      </c>
      <c r="F90" s="122"/>
      <c r="G90" s="77">
        <f>IF(G89=0,0,G88/G89)</f>
        <v>0.18102534627958355</v>
      </c>
      <c r="H90" s="121" t="s">
        <v>63</v>
      </c>
      <c r="I90" s="122"/>
      <c r="J90" s="77">
        <f>IF(J89=0,0,J88/J89)</f>
        <v>0.24579770836968534</v>
      </c>
    </row>
    <row r="91" spans="1:12" ht="17.25" customHeight="1" x14ac:dyDescent="0.25">
      <c r="A91" s="25" t="s">
        <v>64</v>
      </c>
      <c r="B91" s="123">
        <f>B88-B89-B90</f>
        <v>141112900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3113400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2741200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6640400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3320200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L98"/>
  <sheetViews>
    <sheetView topLeftCell="A79" zoomScale="80" zoomScaleNormal="80" workbookViewId="0">
      <selection activeCell="G95" sqref="G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+RIDYM!B7+14</f>
        <v>42658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4106</v>
      </c>
      <c r="C13" s="14">
        <f>RIDYM!C13</f>
        <v>9200</v>
      </c>
      <c r="D13" s="15">
        <f t="shared" ref="D13:D19" si="0">+C13*B13</f>
        <v>37775200</v>
      </c>
      <c r="E13" s="13">
        <v>35</v>
      </c>
      <c r="F13" s="13">
        <v>417</v>
      </c>
      <c r="G13" s="13">
        <v>2</v>
      </c>
      <c r="H13" s="13">
        <v>0</v>
      </c>
      <c r="I13" s="16">
        <f>B13+E13+F13+G13+H13</f>
        <v>4560</v>
      </c>
    </row>
    <row r="14" spans="1:12" ht="15" x14ac:dyDescent="0.25">
      <c r="A14" s="12" t="s">
        <v>19</v>
      </c>
      <c r="B14" s="13">
        <v>660</v>
      </c>
      <c r="C14" s="14">
        <f>RIDYM!C14</f>
        <v>9700</v>
      </c>
      <c r="D14" s="15">
        <f t="shared" si="0"/>
        <v>6402000</v>
      </c>
      <c r="E14" s="13">
        <v>0</v>
      </c>
      <c r="F14" s="13">
        <v>285</v>
      </c>
      <c r="G14" s="13">
        <v>0</v>
      </c>
      <c r="H14" s="13">
        <v>0</v>
      </c>
      <c r="I14" s="16">
        <f t="shared" ref="I14:I19" si="1">B14+E14+F14+G14+H14</f>
        <v>945</v>
      </c>
    </row>
    <row r="15" spans="1:12" ht="15" x14ac:dyDescent="0.25">
      <c r="A15" s="12" t="s">
        <v>20</v>
      </c>
      <c r="B15" s="13">
        <v>542</v>
      </c>
      <c r="C15" s="14">
        <f>RIDYM!C15</f>
        <v>10500</v>
      </c>
      <c r="D15" s="15">
        <f t="shared" si="0"/>
        <v>5691000</v>
      </c>
      <c r="E15" s="13">
        <v>2</v>
      </c>
      <c r="F15" s="13">
        <v>1</v>
      </c>
      <c r="G15" s="13">
        <v>0</v>
      </c>
      <c r="H15" s="13">
        <v>0</v>
      </c>
      <c r="I15" s="16">
        <f t="shared" si="1"/>
        <v>545</v>
      </c>
    </row>
    <row r="16" spans="1:12" ht="15" x14ac:dyDescent="0.25">
      <c r="A16" s="12" t="s">
        <v>21</v>
      </c>
      <c r="B16" s="13">
        <v>343</v>
      </c>
      <c r="C16" s="14">
        <f>RIDYM!C16</f>
        <v>14900</v>
      </c>
      <c r="D16" s="15">
        <f t="shared" si="0"/>
        <v>5110700</v>
      </c>
      <c r="E16" s="13">
        <v>0</v>
      </c>
      <c r="F16" s="13">
        <v>3</v>
      </c>
      <c r="G16" s="13">
        <v>0</v>
      </c>
      <c r="H16" s="13">
        <v>0</v>
      </c>
      <c r="I16" s="16">
        <f t="shared" si="1"/>
        <v>346</v>
      </c>
    </row>
    <row r="17" spans="1:9" ht="15" x14ac:dyDescent="0.25">
      <c r="A17" s="12" t="s">
        <v>22</v>
      </c>
      <c r="B17" s="13">
        <v>388</v>
      </c>
      <c r="C17" s="14">
        <f>RIDYM!C17</f>
        <v>25100</v>
      </c>
      <c r="D17" s="15">
        <f t="shared" si="0"/>
        <v>9738800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388</v>
      </c>
    </row>
    <row r="18" spans="1:9" ht="15" x14ac:dyDescent="0.25">
      <c r="A18" s="12" t="s">
        <v>23</v>
      </c>
      <c r="B18" s="13">
        <v>121</v>
      </c>
      <c r="C18" s="14">
        <f>RIDYM!C18</f>
        <v>33000</v>
      </c>
      <c r="D18" s="15">
        <f t="shared" si="0"/>
        <v>3993000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121</v>
      </c>
    </row>
    <row r="19" spans="1:9" ht="15" x14ac:dyDescent="0.25">
      <c r="A19" s="12" t="s">
        <v>24</v>
      </c>
      <c r="B19" s="13">
        <v>370</v>
      </c>
      <c r="C19" s="14">
        <f>RIDYM!C19</f>
        <v>36900</v>
      </c>
      <c r="D19" s="15">
        <f t="shared" si="0"/>
        <v>13653000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370</v>
      </c>
    </row>
    <row r="20" spans="1:9" s="2" customFormat="1" ht="15" x14ac:dyDescent="0.25">
      <c r="A20" s="12" t="s">
        <v>25</v>
      </c>
      <c r="B20" s="17">
        <f>SUM(B13:B19)</f>
        <v>6530</v>
      </c>
      <c r="C20" s="18"/>
      <c r="D20" s="19">
        <f t="shared" ref="D20:I20" si="2">SUM(D13:D19)</f>
        <v>82363700</v>
      </c>
      <c r="E20" s="17">
        <f t="shared" si="2"/>
        <v>37</v>
      </c>
      <c r="F20" s="17">
        <f t="shared" si="2"/>
        <v>706</v>
      </c>
      <c r="G20" s="17">
        <f t="shared" si="2"/>
        <v>2</v>
      </c>
      <c r="H20" s="17">
        <f t="shared" si="2"/>
        <v>0</v>
      </c>
      <c r="I20" s="17">
        <f t="shared" si="2"/>
        <v>7275</v>
      </c>
    </row>
    <row r="21" spans="1:9" ht="15" x14ac:dyDescent="0.25">
      <c r="A21" s="20" t="s">
        <v>26</v>
      </c>
      <c r="B21" s="21"/>
      <c r="C21" s="21"/>
      <c r="D21" s="22">
        <v>19900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82383600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7342</v>
      </c>
      <c r="C25" s="14">
        <f t="shared" si="3"/>
        <v>9200</v>
      </c>
      <c r="D25" s="15">
        <f t="shared" ref="D25:D31" si="4">+C25*B25</f>
        <v>67546400</v>
      </c>
      <c r="E25" s="13">
        <v>44</v>
      </c>
      <c r="F25" s="13">
        <v>490</v>
      </c>
      <c r="G25" s="13">
        <v>2</v>
      </c>
      <c r="H25" s="13">
        <v>0</v>
      </c>
      <c r="I25" s="16">
        <f>B25+E25+F25+G25+H25</f>
        <v>7878</v>
      </c>
    </row>
    <row r="26" spans="1:9" ht="15" x14ac:dyDescent="0.25">
      <c r="A26" s="12" t="s">
        <v>19</v>
      </c>
      <c r="B26" s="13">
        <v>614</v>
      </c>
      <c r="C26" s="14">
        <f t="shared" si="3"/>
        <v>9700</v>
      </c>
      <c r="D26" s="15">
        <f t="shared" si="4"/>
        <v>5955800</v>
      </c>
      <c r="E26" s="13">
        <v>0</v>
      </c>
      <c r="F26" s="13">
        <v>326</v>
      </c>
      <c r="G26" s="13">
        <v>0</v>
      </c>
      <c r="H26" s="13">
        <v>0</v>
      </c>
      <c r="I26" s="16">
        <f t="shared" ref="I26:I31" si="5">B26+E26+F26+G26+H26</f>
        <v>940</v>
      </c>
    </row>
    <row r="27" spans="1:9" ht="15" x14ac:dyDescent="0.25">
      <c r="A27" s="12" t="s">
        <v>20</v>
      </c>
      <c r="B27" s="13">
        <v>418</v>
      </c>
      <c r="C27" s="14">
        <f t="shared" si="3"/>
        <v>10500</v>
      </c>
      <c r="D27" s="15">
        <f t="shared" si="4"/>
        <v>4389000</v>
      </c>
      <c r="E27" s="13">
        <v>5</v>
      </c>
      <c r="F27" s="13">
        <v>1</v>
      </c>
      <c r="G27" s="13">
        <v>0</v>
      </c>
      <c r="H27" s="13">
        <v>0</v>
      </c>
      <c r="I27" s="16">
        <f t="shared" si="5"/>
        <v>424</v>
      </c>
    </row>
    <row r="28" spans="1:9" ht="15" x14ac:dyDescent="0.25">
      <c r="A28" s="12" t="s">
        <v>21</v>
      </c>
      <c r="B28" s="13">
        <v>285</v>
      </c>
      <c r="C28" s="14">
        <f t="shared" si="3"/>
        <v>14900</v>
      </c>
      <c r="D28" s="15">
        <f t="shared" si="4"/>
        <v>4246500</v>
      </c>
      <c r="E28" s="13">
        <v>2</v>
      </c>
      <c r="F28" s="13">
        <v>2</v>
      </c>
      <c r="G28" s="13">
        <v>0</v>
      </c>
      <c r="H28" s="13">
        <v>0</v>
      </c>
      <c r="I28" s="16">
        <f t="shared" si="5"/>
        <v>289</v>
      </c>
    </row>
    <row r="29" spans="1:9" ht="15" x14ac:dyDescent="0.25">
      <c r="A29" s="12" t="s">
        <v>22</v>
      </c>
      <c r="B29" s="13">
        <v>363</v>
      </c>
      <c r="C29" s="14">
        <f t="shared" si="3"/>
        <v>25100</v>
      </c>
      <c r="D29" s="15">
        <f t="shared" si="4"/>
        <v>9111300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363</v>
      </c>
    </row>
    <row r="30" spans="1:9" ht="15" x14ac:dyDescent="0.25">
      <c r="A30" s="12" t="s">
        <v>23</v>
      </c>
      <c r="B30" s="13">
        <v>89</v>
      </c>
      <c r="C30" s="14">
        <f t="shared" si="3"/>
        <v>33000</v>
      </c>
      <c r="D30" s="15">
        <f t="shared" si="4"/>
        <v>2937000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89</v>
      </c>
    </row>
    <row r="31" spans="1:9" ht="15" x14ac:dyDescent="0.25">
      <c r="A31" s="12" t="s">
        <v>24</v>
      </c>
      <c r="B31" s="13">
        <v>202</v>
      </c>
      <c r="C31" s="14">
        <f t="shared" si="3"/>
        <v>36900</v>
      </c>
      <c r="D31" s="15">
        <f t="shared" si="4"/>
        <v>7453800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202</v>
      </c>
    </row>
    <row r="32" spans="1:9" s="2" customFormat="1" ht="15" x14ac:dyDescent="0.25">
      <c r="A32" s="12" t="s">
        <v>25</v>
      </c>
      <c r="B32" s="17">
        <f>SUM(B25:B31)</f>
        <v>9313</v>
      </c>
      <c r="C32" s="18"/>
      <c r="D32" s="19">
        <f t="shared" ref="D32:I32" si="6">SUM(D25:D31)</f>
        <v>101639800</v>
      </c>
      <c r="E32" s="17">
        <f t="shared" si="6"/>
        <v>51</v>
      </c>
      <c r="F32" s="17">
        <f t="shared" si="6"/>
        <v>819</v>
      </c>
      <c r="G32" s="17">
        <f t="shared" si="6"/>
        <v>2</v>
      </c>
      <c r="H32" s="17">
        <f t="shared" si="6"/>
        <v>0</v>
      </c>
      <c r="I32" s="17">
        <f t="shared" si="6"/>
        <v>10185</v>
      </c>
    </row>
    <row r="33" spans="1:12" ht="15" x14ac:dyDescent="0.25">
      <c r="A33" s="20" t="s">
        <v>26</v>
      </c>
      <c r="B33" s="21"/>
      <c r="C33" s="21"/>
      <c r="D33" s="22">
        <v>7500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101647300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11448</v>
      </c>
      <c r="C37" s="14">
        <f t="shared" si="7"/>
        <v>9200</v>
      </c>
      <c r="D37" s="15">
        <f t="shared" ref="D37:D43" si="9">+D13+D25</f>
        <v>105321600</v>
      </c>
      <c r="E37" s="16">
        <f t="shared" ref="E37:H43" si="10">E25+E13</f>
        <v>79</v>
      </c>
      <c r="F37" s="16">
        <f t="shared" si="10"/>
        <v>907</v>
      </c>
      <c r="G37" s="16">
        <f t="shared" si="10"/>
        <v>4</v>
      </c>
      <c r="H37" s="16">
        <f t="shared" si="10"/>
        <v>0</v>
      </c>
      <c r="I37" s="16">
        <f>B37+E37+F37+G37+H37</f>
        <v>12438</v>
      </c>
      <c r="J37" s="26"/>
      <c r="K37" s="26"/>
    </row>
    <row r="38" spans="1:12" ht="15" x14ac:dyDescent="0.25">
      <c r="A38" s="12" t="s">
        <v>19</v>
      </c>
      <c r="B38" s="16">
        <f t="shared" si="8"/>
        <v>1274</v>
      </c>
      <c r="C38" s="14">
        <f t="shared" si="7"/>
        <v>9700</v>
      </c>
      <c r="D38" s="15">
        <f t="shared" si="9"/>
        <v>12357800</v>
      </c>
      <c r="E38" s="16">
        <f t="shared" si="10"/>
        <v>0</v>
      </c>
      <c r="F38" s="16">
        <f t="shared" si="10"/>
        <v>611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1885</v>
      </c>
      <c r="J38" s="26"/>
      <c r="K38" s="26"/>
    </row>
    <row r="39" spans="1:12" ht="15" x14ac:dyDescent="0.25">
      <c r="A39" s="12" t="s">
        <v>20</v>
      </c>
      <c r="B39" s="16">
        <f t="shared" si="8"/>
        <v>960</v>
      </c>
      <c r="C39" s="14">
        <f t="shared" si="7"/>
        <v>10500</v>
      </c>
      <c r="D39" s="15">
        <f t="shared" si="9"/>
        <v>10080000</v>
      </c>
      <c r="E39" s="16">
        <f t="shared" si="10"/>
        <v>7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969</v>
      </c>
      <c r="J39" s="26"/>
      <c r="K39" s="26"/>
    </row>
    <row r="40" spans="1:12" ht="15" x14ac:dyDescent="0.25">
      <c r="A40" s="12" t="s">
        <v>21</v>
      </c>
      <c r="B40" s="16">
        <f t="shared" si="8"/>
        <v>628</v>
      </c>
      <c r="C40" s="14">
        <f t="shared" si="7"/>
        <v>14900</v>
      </c>
      <c r="D40" s="15">
        <f t="shared" si="9"/>
        <v>9357200</v>
      </c>
      <c r="E40" s="16">
        <f t="shared" si="10"/>
        <v>2</v>
      </c>
      <c r="F40" s="16">
        <f t="shared" si="10"/>
        <v>5</v>
      </c>
      <c r="G40" s="16">
        <f t="shared" ref="G40:H40" si="14">G28+G16</f>
        <v>0</v>
      </c>
      <c r="H40" s="16">
        <f t="shared" si="14"/>
        <v>0</v>
      </c>
      <c r="I40" s="16">
        <f t="shared" si="12"/>
        <v>635</v>
      </c>
      <c r="J40" s="26"/>
      <c r="K40" s="26"/>
    </row>
    <row r="41" spans="1:12" ht="15" x14ac:dyDescent="0.25">
      <c r="A41" s="12" t="s">
        <v>22</v>
      </c>
      <c r="B41" s="16">
        <f t="shared" si="8"/>
        <v>751</v>
      </c>
      <c r="C41" s="14">
        <f t="shared" si="7"/>
        <v>25100</v>
      </c>
      <c r="D41" s="15">
        <f t="shared" si="9"/>
        <v>18850100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751</v>
      </c>
      <c r="J41" s="26"/>
      <c r="K41" s="26"/>
    </row>
    <row r="42" spans="1:12" ht="15" x14ac:dyDescent="0.25">
      <c r="A42" s="12" t="s">
        <v>23</v>
      </c>
      <c r="B42" s="16">
        <f t="shared" si="8"/>
        <v>210</v>
      </c>
      <c r="C42" s="14">
        <f t="shared" si="7"/>
        <v>33000</v>
      </c>
      <c r="D42" s="15">
        <f t="shared" si="9"/>
        <v>6930000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210</v>
      </c>
      <c r="J42" s="26"/>
      <c r="K42" s="26"/>
    </row>
    <row r="43" spans="1:12" ht="15" x14ac:dyDescent="0.25">
      <c r="A43" s="12" t="s">
        <v>24</v>
      </c>
      <c r="B43" s="16">
        <f t="shared" si="8"/>
        <v>572</v>
      </c>
      <c r="C43" s="14">
        <f t="shared" si="7"/>
        <v>36900</v>
      </c>
      <c r="D43" s="15">
        <f t="shared" si="9"/>
        <v>21106800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572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15843</v>
      </c>
      <c r="C44" s="18"/>
      <c r="D44" s="19">
        <f t="shared" ref="D44:F44" si="18">SUM(D37:D43)</f>
        <v>184003500</v>
      </c>
      <c r="E44" s="17">
        <f t="shared" si="18"/>
        <v>88</v>
      </c>
      <c r="F44" s="17">
        <f t="shared" si="18"/>
        <v>1525</v>
      </c>
      <c r="G44" s="17">
        <f>SUM(G37:G43)</f>
        <v>4</v>
      </c>
      <c r="H44" s="17">
        <f>SUM(H37:H43)</f>
        <v>0</v>
      </c>
      <c r="I44" s="17">
        <f>SUM(I37:I43)</f>
        <v>17460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27400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184030900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348</v>
      </c>
      <c r="D52" s="34">
        <f>(C52*B52)</f>
        <v>3201600</v>
      </c>
      <c r="E52" s="20"/>
      <c r="F52" s="32" t="s">
        <v>18</v>
      </c>
      <c r="G52" s="33">
        <f>B52-2300</f>
        <v>6900</v>
      </c>
      <c r="H52" s="13">
        <v>597</v>
      </c>
      <c r="I52" s="34">
        <f>(H52*G52)</f>
        <v>4119300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213</v>
      </c>
      <c r="D53" s="34">
        <f t="shared" ref="D53:D58" si="20">(C53*B53)</f>
        <v>2066100</v>
      </c>
      <c r="E53" s="20"/>
      <c r="F53" s="32" t="s">
        <v>19</v>
      </c>
      <c r="G53" s="33">
        <f>B53-2300</f>
        <v>7400</v>
      </c>
      <c r="H53" s="13">
        <v>212</v>
      </c>
      <c r="I53" s="34">
        <f t="shared" ref="I53:I58" si="21">(H53*G53)</f>
        <v>1568800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64</v>
      </c>
      <c r="D54" s="34">
        <f t="shared" si="20"/>
        <v>672000</v>
      </c>
      <c r="E54" s="20"/>
      <c r="F54" s="32" t="s">
        <v>20</v>
      </c>
      <c r="G54" s="33">
        <f>B54-2900</f>
        <v>7600</v>
      </c>
      <c r="H54" s="13">
        <v>47</v>
      </c>
      <c r="I54" s="34">
        <f t="shared" si="21"/>
        <v>357200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63</v>
      </c>
      <c r="D55" s="34">
        <f t="shared" si="20"/>
        <v>938700</v>
      </c>
      <c r="E55" s="20"/>
      <c r="F55" s="32" t="s">
        <v>21</v>
      </c>
      <c r="G55" s="33">
        <f>B55-3100</f>
        <v>11800</v>
      </c>
      <c r="H55" s="13">
        <v>54</v>
      </c>
      <c r="I55" s="34">
        <f t="shared" si="21"/>
        <v>637200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261</v>
      </c>
      <c r="D56" s="34">
        <f t="shared" si="20"/>
        <v>6551100</v>
      </c>
      <c r="E56" s="20"/>
      <c r="F56" s="32" t="s">
        <v>22</v>
      </c>
      <c r="G56" s="33">
        <f>B56-3100</f>
        <v>22000</v>
      </c>
      <c r="H56" s="13">
        <v>247</v>
      </c>
      <c r="I56" s="34">
        <f t="shared" si="21"/>
        <v>5434000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53</v>
      </c>
      <c r="D57" s="34">
        <f t="shared" si="20"/>
        <v>1749000</v>
      </c>
      <c r="E57" s="20"/>
      <c r="F57" s="32" t="s">
        <v>23</v>
      </c>
      <c r="G57" s="33">
        <f>B57-3100</f>
        <v>29900</v>
      </c>
      <c r="H57" s="13">
        <v>28</v>
      </c>
      <c r="I57" s="34">
        <f t="shared" si="21"/>
        <v>837200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14</v>
      </c>
      <c r="D58" s="34">
        <f t="shared" si="20"/>
        <v>516600</v>
      </c>
      <c r="E58" s="20"/>
      <c r="F58" s="32" t="s">
        <v>24</v>
      </c>
      <c r="G58" s="33">
        <f>B58-3100</f>
        <v>33800</v>
      </c>
      <c r="H58" s="13">
        <v>5</v>
      </c>
      <c r="I58" s="34">
        <f t="shared" si="21"/>
        <v>169000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1016</v>
      </c>
      <c r="D59" s="36">
        <f>SUM(D52:D58)</f>
        <v>15695100</v>
      </c>
      <c r="E59" s="37"/>
      <c r="F59" s="112" t="s">
        <v>39</v>
      </c>
      <c r="G59" s="112"/>
      <c r="H59" s="35">
        <f>SUM(H52:H58)</f>
        <v>1190</v>
      </c>
      <c r="I59" s="36">
        <f>SUM(I52:I58)</f>
        <v>13122700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7214</v>
      </c>
      <c r="D77" s="95">
        <f>B77*C77</f>
        <v>16592200</v>
      </c>
      <c r="E77" s="3"/>
      <c r="F77" s="57" t="s">
        <v>18</v>
      </c>
      <c r="G77" s="58">
        <f t="shared" ref="G77:G83" si="24">B37</f>
        <v>11448</v>
      </c>
      <c r="H77" s="59">
        <f t="shared" ref="H77:H83" si="25">G77*200</f>
        <v>2289600</v>
      </c>
      <c r="I77" s="60">
        <f>G77*100</f>
        <v>1144800</v>
      </c>
      <c r="J77" s="61">
        <f>G77*400</f>
        <v>4579200</v>
      </c>
      <c r="K77" s="92">
        <f>G77*200</f>
        <v>2289600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597</v>
      </c>
      <c r="D78" s="95">
        <f t="shared" ref="D78:D83" si="26">B78*C78</f>
        <v>1373100</v>
      </c>
      <c r="E78" s="3"/>
      <c r="F78" s="57" t="s">
        <v>19</v>
      </c>
      <c r="G78" s="58">
        <f t="shared" si="24"/>
        <v>1274</v>
      </c>
      <c r="H78" s="59">
        <f t="shared" si="25"/>
        <v>254800</v>
      </c>
      <c r="I78" s="60">
        <f>G78*300</f>
        <v>382200</v>
      </c>
      <c r="J78" s="61">
        <f>G78*400</f>
        <v>509600</v>
      </c>
      <c r="K78" s="92">
        <f>G78*200</f>
        <v>254800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372</v>
      </c>
      <c r="D79" s="95">
        <f t="shared" si="26"/>
        <v>1078800</v>
      </c>
      <c r="E79" s="3"/>
      <c r="F79" s="57" t="s">
        <v>20</v>
      </c>
      <c r="G79" s="58">
        <f t="shared" si="24"/>
        <v>960</v>
      </c>
      <c r="H79" s="59">
        <f t="shared" si="25"/>
        <v>192000</v>
      </c>
      <c r="I79" s="60">
        <f>G79*300</f>
        <v>288000</v>
      </c>
      <c r="J79" s="61">
        <f>G79*400</f>
        <v>384000</v>
      </c>
      <c r="K79" s="92">
        <f>G79*200</f>
        <v>192000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274</v>
      </c>
      <c r="D80" s="95">
        <f t="shared" si="26"/>
        <v>849400</v>
      </c>
      <c r="E80" s="3"/>
      <c r="F80" s="57" t="s">
        <v>21</v>
      </c>
      <c r="G80" s="58">
        <f t="shared" si="24"/>
        <v>628</v>
      </c>
      <c r="H80" s="59">
        <f t="shared" si="25"/>
        <v>125600</v>
      </c>
      <c r="I80" s="60">
        <f>G80*300</f>
        <v>188400</v>
      </c>
      <c r="J80" s="61">
        <f>G80*200</f>
        <v>125600</v>
      </c>
      <c r="K80" s="92">
        <f>G80*100</f>
        <v>62800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342</v>
      </c>
      <c r="D81" s="95">
        <f t="shared" si="26"/>
        <v>1060200</v>
      </c>
      <c r="E81" s="3"/>
      <c r="F81" s="57" t="s">
        <v>22</v>
      </c>
      <c r="G81" s="58">
        <f t="shared" si="24"/>
        <v>751</v>
      </c>
      <c r="H81" s="59">
        <f t="shared" si="25"/>
        <v>150200</v>
      </c>
      <c r="I81" s="60">
        <f>G81*300</f>
        <v>225300</v>
      </c>
      <c r="J81" s="61">
        <f>G81*600</f>
        <v>450600</v>
      </c>
      <c r="K81" s="92">
        <f>G81*300</f>
        <v>225300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73</v>
      </c>
      <c r="D82" s="95">
        <f t="shared" si="26"/>
        <v>226300</v>
      </c>
      <c r="E82" s="3"/>
      <c r="F82" s="57" t="s">
        <v>23</v>
      </c>
      <c r="G82" s="58">
        <f t="shared" si="24"/>
        <v>210</v>
      </c>
      <c r="H82" s="59">
        <f t="shared" si="25"/>
        <v>42000</v>
      </c>
      <c r="I82" s="60">
        <f>G82*300</f>
        <v>63000</v>
      </c>
      <c r="J82" s="61">
        <f>G82*800</f>
        <v>168000</v>
      </c>
      <c r="K82" s="92">
        <f t="shared" ref="K82:K83" si="27">G82*400</f>
        <v>84000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187</v>
      </c>
      <c r="D83" s="95">
        <f t="shared" si="26"/>
        <v>579700</v>
      </c>
      <c r="E83" s="3"/>
      <c r="F83" s="57" t="s">
        <v>24</v>
      </c>
      <c r="G83" s="58">
        <f t="shared" si="24"/>
        <v>572</v>
      </c>
      <c r="H83" s="59">
        <f t="shared" si="25"/>
        <v>114400</v>
      </c>
      <c r="I83" s="60">
        <f>G83*200</f>
        <v>114400</v>
      </c>
      <c r="J83" s="61">
        <f>G83*800</f>
        <v>457600</v>
      </c>
      <c r="K83" s="92">
        <f t="shared" si="27"/>
        <v>228800</v>
      </c>
    </row>
    <row r="84" spans="1:12" ht="20.100000000000001" customHeight="1" x14ac:dyDescent="0.25">
      <c r="A84" s="115" t="s">
        <v>54</v>
      </c>
      <c r="B84" s="115"/>
      <c r="C84" s="62">
        <f>SUM(C77:C83)</f>
        <v>9059</v>
      </c>
      <c r="D84" s="97">
        <f>SUM(D77:D83)</f>
        <v>21759700</v>
      </c>
      <c r="E84" s="3"/>
      <c r="F84" s="64" t="s">
        <v>55</v>
      </c>
      <c r="G84" s="65">
        <f>SUM(G77:G83)</f>
        <v>15843</v>
      </c>
      <c r="H84" s="66">
        <f>SUM(H77:H83)</f>
        <v>3168600</v>
      </c>
      <c r="I84" s="67">
        <f>SUM(I77:I83)</f>
        <v>2406100</v>
      </c>
      <c r="J84" s="68">
        <f>SUM(J77:J83)</f>
        <v>6674600</v>
      </c>
      <c r="K84" s="93">
        <f>SUM(K77:K83)</f>
        <v>3337300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184030900</v>
      </c>
      <c r="C88" s="127"/>
      <c r="D88" s="46"/>
      <c r="E88" s="108" t="s">
        <v>57</v>
      </c>
      <c r="F88" s="108"/>
      <c r="G88" s="72">
        <f>D59+I59</f>
        <v>28817800</v>
      </c>
      <c r="H88" s="108" t="s">
        <v>58</v>
      </c>
      <c r="I88" s="108"/>
      <c r="J88" s="73">
        <f>C59+H59+E44+F44+G44</f>
        <v>3823</v>
      </c>
    </row>
    <row r="89" spans="1:12" ht="24" x14ac:dyDescent="0.25">
      <c r="A89" s="74" t="s">
        <v>59</v>
      </c>
      <c r="B89" s="128">
        <f>D59+I59+H72</f>
        <v>28817800</v>
      </c>
      <c r="C89" s="128"/>
      <c r="D89" s="75"/>
      <c r="E89" s="108" t="s">
        <v>60</v>
      </c>
      <c r="F89" s="108"/>
      <c r="G89" s="72">
        <f>D44</f>
        <v>184003500</v>
      </c>
      <c r="H89" s="108" t="s">
        <v>61</v>
      </c>
      <c r="I89" s="108"/>
      <c r="J89" s="73">
        <f>I44</f>
        <v>17460</v>
      </c>
    </row>
    <row r="90" spans="1:12" ht="17.25" customHeight="1" x14ac:dyDescent="0.25">
      <c r="A90" s="76" t="s">
        <v>62</v>
      </c>
      <c r="B90" s="120">
        <f>D84</f>
        <v>21759700</v>
      </c>
      <c r="C90" s="120"/>
      <c r="D90" s="75"/>
      <c r="E90" s="121" t="s">
        <v>63</v>
      </c>
      <c r="F90" s="122"/>
      <c r="G90" s="77">
        <f>IF(G89=0,0,G88/G89)</f>
        <v>0.15661549916170073</v>
      </c>
      <c r="H90" s="121" t="s">
        <v>63</v>
      </c>
      <c r="I90" s="122"/>
      <c r="J90" s="77">
        <f>IF(J89=0,0,J88/J89)</f>
        <v>0.21895761741122566</v>
      </c>
    </row>
    <row r="91" spans="1:12" ht="17.25" customHeight="1" x14ac:dyDescent="0.25">
      <c r="A91" s="25" t="s">
        <v>64</v>
      </c>
      <c r="B91" s="123">
        <f>B88-B89-B90</f>
        <v>133453400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3168600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2406100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6674600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3337300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L98"/>
  <sheetViews>
    <sheetView topLeftCell="A85" zoomScale="80" zoomScaleNormal="80" workbookViewId="0">
      <selection activeCell="A23" sqref="A23:I2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+RIDYM!B7+15</f>
        <v>42659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5453</v>
      </c>
      <c r="C13" s="14">
        <f>RIDYM!C13</f>
        <v>9200</v>
      </c>
      <c r="D13" s="15">
        <f t="shared" ref="D13:D19" si="0">+C13*B13</f>
        <v>50167600</v>
      </c>
      <c r="E13" s="13">
        <v>43</v>
      </c>
      <c r="F13" s="13">
        <v>313</v>
      </c>
      <c r="G13" s="13">
        <v>1</v>
      </c>
      <c r="H13" s="13">
        <v>0</v>
      </c>
      <c r="I13" s="16">
        <f>B13+E13+F13+G13+H13</f>
        <v>5810</v>
      </c>
    </row>
    <row r="14" spans="1:12" ht="15" x14ac:dyDescent="0.25">
      <c r="A14" s="12" t="s">
        <v>19</v>
      </c>
      <c r="B14" s="13">
        <v>575</v>
      </c>
      <c r="C14" s="14">
        <f>RIDYM!C14</f>
        <v>9700</v>
      </c>
      <c r="D14" s="15">
        <f t="shared" si="0"/>
        <v>5577500</v>
      </c>
      <c r="E14" s="13">
        <v>0</v>
      </c>
      <c r="F14" s="13">
        <v>308</v>
      </c>
      <c r="G14" s="13">
        <v>0</v>
      </c>
      <c r="H14" s="13">
        <v>0</v>
      </c>
      <c r="I14" s="16">
        <f t="shared" ref="I14:I19" si="1">B14+E14+F14+G14+H14</f>
        <v>883</v>
      </c>
    </row>
    <row r="15" spans="1:12" ht="15" x14ac:dyDescent="0.25">
      <c r="A15" s="12" t="s">
        <v>20</v>
      </c>
      <c r="B15" s="13">
        <v>411</v>
      </c>
      <c r="C15" s="14">
        <f>RIDYM!C15</f>
        <v>10500</v>
      </c>
      <c r="D15" s="15">
        <f t="shared" si="0"/>
        <v>4315500</v>
      </c>
      <c r="E15" s="13">
        <v>3</v>
      </c>
      <c r="F15" s="13">
        <v>1</v>
      </c>
      <c r="G15" s="13">
        <v>2</v>
      </c>
      <c r="H15" s="13">
        <v>0</v>
      </c>
      <c r="I15" s="16">
        <f t="shared" si="1"/>
        <v>417</v>
      </c>
    </row>
    <row r="16" spans="1:12" ht="15" x14ac:dyDescent="0.25">
      <c r="A16" s="12" t="s">
        <v>21</v>
      </c>
      <c r="B16" s="13">
        <v>383</v>
      </c>
      <c r="C16" s="14">
        <f>RIDYM!C16</f>
        <v>14900</v>
      </c>
      <c r="D16" s="15">
        <f t="shared" si="0"/>
        <v>5706700</v>
      </c>
      <c r="E16" s="13">
        <v>2</v>
      </c>
      <c r="F16" s="13">
        <v>0</v>
      </c>
      <c r="G16" s="13">
        <v>0</v>
      </c>
      <c r="H16" s="13">
        <v>0</v>
      </c>
      <c r="I16" s="16">
        <f t="shared" si="1"/>
        <v>385</v>
      </c>
    </row>
    <row r="17" spans="1:9" ht="15" x14ac:dyDescent="0.25">
      <c r="A17" s="12" t="s">
        <v>22</v>
      </c>
      <c r="B17" s="13">
        <v>170</v>
      </c>
      <c r="C17" s="14">
        <f>RIDYM!C17</f>
        <v>25100</v>
      </c>
      <c r="D17" s="15">
        <f t="shared" si="0"/>
        <v>4267000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170</v>
      </c>
    </row>
    <row r="18" spans="1:9" ht="15" x14ac:dyDescent="0.25">
      <c r="A18" s="12" t="s">
        <v>23</v>
      </c>
      <c r="B18" s="13">
        <v>106</v>
      </c>
      <c r="C18" s="14">
        <f>RIDYM!C18</f>
        <v>33000</v>
      </c>
      <c r="D18" s="15">
        <f t="shared" si="0"/>
        <v>3498000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106</v>
      </c>
    </row>
    <row r="19" spans="1:9" ht="15" x14ac:dyDescent="0.25">
      <c r="A19" s="12" t="s">
        <v>24</v>
      </c>
      <c r="B19" s="13">
        <v>384</v>
      </c>
      <c r="C19" s="14">
        <f>RIDYM!C19</f>
        <v>36900</v>
      </c>
      <c r="D19" s="15">
        <f t="shared" si="0"/>
        <v>14169600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384</v>
      </c>
    </row>
    <row r="20" spans="1:9" s="2" customFormat="1" ht="15" x14ac:dyDescent="0.25">
      <c r="A20" s="12" t="s">
        <v>25</v>
      </c>
      <c r="B20" s="17">
        <f>SUM(B13:B19)</f>
        <v>7482</v>
      </c>
      <c r="C20" s="18"/>
      <c r="D20" s="19">
        <f t="shared" ref="D20:I20" si="2">SUM(D13:D19)</f>
        <v>87701900</v>
      </c>
      <c r="E20" s="17">
        <f t="shared" si="2"/>
        <v>48</v>
      </c>
      <c r="F20" s="17">
        <f t="shared" si="2"/>
        <v>622</v>
      </c>
      <c r="G20" s="17">
        <f t="shared" si="2"/>
        <v>3</v>
      </c>
      <c r="H20" s="17">
        <f t="shared" si="2"/>
        <v>0</v>
      </c>
      <c r="I20" s="17">
        <f t="shared" si="2"/>
        <v>8155</v>
      </c>
    </row>
    <row r="21" spans="1:9" ht="15" x14ac:dyDescent="0.25">
      <c r="A21" s="20" t="s">
        <v>26</v>
      </c>
      <c r="B21" s="21"/>
      <c r="C21" s="21"/>
      <c r="D21" s="22">
        <v>14300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87716200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5280</v>
      </c>
      <c r="C25" s="14">
        <f t="shared" si="3"/>
        <v>9200</v>
      </c>
      <c r="D25" s="15">
        <f t="shared" ref="D25:D31" si="4">+C25*B25</f>
        <v>48576000</v>
      </c>
      <c r="E25" s="13">
        <v>41</v>
      </c>
      <c r="F25" s="13">
        <v>348</v>
      </c>
      <c r="G25" s="13">
        <v>2</v>
      </c>
      <c r="H25" s="13">
        <v>0</v>
      </c>
      <c r="I25" s="16">
        <f>B25+E25+F25+G25+H25</f>
        <v>5671</v>
      </c>
    </row>
    <row r="26" spans="1:9" ht="15" x14ac:dyDescent="0.25">
      <c r="A26" s="12" t="s">
        <v>19</v>
      </c>
      <c r="B26" s="13">
        <v>506</v>
      </c>
      <c r="C26" s="14">
        <f t="shared" si="3"/>
        <v>9700</v>
      </c>
      <c r="D26" s="15">
        <f t="shared" si="4"/>
        <v>4908200</v>
      </c>
      <c r="E26" s="13">
        <v>0</v>
      </c>
      <c r="F26" s="13">
        <v>333</v>
      </c>
      <c r="G26" s="13">
        <v>0</v>
      </c>
      <c r="H26" s="13">
        <v>0</v>
      </c>
      <c r="I26" s="16">
        <f t="shared" ref="I26:I31" si="5">B26+E26+F26+G26+H26</f>
        <v>839</v>
      </c>
    </row>
    <row r="27" spans="1:9" ht="15" x14ac:dyDescent="0.25">
      <c r="A27" s="12" t="s">
        <v>20</v>
      </c>
      <c r="B27" s="13">
        <v>306</v>
      </c>
      <c r="C27" s="14">
        <f t="shared" si="3"/>
        <v>10500</v>
      </c>
      <c r="D27" s="15">
        <f t="shared" si="4"/>
        <v>3213000</v>
      </c>
      <c r="E27" s="13">
        <v>2</v>
      </c>
      <c r="F27" s="13">
        <v>1</v>
      </c>
      <c r="G27" s="13">
        <v>2</v>
      </c>
      <c r="H27" s="13">
        <v>0</v>
      </c>
      <c r="I27" s="16">
        <f t="shared" si="5"/>
        <v>311</v>
      </c>
    </row>
    <row r="28" spans="1:9" ht="15" x14ac:dyDescent="0.25">
      <c r="A28" s="12" t="s">
        <v>21</v>
      </c>
      <c r="B28" s="13">
        <v>274</v>
      </c>
      <c r="C28" s="14">
        <f t="shared" si="3"/>
        <v>14900</v>
      </c>
      <c r="D28" s="15">
        <f t="shared" si="4"/>
        <v>4082600</v>
      </c>
      <c r="E28" s="13">
        <v>2</v>
      </c>
      <c r="F28" s="13">
        <v>1</v>
      </c>
      <c r="G28" s="13">
        <v>0</v>
      </c>
      <c r="H28" s="13">
        <v>0</v>
      </c>
      <c r="I28" s="16">
        <f t="shared" si="5"/>
        <v>277</v>
      </c>
    </row>
    <row r="29" spans="1:9" ht="15" x14ac:dyDescent="0.25">
      <c r="A29" s="12" t="s">
        <v>22</v>
      </c>
      <c r="B29" s="13">
        <v>203</v>
      </c>
      <c r="C29" s="14">
        <f t="shared" si="3"/>
        <v>25100</v>
      </c>
      <c r="D29" s="15">
        <f t="shared" si="4"/>
        <v>5095300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203</v>
      </c>
    </row>
    <row r="30" spans="1:9" ht="15" x14ac:dyDescent="0.25">
      <c r="A30" s="12" t="s">
        <v>23</v>
      </c>
      <c r="B30" s="13">
        <v>106</v>
      </c>
      <c r="C30" s="14">
        <f t="shared" si="3"/>
        <v>33000</v>
      </c>
      <c r="D30" s="15">
        <f t="shared" si="4"/>
        <v>3498000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106</v>
      </c>
    </row>
    <row r="31" spans="1:9" ht="15" x14ac:dyDescent="0.25">
      <c r="A31" s="12" t="s">
        <v>24</v>
      </c>
      <c r="B31" s="13">
        <v>358</v>
      </c>
      <c r="C31" s="14">
        <f t="shared" si="3"/>
        <v>36900</v>
      </c>
      <c r="D31" s="15">
        <f t="shared" si="4"/>
        <v>13210200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358</v>
      </c>
    </row>
    <row r="32" spans="1:9" s="2" customFormat="1" ht="15" x14ac:dyDescent="0.25">
      <c r="A32" s="12" t="s">
        <v>25</v>
      </c>
      <c r="B32" s="17">
        <f>SUM(B25:B31)</f>
        <v>7033</v>
      </c>
      <c r="C32" s="18"/>
      <c r="D32" s="19">
        <f t="shared" ref="D32:I32" si="6">SUM(D25:D31)</f>
        <v>82583300</v>
      </c>
      <c r="E32" s="17">
        <f t="shared" si="6"/>
        <v>45</v>
      </c>
      <c r="F32" s="17">
        <f t="shared" si="6"/>
        <v>683</v>
      </c>
      <c r="G32" s="17">
        <f t="shared" si="6"/>
        <v>4</v>
      </c>
      <c r="H32" s="17">
        <f t="shared" si="6"/>
        <v>0</v>
      </c>
      <c r="I32" s="17">
        <f t="shared" si="6"/>
        <v>7765</v>
      </c>
    </row>
    <row r="33" spans="1:12" ht="15" x14ac:dyDescent="0.25">
      <c r="A33" s="20" t="s">
        <v>26</v>
      </c>
      <c r="B33" s="21"/>
      <c r="C33" s="21"/>
      <c r="D33" s="22">
        <v>25000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82608300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10733</v>
      </c>
      <c r="C37" s="14">
        <f t="shared" si="7"/>
        <v>9200</v>
      </c>
      <c r="D37" s="15">
        <f t="shared" ref="D37:D43" si="9">+D13+D25</f>
        <v>98743600</v>
      </c>
      <c r="E37" s="16">
        <f t="shared" ref="E37:H43" si="10">E25+E13</f>
        <v>84</v>
      </c>
      <c r="F37" s="16">
        <f t="shared" si="10"/>
        <v>661</v>
      </c>
      <c r="G37" s="16">
        <f t="shared" si="10"/>
        <v>3</v>
      </c>
      <c r="H37" s="16">
        <f t="shared" si="10"/>
        <v>0</v>
      </c>
      <c r="I37" s="16">
        <f>B37+E37+F37+G37+H37</f>
        <v>11481</v>
      </c>
      <c r="J37" s="26"/>
      <c r="K37" s="26"/>
    </row>
    <row r="38" spans="1:12" ht="15" x14ac:dyDescent="0.25">
      <c r="A38" s="12" t="s">
        <v>19</v>
      </c>
      <c r="B38" s="16">
        <f t="shared" si="8"/>
        <v>1081</v>
      </c>
      <c r="C38" s="14">
        <f t="shared" si="7"/>
        <v>9700</v>
      </c>
      <c r="D38" s="15">
        <f t="shared" si="9"/>
        <v>10485700</v>
      </c>
      <c r="E38" s="16">
        <f t="shared" si="10"/>
        <v>0</v>
      </c>
      <c r="F38" s="16">
        <f t="shared" si="10"/>
        <v>641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1722</v>
      </c>
      <c r="J38" s="26"/>
      <c r="K38" s="26"/>
    </row>
    <row r="39" spans="1:12" ht="15" x14ac:dyDescent="0.25">
      <c r="A39" s="12" t="s">
        <v>20</v>
      </c>
      <c r="B39" s="16">
        <f t="shared" si="8"/>
        <v>717</v>
      </c>
      <c r="C39" s="14">
        <f t="shared" si="7"/>
        <v>10500</v>
      </c>
      <c r="D39" s="15">
        <f t="shared" si="9"/>
        <v>7528500</v>
      </c>
      <c r="E39" s="16">
        <f t="shared" si="10"/>
        <v>5</v>
      </c>
      <c r="F39" s="16">
        <f t="shared" si="10"/>
        <v>2</v>
      </c>
      <c r="G39" s="16">
        <f t="shared" ref="G39:H39" si="13">G27+G15</f>
        <v>4</v>
      </c>
      <c r="H39" s="16">
        <f t="shared" si="13"/>
        <v>0</v>
      </c>
      <c r="I39" s="16">
        <f t="shared" si="12"/>
        <v>728</v>
      </c>
      <c r="J39" s="26"/>
      <c r="K39" s="26"/>
    </row>
    <row r="40" spans="1:12" ht="15" x14ac:dyDescent="0.25">
      <c r="A40" s="12" t="s">
        <v>21</v>
      </c>
      <c r="B40" s="16">
        <f t="shared" si="8"/>
        <v>657</v>
      </c>
      <c r="C40" s="14">
        <f t="shared" si="7"/>
        <v>14900</v>
      </c>
      <c r="D40" s="15">
        <f t="shared" si="9"/>
        <v>9789300</v>
      </c>
      <c r="E40" s="16">
        <f t="shared" si="10"/>
        <v>4</v>
      </c>
      <c r="F40" s="16">
        <f t="shared" si="10"/>
        <v>1</v>
      </c>
      <c r="G40" s="16">
        <f t="shared" ref="G40:H40" si="14">G28+G16</f>
        <v>0</v>
      </c>
      <c r="H40" s="16">
        <f t="shared" si="14"/>
        <v>0</v>
      </c>
      <c r="I40" s="16">
        <f t="shared" si="12"/>
        <v>662</v>
      </c>
      <c r="J40" s="26"/>
      <c r="K40" s="26"/>
    </row>
    <row r="41" spans="1:12" ht="15" x14ac:dyDescent="0.25">
      <c r="A41" s="12" t="s">
        <v>22</v>
      </c>
      <c r="B41" s="16">
        <f t="shared" si="8"/>
        <v>373</v>
      </c>
      <c r="C41" s="14">
        <f t="shared" si="7"/>
        <v>25100</v>
      </c>
      <c r="D41" s="15">
        <f t="shared" si="9"/>
        <v>9362300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373</v>
      </c>
      <c r="J41" s="26"/>
      <c r="K41" s="26"/>
    </row>
    <row r="42" spans="1:12" ht="15" x14ac:dyDescent="0.25">
      <c r="A42" s="12" t="s">
        <v>23</v>
      </c>
      <c r="B42" s="16">
        <f t="shared" si="8"/>
        <v>212</v>
      </c>
      <c r="C42" s="14">
        <f t="shared" si="7"/>
        <v>33000</v>
      </c>
      <c r="D42" s="15">
        <f t="shared" si="9"/>
        <v>6996000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212</v>
      </c>
      <c r="J42" s="26"/>
      <c r="K42" s="26"/>
    </row>
    <row r="43" spans="1:12" ht="15" x14ac:dyDescent="0.25">
      <c r="A43" s="12" t="s">
        <v>24</v>
      </c>
      <c r="B43" s="16">
        <f t="shared" si="8"/>
        <v>742</v>
      </c>
      <c r="C43" s="14">
        <f t="shared" si="7"/>
        <v>36900</v>
      </c>
      <c r="D43" s="15">
        <f t="shared" si="9"/>
        <v>27379800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742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14515</v>
      </c>
      <c r="C44" s="18"/>
      <c r="D44" s="19">
        <f t="shared" ref="D44:F44" si="18">SUM(D37:D43)</f>
        <v>170285200</v>
      </c>
      <c r="E44" s="17">
        <f t="shared" si="18"/>
        <v>93</v>
      </c>
      <c r="F44" s="17">
        <f t="shared" si="18"/>
        <v>1305</v>
      </c>
      <c r="G44" s="17">
        <f>SUM(G37:G43)</f>
        <v>7</v>
      </c>
      <c r="H44" s="17">
        <f>SUM(H37:H43)</f>
        <v>0</v>
      </c>
      <c r="I44" s="17">
        <f>SUM(I37:I43)</f>
        <v>15920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39300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170324500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369</v>
      </c>
      <c r="D52" s="34">
        <f>(C52*B52)</f>
        <v>3394800</v>
      </c>
      <c r="E52" s="20"/>
      <c r="F52" s="32" t="s">
        <v>18</v>
      </c>
      <c r="G52" s="33">
        <f>B52-2300</f>
        <v>6900</v>
      </c>
      <c r="H52" s="13">
        <v>274</v>
      </c>
      <c r="I52" s="34">
        <f>(H52*G52)</f>
        <v>1890600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185</v>
      </c>
      <c r="D53" s="34">
        <f t="shared" ref="D53:D58" si="20">(C53*B53)</f>
        <v>1794500</v>
      </c>
      <c r="E53" s="20"/>
      <c r="F53" s="32" t="s">
        <v>19</v>
      </c>
      <c r="G53" s="33">
        <f>B53-2300</f>
        <v>7400</v>
      </c>
      <c r="H53" s="13">
        <v>152</v>
      </c>
      <c r="I53" s="34">
        <f t="shared" ref="I53:I58" si="21">(H53*G53)</f>
        <v>1124800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26</v>
      </c>
      <c r="D54" s="34">
        <f t="shared" si="20"/>
        <v>273000</v>
      </c>
      <c r="E54" s="20"/>
      <c r="F54" s="32" t="s">
        <v>20</v>
      </c>
      <c r="G54" s="33">
        <f>B54-2900</f>
        <v>7600</v>
      </c>
      <c r="H54" s="13">
        <v>13</v>
      </c>
      <c r="I54" s="34">
        <f t="shared" si="21"/>
        <v>98800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38</v>
      </c>
      <c r="D55" s="34">
        <f t="shared" si="20"/>
        <v>566200</v>
      </c>
      <c r="E55" s="20"/>
      <c r="F55" s="32" t="s">
        <v>21</v>
      </c>
      <c r="G55" s="33">
        <f>B55-3100</f>
        <v>11800</v>
      </c>
      <c r="H55" s="13">
        <v>29</v>
      </c>
      <c r="I55" s="34">
        <f t="shared" si="21"/>
        <v>342200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66</v>
      </c>
      <c r="D56" s="34">
        <f t="shared" si="20"/>
        <v>1656600</v>
      </c>
      <c r="E56" s="20"/>
      <c r="F56" s="32" t="s">
        <v>22</v>
      </c>
      <c r="G56" s="33">
        <f>B56-3100</f>
        <v>22000</v>
      </c>
      <c r="H56" s="13">
        <v>57</v>
      </c>
      <c r="I56" s="34">
        <f t="shared" si="21"/>
        <v>1254000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26</v>
      </c>
      <c r="D57" s="34">
        <f t="shared" si="20"/>
        <v>858000</v>
      </c>
      <c r="E57" s="20"/>
      <c r="F57" s="32" t="s">
        <v>23</v>
      </c>
      <c r="G57" s="33">
        <f>B57-3100</f>
        <v>29900</v>
      </c>
      <c r="H57" s="13">
        <v>22</v>
      </c>
      <c r="I57" s="34">
        <f t="shared" si="21"/>
        <v>657800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17</v>
      </c>
      <c r="D58" s="34">
        <f t="shared" si="20"/>
        <v>627300</v>
      </c>
      <c r="E58" s="20"/>
      <c r="F58" s="32" t="s">
        <v>24</v>
      </c>
      <c r="G58" s="33">
        <f>B58-3100</f>
        <v>33800</v>
      </c>
      <c r="H58" s="13">
        <v>6</v>
      </c>
      <c r="I58" s="34">
        <f t="shared" si="21"/>
        <v>202800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727</v>
      </c>
      <c r="D59" s="36">
        <f>SUM(D52:D58)</f>
        <v>9170400</v>
      </c>
      <c r="E59" s="37"/>
      <c r="F59" s="112" t="s">
        <v>39</v>
      </c>
      <c r="G59" s="112"/>
      <c r="H59" s="35">
        <f>SUM(H52:H58)</f>
        <v>553</v>
      </c>
      <c r="I59" s="36">
        <f>SUM(I52:I58)</f>
        <v>5571000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4981</v>
      </c>
      <c r="D77" s="95">
        <f>B77*C77</f>
        <v>11456300</v>
      </c>
      <c r="E77" s="3"/>
      <c r="F77" s="57" t="s">
        <v>18</v>
      </c>
      <c r="G77" s="58">
        <f t="shared" ref="G77:G83" si="24">B37</f>
        <v>10733</v>
      </c>
      <c r="H77" s="59">
        <f t="shared" ref="H77:H83" si="25">G77*200</f>
        <v>2146600</v>
      </c>
      <c r="I77" s="60">
        <f>G77*100</f>
        <v>1073300</v>
      </c>
      <c r="J77" s="61">
        <f>G77*400</f>
        <v>4293200</v>
      </c>
      <c r="K77" s="92">
        <f>G77*200</f>
        <v>2146600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497</v>
      </c>
      <c r="D78" s="95">
        <f t="shared" ref="D78:D83" si="26">B78*C78</f>
        <v>1143100</v>
      </c>
      <c r="E78" s="3"/>
      <c r="F78" s="57" t="s">
        <v>19</v>
      </c>
      <c r="G78" s="58">
        <f t="shared" si="24"/>
        <v>1081</v>
      </c>
      <c r="H78" s="59">
        <f t="shared" si="25"/>
        <v>216200</v>
      </c>
      <c r="I78" s="60">
        <f>G78*300</f>
        <v>324300</v>
      </c>
      <c r="J78" s="61">
        <f>G78*400</f>
        <v>432400</v>
      </c>
      <c r="K78" s="92">
        <f>G78*200</f>
        <v>216200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289</v>
      </c>
      <c r="D79" s="95">
        <f t="shared" si="26"/>
        <v>838100</v>
      </c>
      <c r="E79" s="3"/>
      <c r="F79" s="57" t="s">
        <v>20</v>
      </c>
      <c r="G79" s="58">
        <f t="shared" si="24"/>
        <v>717</v>
      </c>
      <c r="H79" s="59">
        <f t="shared" si="25"/>
        <v>143400</v>
      </c>
      <c r="I79" s="60">
        <f>G79*300</f>
        <v>215100</v>
      </c>
      <c r="J79" s="61">
        <f>G79*400</f>
        <v>286800</v>
      </c>
      <c r="K79" s="92">
        <f>G79*200</f>
        <v>143400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259</v>
      </c>
      <c r="D80" s="95">
        <f t="shared" si="26"/>
        <v>802900</v>
      </c>
      <c r="E80" s="3"/>
      <c r="F80" s="57" t="s">
        <v>21</v>
      </c>
      <c r="G80" s="58">
        <f t="shared" si="24"/>
        <v>657</v>
      </c>
      <c r="H80" s="59">
        <f t="shared" si="25"/>
        <v>131400</v>
      </c>
      <c r="I80" s="60">
        <f>G80*300</f>
        <v>197100</v>
      </c>
      <c r="J80" s="61">
        <f>G80*200</f>
        <v>131400</v>
      </c>
      <c r="K80" s="92">
        <f>G80*100</f>
        <v>65700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179</v>
      </c>
      <c r="D81" s="95">
        <f t="shared" si="26"/>
        <v>554900</v>
      </c>
      <c r="E81" s="3"/>
      <c r="F81" s="57" t="s">
        <v>22</v>
      </c>
      <c r="G81" s="58">
        <f t="shared" si="24"/>
        <v>373</v>
      </c>
      <c r="H81" s="59">
        <f t="shared" si="25"/>
        <v>74600</v>
      </c>
      <c r="I81" s="60">
        <f>G81*300</f>
        <v>111900</v>
      </c>
      <c r="J81" s="61">
        <f>G81*600</f>
        <v>223800</v>
      </c>
      <c r="K81" s="92">
        <f>G81*300</f>
        <v>111900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94</v>
      </c>
      <c r="D82" s="95">
        <f t="shared" si="26"/>
        <v>291400</v>
      </c>
      <c r="E82" s="3"/>
      <c r="F82" s="57" t="s">
        <v>23</v>
      </c>
      <c r="G82" s="58">
        <f t="shared" si="24"/>
        <v>212</v>
      </c>
      <c r="H82" s="59">
        <f t="shared" si="25"/>
        <v>42400</v>
      </c>
      <c r="I82" s="60">
        <f>G82*300</f>
        <v>63600</v>
      </c>
      <c r="J82" s="61">
        <f>G82*800</f>
        <v>169600</v>
      </c>
      <c r="K82" s="92">
        <f t="shared" ref="K82:K83" si="27">G82*400</f>
        <v>84800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320</v>
      </c>
      <c r="D83" s="95">
        <f t="shared" si="26"/>
        <v>992000</v>
      </c>
      <c r="E83" s="3"/>
      <c r="F83" s="57" t="s">
        <v>24</v>
      </c>
      <c r="G83" s="58">
        <f t="shared" si="24"/>
        <v>742</v>
      </c>
      <c r="H83" s="59">
        <f t="shared" si="25"/>
        <v>148400</v>
      </c>
      <c r="I83" s="60">
        <f>G83*200</f>
        <v>148400</v>
      </c>
      <c r="J83" s="61">
        <f>G83*800</f>
        <v>593600</v>
      </c>
      <c r="K83" s="92">
        <f t="shared" si="27"/>
        <v>296800</v>
      </c>
    </row>
    <row r="84" spans="1:12" ht="20.100000000000001" customHeight="1" x14ac:dyDescent="0.25">
      <c r="A84" s="115" t="s">
        <v>54</v>
      </c>
      <c r="B84" s="115"/>
      <c r="C84" s="62">
        <f>SUM(C77:C83)</f>
        <v>6619</v>
      </c>
      <c r="D84" s="97">
        <f>SUM(D77:D83)</f>
        <v>16078700</v>
      </c>
      <c r="E84" s="3"/>
      <c r="F84" s="64" t="s">
        <v>55</v>
      </c>
      <c r="G84" s="65">
        <f>SUM(G77:G83)</f>
        <v>14515</v>
      </c>
      <c r="H84" s="66">
        <f>SUM(H77:H83)</f>
        <v>2903000</v>
      </c>
      <c r="I84" s="67">
        <f>SUM(I77:I83)</f>
        <v>2133700</v>
      </c>
      <c r="J84" s="68">
        <f>SUM(J77:J83)</f>
        <v>6130800</v>
      </c>
      <c r="K84" s="93">
        <f>SUM(K77:K83)</f>
        <v>3065400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170324500</v>
      </c>
      <c r="C88" s="127"/>
      <c r="D88" s="46"/>
      <c r="E88" s="108" t="s">
        <v>57</v>
      </c>
      <c r="F88" s="108"/>
      <c r="G88" s="72">
        <f>D59+I59</f>
        <v>14741400</v>
      </c>
      <c r="H88" s="108" t="s">
        <v>58</v>
      </c>
      <c r="I88" s="108"/>
      <c r="J88" s="73">
        <f>C59+H59+E44+F44+G44</f>
        <v>2685</v>
      </c>
    </row>
    <row r="89" spans="1:12" ht="24" x14ac:dyDescent="0.25">
      <c r="A89" s="74" t="s">
        <v>59</v>
      </c>
      <c r="B89" s="128">
        <f>D59+I59+H72</f>
        <v>14741400</v>
      </c>
      <c r="C89" s="128"/>
      <c r="D89" s="75"/>
      <c r="E89" s="108" t="s">
        <v>60</v>
      </c>
      <c r="F89" s="108"/>
      <c r="G89" s="72">
        <f>D44</f>
        <v>170285200</v>
      </c>
      <c r="H89" s="108" t="s">
        <v>61</v>
      </c>
      <c r="I89" s="108"/>
      <c r="J89" s="73">
        <f>I44</f>
        <v>15920</v>
      </c>
    </row>
    <row r="90" spans="1:12" ht="17.25" customHeight="1" x14ac:dyDescent="0.25">
      <c r="A90" s="76" t="s">
        <v>62</v>
      </c>
      <c r="B90" s="120">
        <f>D84</f>
        <v>16078700</v>
      </c>
      <c r="C90" s="120"/>
      <c r="D90" s="75"/>
      <c r="E90" s="121" t="s">
        <v>63</v>
      </c>
      <c r="F90" s="122"/>
      <c r="G90" s="77">
        <f>IF(G89=0,0,G88/G89)</f>
        <v>8.6568885610728355E-2</v>
      </c>
      <c r="H90" s="121" t="s">
        <v>63</v>
      </c>
      <c r="I90" s="122"/>
      <c r="J90" s="77">
        <f>IF(J89=0,0,J88/J89)</f>
        <v>0.16865577889447236</v>
      </c>
    </row>
    <row r="91" spans="1:12" ht="17.25" customHeight="1" x14ac:dyDescent="0.25">
      <c r="A91" s="25" t="s">
        <v>64</v>
      </c>
      <c r="B91" s="123">
        <f>B88-B89-B90</f>
        <v>139504400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2903000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2133700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6130800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3065400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L98"/>
  <sheetViews>
    <sheetView topLeftCell="A73" zoomScale="80" zoomScaleNormal="80" workbookViewId="0">
      <selection activeCell="H21" sqref="H2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+RIDYM!B7+16</f>
        <v>42660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8741</v>
      </c>
      <c r="C13" s="14">
        <f>RIDYM!C13</f>
        <v>9200</v>
      </c>
      <c r="D13" s="15">
        <f t="shared" ref="D13:D19" si="0">+C13*B13</f>
        <v>80417200</v>
      </c>
      <c r="E13" s="13">
        <v>60</v>
      </c>
      <c r="F13" s="13">
        <v>317</v>
      </c>
      <c r="G13" s="13">
        <v>0</v>
      </c>
      <c r="H13" s="13">
        <v>0</v>
      </c>
      <c r="I13" s="16">
        <f>B13+E13+F13+G13+H13</f>
        <v>9118</v>
      </c>
    </row>
    <row r="14" spans="1:12" ht="15" x14ac:dyDescent="0.25">
      <c r="A14" s="12" t="s">
        <v>19</v>
      </c>
      <c r="B14" s="13">
        <v>1027</v>
      </c>
      <c r="C14" s="14">
        <f>RIDYM!C14</f>
        <v>9700</v>
      </c>
      <c r="D14" s="15">
        <f t="shared" si="0"/>
        <v>9961900</v>
      </c>
      <c r="E14" s="13">
        <v>0</v>
      </c>
      <c r="F14" s="13">
        <v>278</v>
      </c>
      <c r="G14" s="13">
        <v>1</v>
      </c>
      <c r="H14" s="13">
        <v>0</v>
      </c>
      <c r="I14" s="16">
        <f t="shared" ref="I14:I19" si="1">B14+E14+F14+G14+H14</f>
        <v>1306</v>
      </c>
    </row>
    <row r="15" spans="1:12" ht="15" x14ac:dyDescent="0.25">
      <c r="A15" s="12" t="s">
        <v>20</v>
      </c>
      <c r="B15" s="13">
        <v>372</v>
      </c>
      <c r="C15" s="14">
        <f>RIDYM!C15</f>
        <v>10500</v>
      </c>
      <c r="D15" s="15">
        <f t="shared" si="0"/>
        <v>3906000</v>
      </c>
      <c r="E15" s="13">
        <v>5</v>
      </c>
      <c r="F15" s="13">
        <v>1</v>
      </c>
      <c r="G15" s="13">
        <v>0</v>
      </c>
      <c r="H15" s="13">
        <v>0</v>
      </c>
      <c r="I15" s="16">
        <f t="shared" si="1"/>
        <v>378</v>
      </c>
    </row>
    <row r="16" spans="1:12" ht="15" x14ac:dyDescent="0.25">
      <c r="A16" s="12" t="s">
        <v>21</v>
      </c>
      <c r="B16" s="13">
        <v>244</v>
      </c>
      <c r="C16" s="14">
        <f>RIDYM!C16</f>
        <v>14900</v>
      </c>
      <c r="D16" s="15">
        <f t="shared" si="0"/>
        <v>3635600</v>
      </c>
      <c r="E16" s="13">
        <v>0</v>
      </c>
      <c r="F16" s="13">
        <v>2</v>
      </c>
      <c r="G16" s="13">
        <v>0</v>
      </c>
      <c r="H16" s="13">
        <v>0</v>
      </c>
      <c r="I16" s="16">
        <f t="shared" si="1"/>
        <v>246</v>
      </c>
    </row>
    <row r="17" spans="1:9" ht="15" x14ac:dyDescent="0.25">
      <c r="A17" s="12" t="s">
        <v>22</v>
      </c>
      <c r="B17" s="13">
        <v>300</v>
      </c>
      <c r="C17" s="14">
        <f>RIDYM!C17</f>
        <v>25100</v>
      </c>
      <c r="D17" s="15">
        <f t="shared" si="0"/>
        <v>7530000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300</v>
      </c>
    </row>
    <row r="18" spans="1:9" ht="15" x14ac:dyDescent="0.25">
      <c r="A18" s="12" t="s">
        <v>23</v>
      </c>
      <c r="B18" s="13">
        <v>55</v>
      </c>
      <c r="C18" s="14">
        <f>RIDYM!C18</f>
        <v>33000</v>
      </c>
      <c r="D18" s="15">
        <f t="shared" si="0"/>
        <v>1815000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55</v>
      </c>
    </row>
    <row r="19" spans="1:9" ht="15" x14ac:dyDescent="0.25">
      <c r="A19" s="12" t="s">
        <v>24</v>
      </c>
      <c r="B19" s="13">
        <v>146</v>
      </c>
      <c r="C19" s="14">
        <f>RIDYM!C19</f>
        <v>36900</v>
      </c>
      <c r="D19" s="15">
        <f t="shared" si="0"/>
        <v>5387400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146</v>
      </c>
    </row>
    <row r="20" spans="1:9" s="2" customFormat="1" ht="15" x14ac:dyDescent="0.25">
      <c r="A20" s="12" t="s">
        <v>25</v>
      </c>
      <c r="B20" s="17">
        <f>SUM(B13:B19)</f>
        <v>10885</v>
      </c>
      <c r="C20" s="18"/>
      <c r="D20" s="19">
        <f t="shared" ref="D20:I20" si="2">SUM(D13:D19)</f>
        <v>112653100</v>
      </c>
      <c r="E20" s="17">
        <f t="shared" si="2"/>
        <v>65</v>
      </c>
      <c r="F20" s="17">
        <f t="shared" si="2"/>
        <v>598</v>
      </c>
      <c r="G20" s="17">
        <f t="shared" si="2"/>
        <v>1</v>
      </c>
      <c r="H20" s="17">
        <f t="shared" si="2"/>
        <v>0</v>
      </c>
      <c r="I20" s="17">
        <f t="shared" si="2"/>
        <v>11549</v>
      </c>
    </row>
    <row r="21" spans="1:9" ht="15" x14ac:dyDescent="0.25">
      <c r="A21" s="20" t="s">
        <v>26</v>
      </c>
      <c r="B21" s="21"/>
      <c r="C21" s="21"/>
      <c r="D21" s="22">
        <v>16900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112670000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5590</v>
      </c>
      <c r="C25" s="14">
        <f t="shared" si="3"/>
        <v>9200</v>
      </c>
      <c r="D25" s="15">
        <f t="shared" ref="D25:D31" si="4">+C25*B25</f>
        <v>51428000</v>
      </c>
      <c r="E25" s="13">
        <v>50</v>
      </c>
      <c r="F25" s="13">
        <v>286</v>
      </c>
      <c r="G25" s="13">
        <v>1</v>
      </c>
      <c r="H25" s="13">
        <v>0</v>
      </c>
      <c r="I25" s="16">
        <f>B25+E25+F25+G25+H25</f>
        <v>5927</v>
      </c>
    </row>
    <row r="26" spans="1:9" ht="15" x14ac:dyDescent="0.25">
      <c r="A26" s="12" t="s">
        <v>19</v>
      </c>
      <c r="B26" s="13">
        <v>745</v>
      </c>
      <c r="C26" s="14">
        <f t="shared" si="3"/>
        <v>9700</v>
      </c>
      <c r="D26" s="15">
        <f t="shared" si="4"/>
        <v>7226500</v>
      </c>
      <c r="E26" s="13">
        <v>0</v>
      </c>
      <c r="F26" s="13">
        <v>329</v>
      </c>
      <c r="G26" s="13">
        <v>1</v>
      </c>
      <c r="H26" s="13">
        <v>0</v>
      </c>
      <c r="I26" s="16">
        <f t="shared" ref="I26:I31" si="5">B26+E26+F26+G26+H26</f>
        <v>1075</v>
      </c>
    </row>
    <row r="27" spans="1:9" ht="15" x14ac:dyDescent="0.25">
      <c r="A27" s="12" t="s">
        <v>20</v>
      </c>
      <c r="B27" s="13">
        <v>258</v>
      </c>
      <c r="C27" s="14">
        <f t="shared" si="3"/>
        <v>10500</v>
      </c>
      <c r="D27" s="15">
        <f t="shared" si="4"/>
        <v>2709000</v>
      </c>
      <c r="E27" s="13">
        <v>5</v>
      </c>
      <c r="F27" s="13">
        <v>0</v>
      </c>
      <c r="G27" s="13">
        <v>0</v>
      </c>
      <c r="H27" s="13">
        <v>0</v>
      </c>
      <c r="I27" s="16">
        <f t="shared" si="5"/>
        <v>263</v>
      </c>
    </row>
    <row r="28" spans="1:9" ht="15" x14ac:dyDescent="0.25">
      <c r="A28" s="12" t="s">
        <v>21</v>
      </c>
      <c r="B28" s="13">
        <v>170</v>
      </c>
      <c r="C28" s="14">
        <f t="shared" si="3"/>
        <v>14900</v>
      </c>
      <c r="D28" s="15">
        <f t="shared" si="4"/>
        <v>2533000</v>
      </c>
      <c r="E28" s="13">
        <v>3</v>
      </c>
      <c r="F28" s="13">
        <v>1</v>
      </c>
      <c r="G28" s="13">
        <v>0</v>
      </c>
      <c r="H28" s="13">
        <v>0</v>
      </c>
      <c r="I28" s="16">
        <f t="shared" si="5"/>
        <v>174</v>
      </c>
    </row>
    <row r="29" spans="1:9" ht="15" x14ac:dyDescent="0.25">
      <c r="A29" s="12" t="s">
        <v>22</v>
      </c>
      <c r="B29" s="13">
        <v>292</v>
      </c>
      <c r="C29" s="14">
        <f t="shared" si="3"/>
        <v>25100</v>
      </c>
      <c r="D29" s="15">
        <f t="shared" si="4"/>
        <v>7329200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292</v>
      </c>
    </row>
    <row r="30" spans="1:9" ht="15" x14ac:dyDescent="0.25">
      <c r="A30" s="12" t="s">
        <v>23</v>
      </c>
      <c r="B30" s="13">
        <v>36</v>
      </c>
      <c r="C30" s="14">
        <f t="shared" si="3"/>
        <v>33000</v>
      </c>
      <c r="D30" s="15">
        <f t="shared" si="4"/>
        <v>1188000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36</v>
      </c>
    </row>
    <row r="31" spans="1:9" ht="15" x14ac:dyDescent="0.25">
      <c r="A31" s="12" t="s">
        <v>24</v>
      </c>
      <c r="B31" s="13">
        <v>107</v>
      </c>
      <c r="C31" s="14">
        <f t="shared" si="3"/>
        <v>36900</v>
      </c>
      <c r="D31" s="15">
        <f t="shared" si="4"/>
        <v>3948300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107</v>
      </c>
    </row>
    <row r="32" spans="1:9" s="2" customFormat="1" ht="15" x14ac:dyDescent="0.25">
      <c r="A32" s="12" t="s">
        <v>25</v>
      </c>
      <c r="B32" s="17">
        <f>SUM(B25:B31)</f>
        <v>7198</v>
      </c>
      <c r="C32" s="18"/>
      <c r="D32" s="19">
        <f t="shared" ref="D32:I32" si="6">SUM(D25:D31)</f>
        <v>76362000</v>
      </c>
      <c r="E32" s="17">
        <f t="shared" si="6"/>
        <v>58</v>
      </c>
      <c r="F32" s="17">
        <f t="shared" si="6"/>
        <v>616</v>
      </c>
      <c r="G32" s="17">
        <f t="shared" si="6"/>
        <v>2</v>
      </c>
      <c r="H32" s="17">
        <f t="shared" si="6"/>
        <v>0</v>
      </c>
      <c r="I32" s="17">
        <f t="shared" si="6"/>
        <v>7874</v>
      </c>
    </row>
    <row r="33" spans="1:12" ht="15" x14ac:dyDescent="0.25">
      <c r="A33" s="20" t="s">
        <v>26</v>
      </c>
      <c r="B33" s="21"/>
      <c r="C33" s="21"/>
      <c r="D33" s="22">
        <v>17700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76379700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14331</v>
      </c>
      <c r="C37" s="14">
        <f t="shared" si="7"/>
        <v>9200</v>
      </c>
      <c r="D37" s="15">
        <f t="shared" ref="D37:D43" si="9">+D13+D25</f>
        <v>131845200</v>
      </c>
      <c r="E37" s="16">
        <f t="shared" ref="E37:H43" si="10">E25+E13</f>
        <v>110</v>
      </c>
      <c r="F37" s="16">
        <f t="shared" si="10"/>
        <v>603</v>
      </c>
      <c r="G37" s="16">
        <f t="shared" si="10"/>
        <v>1</v>
      </c>
      <c r="H37" s="16">
        <f t="shared" si="10"/>
        <v>0</v>
      </c>
      <c r="I37" s="16">
        <f>B37+E37+F37+G37+H37</f>
        <v>15045</v>
      </c>
      <c r="J37" s="26"/>
      <c r="K37" s="26"/>
    </row>
    <row r="38" spans="1:12" ht="15" x14ac:dyDescent="0.25">
      <c r="A38" s="12" t="s">
        <v>19</v>
      </c>
      <c r="B38" s="16">
        <f t="shared" si="8"/>
        <v>1772</v>
      </c>
      <c r="C38" s="14">
        <f t="shared" si="7"/>
        <v>9700</v>
      </c>
      <c r="D38" s="15">
        <f t="shared" si="9"/>
        <v>17188400</v>
      </c>
      <c r="E38" s="16">
        <f t="shared" si="10"/>
        <v>0</v>
      </c>
      <c r="F38" s="16">
        <f t="shared" si="10"/>
        <v>607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2381</v>
      </c>
      <c r="J38" s="26"/>
      <c r="K38" s="26"/>
    </row>
    <row r="39" spans="1:12" ht="15" x14ac:dyDescent="0.25">
      <c r="A39" s="12" t="s">
        <v>20</v>
      </c>
      <c r="B39" s="16">
        <f t="shared" si="8"/>
        <v>630</v>
      </c>
      <c r="C39" s="14">
        <f t="shared" si="7"/>
        <v>10500</v>
      </c>
      <c r="D39" s="15">
        <f t="shared" si="9"/>
        <v>6615000</v>
      </c>
      <c r="E39" s="16">
        <f t="shared" si="10"/>
        <v>10</v>
      </c>
      <c r="F39" s="16">
        <f t="shared" si="10"/>
        <v>1</v>
      </c>
      <c r="G39" s="16">
        <f t="shared" ref="G39:H39" si="13">G27+G15</f>
        <v>0</v>
      </c>
      <c r="H39" s="16">
        <f t="shared" si="13"/>
        <v>0</v>
      </c>
      <c r="I39" s="16">
        <f t="shared" si="12"/>
        <v>641</v>
      </c>
      <c r="J39" s="26"/>
      <c r="K39" s="26"/>
    </row>
    <row r="40" spans="1:12" ht="15" x14ac:dyDescent="0.25">
      <c r="A40" s="12" t="s">
        <v>21</v>
      </c>
      <c r="B40" s="16">
        <f t="shared" si="8"/>
        <v>414</v>
      </c>
      <c r="C40" s="14">
        <f t="shared" si="7"/>
        <v>14900</v>
      </c>
      <c r="D40" s="15">
        <f t="shared" si="9"/>
        <v>6168600</v>
      </c>
      <c r="E40" s="16">
        <f t="shared" si="10"/>
        <v>3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420</v>
      </c>
      <c r="J40" s="26"/>
      <c r="K40" s="26"/>
    </row>
    <row r="41" spans="1:12" ht="15" x14ac:dyDescent="0.25">
      <c r="A41" s="12" t="s">
        <v>22</v>
      </c>
      <c r="B41" s="16">
        <f t="shared" si="8"/>
        <v>592</v>
      </c>
      <c r="C41" s="14">
        <f t="shared" si="7"/>
        <v>25100</v>
      </c>
      <c r="D41" s="15">
        <f t="shared" si="9"/>
        <v>14859200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592</v>
      </c>
      <c r="J41" s="26"/>
      <c r="K41" s="26"/>
    </row>
    <row r="42" spans="1:12" ht="15" x14ac:dyDescent="0.25">
      <c r="A42" s="12" t="s">
        <v>23</v>
      </c>
      <c r="B42" s="16">
        <f t="shared" si="8"/>
        <v>91</v>
      </c>
      <c r="C42" s="14">
        <f t="shared" si="7"/>
        <v>33000</v>
      </c>
      <c r="D42" s="15">
        <f t="shared" si="9"/>
        <v>3003000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91</v>
      </c>
      <c r="J42" s="26"/>
      <c r="K42" s="26"/>
    </row>
    <row r="43" spans="1:12" ht="15" x14ac:dyDescent="0.25">
      <c r="A43" s="12" t="s">
        <v>24</v>
      </c>
      <c r="B43" s="16">
        <f t="shared" si="8"/>
        <v>253</v>
      </c>
      <c r="C43" s="14">
        <f t="shared" si="7"/>
        <v>36900</v>
      </c>
      <c r="D43" s="15">
        <f t="shared" si="9"/>
        <v>9335700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253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18083</v>
      </c>
      <c r="C44" s="18"/>
      <c r="D44" s="19">
        <f t="shared" ref="D44:F44" si="18">SUM(D37:D43)</f>
        <v>189015100</v>
      </c>
      <c r="E44" s="17">
        <f t="shared" si="18"/>
        <v>123</v>
      </c>
      <c r="F44" s="17">
        <f t="shared" si="18"/>
        <v>1214</v>
      </c>
      <c r="G44" s="17">
        <f>SUM(G37:G43)</f>
        <v>3</v>
      </c>
      <c r="H44" s="17">
        <f>SUM(H37:H43)</f>
        <v>0</v>
      </c>
      <c r="I44" s="17">
        <f>SUM(I37:I43)</f>
        <v>19423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34600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189049700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878</v>
      </c>
      <c r="D52" s="34">
        <f>(C52*B52)</f>
        <v>8077600</v>
      </c>
      <c r="E52" s="20"/>
      <c r="F52" s="32" t="s">
        <v>18</v>
      </c>
      <c r="G52" s="33">
        <f>B52-2300</f>
        <v>6900</v>
      </c>
      <c r="H52" s="13">
        <v>225</v>
      </c>
      <c r="I52" s="34">
        <f>(H52*G52)</f>
        <v>1552500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317</v>
      </c>
      <c r="D53" s="34">
        <f t="shared" ref="D53:D58" si="20">(C53*B53)</f>
        <v>3074900</v>
      </c>
      <c r="E53" s="20"/>
      <c r="F53" s="32" t="s">
        <v>19</v>
      </c>
      <c r="G53" s="33">
        <f>B53-2300</f>
        <v>7400</v>
      </c>
      <c r="H53" s="13">
        <v>193</v>
      </c>
      <c r="I53" s="34">
        <f t="shared" ref="I53:I58" si="21">(H53*G53)</f>
        <v>1428200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43</v>
      </c>
      <c r="D54" s="34">
        <f t="shared" si="20"/>
        <v>451500</v>
      </c>
      <c r="E54" s="20"/>
      <c r="F54" s="32" t="s">
        <v>20</v>
      </c>
      <c r="G54" s="33">
        <f>B54-2900</f>
        <v>7600</v>
      </c>
      <c r="H54" s="13">
        <v>25</v>
      </c>
      <c r="I54" s="34">
        <f t="shared" si="21"/>
        <v>190000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64</v>
      </c>
      <c r="D55" s="34">
        <f t="shared" si="20"/>
        <v>953600</v>
      </c>
      <c r="E55" s="20"/>
      <c r="F55" s="32" t="s">
        <v>21</v>
      </c>
      <c r="G55" s="33">
        <f>B55-3100</f>
        <v>11800</v>
      </c>
      <c r="H55" s="13">
        <v>39</v>
      </c>
      <c r="I55" s="34">
        <f t="shared" si="21"/>
        <v>460200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234</v>
      </c>
      <c r="D56" s="34">
        <f t="shared" si="20"/>
        <v>5873400</v>
      </c>
      <c r="E56" s="20"/>
      <c r="F56" s="32" t="s">
        <v>22</v>
      </c>
      <c r="G56" s="33">
        <f>B56-3100</f>
        <v>22000</v>
      </c>
      <c r="H56" s="13">
        <v>233</v>
      </c>
      <c r="I56" s="34">
        <f t="shared" si="21"/>
        <v>5126000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30</v>
      </c>
      <c r="D57" s="34">
        <f t="shared" si="20"/>
        <v>990000</v>
      </c>
      <c r="E57" s="20"/>
      <c r="F57" s="32" t="s">
        <v>23</v>
      </c>
      <c r="G57" s="33">
        <f>B57-3100</f>
        <v>29900</v>
      </c>
      <c r="H57" s="13">
        <v>20</v>
      </c>
      <c r="I57" s="34">
        <f t="shared" si="21"/>
        <v>598000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6</v>
      </c>
      <c r="D58" s="34">
        <f t="shared" si="20"/>
        <v>221400</v>
      </c>
      <c r="E58" s="20"/>
      <c r="F58" s="32" t="s">
        <v>24</v>
      </c>
      <c r="G58" s="33">
        <f>B58-3100</f>
        <v>33800</v>
      </c>
      <c r="H58" s="13">
        <v>2</v>
      </c>
      <c r="I58" s="34">
        <f t="shared" si="21"/>
        <v>67600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1572</v>
      </c>
      <c r="D59" s="36">
        <f>SUM(D52:D58)</f>
        <v>19642400</v>
      </c>
      <c r="E59" s="37"/>
      <c r="F59" s="112" t="s">
        <v>39</v>
      </c>
      <c r="G59" s="112"/>
      <c r="H59" s="35">
        <f>SUM(H52:H58)</f>
        <v>737</v>
      </c>
      <c r="I59" s="36">
        <f>SUM(I52:I58)</f>
        <v>9422500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3354</v>
      </c>
      <c r="D77" s="95">
        <f>B77*C77</f>
        <v>7714200</v>
      </c>
      <c r="E77" s="3"/>
      <c r="F77" s="57" t="s">
        <v>18</v>
      </c>
      <c r="G77" s="58">
        <f t="shared" ref="G77:G83" si="24">B37</f>
        <v>14331</v>
      </c>
      <c r="H77" s="59">
        <f t="shared" ref="H77:H83" si="25">G77*200</f>
        <v>2866200</v>
      </c>
      <c r="I77" s="60">
        <f>G77*100</f>
        <v>1433100</v>
      </c>
      <c r="J77" s="61">
        <f>G77*400</f>
        <v>5732400</v>
      </c>
      <c r="K77" s="92">
        <f>G77*200</f>
        <v>2866200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692</v>
      </c>
      <c r="D78" s="95">
        <f t="shared" ref="D78:D83" si="26">B78*C78</f>
        <v>1591600</v>
      </c>
      <c r="E78" s="3"/>
      <c r="F78" s="57" t="s">
        <v>19</v>
      </c>
      <c r="G78" s="58">
        <f t="shared" si="24"/>
        <v>1772</v>
      </c>
      <c r="H78" s="59">
        <f t="shared" si="25"/>
        <v>354400</v>
      </c>
      <c r="I78" s="60">
        <f>G78*300</f>
        <v>531600</v>
      </c>
      <c r="J78" s="61">
        <f>G78*400</f>
        <v>708800</v>
      </c>
      <c r="K78" s="92">
        <f>G78*200</f>
        <v>354400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233</v>
      </c>
      <c r="D79" s="95">
        <f t="shared" si="26"/>
        <v>675700</v>
      </c>
      <c r="E79" s="3"/>
      <c r="F79" s="57" t="s">
        <v>20</v>
      </c>
      <c r="G79" s="58">
        <f t="shared" si="24"/>
        <v>630</v>
      </c>
      <c r="H79" s="59">
        <f t="shared" si="25"/>
        <v>126000</v>
      </c>
      <c r="I79" s="60">
        <f>G79*300</f>
        <v>189000</v>
      </c>
      <c r="J79" s="61">
        <f>G79*400</f>
        <v>252000</v>
      </c>
      <c r="K79" s="92">
        <f>G79*200</f>
        <v>126000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155</v>
      </c>
      <c r="D80" s="95">
        <f t="shared" si="26"/>
        <v>480500</v>
      </c>
      <c r="E80" s="3"/>
      <c r="F80" s="57" t="s">
        <v>21</v>
      </c>
      <c r="G80" s="58">
        <f t="shared" si="24"/>
        <v>414</v>
      </c>
      <c r="H80" s="59">
        <f t="shared" si="25"/>
        <v>82800</v>
      </c>
      <c r="I80" s="60">
        <f>G80*300</f>
        <v>124200</v>
      </c>
      <c r="J80" s="61">
        <f>G80*200</f>
        <v>82800</v>
      </c>
      <c r="K80" s="92">
        <f>G80*100</f>
        <v>41400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276</v>
      </c>
      <c r="D81" s="95">
        <f t="shared" si="26"/>
        <v>855600</v>
      </c>
      <c r="E81" s="3"/>
      <c r="F81" s="57" t="s">
        <v>22</v>
      </c>
      <c r="G81" s="58">
        <f t="shared" si="24"/>
        <v>592</v>
      </c>
      <c r="H81" s="59">
        <f t="shared" si="25"/>
        <v>118400</v>
      </c>
      <c r="I81" s="60">
        <f>G81*300</f>
        <v>177600</v>
      </c>
      <c r="J81" s="61">
        <f>G81*600</f>
        <v>355200</v>
      </c>
      <c r="K81" s="92">
        <f>G81*300</f>
        <v>177600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29</v>
      </c>
      <c r="D82" s="95">
        <f t="shared" si="26"/>
        <v>89900</v>
      </c>
      <c r="E82" s="3"/>
      <c r="F82" s="57" t="s">
        <v>23</v>
      </c>
      <c r="G82" s="58">
        <f t="shared" si="24"/>
        <v>91</v>
      </c>
      <c r="H82" s="59">
        <f t="shared" si="25"/>
        <v>18200</v>
      </c>
      <c r="I82" s="60">
        <f>G82*300</f>
        <v>27300</v>
      </c>
      <c r="J82" s="61">
        <f>G82*800</f>
        <v>72800</v>
      </c>
      <c r="K82" s="92">
        <f t="shared" ref="K82:K83" si="27">G82*400</f>
        <v>36400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94</v>
      </c>
      <c r="D83" s="95">
        <f t="shared" si="26"/>
        <v>291400</v>
      </c>
      <c r="E83" s="3"/>
      <c r="F83" s="57" t="s">
        <v>24</v>
      </c>
      <c r="G83" s="58">
        <f t="shared" si="24"/>
        <v>253</v>
      </c>
      <c r="H83" s="59">
        <f t="shared" si="25"/>
        <v>50600</v>
      </c>
      <c r="I83" s="60">
        <f>G83*200</f>
        <v>50600</v>
      </c>
      <c r="J83" s="61">
        <f>G83*800</f>
        <v>202400</v>
      </c>
      <c r="K83" s="92">
        <f t="shared" si="27"/>
        <v>101200</v>
      </c>
    </row>
    <row r="84" spans="1:12" ht="20.100000000000001" customHeight="1" x14ac:dyDescent="0.25">
      <c r="A84" s="115" t="s">
        <v>54</v>
      </c>
      <c r="B84" s="115"/>
      <c r="C84" s="62">
        <f>SUM(C77:C83)</f>
        <v>4833</v>
      </c>
      <c r="D84" s="97">
        <f>SUM(D77:D83)</f>
        <v>11698900</v>
      </c>
      <c r="E84" s="3"/>
      <c r="F84" s="64" t="s">
        <v>55</v>
      </c>
      <c r="G84" s="65">
        <f>SUM(G77:G83)</f>
        <v>18083</v>
      </c>
      <c r="H84" s="66">
        <f>SUM(H77:H83)</f>
        <v>3616600</v>
      </c>
      <c r="I84" s="67">
        <f>SUM(I77:I83)</f>
        <v>2533400</v>
      </c>
      <c r="J84" s="68">
        <f>SUM(J77:J83)</f>
        <v>7406400</v>
      </c>
      <c r="K84" s="93">
        <f>SUM(K77:K83)</f>
        <v>3703200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189049700</v>
      </c>
      <c r="C88" s="127"/>
      <c r="D88" s="46"/>
      <c r="E88" s="108" t="s">
        <v>57</v>
      </c>
      <c r="F88" s="108"/>
      <c r="G88" s="72">
        <f>D59+I59</f>
        <v>29064900</v>
      </c>
      <c r="H88" s="108" t="s">
        <v>58</v>
      </c>
      <c r="I88" s="108"/>
      <c r="J88" s="73">
        <f>C59+H59+E44+F44+G44</f>
        <v>3649</v>
      </c>
    </row>
    <row r="89" spans="1:12" ht="24" x14ac:dyDescent="0.25">
      <c r="A89" s="74" t="s">
        <v>59</v>
      </c>
      <c r="B89" s="128">
        <f>D59+I59+H72</f>
        <v>29064900</v>
      </c>
      <c r="C89" s="128"/>
      <c r="D89" s="75"/>
      <c r="E89" s="108" t="s">
        <v>60</v>
      </c>
      <c r="F89" s="108"/>
      <c r="G89" s="72">
        <f>D44</f>
        <v>189015100</v>
      </c>
      <c r="H89" s="108" t="s">
        <v>61</v>
      </c>
      <c r="I89" s="108"/>
      <c r="J89" s="73">
        <f>I44</f>
        <v>19423</v>
      </c>
    </row>
    <row r="90" spans="1:12" ht="17.25" customHeight="1" x14ac:dyDescent="0.25">
      <c r="A90" s="76" t="s">
        <v>62</v>
      </c>
      <c r="B90" s="120">
        <f>D84</f>
        <v>11698900</v>
      </c>
      <c r="C90" s="120"/>
      <c r="D90" s="75"/>
      <c r="E90" s="121" t="s">
        <v>63</v>
      </c>
      <c r="F90" s="122"/>
      <c r="G90" s="77">
        <f>IF(G89=0,0,G88/G89)</f>
        <v>0.15377025433417754</v>
      </c>
      <c r="H90" s="121" t="s">
        <v>63</v>
      </c>
      <c r="I90" s="122"/>
      <c r="J90" s="77">
        <f>IF(J89=0,0,J88/J89)</f>
        <v>0.18787005097049889</v>
      </c>
    </row>
    <row r="91" spans="1:12" ht="17.25" customHeight="1" x14ac:dyDescent="0.25">
      <c r="A91" s="25" t="s">
        <v>64</v>
      </c>
      <c r="B91" s="123">
        <f>B88-B89-B90</f>
        <v>148285900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3616600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2533400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7406400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3703200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L98"/>
  <sheetViews>
    <sheetView topLeftCell="A79" zoomScale="80" zoomScaleNormal="80" workbookViewId="0">
      <selection activeCell="G96" sqref="G96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+RIDYM!B7+17</f>
        <v>42661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3027</v>
      </c>
      <c r="C13" s="14">
        <f>RIDYM!C13</f>
        <v>9200</v>
      </c>
      <c r="D13" s="15">
        <f t="shared" ref="D13:D19" si="0">+C13*B13</f>
        <v>27848400</v>
      </c>
      <c r="E13" s="13">
        <v>57</v>
      </c>
      <c r="F13" s="13">
        <v>395</v>
      </c>
      <c r="G13" s="13">
        <v>0</v>
      </c>
      <c r="H13" s="13">
        <v>0</v>
      </c>
      <c r="I13" s="16">
        <f>B13+E13+F13+G13+H13</f>
        <v>3479</v>
      </c>
    </row>
    <row r="14" spans="1:12" ht="15" x14ac:dyDescent="0.25">
      <c r="A14" s="12" t="s">
        <v>19</v>
      </c>
      <c r="B14" s="13">
        <v>497</v>
      </c>
      <c r="C14" s="14">
        <f>RIDYM!C14</f>
        <v>9700</v>
      </c>
      <c r="D14" s="15">
        <f t="shared" si="0"/>
        <v>4820900</v>
      </c>
      <c r="E14" s="13">
        <v>0</v>
      </c>
      <c r="F14" s="13">
        <v>296</v>
      </c>
      <c r="G14" s="13">
        <v>1</v>
      </c>
      <c r="H14" s="13">
        <v>0</v>
      </c>
      <c r="I14" s="16">
        <f t="shared" ref="I14:I19" si="1">B14+E14+F14+G14+H14</f>
        <v>794</v>
      </c>
    </row>
    <row r="15" spans="1:12" ht="15" x14ac:dyDescent="0.25">
      <c r="A15" s="12" t="s">
        <v>20</v>
      </c>
      <c r="B15" s="13">
        <v>709</v>
      </c>
      <c r="C15" s="14">
        <f>RIDYM!C15</f>
        <v>10500</v>
      </c>
      <c r="D15" s="15">
        <f t="shared" si="0"/>
        <v>7444500</v>
      </c>
      <c r="E15" s="13">
        <v>2</v>
      </c>
      <c r="F15" s="13">
        <v>3</v>
      </c>
      <c r="G15" s="13">
        <v>0</v>
      </c>
      <c r="H15" s="13">
        <v>0</v>
      </c>
      <c r="I15" s="16">
        <f t="shared" si="1"/>
        <v>714</v>
      </c>
    </row>
    <row r="16" spans="1:12" ht="15" x14ac:dyDescent="0.25">
      <c r="A16" s="12" t="s">
        <v>21</v>
      </c>
      <c r="B16" s="13">
        <v>481</v>
      </c>
      <c r="C16" s="14">
        <f>RIDYM!C16</f>
        <v>14900</v>
      </c>
      <c r="D16" s="15">
        <f t="shared" si="0"/>
        <v>7166900</v>
      </c>
      <c r="E16" s="13">
        <v>1</v>
      </c>
      <c r="F16" s="13">
        <v>11</v>
      </c>
      <c r="G16" s="13">
        <v>0</v>
      </c>
      <c r="H16" s="13">
        <v>0</v>
      </c>
      <c r="I16" s="16">
        <f t="shared" si="1"/>
        <v>493</v>
      </c>
    </row>
    <row r="17" spans="1:9" ht="15" x14ac:dyDescent="0.25">
      <c r="A17" s="12" t="s">
        <v>22</v>
      </c>
      <c r="B17" s="13">
        <v>512</v>
      </c>
      <c r="C17" s="14">
        <f>RIDYM!C17</f>
        <v>25100</v>
      </c>
      <c r="D17" s="15">
        <f t="shared" si="0"/>
        <v>12851200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512</v>
      </c>
    </row>
    <row r="18" spans="1:9" ht="15" x14ac:dyDescent="0.25">
      <c r="A18" s="12" t="s">
        <v>23</v>
      </c>
      <c r="B18" s="13">
        <v>82</v>
      </c>
      <c r="C18" s="14">
        <f>RIDYM!C18</f>
        <v>33000</v>
      </c>
      <c r="D18" s="15">
        <f t="shared" si="0"/>
        <v>2706000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82</v>
      </c>
    </row>
    <row r="19" spans="1:9" ht="15" x14ac:dyDescent="0.25">
      <c r="A19" s="12" t="s">
        <v>24</v>
      </c>
      <c r="B19" s="13">
        <v>206</v>
      </c>
      <c r="C19" s="14">
        <f>RIDYM!C19</f>
        <v>36900</v>
      </c>
      <c r="D19" s="15">
        <f t="shared" si="0"/>
        <v>7601400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206</v>
      </c>
    </row>
    <row r="20" spans="1:9" s="2" customFormat="1" ht="15" x14ac:dyDescent="0.25">
      <c r="A20" s="12" t="s">
        <v>25</v>
      </c>
      <c r="B20" s="17">
        <f>SUM(B13:B19)</f>
        <v>5514</v>
      </c>
      <c r="C20" s="18"/>
      <c r="D20" s="19">
        <f t="shared" ref="D20:I20" si="2">SUM(D13:D19)</f>
        <v>70439300</v>
      </c>
      <c r="E20" s="17">
        <f t="shared" si="2"/>
        <v>60</v>
      </c>
      <c r="F20" s="17">
        <f t="shared" si="2"/>
        <v>705</v>
      </c>
      <c r="G20" s="17">
        <f t="shared" si="2"/>
        <v>1</v>
      </c>
      <c r="H20" s="17">
        <f t="shared" si="2"/>
        <v>0</v>
      </c>
      <c r="I20" s="17">
        <f t="shared" si="2"/>
        <v>6280</v>
      </c>
    </row>
    <row r="21" spans="1:9" ht="15" x14ac:dyDescent="0.25">
      <c r="A21" s="20" t="s">
        <v>26</v>
      </c>
      <c r="B21" s="21"/>
      <c r="C21" s="21"/>
      <c r="D21" s="22">
        <v>3000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70442300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2825</v>
      </c>
      <c r="C25" s="14">
        <f t="shared" si="3"/>
        <v>9200</v>
      </c>
      <c r="D25" s="15">
        <f t="shared" ref="D25:D31" si="4">+C25*B25</f>
        <v>25990000</v>
      </c>
      <c r="E25" s="13">
        <v>56</v>
      </c>
      <c r="F25" s="13">
        <v>402</v>
      </c>
      <c r="G25" s="13">
        <v>0</v>
      </c>
      <c r="H25" s="13">
        <v>0</v>
      </c>
      <c r="I25" s="16">
        <f>B25+E25+F25+G25+H25</f>
        <v>3283</v>
      </c>
    </row>
    <row r="26" spans="1:9" ht="15" x14ac:dyDescent="0.25">
      <c r="A26" s="12" t="s">
        <v>19</v>
      </c>
      <c r="B26" s="13">
        <v>473</v>
      </c>
      <c r="C26" s="14">
        <f t="shared" si="3"/>
        <v>9700</v>
      </c>
      <c r="D26" s="15">
        <f t="shared" si="4"/>
        <v>4588100</v>
      </c>
      <c r="E26" s="13">
        <v>0</v>
      </c>
      <c r="F26" s="13">
        <v>324</v>
      </c>
      <c r="G26" s="13">
        <v>1</v>
      </c>
      <c r="H26" s="13">
        <v>0</v>
      </c>
      <c r="I26" s="16">
        <f t="shared" ref="I26:I31" si="5">B26+E26+F26+G26+H26</f>
        <v>798</v>
      </c>
    </row>
    <row r="27" spans="1:9" ht="15" x14ac:dyDescent="0.25">
      <c r="A27" s="12" t="s">
        <v>20</v>
      </c>
      <c r="B27" s="13">
        <v>857</v>
      </c>
      <c r="C27" s="14">
        <f t="shared" si="3"/>
        <v>10500</v>
      </c>
      <c r="D27" s="15">
        <f t="shared" si="4"/>
        <v>8998500</v>
      </c>
      <c r="E27" s="13">
        <v>2</v>
      </c>
      <c r="F27" s="13">
        <v>3</v>
      </c>
      <c r="G27" s="13">
        <v>0</v>
      </c>
      <c r="H27" s="13">
        <v>0</v>
      </c>
      <c r="I27" s="16">
        <f t="shared" si="5"/>
        <v>862</v>
      </c>
    </row>
    <row r="28" spans="1:9" ht="15" x14ac:dyDescent="0.25">
      <c r="A28" s="12" t="s">
        <v>21</v>
      </c>
      <c r="B28" s="13">
        <v>586</v>
      </c>
      <c r="C28" s="14">
        <f t="shared" si="3"/>
        <v>14900</v>
      </c>
      <c r="D28" s="15">
        <f t="shared" si="4"/>
        <v>8731400</v>
      </c>
      <c r="E28" s="13">
        <v>1</v>
      </c>
      <c r="F28" s="13">
        <v>10</v>
      </c>
      <c r="G28" s="13">
        <v>0</v>
      </c>
      <c r="H28" s="13">
        <v>0</v>
      </c>
      <c r="I28" s="16">
        <f t="shared" si="5"/>
        <v>597</v>
      </c>
    </row>
    <row r="29" spans="1:9" ht="15" x14ac:dyDescent="0.25">
      <c r="A29" s="12" t="s">
        <v>22</v>
      </c>
      <c r="B29" s="13">
        <v>575</v>
      </c>
      <c r="C29" s="14">
        <f t="shared" si="3"/>
        <v>25100</v>
      </c>
      <c r="D29" s="15">
        <f t="shared" si="4"/>
        <v>14432500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575</v>
      </c>
    </row>
    <row r="30" spans="1:9" ht="15" x14ac:dyDescent="0.25">
      <c r="A30" s="12" t="s">
        <v>23</v>
      </c>
      <c r="B30" s="13">
        <v>137</v>
      </c>
      <c r="C30" s="14">
        <f t="shared" si="3"/>
        <v>33000</v>
      </c>
      <c r="D30" s="15">
        <f t="shared" si="4"/>
        <v>4521000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137</v>
      </c>
    </row>
    <row r="31" spans="1:9" ht="15" x14ac:dyDescent="0.25">
      <c r="A31" s="12" t="s">
        <v>24</v>
      </c>
      <c r="B31" s="13">
        <v>374</v>
      </c>
      <c r="C31" s="14">
        <f t="shared" si="3"/>
        <v>36900</v>
      </c>
      <c r="D31" s="15">
        <f t="shared" si="4"/>
        <v>13800600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374</v>
      </c>
    </row>
    <row r="32" spans="1:9" s="2" customFormat="1" ht="15" x14ac:dyDescent="0.25">
      <c r="A32" s="12" t="s">
        <v>25</v>
      </c>
      <c r="B32" s="17">
        <f>SUM(B25:B31)</f>
        <v>5827</v>
      </c>
      <c r="C32" s="18"/>
      <c r="D32" s="19">
        <f t="shared" ref="D32:I32" si="6">SUM(D25:D31)</f>
        <v>81062100</v>
      </c>
      <c r="E32" s="17">
        <f t="shared" si="6"/>
        <v>59</v>
      </c>
      <c r="F32" s="17">
        <f t="shared" si="6"/>
        <v>739</v>
      </c>
      <c r="G32" s="17">
        <f t="shared" si="6"/>
        <v>1</v>
      </c>
      <c r="H32" s="17">
        <f t="shared" si="6"/>
        <v>0</v>
      </c>
      <c r="I32" s="17">
        <f t="shared" si="6"/>
        <v>6626</v>
      </c>
    </row>
    <row r="33" spans="1:12" ht="15" x14ac:dyDescent="0.25">
      <c r="A33" s="20" t="s">
        <v>26</v>
      </c>
      <c r="B33" s="21"/>
      <c r="C33" s="21"/>
      <c r="D33" s="22">
        <v>7100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81069200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5852</v>
      </c>
      <c r="C37" s="14">
        <f t="shared" si="7"/>
        <v>9200</v>
      </c>
      <c r="D37" s="15">
        <f t="shared" ref="D37:D43" si="9">+D13+D25</f>
        <v>53838400</v>
      </c>
      <c r="E37" s="16">
        <f t="shared" ref="E37:H43" si="10">E25+E13</f>
        <v>113</v>
      </c>
      <c r="F37" s="16">
        <f t="shared" si="10"/>
        <v>797</v>
      </c>
      <c r="G37" s="16">
        <f t="shared" si="10"/>
        <v>0</v>
      </c>
      <c r="H37" s="16">
        <f t="shared" si="10"/>
        <v>0</v>
      </c>
      <c r="I37" s="16">
        <f>B37+E37+F37+G37+H37</f>
        <v>6762</v>
      </c>
      <c r="J37" s="26"/>
      <c r="K37" s="26"/>
    </row>
    <row r="38" spans="1:12" ht="15" x14ac:dyDescent="0.25">
      <c r="A38" s="12" t="s">
        <v>19</v>
      </c>
      <c r="B38" s="16">
        <f t="shared" si="8"/>
        <v>970</v>
      </c>
      <c r="C38" s="14">
        <f t="shared" si="7"/>
        <v>9700</v>
      </c>
      <c r="D38" s="15">
        <f t="shared" si="9"/>
        <v>9409000</v>
      </c>
      <c r="E38" s="16">
        <f t="shared" si="10"/>
        <v>0</v>
      </c>
      <c r="F38" s="16">
        <f t="shared" si="10"/>
        <v>620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1592</v>
      </c>
      <c r="J38" s="26"/>
      <c r="K38" s="26"/>
    </row>
    <row r="39" spans="1:12" ht="15" x14ac:dyDescent="0.25">
      <c r="A39" s="12" t="s">
        <v>20</v>
      </c>
      <c r="B39" s="16">
        <f t="shared" si="8"/>
        <v>1566</v>
      </c>
      <c r="C39" s="14">
        <f t="shared" si="7"/>
        <v>10500</v>
      </c>
      <c r="D39" s="15">
        <f t="shared" si="9"/>
        <v>16443000</v>
      </c>
      <c r="E39" s="16">
        <f t="shared" si="10"/>
        <v>4</v>
      </c>
      <c r="F39" s="16">
        <f t="shared" si="10"/>
        <v>6</v>
      </c>
      <c r="G39" s="16">
        <f t="shared" ref="G39:H39" si="13">G27+G15</f>
        <v>0</v>
      </c>
      <c r="H39" s="16">
        <f t="shared" si="13"/>
        <v>0</v>
      </c>
      <c r="I39" s="16">
        <f t="shared" si="12"/>
        <v>1576</v>
      </c>
      <c r="J39" s="26"/>
      <c r="K39" s="26"/>
    </row>
    <row r="40" spans="1:12" ht="15" x14ac:dyDescent="0.25">
      <c r="A40" s="12" t="s">
        <v>21</v>
      </c>
      <c r="B40" s="16">
        <f t="shared" si="8"/>
        <v>1067</v>
      </c>
      <c r="C40" s="14">
        <f t="shared" si="7"/>
        <v>14900</v>
      </c>
      <c r="D40" s="15">
        <f t="shared" si="9"/>
        <v>15898300</v>
      </c>
      <c r="E40" s="16">
        <f t="shared" si="10"/>
        <v>2</v>
      </c>
      <c r="F40" s="16">
        <f t="shared" si="10"/>
        <v>21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1090</v>
      </c>
      <c r="J40" s="26"/>
      <c r="K40" s="26"/>
    </row>
    <row r="41" spans="1:12" ht="15" x14ac:dyDescent="0.25">
      <c r="A41" s="12" t="s">
        <v>22</v>
      </c>
      <c r="B41" s="16">
        <f t="shared" si="8"/>
        <v>1087</v>
      </c>
      <c r="C41" s="14">
        <f t="shared" si="7"/>
        <v>25100</v>
      </c>
      <c r="D41" s="15">
        <f t="shared" si="9"/>
        <v>27283700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1087</v>
      </c>
      <c r="J41" s="26"/>
      <c r="K41" s="26"/>
    </row>
    <row r="42" spans="1:12" ht="15" x14ac:dyDescent="0.25">
      <c r="A42" s="12" t="s">
        <v>23</v>
      </c>
      <c r="B42" s="16">
        <f t="shared" si="8"/>
        <v>219</v>
      </c>
      <c r="C42" s="14">
        <f t="shared" si="7"/>
        <v>33000</v>
      </c>
      <c r="D42" s="15">
        <f t="shared" si="9"/>
        <v>7227000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219</v>
      </c>
      <c r="J42" s="26"/>
      <c r="K42" s="26"/>
    </row>
    <row r="43" spans="1:12" ht="15" x14ac:dyDescent="0.25">
      <c r="A43" s="12" t="s">
        <v>24</v>
      </c>
      <c r="B43" s="16">
        <f t="shared" si="8"/>
        <v>580</v>
      </c>
      <c r="C43" s="14">
        <f t="shared" si="7"/>
        <v>36900</v>
      </c>
      <c r="D43" s="15">
        <f t="shared" si="9"/>
        <v>21402000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580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11341</v>
      </c>
      <c r="C44" s="18"/>
      <c r="D44" s="19">
        <f t="shared" ref="D44:F44" si="18">SUM(D37:D43)</f>
        <v>151501400</v>
      </c>
      <c r="E44" s="17">
        <f t="shared" si="18"/>
        <v>119</v>
      </c>
      <c r="F44" s="17">
        <f t="shared" si="18"/>
        <v>1444</v>
      </c>
      <c r="G44" s="17">
        <f>SUM(G37:G43)</f>
        <v>2</v>
      </c>
      <c r="H44" s="17">
        <f>SUM(H37:H43)</f>
        <v>0</v>
      </c>
      <c r="I44" s="17">
        <f>SUM(I37:I43)</f>
        <v>12906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151511500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385</v>
      </c>
      <c r="D52" s="34">
        <f>(C52*B52)</f>
        <v>3542000</v>
      </c>
      <c r="E52" s="20"/>
      <c r="F52" s="32" t="s">
        <v>18</v>
      </c>
      <c r="G52" s="33">
        <f>B52-2300</f>
        <v>6900</v>
      </c>
      <c r="H52" s="13">
        <v>311</v>
      </c>
      <c r="I52" s="34">
        <f>(H52*G52)</f>
        <v>2145900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140</v>
      </c>
      <c r="D53" s="34">
        <f t="shared" ref="D53:D58" si="20">(C53*B53)</f>
        <v>1358000</v>
      </c>
      <c r="E53" s="20"/>
      <c r="F53" s="32" t="s">
        <v>19</v>
      </c>
      <c r="G53" s="33">
        <f>B53-2300</f>
        <v>7400</v>
      </c>
      <c r="H53" s="13">
        <v>141</v>
      </c>
      <c r="I53" s="34">
        <f t="shared" ref="I53:I58" si="21">(H53*G53)</f>
        <v>1043400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131</v>
      </c>
      <c r="D54" s="34">
        <f t="shared" si="20"/>
        <v>1375500</v>
      </c>
      <c r="E54" s="20"/>
      <c r="F54" s="32" t="s">
        <v>20</v>
      </c>
      <c r="G54" s="33">
        <f>B54-2900</f>
        <v>7600</v>
      </c>
      <c r="H54" s="13">
        <v>95</v>
      </c>
      <c r="I54" s="34">
        <f t="shared" si="21"/>
        <v>722000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110</v>
      </c>
      <c r="D55" s="34">
        <f t="shared" si="20"/>
        <v>1639000</v>
      </c>
      <c r="E55" s="20"/>
      <c r="F55" s="32" t="s">
        <v>21</v>
      </c>
      <c r="G55" s="33">
        <f>B55-3100</f>
        <v>11800</v>
      </c>
      <c r="H55" s="13">
        <v>95</v>
      </c>
      <c r="I55" s="34">
        <f t="shared" si="21"/>
        <v>1121000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370</v>
      </c>
      <c r="D56" s="34">
        <f t="shared" si="20"/>
        <v>9287000</v>
      </c>
      <c r="E56" s="20"/>
      <c r="F56" s="32" t="s">
        <v>22</v>
      </c>
      <c r="G56" s="33">
        <f>B56-3100</f>
        <v>22000</v>
      </c>
      <c r="H56" s="13">
        <v>290</v>
      </c>
      <c r="I56" s="34">
        <f t="shared" si="21"/>
        <v>6380000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38</v>
      </c>
      <c r="D57" s="34">
        <f t="shared" si="20"/>
        <v>1254000</v>
      </c>
      <c r="E57" s="20"/>
      <c r="F57" s="32" t="s">
        <v>23</v>
      </c>
      <c r="G57" s="33">
        <f>B57-3100</f>
        <v>29900</v>
      </c>
      <c r="H57" s="13">
        <v>36</v>
      </c>
      <c r="I57" s="34">
        <f t="shared" si="21"/>
        <v>1076400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18</v>
      </c>
      <c r="D58" s="34">
        <f t="shared" si="20"/>
        <v>664200</v>
      </c>
      <c r="E58" s="20"/>
      <c r="F58" s="32" t="s">
        <v>24</v>
      </c>
      <c r="G58" s="33">
        <f>B58-3100</f>
        <v>33800</v>
      </c>
      <c r="H58" s="13">
        <v>13</v>
      </c>
      <c r="I58" s="34">
        <f t="shared" si="21"/>
        <v>439400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1192</v>
      </c>
      <c r="D59" s="36">
        <f>SUM(D52:D58)</f>
        <v>19119700</v>
      </c>
      <c r="E59" s="37"/>
      <c r="F59" s="112" t="s">
        <v>39</v>
      </c>
      <c r="G59" s="112"/>
      <c r="H59" s="35">
        <f>SUM(H52:H58)</f>
        <v>981</v>
      </c>
      <c r="I59" s="36">
        <f>SUM(I52:I58)</f>
        <v>12928100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2653</v>
      </c>
      <c r="D77" s="95">
        <f>B77*C77</f>
        <v>6101900</v>
      </c>
      <c r="E77" s="3"/>
      <c r="F77" s="57" t="s">
        <v>18</v>
      </c>
      <c r="G77" s="58">
        <f t="shared" ref="G77:G83" si="24">B37</f>
        <v>5852</v>
      </c>
      <c r="H77" s="59">
        <f t="shared" ref="H77:H83" si="25">G77*200</f>
        <v>1170400</v>
      </c>
      <c r="I77" s="60">
        <f>G77*100</f>
        <v>585200</v>
      </c>
      <c r="J77" s="61">
        <f>G77*400</f>
        <v>2340800</v>
      </c>
      <c r="K77" s="92">
        <f>G77*200</f>
        <v>1170400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459</v>
      </c>
      <c r="D78" s="95">
        <f t="shared" ref="D78:D83" si="26">B78*C78</f>
        <v>1055700</v>
      </c>
      <c r="E78" s="3"/>
      <c r="F78" s="57" t="s">
        <v>19</v>
      </c>
      <c r="G78" s="58">
        <f t="shared" si="24"/>
        <v>970</v>
      </c>
      <c r="H78" s="59">
        <f t="shared" si="25"/>
        <v>194000</v>
      </c>
      <c r="I78" s="60">
        <f>G78*300</f>
        <v>291000</v>
      </c>
      <c r="J78" s="61">
        <f>G78*400</f>
        <v>388000</v>
      </c>
      <c r="K78" s="92">
        <f>G78*200</f>
        <v>194000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788</v>
      </c>
      <c r="D79" s="95">
        <f t="shared" si="26"/>
        <v>2285200</v>
      </c>
      <c r="E79" s="3"/>
      <c r="F79" s="57" t="s">
        <v>20</v>
      </c>
      <c r="G79" s="58">
        <f t="shared" si="24"/>
        <v>1566</v>
      </c>
      <c r="H79" s="59">
        <f t="shared" si="25"/>
        <v>313200</v>
      </c>
      <c r="I79" s="60">
        <f>G79*300</f>
        <v>469800</v>
      </c>
      <c r="J79" s="61">
        <f>G79*400</f>
        <v>626400</v>
      </c>
      <c r="K79" s="92">
        <f>G79*200</f>
        <v>313200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546</v>
      </c>
      <c r="D80" s="95">
        <f t="shared" si="26"/>
        <v>1692600</v>
      </c>
      <c r="E80" s="3"/>
      <c r="F80" s="57" t="s">
        <v>21</v>
      </c>
      <c r="G80" s="58">
        <f t="shared" si="24"/>
        <v>1067</v>
      </c>
      <c r="H80" s="59">
        <f t="shared" si="25"/>
        <v>213400</v>
      </c>
      <c r="I80" s="60">
        <f>G80*300</f>
        <v>320100</v>
      </c>
      <c r="J80" s="61">
        <f>G80*200</f>
        <v>213400</v>
      </c>
      <c r="K80" s="92">
        <f>G80*100</f>
        <v>106700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507</v>
      </c>
      <c r="D81" s="95">
        <f t="shared" si="26"/>
        <v>1571700</v>
      </c>
      <c r="E81" s="3"/>
      <c r="F81" s="57" t="s">
        <v>22</v>
      </c>
      <c r="G81" s="58">
        <f t="shared" si="24"/>
        <v>1087</v>
      </c>
      <c r="H81" s="59">
        <f t="shared" si="25"/>
        <v>217400</v>
      </c>
      <c r="I81" s="60">
        <f>G81*300</f>
        <v>326100</v>
      </c>
      <c r="J81" s="61">
        <f>G81*600</f>
        <v>652200</v>
      </c>
      <c r="K81" s="92">
        <f>G81*300</f>
        <v>326100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123</v>
      </c>
      <c r="D82" s="95">
        <f t="shared" si="26"/>
        <v>381300</v>
      </c>
      <c r="E82" s="3"/>
      <c r="F82" s="57" t="s">
        <v>23</v>
      </c>
      <c r="G82" s="58">
        <f t="shared" si="24"/>
        <v>219</v>
      </c>
      <c r="H82" s="59">
        <f t="shared" si="25"/>
        <v>43800</v>
      </c>
      <c r="I82" s="60">
        <f>G82*300</f>
        <v>65700</v>
      </c>
      <c r="J82" s="61">
        <f>G82*800</f>
        <v>175200</v>
      </c>
      <c r="K82" s="92">
        <f t="shared" ref="K82:K83" si="27">G82*400</f>
        <v>87600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348</v>
      </c>
      <c r="D83" s="95">
        <f t="shared" si="26"/>
        <v>1078800</v>
      </c>
      <c r="E83" s="3"/>
      <c r="F83" s="57" t="s">
        <v>24</v>
      </c>
      <c r="G83" s="58">
        <f t="shared" si="24"/>
        <v>580</v>
      </c>
      <c r="H83" s="59">
        <f t="shared" si="25"/>
        <v>116000</v>
      </c>
      <c r="I83" s="60">
        <f>G83*200</f>
        <v>116000</v>
      </c>
      <c r="J83" s="61">
        <f>G83*800</f>
        <v>464000</v>
      </c>
      <c r="K83" s="92">
        <f t="shared" si="27"/>
        <v>232000</v>
      </c>
    </row>
    <row r="84" spans="1:12" ht="20.100000000000001" customHeight="1" x14ac:dyDescent="0.25">
      <c r="A84" s="115" t="s">
        <v>54</v>
      </c>
      <c r="B84" s="115"/>
      <c r="C84" s="62">
        <f>SUM(C77:C83)</f>
        <v>5424</v>
      </c>
      <c r="D84" s="97">
        <f>SUM(D77:D83)</f>
        <v>14167200</v>
      </c>
      <c r="E84" s="3"/>
      <c r="F84" s="64" t="s">
        <v>55</v>
      </c>
      <c r="G84" s="65">
        <f>SUM(G77:G83)</f>
        <v>11341</v>
      </c>
      <c r="H84" s="66">
        <f>SUM(H77:H83)</f>
        <v>2268200</v>
      </c>
      <c r="I84" s="67">
        <f>SUM(I77:I83)</f>
        <v>2173900</v>
      </c>
      <c r="J84" s="68">
        <f>SUM(J77:J83)</f>
        <v>4860000</v>
      </c>
      <c r="K84" s="93">
        <f>SUM(K77:K83)</f>
        <v>2430000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151511500</v>
      </c>
      <c r="C88" s="127"/>
      <c r="D88" s="46"/>
      <c r="E88" s="108" t="s">
        <v>57</v>
      </c>
      <c r="F88" s="108"/>
      <c r="G88" s="72">
        <f>D59+I59</f>
        <v>32047800</v>
      </c>
      <c r="H88" s="108" t="s">
        <v>58</v>
      </c>
      <c r="I88" s="108"/>
      <c r="J88" s="73">
        <f>C59+H59+E44+F44+G44</f>
        <v>3738</v>
      </c>
    </row>
    <row r="89" spans="1:12" ht="24" x14ac:dyDescent="0.25">
      <c r="A89" s="74" t="s">
        <v>59</v>
      </c>
      <c r="B89" s="128">
        <f>D59+I59+H72</f>
        <v>32047800</v>
      </c>
      <c r="C89" s="128"/>
      <c r="D89" s="75"/>
      <c r="E89" s="108" t="s">
        <v>60</v>
      </c>
      <c r="F89" s="108"/>
      <c r="G89" s="72">
        <f>D44</f>
        <v>151501400</v>
      </c>
      <c r="H89" s="108" t="s">
        <v>61</v>
      </c>
      <c r="I89" s="108"/>
      <c r="J89" s="73">
        <f>I44</f>
        <v>12906</v>
      </c>
    </row>
    <row r="90" spans="1:12" ht="17.25" customHeight="1" x14ac:dyDescent="0.25">
      <c r="A90" s="76" t="s">
        <v>62</v>
      </c>
      <c r="B90" s="120">
        <f>D84</f>
        <v>14167200</v>
      </c>
      <c r="C90" s="120"/>
      <c r="D90" s="75"/>
      <c r="E90" s="121" t="s">
        <v>63</v>
      </c>
      <c r="F90" s="122"/>
      <c r="G90" s="77">
        <f>IF(G89=0,0,G88/G89)</f>
        <v>0.21153467888745583</v>
      </c>
      <c r="H90" s="121" t="s">
        <v>63</v>
      </c>
      <c r="I90" s="122"/>
      <c r="J90" s="77">
        <f>IF(J89=0,0,J88/J89)</f>
        <v>0.28963272896327291</v>
      </c>
    </row>
    <row r="91" spans="1:12" ht="17.25" customHeight="1" x14ac:dyDescent="0.25">
      <c r="A91" s="25" t="s">
        <v>64</v>
      </c>
      <c r="B91" s="123">
        <f>B88-B89-B90</f>
        <v>105296500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2268200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2173900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4860000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2430000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L98"/>
  <sheetViews>
    <sheetView topLeftCell="A79" zoomScale="80" zoomScaleNormal="80" workbookViewId="0">
      <selection activeCell="F100" sqref="F10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+RIDYM!B7+18</f>
        <v>42662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2629</v>
      </c>
      <c r="C13" s="14">
        <f>RIDYM!C13</f>
        <v>9200</v>
      </c>
      <c r="D13" s="15">
        <f t="shared" ref="D13:D19" si="0">+C13*B13</f>
        <v>24186800</v>
      </c>
      <c r="E13" s="13">
        <v>57</v>
      </c>
      <c r="F13" s="13">
        <v>368</v>
      </c>
      <c r="G13" s="13">
        <v>2</v>
      </c>
      <c r="H13" s="13">
        <v>0</v>
      </c>
      <c r="I13" s="16">
        <f>B13+E13+F13+G13+H13</f>
        <v>3056</v>
      </c>
    </row>
    <row r="14" spans="1:12" ht="15" x14ac:dyDescent="0.25">
      <c r="A14" s="12" t="s">
        <v>19</v>
      </c>
      <c r="B14" s="13">
        <v>465</v>
      </c>
      <c r="C14" s="14">
        <f>RIDYM!C14</f>
        <v>9700</v>
      </c>
      <c r="D14" s="15">
        <f t="shared" si="0"/>
        <v>4510500</v>
      </c>
      <c r="E14" s="13">
        <v>0</v>
      </c>
      <c r="F14" s="13">
        <v>290</v>
      </c>
      <c r="G14" s="13">
        <v>1</v>
      </c>
      <c r="H14" s="13">
        <v>0</v>
      </c>
      <c r="I14" s="16">
        <f t="shared" ref="I14:I19" si="1">B14+E14+F14+G14+H14</f>
        <v>756</v>
      </c>
    </row>
    <row r="15" spans="1:12" ht="15" x14ac:dyDescent="0.25">
      <c r="A15" s="12" t="s">
        <v>20</v>
      </c>
      <c r="B15" s="13">
        <v>830</v>
      </c>
      <c r="C15" s="14">
        <f>RIDYM!C15</f>
        <v>10500</v>
      </c>
      <c r="D15" s="15">
        <f t="shared" si="0"/>
        <v>8715000</v>
      </c>
      <c r="E15" s="13">
        <v>2</v>
      </c>
      <c r="F15" s="13">
        <v>3</v>
      </c>
      <c r="G15" s="13">
        <v>1</v>
      </c>
      <c r="H15" s="13">
        <v>0</v>
      </c>
      <c r="I15" s="16">
        <f t="shared" si="1"/>
        <v>836</v>
      </c>
    </row>
    <row r="16" spans="1:12" ht="15" x14ac:dyDescent="0.25">
      <c r="A16" s="12" t="s">
        <v>21</v>
      </c>
      <c r="B16" s="13">
        <v>507</v>
      </c>
      <c r="C16" s="14">
        <f>RIDYM!C16</f>
        <v>14900</v>
      </c>
      <c r="D16" s="15">
        <f t="shared" si="0"/>
        <v>7554300</v>
      </c>
      <c r="E16" s="13">
        <v>1</v>
      </c>
      <c r="F16" s="13">
        <v>10</v>
      </c>
      <c r="G16" s="13">
        <v>0</v>
      </c>
      <c r="H16" s="13">
        <v>0</v>
      </c>
      <c r="I16" s="16">
        <f t="shared" si="1"/>
        <v>518</v>
      </c>
    </row>
    <row r="17" spans="1:9" ht="15" x14ac:dyDescent="0.25">
      <c r="A17" s="12" t="s">
        <v>22</v>
      </c>
      <c r="B17" s="13">
        <v>531</v>
      </c>
      <c r="C17" s="14">
        <f>RIDYM!C17</f>
        <v>25100</v>
      </c>
      <c r="D17" s="15">
        <f t="shared" si="0"/>
        <v>13328100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531</v>
      </c>
    </row>
    <row r="18" spans="1:9" ht="15" x14ac:dyDescent="0.25">
      <c r="A18" s="12" t="s">
        <v>23</v>
      </c>
      <c r="B18" s="13">
        <v>112</v>
      </c>
      <c r="C18" s="14">
        <f>RIDYM!C18</f>
        <v>33000</v>
      </c>
      <c r="D18" s="15">
        <f t="shared" si="0"/>
        <v>3696000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112</v>
      </c>
    </row>
    <row r="19" spans="1:9" ht="15" x14ac:dyDescent="0.25">
      <c r="A19" s="12" t="s">
        <v>24</v>
      </c>
      <c r="B19" s="13">
        <v>315</v>
      </c>
      <c r="C19" s="14">
        <f>RIDYM!C19</f>
        <v>36900</v>
      </c>
      <c r="D19" s="15">
        <f t="shared" si="0"/>
        <v>11623500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315</v>
      </c>
    </row>
    <row r="20" spans="1:9" s="2" customFormat="1" ht="15" x14ac:dyDescent="0.25">
      <c r="A20" s="12" t="s">
        <v>25</v>
      </c>
      <c r="B20" s="17">
        <f>SUM(B13:B19)</f>
        <v>5389</v>
      </c>
      <c r="C20" s="18"/>
      <c r="D20" s="19">
        <f t="shared" ref="D20:I20" si="2">SUM(D13:D19)</f>
        <v>73614200</v>
      </c>
      <c r="E20" s="17">
        <f t="shared" si="2"/>
        <v>60</v>
      </c>
      <c r="F20" s="17">
        <f t="shared" si="2"/>
        <v>671</v>
      </c>
      <c r="G20" s="17">
        <f t="shared" si="2"/>
        <v>4</v>
      </c>
      <c r="H20" s="17">
        <f t="shared" si="2"/>
        <v>0</v>
      </c>
      <c r="I20" s="17">
        <f t="shared" si="2"/>
        <v>6124</v>
      </c>
    </row>
    <row r="21" spans="1:9" ht="15" x14ac:dyDescent="0.25">
      <c r="A21" s="20" t="s">
        <v>26</v>
      </c>
      <c r="B21" s="21"/>
      <c r="C21" s="21"/>
      <c r="D21" s="22">
        <v>6200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73620400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2634</v>
      </c>
      <c r="C25" s="14">
        <f t="shared" si="3"/>
        <v>9200</v>
      </c>
      <c r="D25" s="15">
        <f t="shared" ref="D25:D31" si="4">+C25*B25</f>
        <v>24232800</v>
      </c>
      <c r="E25" s="13">
        <v>59</v>
      </c>
      <c r="F25" s="13">
        <v>403</v>
      </c>
      <c r="G25" s="13">
        <v>2</v>
      </c>
      <c r="H25" s="13">
        <v>0</v>
      </c>
      <c r="I25" s="16">
        <f>B25+E25+F25+G25+H25</f>
        <v>3098</v>
      </c>
    </row>
    <row r="26" spans="1:9" ht="15" x14ac:dyDescent="0.25">
      <c r="A26" s="12" t="s">
        <v>19</v>
      </c>
      <c r="B26" s="13">
        <v>428</v>
      </c>
      <c r="C26" s="14">
        <f t="shared" si="3"/>
        <v>9700</v>
      </c>
      <c r="D26" s="15">
        <f t="shared" si="4"/>
        <v>4151600</v>
      </c>
      <c r="E26" s="13">
        <v>0</v>
      </c>
      <c r="F26" s="13">
        <v>313</v>
      </c>
      <c r="G26" s="13">
        <v>1</v>
      </c>
      <c r="H26" s="13">
        <v>0</v>
      </c>
      <c r="I26" s="16">
        <f t="shared" ref="I26:I31" si="5">B26+E26+F26+G26+H26</f>
        <v>742</v>
      </c>
    </row>
    <row r="27" spans="1:9" ht="15" x14ac:dyDescent="0.25">
      <c r="A27" s="12" t="s">
        <v>20</v>
      </c>
      <c r="B27" s="13">
        <v>863</v>
      </c>
      <c r="C27" s="14">
        <f t="shared" si="3"/>
        <v>10500</v>
      </c>
      <c r="D27" s="15">
        <f t="shared" si="4"/>
        <v>9061500</v>
      </c>
      <c r="E27" s="13">
        <v>3</v>
      </c>
      <c r="F27" s="13">
        <v>3</v>
      </c>
      <c r="G27" s="13">
        <v>1</v>
      </c>
      <c r="H27" s="13">
        <v>0</v>
      </c>
      <c r="I27" s="16">
        <f t="shared" si="5"/>
        <v>870</v>
      </c>
    </row>
    <row r="28" spans="1:9" ht="15" x14ac:dyDescent="0.25">
      <c r="A28" s="12" t="s">
        <v>21</v>
      </c>
      <c r="B28" s="13">
        <v>643</v>
      </c>
      <c r="C28" s="14">
        <f t="shared" si="3"/>
        <v>14900</v>
      </c>
      <c r="D28" s="15">
        <f t="shared" si="4"/>
        <v>9580700</v>
      </c>
      <c r="E28" s="13">
        <v>3</v>
      </c>
      <c r="F28" s="13">
        <v>11</v>
      </c>
      <c r="G28" s="13">
        <v>0</v>
      </c>
      <c r="H28" s="13">
        <v>0</v>
      </c>
      <c r="I28" s="16">
        <f t="shared" si="5"/>
        <v>657</v>
      </c>
    </row>
    <row r="29" spans="1:9" ht="15" x14ac:dyDescent="0.25">
      <c r="A29" s="12" t="s">
        <v>22</v>
      </c>
      <c r="B29" s="13">
        <v>557</v>
      </c>
      <c r="C29" s="14">
        <f t="shared" si="3"/>
        <v>25100</v>
      </c>
      <c r="D29" s="15">
        <f t="shared" si="4"/>
        <v>13980700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557</v>
      </c>
    </row>
    <row r="30" spans="1:9" ht="15" x14ac:dyDescent="0.25">
      <c r="A30" s="12" t="s">
        <v>23</v>
      </c>
      <c r="B30" s="13">
        <v>141</v>
      </c>
      <c r="C30" s="14">
        <f t="shared" si="3"/>
        <v>33000</v>
      </c>
      <c r="D30" s="15">
        <f t="shared" si="4"/>
        <v>4653000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141</v>
      </c>
    </row>
    <row r="31" spans="1:9" ht="15" x14ac:dyDescent="0.25">
      <c r="A31" s="12" t="s">
        <v>24</v>
      </c>
      <c r="B31" s="13">
        <v>458</v>
      </c>
      <c r="C31" s="14">
        <f t="shared" si="3"/>
        <v>36900</v>
      </c>
      <c r="D31" s="15">
        <f t="shared" si="4"/>
        <v>16900200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458</v>
      </c>
    </row>
    <row r="32" spans="1:9" s="2" customFormat="1" ht="15" x14ac:dyDescent="0.25">
      <c r="A32" s="12" t="s">
        <v>25</v>
      </c>
      <c r="B32" s="17">
        <f>SUM(B25:B31)</f>
        <v>5724</v>
      </c>
      <c r="C32" s="18"/>
      <c r="D32" s="19">
        <f t="shared" ref="D32:I32" si="6">SUM(D25:D31)</f>
        <v>82560500</v>
      </c>
      <c r="E32" s="17">
        <f t="shared" si="6"/>
        <v>65</v>
      </c>
      <c r="F32" s="17">
        <f t="shared" si="6"/>
        <v>730</v>
      </c>
      <c r="G32" s="17">
        <f t="shared" si="6"/>
        <v>4</v>
      </c>
      <c r="H32" s="17">
        <f t="shared" si="6"/>
        <v>0</v>
      </c>
      <c r="I32" s="17">
        <f t="shared" si="6"/>
        <v>6523</v>
      </c>
    </row>
    <row r="33" spans="1:12" ht="15" x14ac:dyDescent="0.25">
      <c r="A33" s="20" t="s">
        <v>26</v>
      </c>
      <c r="B33" s="21"/>
      <c r="C33" s="21"/>
      <c r="D33" s="22">
        <v>1500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82562000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5263</v>
      </c>
      <c r="C37" s="14">
        <f t="shared" si="7"/>
        <v>9200</v>
      </c>
      <c r="D37" s="15">
        <f t="shared" ref="D37:D43" si="9">+D13+D25</f>
        <v>48419600</v>
      </c>
      <c r="E37" s="16">
        <f t="shared" ref="E37:H43" si="10">E25+E13</f>
        <v>116</v>
      </c>
      <c r="F37" s="16">
        <f t="shared" si="10"/>
        <v>771</v>
      </c>
      <c r="G37" s="16">
        <f t="shared" si="10"/>
        <v>4</v>
      </c>
      <c r="H37" s="16">
        <f t="shared" si="10"/>
        <v>0</v>
      </c>
      <c r="I37" s="16">
        <f>B37+E37+F37+G37+H37</f>
        <v>6154</v>
      </c>
      <c r="J37" s="26"/>
      <c r="K37" s="26"/>
    </row>
    <row r="38" spans="1:12" ht="15" x14ac:dyDescent="0.25">
      <c r="A38" s="12" t="s">
        <v>19</v>
      </c>
      <c r="B38" s="16">
        <f t="shared" si="8"/>
        <v>893</v>
      </c>
      <c r="C38" s="14">
        <f t="shared" si="7"/>
        <v>9700</v>
      </c>
      <c r="D38" s="15">
        <f t="shared" si="9"/>
        <v>8662100</v>
      </c>
      <c r="E38" s="16">
        <f t="shared" si="10"/>
        <v>0</v>
      </c>
      <c r="F38" s="16">
        <f t="shared" si="10"/>
        <v>603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1498</v>
      </c>
      <c r="J38" s="26"/>
      <c r="K38" s="26"/>
    </row>
    <row r="39" spans="1:12" ht="15" x14ac:dyDescent="0.25">
      <c r="A39" s="12" t="s">
        <v>20</v>
      </c>
      <c r="B39" s="16">
        <f t="shared" si="8"/>
        <v>1693</v>
      </c>
      <c r="C39" s="14">
        <f t="shared" si="7"/>
        <v>10500</v>
      </c>
      <c r="D39" s="15">
        <f t="shared" si="9"/>
        <v>17776500</v>
      </c>
      <c r="E39" s="16">
        <f t="shared" si="10"/>
        <v>5</v>
      </c>
      <c r="F39" s="16">
        <f t="shared" si="10"/>
        <v>6</v>
      </c>
      <c r="G39" s="16">
        <f t="shared" ref="G39:H39" si="13">G27+G15</f>
        <v>2</v>
      </c>
      <c r="H39" s="16">
        <f t="shared" si="13"/>
        <v>0</v>
      </c>
      <c r="I39" s="16">
        <f t="shared" si="12"/>
        <v>1706</v>
      </c>
      <c r="J39" s="26"/>
      <c r="K39" s="26"/>
    </row>
    <row r="40" spans="1:12" ht="15" x14ac:dyDescent="0.25">
      <c r="A40" s="12" t="s">
        <v>21</v>
      </c>
      <c r="B40" s="16">
        <f t="shared" si="8"/>
        <v>1150</v>
      </c>
      <c r="C40" s="14">
        <f t="shared" si="7"/>
        <v>14900</v>
      </c>
      <c r="D40" s="15">
        <f t="shared" si="9"/>
        <v>17135000</v>
      </c>
      <c r="E40" s="16">
        <f t="shared" si="10"/>
        <v>4</v>
      </c>
      <c r="F40" s="16">
        <f t="shared" si="10"/>
        <v>21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1175</v>
      </c>
      <c r="J40" s="26"/>
      <c r="K40" s="26"/>
    </row>
    <row r="41" spans="1:12" ht="15" x14ac:dyDescent="0.25">
      <c r="A41" s="12" t="s">
        <v>22</v>
      </c>
      <c r="B41" s="16">
        <f t="shared" si="8"/>
        <v>1088</v>
      </c>
      <c r="C41" s="14">
        <f t="shared" si="7"/>
        <v>25100</v>
      </c>
      <c r="D41" s="15">
        <f t="shared" si="9"/>
        <v>27308800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1088</v>
      </c>
      <c r="J41" s="26"/>
      <c r="K41" s="26"/>
    </row>
    <row r="42" spans="1:12" ht="15" x14ac:dyDescent="0.25">
      <c r="A42" s="12" t="s">
        <v>23</v>
      </c>
      <c r="B42" s="16">
        <f t="shared" si="8"/>
        <v>253</v>
      </c>
      <c r="C42" s="14">
        <f t="shared" si="7"/>
        <v>33000</v>
      </c>
      <c r="D42" s="15">
        <f t="shared" si="9"/>
        <v>8349000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253</v>
      </c>
      <c r="J42" s="26"/>
      <c r="K42" s="26"/>
    </row>
    <row r="43" spans="1:12" ht="15" x14ac:dyDescent="0.25">
      <c r="A43" s="12" t="s">
        <v>24</v>
      </c>
      <c r="B43" s="16">
        <f t="shared" si="8"/>
        <v>773</v>
      </c>
      <c r="C43" s="14">
        <f t="shared" si="7"/>
        <v>36900</v>
      </c>
      <c r="D43" s="15">
        <f t="shared" si="9"/>
        <v>28523700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773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11113</v>
      </c>
      <c r="C44" s="18"/>
      <c r="D44" s="19">
        <f t="shared" ref="D44:F44" si="18">SUM(D37:D43)</f>
        <v>156174700</v>
      </c>
      <c r="E44" s="17">
        <f t="shared" si="18"/>
        <v>125</v>
      </c>
      <c r="F44" s="17">
        <f t="shared" si="18"/>
        <v>1401</v>
      </c>
      <c r="G44" s="17">
        <f>SUM(G37:G43)</f>
        <v>8</v>
      </c>
      <c r="H44" s="17">
        <f>SUM(H37:H43)</f>
        <v>0</v>
      </c>
      <c r="I44" s="17">
        <f>SUM(I37:I43)</f>
        <v>12647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7700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156182400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383</v>
      </c>
      <c r="D52" s="34">
        <f>(C52*B52)</f>
        <v>3523600</v>
      </c>
      <c r="E52" s="20"/>
      <c r="F52" s="32" t="s">
        <v>18</v>
      </c>
      <c r="G52" s="33">
        <f>B52-2300</f>
        <v>6900</v>
      </c>
      <c r="H52" s="13">
        <v>340</v>
      </c>
      <c r="I52" s="34">
        <f>(H52*G52)</f>
        <v>2346000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134</v>
      </c>
      <c r="D53" s="34">
        <f t="shared" ref="D53:D58" si="20">(C53*B53)</f>
        <v>1299800</v>
      </c>
      <c r="E53" s="20"/>
      <c r="F53" s="32" t="s">
        <v>19</v>
      </c>
      <c r="G53" s="33">
        <f>B53-2300</f>
        <v>7400</v>
      </c>
      <c r="H53" s="13">
        <v>145</v>
      </c>
      <c r="I53" s="34">
        <f t="shared" ref="I53:I58" si="21">(H53*G53)</f>
        <v>1073000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119</v>
      </c>
      <c r="D54" s="34">
        <f t="shared" si="20"/>
        <v>1249500</v>
      </c>
      <c r="E54" s="20"/>
      <c r="F54" s="32" t="s">
        <v>20</v>
      </c>
      <c r="G54" s="33">
        <f>B54-2900</f>
        <v>7600</v>
      </c>
      <c r="H54" s="13">
        <v>95</v>
      </c>
      <c r="I54" s="34">
        <f t="shared" si="21"/>
        <v>722000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107</v>
      </c>
      <c r="D55" s="34">
        <f t="shared" si="20"/>
        <v>1594300</v>
      </c>
      <c r="E55" s="20"/>
      <c r="F55" s="32" t="s">
        <v>21</v>
      </c>
      <c r="G55" s="33">
        <f>B55-3100</f>
        <v>11800</v>
      </c>
      <c r="H55" s="13">
        <v>92</v>
      </c>
      <c r="I55" s="34">
        <f t="shared" si="21"/>
        <v>1085600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345</v>
      </c>
      <c r="D56" s="34">
        <f t="shared" si="20"/>
        <v>8659500</v>
      </c>
      <c r="E56" s="20"/>
      <c r="F56" s="32" t="s">
        <v>22</v>
      </c>
      <c r="G56" s="33">
        <f>B56-3100</f>
        <v>22000</v>
      </c>
      <c r="H56" s="13">
        <v>282</v>
      </c>
      <c r="I56" s="34">
        <f t="shared" si="21"/>
        <v>6204000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48</v>
      </c>
      <c r="D57" s="34">
        <f t="shared" si="20"/>
        <v>1584000</v>
      </c>
      <c r="E57" s="20"/>
      <c r="F57" s="32" t="s">
        <v>23</v>
      </c>
      <c r="G57" s="33">
        <f>B57-3100</f>
        <v>29900</v>
      </c>
      <c r="H57" s="13">
        <v>40</v>
      </c>
      <c r="I57" s="34">
        <f t="shared" si="21"/>
        <v>1196000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18</v>
      </c>
      <c r="D58" s="34">
        <f t="shared" si="20"/>
        <v>664200</v>
      </c>
      <c r="E58" s="20"/>
      <c r="F58" s="32" t="s">
        <v>24</v>
      </c>
      <c r="G58" s="33">
        <f>B58-3100</f>
        <v>33800</v>
      </c>
      <c r="H58" s="13">
        <v>13</v>
      </c>
      <c r="I58" s="34">
        <f t="shared" si="21"/>
        <v>439400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1154</v>
      </c>
      <c r="D59" s="36">
        <f>SUM(D52:D58)</f>
        <v>18574900</v>
      </c>
      <c r="E59" s="37"/>
      <c r="F59" s="112" t="s">
        <v>39</v>
      </c>
      <c r="G59" s="112"/>
      <c r="H59" s="35">
        <f>SUM(H52:H58)</f>
        <v>1007</v>
      </c>
      <c r="I59" s="36">
        <f>SUM(I52:I58)</f>
        <v>13066000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2526</v>
      </c>
      <c r="D77" s="95">
        <f>B77*C77</f>
        <v>5809800</v>
      </c>
      <c r="E77" s="3"/>
      <c r="F77" s="57" t="s">
        <v>18</v>
      </c>
      <c r="G77" s="58">
        <f t="shared" ref="G77:G83" si="24">B37</f>
        <v>5263</v>
      </c>
      <c r="H77" s="59">
        <f t="shared" ref="H77:H83" si="25">G77*200</f>
        <v>1052600</v>
      </c>
      <c r="I77" s="60">
        <f>G77*100</f>
        <v>526300</v>
      </c>
      <c r="J77" s="61">
        <f>G77*400</f>
        <v>2105200</v>
      </c>
      <c r="K77" s="92">
        <f>G77*200</f>
        <v>1052600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417</v>
      </c>
      <c r="D78" s="95">
        <f t="shared" ref="D78:D83" si="26">B78*C78</f>
        <v>959100</v>
      </c>
      <c r="E78" s="3"/>
      <c r="F78" s="57" t="s">
        <v>19</v>
      </c>
      <c r="G78" s="58">
        <f t="shared" si="24"/>
        <v>893</v>
      </c>
      <c r="H78" s="59">
        <f t="shared" si="25"/>
        <v>178600</v>
      </c>
      <c r="I78" s="60">
        <f>G78*300</f>
        <v>267900</v>
      </c>
      <c r="J78" s="61">
        <f>G78*400</f>
        <v>357200</v>
      </c>
      <c r="K78" s="92">
        <f>G78*200</f>
        <v>178600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815</v>
      </c>
      <c r="D79" s="95">
        <f t="shared" si="26"/>
        <v>2363500</v>
      </c>
      <c r="E79" s="3"/>
      <c r="F79" s="57" t="s">
        <v>20</v>
      </c>
      <c r="G79" s="58">
        <f t="shared" si="24"/>
        <v>1693</v>
      </c>
      <c r="H79" s="59">
        <f t="shared" si="25"/>
        <v>338600</v>
      </c>
      <c r="I79" s="60">
        <f>G79*300</f>
        <v>507900</v>
      </c>
      <c r="J79" s="61">
        <f>G79*400</f>
        <v>677200</v>
      </c>
      <c r="K79" s="92">
        <f>G79*200</f>
        <v>338600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609</v>
      </c>
      <c r="D80" s="95">
        <f t="shared" si="26"/>
        <v>1887900</v>
      </c>
      <c r="E80" s="3"/>
      <c r="F80" s="57" t="s">
        <v>21</v>
      </c>
      <c r="G80" s="58">
        <f t="shared" si="24"/>
        <v>1150</v>
      </c>
      <c r="H80" s="59">
        <f t="shared" si="25"/>
        <v>230000</v>
      </c>
      <c r="I80" s="60">
        <f>G80*300</f>
        <v>345000</v>
      </c>
      <c r="J80" s="61">
        <f>G80*200</f>
        <v>230000</v>
      </c>
      <c r="K80" s="92">
        <f>G80*100</f>
        <v>115000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509</v>
      </c>
      <c r="D81" s="95">
        <f t="shared" si="26"/>
        <v>1577900</v>
      </c>
      <c r="E81" s="3"/>
      <c r="F81" s="57" t="s">
        <v>22</v>
      </c>
      <c r="G81" s="58">
        <f t="shared" si="24"/>
        <v>1088</v>
      </c>
      <c r="H81" s="59">
        <f t="shared" si="25"/>
        <v>217600</v>
      </c>
      <c r="I81" s="60">
        <f>G81*300</f>
        <v>326400</v>
      </c>
      <c r="J81" s="61">
        <f>G81*600</f>
        <v>652800</v>
      </c>
      <c r="K81" s="92">
        <f>G81*300</f>
        <v>326400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123</v>
      </c>
      <c r="D82" s="95">
        <f t="shared" si="26"/>
        <v>381300</v>
      </c>
      <c r="E82" s="3"/>
      <c r="F82" s="57" t="s">
        <v>23</v>
      </c>
      <c r="G82" s="58">
        <f t="shared" si="24"/>
        <v>253</v>
      </c>
      <c r="H82" s="59">
        <f t="shared" si="25"/>
        <v>50600</v>
      </c>
      <c r="I82" s="60">
        <f>G82*300</f>
        <v>75900</v>
      </c>
      <c r="J82" s="61">
        <f>G82*800</f>
        <v>202400</v>
      </c>
      <c r="K82" s="92">
        <f t="shared" ref="K82:K83" si="27">G82*400</f>
        <v>101200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415</v>
      </c>
      <c r="D83" s="95">
        <f t="shared" si="26"/>
        <v>1286500</v>
      </c>
      <c r="E83" s="3"/>
      <c r="F83" s="57" t="s">
        <v>24</v>
      </c>
      <c r="G83" s="58">
        <f t="shared" si="24"/>
        <v>773</v>
      </c>
      <c r="H83" s="59">
        <f t="shared" si="25"/>
        <v>154600</v>
      </c>
      <c r="I83" s="60">
        <f>G83*200</f>
        <v>154600</v>
      </c>
      <c r="J83" s="61">
        <f>G83*800</f>
        <v>618400</v>
      </c>
      <c r="K83" s="92">
        <f t="shared" si="27"/>
        <v>309200</v>
      </c>
    </row>
    <row r="84" spans="1:12" ht="20.100000000000001" customHeight="1" x14ac:dyDescent="0.25">
      <c r="A84" s="115" t="s">
        <v>54</v>
      </c>
      <c r="B84" s="115"/>
      <c r="C84" s="62">
        <f>SUM(C77:C83)</f>
        <v>5414</v>
      </c>
      <c r="D84" s="97">
        <f>SUM(D77:D83)</f>
        <v>14266000</v>
      </c>
      <c r="E84" s="3"/>
      <c r="F84" s="64" t="s">
        <v>55</v>
      </c>
      <c r="G84" s="65">
        <f>SUM(G77:G83)</f>
        <v>11113</v>
      </c>
      <c r="H84" s="66">
        <f>SUM(H77:H83)</f>
        <v>2222600</v>
      </c>
      <c r="I84" s="67">
        <f>SUM(I77:I83)</f>
        <v>2204000</v>
      </c>
      <c r="J84" s="68">
        <f>SUM(J77:J83)</f>
        <v>4843200</v>
      </c>
      <c r="K84" s="93">
        <f>SUM(K77:K83)</f>
        <v>2421600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156182400</v>
      </c>
      <c r="C88" s="127"/>
      <c r="D88" s="46"/>
      <c r="E88" s="108" t="s">
        <v>57</v>
      </c>
      <c r="F88" s="108"/>
      <c r="G88" s="72">
        <f>D59+I59</f>
        <v>31640900</v>
      </c>
      <c r="H88" s="108" t="s">
        <v>58</v>
      </c>
      <c r="I88" s="108"/>
      <c r="J88" s="73">
        <f>C59+H59+E44+F44+G44</f>
        <v>3695</v>
      </c>
    </row>
    <row r="89" spans="1:12" ht="24" x14ac:dyDescent="0.25">
      <c r="A89" s="74" t="s">
        <v>59</v>
      </c>
      <c r="B89" s="128">
        <f>D59+I59+H72</f>
        <v>31640900</v>
      </c>
      <c r="C89" s="128"/>
      <c r="D89" s="75"/>
      <c r="E89" s="108" t="s">
        <v>60</v>
      </c>
      <c r="F89" s="108"/>
      <c r="G89" s="72">
        <f>D44</f>
        <v>156174700</v>
      </c>
      <c r="H89" s="108" t="s">
        <v>61</v>
      </c>
      <c r="I89" s="108"/>
      <c r="J89" s="73">
        <f>I44</f>
        <v>12647</v>
      </c>
    </row>
    <row r="90" spans="1:12" ht="17.25" customHeight="1" x14ac:dyDescent="0.25">
      <c r="A90" s="76" t="s">
        <v>62</v>
      </c>
      <c r="B90" s="120">
        <f>D84</f>
        <v>14266000</v>
      </c>
      <c r="C90" s="120"/>
      <c r="D90" s="75"/>
      <c r="E90" s="121" t="s">
        <v>63</v>
      </c>
      <c r="F90" s="122"/>
      <c r="G90" s="77">
        <f>IF(G89=0,0,G88/G89)</f>
        <v>0.20259939670125826</v>
      </c>
      <c r="H90" s="121" t="s">
        <v>63</v>
      </c>
      <c r="I90" s="122"/>
      <c r="J90" s="77">
        <f>IF(J89=0,0,J88/J89)</f>
        <v>0.29216414960069581</v>
      </c>
    </row>
    <row r="91" spans="1:12" ht="17.25" customHeight="1" x14ac:dyDescent="0.25">
      <c r="A91" s="25" t="s">
        <v>64</v>
      </c>
      <c r="B91" s="123">
        <f>B88-B89-B90</f>
        <v>110275500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2222600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2204000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4843200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2421600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8"/>
  <sheetViews>
    <sheetView topLeftCell="A88" zoomScaleNormal="100" workbookViewId="0">
      <selection activeCell="D102" sqref="D10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70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71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</f>
        <v>42645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4053</v>
      </c>
      <c r="C13" s="14">
        <f>RIDYM!C13</f>
        <v>9200</v>
      </c>
      <c r="D13" s="15">
        <f t="shared" ref="D13:D19" si="0">+C13*B13</f>
        <v>37287600</v>
      </c>
      <c r="E13" s="13">
        <v>57</v>
      </c>
      <c r="F13" s="13">
        <v>387</v>
      </c>
      <c r="G13" s="13">
        <v>0</v>
      </c>
      <c r="H13" s="13">
        <v>0</v>
      </c>
      <c r="I13" s="16">
        <f>B13+E13+F13+G13+H13</f>
        <v>4497</v>
      </c>
    </row>
    <row r="14" spans="1:12" ht="14.45" x14ac:dyDescent="0.3">
      <c r="A14" s="12" t="s">
        <v>19</v>
      </c>
      <c r="B14" s="82">
        <v>481</v>
      </c>
      <c r="C14" s="14">
        <f>RIDYM!C14</f>
        <v>9700</v>
      </c>
      <c r="D14" s="15">
        <f t="shared" si="0"/>
        <v>4665700</v>
      </c>
      <c r="E14" s="13">
        <v>1</v>
      </c>
      <c r="F14" s="13">
        <v>238</v>
      </c>
      <c r="G14" s="13">
        <v>1</v>
      </c>
      <c r="H14" s="13">
        <v>0</v>
      </c>
      <c r="I14" s="16">
        <f t="shared" ref="I14:I19" si="1">B14+E14+F14+G14+H14</f>
        <v>721</v>
      </c>
    </row>
    <row r="15" spans="1:12" ht="14.45" x14ac:dyDescent="0.3">
      <c r="A15" s="12" t="s">
        <v>20</v>
      </c>
      <c r="B15" s="83">
        <v>415</v>
      </c>
      <c r="C15" s="14">
        <f>RIDYM!C15</f>
        <v>10500</v>
      </c>
      <c r="D15" s="15">
        <f t="shared" si="0"/>
        <v>4357500</v>
      </c>
      <c r="E15" s="13">
        <v>7</v>
      </c>
      <c r="F15" s="13">
        <v>2</v>
      </c>
      <c r="G15" s="13">
        <v>2</v>
      </c>
      <c r="H15" s="13">
        <v>0</v>
      </c>
      <c r="I15" s="16">
        <f t="shared" si="1"/>
        <v>426</v>
      </c>
    </row>
    <row r="16" spans="1:12" ht="14.45" x14ac:dyDescent="0.3">
      <c r="A16" s="12" t="s">
        <v>21</v>
      </c>
      <c r="B16" s="82">
        <v>419</v>
      </c>
      <c r="C16" s="14">
        <f>RIDYM!C16</f>
        <v>14900</v>
      </c>
      <c r="D16" s="15">
        <f t="shared" si="0"/>
        <v>6243100</v>
      </c>
      <c r="E16" s="13">
        <v>1</v>
      </c>
      <c r="F16" s="13">
        <v>1</v>
      </c>
      <c r="G16" s="13">
        <v>0</v>
      </c>
      <c r="H16" s="13">
        <v>0</v>
      </c>
      <c r="I16" s="16">
        <f t="shared" si="1"/>
        <v>421</v>
      </c>
    </row>
    <row r="17" spans="1:9" ht="14.45" x14ac:dyDescent="0.3">
      <c r="A17" s="12" t="s">
        <v>22</v>
      </c>
      <c r="B17" s="82">
        <v>190</v>
      </c>
      <c r="C17" s="14">
        <f>RIDYM!C17</f>
        <v>25100</v>
      </c>
      <c r="D17" s="15">
        <f t="shared" si="0"/>
        <v>4769000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190</v>
      </c>
    </row>
    <row r="18" spans="1:9" ht="14.45" x14ac:dyDescent="0.3">
      <c r="A18" s="12" t="s">
        <v>23</v>
      </c>
      <c r="B18" s="82">
        <v>102</v>
      </c>
      <c r="C18" s="14">
        <f>RIDYM!C18</f>
        <v>33000</v>
      </c>
      <c r="D18" s="15">
        <f t="shared" si="0"/>
        <v>3366000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102</v>
      </c>
    </row>
    <row r="19" spans="1:9" ht="14.45" x14ac:dyDescent="0.3">
      <c r="A19" s="12" t="s">
        <v>24</v>
      </c>
      <c r="B19" s="82">
        <v>302</v>
      </c>
      <c r="C19" s="14">
        <f>RIDYM!C19</f>
        <v>36900</v>
      </c>
      <c r="D19" s="15">
        <f t="shared" si="0"/>
        <v>11143800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302</v>
      </c>
    </row>
    <row r="20" spans="1:9" s="2" customFormat="1" ht="15" x14ac:dyDescent="0.25">
      <c r="A20" s="12" t="s">
        <v>25</v>
      </c>
      <c r="B20" s="17">
        <f>SUM(B13:B19)</f>
        <v>5962</v>
      </c>
      <c r="C20" s="18"/>
      <c r="D20" s="19">
        <f t="shared" ref="D20:I20" si="2">SUM(D13:D19)</f>
        <v>71832700</v>
      </c>
      <c r="E20" s="17">
        <f t="shared" si="2"/>
        <v>66</v>
      </c>
      <c r="F20" s="17">
        <f t="shared" si="2"/>
        <v>628</v>
      </c>
      <c r="G20" s="17">
        <f t="shared" si="2"/>
        <v>3</v>
      </c>
      <c r="H20" s="17">
        <f t="shared" si="2"/>
        <v>0</v>
      </c>
      <c r="I20" s="17">
        <f t="shared" si="2"/>
        <v>6659</v>
      </c>
    </row>
    <row r="21" spans="1:9" ht="14.45" x14ac:dyDescent="0.3">
      <c r="A21" s="20" t="s">
        <v>26</v>
      </c>
      <c r="B21" s="21"/>
      <c r="C21" s="21"/>
      <c r="D21" s="22">
        <v>19500</v>
      </c>
      <c r="E21" s="3"/>
      <c r="F21" s="3"/>
      <c r="G21" s="3"/>
      <c r="H21" s="3"/>
      <c r="I21" s="3"/>
    </row>
    <row r="22" spans="1:9" ht="14.45" x14ac:dyDescent="0.3">
      <c r="A22" s="20" t="s">
        <v>27</v>
      </c>
      <c r="B22" s="21"/>
      <c r="C22" s="21"/>
      <c r="D22" s="23">
        <f>D21+D20</f>
        <v>71852200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3114</v>
      </c>
      <c r="C25" s="14">
        <f t="shared" si="3"/>
        <v>9200</v>
      </c>
      <c r="D25" s="15">
        <f t="shared" ref="D25:D31" si="4">+C25*B25</f>
        <v>28648800</v>
      </c>
      <c r="E25" s="13">
        <v>47</v>
      </c>
      <c r="F25" s="13">
        <v>356</v>
      </c>
      <c r="G25" s="13">
        <v>1</v>
      </c>
      <c r="H25" s="13">
        <v>0</v>
      </c>
      <c r="I25" s="16">
        <f>B25+E25+F25+G25+H25</f>
        <v>3518</v>
      </c>
    </row>
    <row r="26" spans="1:9" ht="15" x14ac:dyDescent="0.25">
      <c r="A26" s="12" t="s">
        <v>19</v>
      </c>
      <c r="B26" s="13">
        <v>447</v>
      </c>
      <c r="C26" s="14">
        <f t="shared" si="3"/>
        <v>9700</v>
      </c>
      <c r="D26" s="15">
        <f t="shared" si="4"/>
        <v>4335900</v>
      </c>
      <c r="E26" s="13">
        <v>0</v>
      </c>
      <c r="F26" s="13">
        <v>261</v>
      </c>
      <c r="G26" s="13">
        <v>1</v>
      </c>
      <c r="H26" s="13">
        <v>0</v>
      </c>
      <c r="I26" s="16">
        <f t="shared" ref="I26:I31" si="5">B26+E26+F26+G26+H26</f>
        <v>709</v>
      </c>
    </row>
    <row r="27" spans="1:9" ht="15" x14ac:dyDescent="0.25">
      <c r="A27" s="12" t="s">
        <v>20</v>
      </c>
      <c r="B27" s="13">
        <v>319</v>
      </c>
      <c r="C27" s="14">
        <f t="shared" si="3"/>
        <v>10500</v>
      </c>
      <c r="D27" s="15">
        <f t="shared" si="4"/>
        <v>3349500</v>
      </c>
      <c r="E27" s="13">
        <v>3</v>
      </c>
      <c r="F27" s="13">
        <v>1</v>
      </c>
      <c r="G27" s="13">
        <v>2</v>
      </c>
      <c r="H27" s="13">
        <v>0</v>
      </c>
      <c r="I27" s="16">
        <f t="shared" si="5"/>
        <v>325</v>
      </c>
    </row>
    <row r="28" spans="1:9" ht="15" x14ac:dyDescent="0.25">
      <c r="A28" s="12" t="s">
        <v>21</v>
      </c>
      <c r="B28" s="13">
        <v>240</v>
      </c>
      <c r="C28" s="14">
        <f t="shared" si="3"/>
        <v>14900</v>
      </c>
      <c r="D28" s="15">
        <f t="shared" si="4"/>
        <v>3576000</v>
      </c>
      <c r="E28" s="13">
        <v>0</v>
      </c>
      <c r="F28" s="13">
        <v>1</v>
      </c>
      <c r="G28" s="13">
        <v>0</v>
      </c>
      <c r="H28" s="13">
        <v>0</v>
      </c>
      <c r="I28" s="16">
        <f t="shared" si="5"/>
        <v>241</v>
      </c>
    </row>
    <row r="29" spans="1:9" ht="15" x14ac:dyDescent="0.25">
      <c r="A29" s="12" t="s">
        <v>22</v>
      </c>
      <c r="B29" s="13">
        <v>181</v>
      </c>
      <c r="C29" s="14">
        <f t="shared" si="3"/>
        <v>25100</v>
      </c>
      <c r="D29" s="15">
        <f t="shared" si="4"/>
        <v>4543100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181</v>
      </c>
    </row>
    <row r="30" spans="1:9" ht="15" x14ac:dyDescent="0.25">
      <c r="A30" s="12" t="s">
        <v>23</v>
      </c>
      <c r="B30" s="13">
        <v>77</v>
      </c>
      <c r="C30" s="14">
        <f t="shared" si="3"/>
        <v>33000</v>
      </c>
      <c r="D30" s="15">
        <f t="shared" si="4"/>
        <v>2541000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77</v>
      </c>
    </row>
    <row r="31" spans="1:9" ht="15" x14ac:dyDescent="0.25">
      <c r="A31" s="12" t="s">
        <v>24</v>
      </c>
      <c r="B31" s="13">
        <v>281</v>
      </c>
      <c r="C31" s="14">
        <f t="shared" si="3"/>
        <v>36900</v>
      </c>
      <c r="D31" s="15">
        <f t="shared" si="4"/>
        <v>10368900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281</v>
      </c>
    </row>
    <row r="32" spans="1:9" s="2" customFormat="1" ht="15" x14ac:dyDescent="0.25">
      <c r="A32" s="12" t="s">
        <v>25</v>
      </c>
      <c r="B32" s="17">
        <f>SUM(B25:B31)</f>
        <v>4659</v>
      </c>
      <c r="C32" s="18"/>
      <c r="D32" s="19">
        <f t="shared" ref="D32:I32" si="6">SUM(D25:D31)</f>
        <v>57363200</v>
      </c>
      <c r="E32" s="17">
        <f t="shared" si="6"/>
        <v>50</v>
      </c>
      <c r="F32" s="17">
        <f t="shared" si="6"/>
        <v>619</v>
      </c>
      <c r="G32" s="17">
        <f t="shared" si="6"/>
        <v>4</v>
      </c>
      <c r="H32" s="17">
        <f t="shared" si="6"/>
        <v>0</v>
      </c>
      <c r="I32" s="17">
        <f t="shared" si="6"/>
        <v>5332</v>
      </c>
    </row>
    <row r="33" spans="1:12" ht="15" x14ac:dyDescent="0.25">
      <c r="A33" s="20" t="s">
        <v>26</v>
      </c>
      <c r="B33" s="21"/>
      <c r="C33" s="21"/>
      <c r="D33" s="22">
        <v>800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57364000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7167</v>
      </c>
      <c r="C37" s="14">
        <f t="shared" si="7"/>
        <v>9200</v>
      </c>
      <c r="D37" s="15">
        <f t="shared" ref="D37:D43" si="9">+D13+D25</f>
        <v>65936400</v>
      </c>
      <c r="E37" s="16">
        <f t="shared" ref="E37:H43" si="10">E25+E13</f>
        <v>104</v>
      </c>
      <c r="F37" s="16">
        <f t="shared" si="10"/>
        <v>743</v>
      </c>
      <c r="G37" s="16">
        <f t="shared" si="10"/>
        <v>1</v>
      </c>
      <c r="H37" s="16">
        <f t="shared" si="10"/>
        <v>0</v>
      </c>
      <c r="I37" s="16">
        <f>B37+E37+F37+G37+H37</f>
        <v>8015</v>
      </c>
      <c r="J37" s="26"/>
      <c r="K37" s="26"/>
    </row>
    <row r="38" spans="1:12" ht="15" x14ac:dyDescent="0.25">
      <c r="A38" s="12" t="s">
        <v>19</v>
      </c>
      <c r="B38" s="16">
        <f t="shared" si="8"/>
        <v>928</v>
      </c>
      <c r="C38" s="14">
        <f t="shared" si="7"/>
        <v>9700</v>
      </c>
      <c r="D38" s="15">
        <f t="shared" si="9"/>
        <v>9001600</v>
      </c>
      <c r="E38" s="16">
        <f t="shared" si="10"/>
        <v>1</v>
      </c>
      <c r="F38" s="16">
        <f t="shared" si="10"/>
        <v>499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1430</v>
      </c>
      <c r="J38" s="26"/>
      <c r="K38" s="26"/>
    </row>
    <row r="39" spans="1:12" ht="15" x14ac:dyDescent="0.25">
      <c r="A39" s="12" t="s">
        <v>20</v>
      </c>
      <c r="B39" s="16">
        <f t="shared" si="8"/>
        <v>734</v>
      </c>
      <c r="C39" s="14">
        <f t="shared" si="7"/>
        <v>10500</v>
      </c>
      <c r="D39" s="15">
        <f t="shared" si="9"/>
        <v>7707000</v>
      </c>
      <c r="E39" s="16">
        <f t="shared" si="10"/>
        <v>10</v>
      </c>
      <c r="F39" s="16">
        <f t="shared" si="10"/>
        <v>3</v>
      </c>
      <c r="G39" s="16">
        <f t="shared" ref="G39:H39" si="13">G27+G15</f>
        <v>4</v>
      </c>
      <c r="H39" s="16">
        <f t="shared" si="13"/>
        <v>0</v>
      </c>
      <c r="I39" s="16">
        <f t="shared" si="12"/>
        <v>751</v>
      </c>
      <c r="J39" s="26"/>
      <c r="K39" s="26"/>
    </row>
    <row r="40" spans="1:12" ht="15" x14ac:dyDescent="0.25">
      <c r="A40" s="12" t="s">
        <v>21</v>
      </c>
      <c r="B40" s="16">
        <f t="shared" si="8"/>
        <v>659</v>
      </c>
      <c r="C40" s="14">
        <f t="shared" si="7"/>
        <v>14900</v>
      </c>
      <c r="D40" s="15">
        <f t="shared" si="9"/>
        <v>9819100</v>
      </c>
      <c r="E40" s="16">
        <f t="shared" si="10"/>
        <v>1</v>
      </c>
      <c r="F40" s="16">
        <f t="shared" si="10"/>
        <v>2</v>
      </c>
      <c r="G40" s="16">
        <f t="shared" ref="G40:H40" si="14">G28+G16</f>
        <v>0</v>
      </c>
      <c r="H40" s="16">
        <f t="shared" si="14"/>
        <v>0</v>
      </c>
      <c r="I40" s="16">
        <f t="shared" si="12"/>
        <v>662</v>
      </c>
      <c r="J40" s="26"/>
      <c r="K40" s="26"/>
    </row>
    <row r="41" spans="1:12" ht="15" x14ac:dyDescent="0.25">
      <c r="A41" s="12" t="s">
        <v>22</v>
      </c>
      <c r="B41" s="16">
        <f t="shared" si="8"/>
        <v>371</v>
      </c>
      <c r="C41" s="14">
        <f t="shared" si="7"/>
        <v>25100</v>
      </c>
      <c r="D41" s="15">
        <f t="shared" si="9"/>
        <v>9312100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371</v>
      </c>
      <c r="J41" s="26"/>
      <c r="K41" s="26"/>
    </row>
    <row r="42" spans="1:12" ht="15" x14ac:dyDescent="0.25">
      <c r="A42" s="12" t="s">
        <v>23</v>
      </c>
      <c r="B42" s="16">
        <f t="shared" si="8"/>
        <v>179</v>
      </c>
      <c r="C42" s="14">
        <f t="shared" si="7"/>
        <v>33000</v>
      </c>
      <c r="D42" s="15">
        <f t="shared" si="9"/>
        <v>5907000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179</v>
      </c>
      <c r="J42" s="26"/>
      <c r="K42" s="26"/>
    </row>
    <row r="43" spans="1:12" ht="15" x14ac:dyDescent="0.25">
      <c r="A43" s="12" t="s">
        <v>24</v>
      </c>
      <c r="B43" s="16">
        <f t="shared" si="8"/>
        <v>583</v>
      </c>
      <c r="C43" s="14">
        <f t="shared" si="7"/>
        <v>36900</v>
      </c>
      <c r="D43" s="15">
        <f t="shared" si="9"/>
        <v>21512700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583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10621</v>
      </c>
      <c r="C44" s="18"/>
      <c r="D44" s="19">
        <f t="shared" ref="D44:F44" si="18">SUM(D37:D43)</f>
        <v>129195900</v>
      </c>
      <c r="E44" s="17">
        <f t="shared" si="18"/>
        <v>116</v>
      </c>
      <c r="F44" s="17">
        <f t="shared" si="18"/>
        <v>1247</v>
      </c>
      <c r="G44" s="17">
        <f>SUM(G37:G43)</f>
        <v>7</v>
      </c>
      <c r="H44" s="17">
        <f>SUM(H37:H43)</f>
        <v>0</v>
      </c>
      <c r="I44" s="17">
        <f>SUM(I37:I43)</f>
        <v>11991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20300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129216200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82">
        <v>444</v>
      </c>
      <c r="D52" s="34">
        <f>(C52*B52)</f>
        <v>4084800</v>
      </c>
      <c r="E52" s="20"/>
      <c r="F52" s="32" t="s">
        <v>18</v>
      </c>
      <c r="G52" s="33">
        <f>B52-2300</f>
        <v>6900</v>
      </c>
      <c r="H52" s="82">
        <v>220</v>
      </c>
      <c r="I52" s="34">
        <f>(H52*G52)</f>
        <v>1518000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82">
        <v>121</v>
      </c>
      <c r="D53" s="34">
        <f t="shared" ref="D53:D58" si="20">(C53*B53)</f>
        <v>1173700</v>
      </c>
      <c r="E53" s="20"/>
      <c r="F53" s="32" t="s">
        <v>19</v>
      </c>
      <c r="G53" s="33">
        <f>B53-2300</f>
        <v>7400</v>
      </c>
      <c r="H53" s="82">
        <v>103</v>
      </c>
      <c r="I53" s="34">
        <f t="shared" ref="I53:I58" si="21">(H53*G53)</f>
        <v>762200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82">
        <v>45</v>
      </c>
      <c r="D54" s="34">
        <f t="shared" si="20"/>
        <v>472500</v>
      </c>
      <c r="E54" s="20"/>
      <c r="F54" s="32" t="s">
        <v>20</v>
      </c>
      <c r="G54" s="33">
        <f>B54-2900</f>
        <v>7600</v>
      </c>
      <c r="H54" s="82">
        <v>17</v>
      </c>
      <c r="I54" s="34">
        <f t="shared" si="21"/>
        <v>129200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82">
        <v>49</v>
      </c>
      <c r="D55" s="34">
        <f t="shared" si="20"/>
        <v>730100</v>
      </c>
      <c r="E55" s="20"/>
      <c r="F55" s="32" t="s">
        <v>21</v>
      </c>
      <c r="G55" s="33">
        <f>B55-3100</f>
        <v>11800</v>
      </c>
      <c r="H55" s="82">
        <v>24</v>
      </c>
      <c r="I55" s="34">
        <f t="shared" si="21"/>
        <v>283200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82">
        <v>57</v>
      </c>
      <c r="D56" s="34">
        <f t="shared" si="20"/>
        <v>1430700</v>
      </c>
      <c r="E56" s="20"/>
      <c r="F56" s="32" t="s">
        <v>22</v>
      </c>
      <c r="G56" s="33">
        <f>B56-3100</f>
        <v>22000</v>
      </c>
      <c r="H56" s="82">
        <v>59</v>
      </c>
      <c r="I56" s="34">
        <f t="shared" si="21"/>
        <v>1298000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82">
        <v>35</v>
      </c>
      <c r="D57" s="34">
        <f t="shared" si="20"/>
        <v>1155000</v>
      </c>
      <c r="E57" s="20"/>
      <c r="F57" s="32" t="s">
        <v>23</v>
      </c>
      <c r="G57" s="33">
        <f>B57-3100</f>
        <v>29900</v>
      </c>
      <c r="H57" s="82">
        <v>16</v>
      </c>
      <c r="I57" s="34">
        <f t="shared" si="21"/>
        <v>478400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82">
        <v>10</v>
      </c>
      <c r="D58" s="34">
        <f t="shared" si="20"/>
        <v>369000</v>
      </c>
      <c r="E58" s="20"/>
      <c r="F58" s="32" t="s">
        <v>24</v>
      </c>
      <c r="G58" s="33">
        <f>B58-3100</f>
        <v>33800</v>
      </c>
      <c r="H58" s="82">
        <v>5</v>
      </c>
      <c r="I58" s="34">
        <f t="shared" si="21"/>
        <v>169000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761</v>
      </c>
      <c r="D59" s="36">
        <f>SUM(D52:D58)</f>
        <v>9415800</v>
      </c>
      <c r="E59" s="37"/>
      <c r="F59" s="112" t="s">
        <v>39</v>
      </c>
      <c r="G59" s="112"/>
      <c r="H59" s="35">
        <f>SUM(H52:H58)</f>
        <v>444</v>
      </c>
      <c r="I59" s="36">
        <f>SUM(I52:I58)</f>
        <v>4638000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84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84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84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84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84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84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84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85">
        <v>2577</v>
      </c>
      <c r="D77" s="95">
        <f>B77*C77</f>
        <v>5927100</v>
      </c>
      <c r="E77" s="3"/>
      <c r="F77" s="57" t="s">
        <v>18</v>
      </c>
      <c r="G77" s="58">
        <f t="shared" ref="G77:G83" si="24">B37</f>
        <v>7167</v>
      </c>
      <c r="H77" s="59">
        <f t="shared" ref="H77:H83" si="25">G77*200</f>
        <v>1433400</v>
      </c>
      <c r="I77" s="60">
        <f>G77*100</f>
        <v>716700</v>
      </c>
      <c r="J77" s="61">
        <f>G77*400</f>
        <v>2866800</v>
      </c>
      <c r="K77" s="92">
        <f>G77*200</f>
        <v>1433400</v>
      </c>
    </row>
    <row r="78" spans="1:12" ht="18.75" customHeight="1" x14ac:dyDescent="0.25">
      <c r="A78" s="54" t="s">
        <v>19</v>
      </c>
      <c r="B78" s="55">
        <f>RIDYM!B78</f>
        <v>2300</v>
      </c>
      <c r="C78" s="84">
        <v>429</v>
      </c>
      <c r="D78" s="95">
        <f t="shared" ref="D78:D83" si="26">B78*C78</f>
        <v>986700</v>
      </c>
      <c r="E78" s="3"/>
      <c r="F78" s="57" t="s">
        <v>19</v>
      </c>
      <c r="G78" s="58">
        <f t="shared" si="24"/>
        <v>928</v>
      </c>
      <c r="H78" s="59">
        <f t="shared" si="25"/>
        <v>185600</v>
      </c>
      <c r="I78" s="60">
        <f>G78*300</f>
        <v>278400</v>
      </c>
      <c r="J78" s="61">
        <f>G78*400</f>
        <v>371200</v>
      </c>
      <c r="K78" s="92">
        <f>G78*200</f>
        <v>185600</v>
      </c>
    </row>
    <row r="79" spans="1:12" ht="18.75" customHeight="1" x14ac:dyDescent="0.25">
      <c r="A79" s="54" t="s">
        <v>20</v>
      </c>
      <c r="B79" s="55">
        <f>RIDYM!B79</f>
        <v>2900</v>
      </c>
      <c r="C79" s="84">
        <v>297</v>
      </c>
      <c r="D79" s="95">
        <f t="shared" si="26"/>
        <v>861300</v>
      </c>
      <c r="E79" s="3"/>
      <c r="F79" s="57" t="s">
        <v>20</v>
      </c>
      <c r="G79" s="58">
        <f t="shared" si="24"/>
        <v>734</v>
      </c>
      <c r="H79" s="59">
        <f t="shared" si="25"/>
        <v>146800</v>
      </c>
      <c r="I79" s="60">
        <f>G79*300</f>
        <v>220200</v>
      </c>
      <c r="J79" s="61">
        <f>G79*400</f>
        <v>293600</v>
      </c>
      <c r="K79" s="92">
        <f>G79*200</f>
        <v>146800</v>
      </c>
    </row>
    <row r="80" spans="1:12" ht="18.75" customHeight="1" x14ac:dyDescent="0.25">
      <c r="A80" s="54" t="s">
        <v>21</v>
      </c>
      <c r="B80" s="55">
        <f>RIDYM!B80</f>
        <v>3100</v>
      </c>
      <c r="C80" s="84">
        <v>216</v>
      </c>
      <c r="D80" s="95">
        <f t="shared" si="26"/>
        <v>669600</v>
      </c>
      <c r="E80" s="3"/>
      <c r="F80" s="57" t="s">
        <v>21</v>
      </c>
      <c r="G80" s="58">
        <f t="shared" si="24"/>
        <v>659</v>
      </c>
      <c r="H80" s="59">
        <f t="shared" si="25"/>
        <v>131800</v>
      </c>
      <c r="I80" s="60">
        <f>G80*300</f>
        <v>197700</v>
      </c>
      <c r="J80" s="61">
        <f>G80*200</f>
        <v>131800</v>
      </c>
      <c r="K80" s="92">
        <f>G80*100</f>
        <v>65900</v>
      </c>
    </row>
    <row r="81" spans="1:12" ht="18.75" customHeight="1" x14ac:dyDescent="0.25">
      <c r="A81" s="54" t="s">
        <v>22</v>
      </c>
      <c r="B81" s="55">
        <f>RIDYM!B81</f>
        <v>3100</v>
      </c>
      <c r="C81" s="84">
        <v>160</v>
      </c>
      <c r="D81" s="95">
        <f t="shared" si="26"/>
        <v>496000</v>
      </c>
      <c r="E81" s="3"/>
      <c r="F81" s="57" t="s">
        <v>22</v>
      </c>
      <c r="G81" s="58">
        <f t="shared" si="24"/>
        <v>371</v>
      </c>
      <c r="H81" s="59">
        <f t="shared" si="25"/>
        <v>74200</v>
      </c>
      <c r="I81" s="60">
        <f>G81*300</f>
        <v>111300</v>
      </c>
      <c r="J81" s="61">
        <f>G81*600</f>
        <v>222600</v>
      </c>
      <c r="K81" s="92">
        <f>G81*300</f>
        <v>111300</v>
      </c>
    </row>
    <row r="82" spans="1:12" ht="18.75" customHeight="1" x14ac:dyDescent="0.25">
      <c r="A82" s="54" t="s">
        <v>23</v>
      </c>
      <c r="B82" s="55">
        <f>RIDYM!B82</f>
        <v>3100</v>
      </c>
      <c r="C82" s="84">
        <v>67</v>
      </c>
      <c r="D82" s="95">
        <f t="shared" si="26"/>
        <v>207700</v>
      </c>
      <c r="E82" s="3"/>
      <c r="F82" s="57" t="s">
        <v>23</v>
      </c>
      <c r="G82" s="58">
        <f t="shared" si="24"/>
        <v>179</v>
      </c>
      <c r="H82" s="59">
        <f t="shared" si="25"/>
        <v>35800</v>
      </c>
      <c r="I82" s="60">
        <f>G82*300</f>
        <v>53700</v>
      </c>
      <c r="J82" s="61">
        <f>G82*800</f>
        <v>143200</v>
      </c>
      <c r="K82" s="92">
        <f t="shared" ref="K82:K83" si="27">G82*400</f>
        <v>71600</v>
      </c>
    </row>
    <row r="83" spans="1:12" ht="18.75" customHeight="1" x14ac:dyDescent="0.25">
      <c r="A83" s="54" t="s">
        <v>24</v>
      </c>
      <c r="B83" s="55">
        <f>RIDYM!B83</f>
        <v>3100</v>
      </c>
      <c r="C83" s="84">
        <v>256</v>
      </c>
      <c r="D83" s="95">
        <f t="shared" si="26"/>
        <v>793600</v>
      </c>
      <c r="E83" s="3"/>
      <c r="F83" s="57" t="s">
        <v>24</v>
      </c>
      <c r="G83" s="58">
        <f t="shared" si="24"/>
        <v>583</v>
      </c>
      <c r="H83" s="59">
        <f t="shared" si="25"/>
        <v>116600</v>
      </c>
      <c r="I83" s="60">
        <f>G83*200</f>
        <v>116600</v>
      </c>
      <c r="J83" s="61">
        <f>G83*800</f>
        <v>466400</v>
      </c>
      <c r="K83" s="92">
        <f t="shared" si="27"/>
        <v>233200</v>
      </c>
    </row>
    <row r="84" spans="1:12" ht="20.100000000000001" customHeight="1" x14ac:dyDescent="0.25">
      <c r="A84" s="115" t="s">
        <v>54</v>
      </c>
      <c r="B84" s="115"/>
      <c r="C84" s="62">
        <f>SUM(C77:C83)</f>
        <v>4002</v>
      </c>
      <c r="D84" s="97">
        <f>SUM(D77:D83)</f>
        <v>9942000</v>
      </c>
      <c r="E84" s="3"/>
      <c r="F84" s="64" t="s">
        <v>55</v>
      </c>
      <c r="G84" s="65">
        <f>SUM(G77:G83)</f>
        <v>10621</v>
      </c>
      <c r="H84" s="66">
        <f>SUM(H77:H83)</f>
        <v>2124200</v>
      </c>
      <c r="I84" s="67">
        <f>SUM(I77:I83)</f>
        <v>1694600</v>
      </c>
      <c r="J84" s="68">
        <f>SUM(J77:J83)</f>
        <v>4495600</v>
      </c>
      <c r="K84" s="93">
        <f>SUM(K77:K83)</f>
        <v>2247800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129216200</v>
      </c>
      <c r="C88" s="127"/>
      <c r="D88" s="46"/>
      <c r="E88" s="108" t="s">
        <v>57</v>
      </c>
      <c r="F88" s="108"/>
      <c r="G88" s="72">
        <f>D59+I59</f>
        <v>14053800</v>
      </c>
      <c r="H88" s="108" t="s">
        <v>58</v>
      </c>
      <c r="I88" s="108"/>
      <c r="J88" s="73">
        <f>C59+H59+E44+F44+G44</f>
        <v>2575</v>
      </c>
    </row>
    <row r="89" spans="1:12" ht="24" x14ac:dyDescent="0.25">
      <c r="A89" s="74" t="s">
        <v>59</v>
      </c>
      <c r="B89" s="128">
        <f>D59+I59+H72</f>
        <v>14053800</v>
      </c>
      <c r="C89" s="128"/>
      <c r="D89" s="75"/>
      <c r="E89" s="108" t="s">
        <v>60</v>
      </c>
      <c r="F89" s="108"/>
      <c r="G89" s="72">
        <f>D44</f>
        <v>129195900</v>
      </c>
      <c r="H89" s="108" t="s">
        <v>61</v>
      </c>
      <c r="I89" s="108"/>
      <c r="J89" s="73">
        <f>I44</f>
        <v>11991</v>
      </c>
    </row>
    <row r="90" spans="1:12" ht="17.25" customHeight="1" x14ac:dyDescent="0.25">
      <c r="A90" s="76" t="s">
        <v>62</v>
      </c>
      <c r="B90" s="120">
        <f>D84</f>
        <v>9942000</v>
      </c>
      <c r="C90" s="120"/>
      <c r="D90" s="75"/>
      <c r="E90" s="121" t="s">
        <v>63</v>
      </c>
      <c r="F90" s="122"/>
      <c r="G90" s="77">
        <f>IF(G89=0,0,G88/G89)</f>
        <v>0.10877899376063792</v>
      </c>
      <c r="H90" s="121" t="s">
        <v>63</v>
      </c>
      <c r="I90" s="122"/>
      <c r="J90" s="77">
        <f>IF(J89=0,0,J88/J89)</f>
        <v>0.21474439162705361</v>
      </c>
    </row>
    <row r="91" spans="1:12" ht="17.25" customHeight="1" x14ac:dyDescent="0.25">
      <c r="A91" s="25" t="s">
        <v>64</v>
      </c>
      <c r="B91" s="123">
        <f>B88-B89-B90</f>
        <v>105220400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2124200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1694600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4495600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2247800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L98"/>
  <sheetViews>
    <sheetView tabSelected="1" topLeftCell="A79" zoomScale="80" zoomScaleNormal="80" workbookViewId="0">
      <selection activeCell="G95" sqref="G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+RIDYM!B7+19</f>
        <v>42663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2787</v>
      </c>
      <c r="C13" s="14">
        <f>RIDYM!C13</f>
        <v>9200</v>
      </c>
      <c r="D13" s="15">
        <f t="shared" ref="D13:D19" si="0">+C13*B13</f>
        <v>25640400</v>
      </c>
      <c r="E13" s="13">
        <v>57</v>
      </c>
      <c r="F13" s="13">
        <v>329</v>
      </c>
      <c r="G13" s="13">
        <v>1</v>
      </c>
      <c r="H13" s="13">
        <v>0</v>
      </c>
      <c r="I13" s="16">
        <f>B13+E13+F13+G13+H13</f>
        <v>3174</v>
      </c>
    </row>
    <row r="14" spans="1:12" ht="15" x14ac:dyDescent="0.25">
      <c r="A14" s="12" t="s">
        <v>19</v>
      </c>
      <c r="B14" s="13">
        <v>468</v>
      </c>
      <c r="C14" s="14">
        <f>RIDYM!C14</f>
        <v>9700</v>
      </c>
      <c r="D14" s="15">
        <f t="shared" si="0"/>
        <v>4539600</v>
      </c>
      <c r="E14" s="13">
        <v>0</v>
      </c>
      <c r="F14" s="13">
        <v>290</v>
      </c>
      <c r="G14" s="13">
        <v>1</v>
      </c>
      <c r="H14" s="13">
        <v>0</v>
      </c>
      <c r="I14" s="16">
        <f t="shared" ref="I14:I19" si="1">B14+E14+F14+G14+H14</f>
        <v>759</v>
      </c>
    </row>
    <row r="15" spans="1:12" ht="15" x14ac:dyDescent="0.25">
      <c r="A15" s="12" t="s">
        <v>20</v>
      </c>
      <c r="B15" s="13">
        <v>865</v>
      </c>
      <c r="C15" s="14">
        <f>RIDYM!C15</f>
        <v>10500</v>
      </c>
      <c r="D15" s="15">
        <f t="shared" si="0"/>
        <v>9082500</v>
      </c>
      <c r="E15" s="13">
        <v>2</v>
      </c>
      <c r="F15" s="13">
        <v>2</v>
      </c>
      <c r="G15" s="13">
        <v>0</v>
      </c>
      <c r="H15" s="13">
        <v>0</v>
      </c>
      <c r="I15" s="16">
        <f t="shared" si="1"/>
        <v>869</v>
      </c>
    </row>
    <row r="16" spans="1:12" ht="15" x14ac:dyDescent="0.25">
      <c r="A16" s="12" t="s">
        <v>21</v>
      </c>
      <c r="B16" s="13">
        <v>563</v>
      </c>
      <c r="C16" s="14">
        <f>RIDYM!C16</f>
        <v>14900</v>
      </c>
      <c r="D16" s="15">
        <f t="shared" si="0"/>
        <v>8388700</v>
      </c>
      <c r="E16" s="13">
        <v>4</v>
      </c>
      <c r="F16" s="13">
        <v>11</v>
      </c>
      <c r="G16" s="13">
        <v>0</v>
      </c>
      <c r="H16" s="13">
        <v>0</v>
      </c>
      <c r="I16" s="16">
        <f t="shared" si="1"/>
        <v>578</v>
      </c>
    </row>
    <row r="17" spans="1:9" ht="15" x14ac:dyDescent="0.25">
      <c r="A17" s="12" t="s">
        <v>22</v>
      </c>
      <c r="B17" s="13">
        <v>503</v>
      </c>
      <c r="C17" s="14">
        <f>RIDYM!C17</f>
        <v>25100</v>
      </c>
      <c r="D17" s="15">
        <f t="shared" si="0"/>
        <v>12625300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503</v>
      </c>
    </row>
    <row r="18" spans="1:9" ht="15" x14ac:dyDescent="0.25">
      <c r="A18" s="12" t="s">
        <v>23</v>
      </c>
      <c r="B18" s="13">
        <v>149</v>
      </c>
      <c r="C18" s="14">
        <f>RIDYM!C18</f>
        <v>33000</v>
      </c>
      <c r="D18" s="15">
        <f t="shared" si="0"/>
        <v>4917000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149</v>
      </c>
    </row>
    <row r="19" spans="1:9" ht="15" x14ac:dyDescent="0.25">
      <c r="A19" s="12" t="s">
        <v>24</v>
      </c>
      <c r="B19" s="13">
        <v>418</v>
      </c>
      <c r="C19" s="14">
        <f>RIDYM!C19</f>
        <v>36900</v>
      </c>
      <c r="D19" s="15">
        <f t="shared" si="0"/>
        <v>15424200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418</v>
      </c>
    </row>
    <row r="20" spans="1:9" s="2" customFormat="1" ht="15" x14ac:dyDescent="0.25">
      <c r="A20" s="12" t="s">
        <v>25</v>
      </c>
      <c r="B20" s="17">
        <f>SUM(B13:B19)</f>
        <v>5753</v>
      </c>
      <c r="C20" s="18"/>
      <c r="D20" s="19">
        <f t="shared" ref="D20:I20" si="2">SUM(D13:D19)</f>
        <v>80617700</v>
      </c>
      <c r="E20" s="17">
        <f t="shared" si="2"/>
        <v>63</v>
      </c>
      <c r="F20" s="17">
        <f t="shared" si="2"/>
        <v>632</v>
      </c>
      <c r="G20" s="17">
        <f t="shared" si="2"/>
        <v>2</v>
      </c>
      <c r="H20" s="17">
        <f t="shared" si="2"/>
        <v>0</v>
      </c>
      <c r="I20" s="17">
        <f t="shared" si="2"/>
        <v>6450</v>
      </c>
    </row>
    <row r="21" spans="1:9" ht="15" x14ac:dyDescent="0.25">
      <c r="A21" s="20" t="s">
        <v>26</v>
      </c>
      <c r="B21" s="21"/>
      <c r="C21" s="21"/>
      <c r="D21" s="22">
        <v>15700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80633400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2494</v>
      </c>
      <c r="C25" s="14">
        <f t="shared" si="3"/>
        <v>9200</v>
      </c>
      <c r="D25" s="15">
        <f t="shared" ref="D25:D31" si="4">+C25*B25</f>
        <v>22944800</v>
      </c>
      <c r="E25" s="13">
        <v>58</v>
      </c>
      <c r="F25" s="13">
        <v>372</v>
      </c>
      <c r="G25" s="13">
        <v>1</v>
      </c>
      <c r="H25" s="13">
        <v>0</v>
      </c>
      <c r="I25" s="16">
        <f>B25+E25+F25+G25+H25</f>
        <v>2925</v>
      </c>
    </row>
    <row r="26" spans="1:9" ht="15" x14ac:dyDescent="0.25">
      <c r="A26" s="12" t="s">
        <v>19</v>
      </c>
      <c r="B26" s="13">
        <v>425</v>
      </c>
      <c r="C26" s="14">
        <f t="shared" si="3"/>
        <v>9700</v>
      </c>
      <c r="D26" s="15">
        <f t="shared" si="4"/>
        <v>4122500</v>
      </c>
      <c r="E26" s="13">
        <v>0</v>
      </c>
      <c r="F26" s="13">
        <v>314</v>
      </c>
      <c r="G26" s="13">
        <v>1</v>
      </c>
      <c r="H26" s="13">
        <v>0</v>
      </c>
      <c r="I26" s="16">
        <f t="shared" ref="I26:I31" si="5">B26+E26+F26+G26+H26</f>
        <v>740</v>
      </c>
    </row>
    <row r="27" spans="1:9" ht="15" x14ac:dyDescent="0.25">
      <c r="A27" s="12" t="s">
        <v>20</v>
      </c>
      <c r="B27" s="13">
        <v>889</v>
      </c>
      <c r="C27" s="14">
        <f t="shared" si="3"/>
        <v>10500</v>
      </c>
      <c r="D27" s="15">
        <f t="shared" si="4"/>
        <v>9334500</v>
      </c>
      <c r="E27" s="13">
        <v>3</v>
      </c>
      <c r="F27" s="13">
        <v>1</v>
      </c>
      <c r="G27" s="13">
        <v>0</v>
      </c>
      <c r="H27" s="13">
        <v>0</v>
      </c>
      <c r="I27" s="16">
        <f t="shared" si="5"/>
        <v>893</v>
      </c>
    </row>
    <row r="28" spans="1:9" ht="15" x14ac:dyDescent="0.25">
      <c r="A28" s="12" t="s">
        <v>21</v>
      </c>
      <c r="B28" s="13">
        <v>599</v>
      </c>
      <c r="C28" s="14">
        <f t="shared" si="3"/>
        <v>14900</v>
      </c>
      <c r="D28" s="15">
        <f t="shared" si="4"/>
        <v>8925100</v>
      </c>
      <c r="E28" s="13">
        <v>4</v>
      </c>
      <c r="F28" s="13">
        <v>10</v>
      </c>
      <c r="G28" s="13">
        <v>0</v>
      </c>
      <c r="H28" s="13">
        <v>0</v>
      </c>
      <c r="I28" s="16">
        <f t="shared" si="5"/>
        <v>613</v>
      </c>
    </row>
    <row r="29" spans="1:9" ht="15" x14ac:dyDescent="0.25">
      <c r="A29" s="12" t="s">
        <v>22</v>
      </c>
      <c r="B29" s="13">
        <v>538</v>
      </c>
      <c r="C29" s="14">
        <f t="shared" si="3"/>
        <v>25100</v>
      </c>
      <c r="D29" s="15">
        <f t="shared" si="4"/>
        <v>13503800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538</v>
      </c>
    </row>
    <row r="30" spans="1:9" ht="15" x14ac:dyDescent="0.25">
      <c r="A30" s="12" t="s">
        <v>23</v>
      </c>
      <c r="B30" s="13">
        <v>119</v>
      </c>
      <c r="C30" s="14">
        <f t="shared" si="3"/>
        <v>33000</v>
      </c>
      <c r="D30" s="15">
        <f t="shared" si="4"/>
        <v>3927000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119</v>
      </c>
    </row>
    <row r="31" spans="1:9" ht="15" x14ac:dyDescent="0.25">
      <c r="A31" s="12" t="s">
        <v>24</v>
      </c>
      <c r="B31" s="13">
        <v>385</v>
      </c>
      <c r="C31" s="14">
        <f t="shared" si="3"/>
        <v>36900</v>
      </c>
      <c r="D31" s="15">
        <f t="shared" si="4"/>
        <v>14206500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385</v>
      </c>
    </row>
    <row r="32" spans="1:9" s="2" customFormat="1" ht="15" x14ac:dyDescent="0.25">
      <c r="A32" s="12" t="s">
        <v>25</v>
      </c>
      <c r="B32" s="17">
        <f>SUM(B25:B31)</f>
        <v>5449</v>
      </c>
      <c r="C32" s="18"/>
      <c r="D32" s="19">
        <f t="shared" ref="D32:I32" si="6">SUM(D25:D31)</f>
        <v>76964200</v>
      </c>
      <c r="E32" s="17">
        <f t="shared" si="6"/>
        <v>65</v>
      </c>
      <c r="F32" s="17">
        <f t="shared" si="6"/>
        <v>697</v>
      </c>
      <c r="G32" s="17">
        <f t="shared" si="6"/>
        <v>2</v>
      </c>
      <c r="H32" s="17">
        <f t="shared" si="6"/>
        <v>0</v>
      </c>
      <c r="I32" s="17">
        <f t="shared" si="6"/>
        <v>6213</v>
      </c>
    </row>
    <row r="33" spans="1:12" ht="15" x14ac:dyDescent="0.25">
      <c r="A33" s="20" t="s">
        <v>26</v>
      </c>
      <c r="B33" s="21"/>
      <c r="C33" s="21"/>
      <c r="D33" s="22">
        <v>3100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76967300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5281</v>
      </c>
      <c r="C37" s="14">
        <f t="shared" si="7"/>
        <v>9200</v>
      </c>
      <c r="D37" s="15">
        <f t="shared" ref="D37:D43" si="9">+D13+D25</f>
        <v>48585200</v>
      </c>
      <c r="E37" s="16">
        <f t="shared" ref="E37:H43" si="10">E25+E13</f>
        <v>115</v>
      </c>
      <c r="F37" s="16">
        <f t="shared" si="10"/>
        <v>701</v>
      </c>
      <c r="G37" s="16">
        <f t="shared" si="10"/>
        <v>2</v>
      </c>
      <c r="H37" s="16">
        <f t="shared" si="10"/>
        <v>0</v>
      </c>
      <c r="I37" s="16">
        <f>B37+E37+F37+G37+H37</f>
        <v>6099</v>
      </c>
      <c r="J37" s="26"/>
      <c r="K37" s="26"/>
    </row>
    <row r="38" spans="1:12" ht="15" x14ac:dyDescent="0.25">
      <c r="A38" s="12" t="s">
        <v>19</v>
      </c>
      <c r="B38" s="16">
        <f t="shared" si="8"/>
        <v>893</v>
      </c>
      <c r="C38" s="14">
        <f t="shared" si="7"/>
        <v>9700</v>
      </c>
      <c r="D38" s="15">
        <f t="shared" si="9"/>
        <v>8662100</v>
      </c>
      <c r="E38" s="16">
        <f t="shared" si="10"/>
        <v>0</v>
      </c>
      <c r="F38" s="16">
        <f t="shared" si="10"/>
        <v>604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1499</v>
      </c>
      <c r="J38" s="26"/>
      <c r="K38" s="26"/>
    </row>
    <row r="39" spans="1:12" ht="15" x14ac:dyDescent="0.25">
      <c r="A39" s="12" t="s">
        <v>20</v>
      </c>
      <c r="B39" s="16">
        <f t="shared" si="8"/>
        <v>1754</v>
      </c>
      <c r="C39" s="14">
        <f t="shared" si="7"/>
        <v>10500</v>
      </c>
      <c r="D39" s="15">
        <f t="shared" si="9"/>
        <v>18417000</v>
      </c>
      <c r="E39" s="16">
        <f t="shared" si="10"/>
        <v>5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1762</v>
      </c>
      <c r="J39" s="26"/>
      <c r="K39" s="26"/>
    </row>
    <row r="40" spans="1:12" ht="15" x14ac:dyDescent="0.25">
      <c r="A40" s="12" t="s">
        <v>21</v>
      </c>
      <c r="B40" s="16">
        <f t="shared" si="8"/>
        <v>1162</v>
      </c>
      <c r="C40" s="14">
        <f t="shared" si="7"/>
        <v>14900</v>
      </c>
      <c r="D40" s="15">
        <f t="shared" si="9"/>
        <v>17313800</v>
      </c>
      <c r="E40" s="16">
        <f t="shared" si="10"/>
        <v>8</v>
      </c>
      <c r="F40" s="16">
        <f t="shared" si="10"/>
        <v>21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1191</v>
      </c>
      <c r="J40" s="26"/>
      <c r="K40" s="26"/>
    </row>
    <row r="41" spans="1:12" ht="15" x14ac:dyDescent="0.25">
      <c r="A41" s="12" t="s">
        <v>22</v>
      </c>
      <c r="B41" s="16">
        <f t="shared" si="8"/>
        <v>1041</v>
      </c>
      <c r="C41" s="14">
        <f t="shared" si="7"/>
        <v>25100</v>
      </c>
      <c r="D41" s="15">
        <f t="shared" si="9"/>
        <v>26129100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1041</v>
      </c>
      <c r="J41" s="26"/>
      <c r="K41" s="26"/>
    </row>
    <row r="42" spans="1:12" ht="15" x14ac:dyDescent="0.25">
      <c r="A42" s="12" t="s">
        <v>23</v>
      </c>
      <c r="B42" s="16">
        <f t="shared" si="8"/>
        <v>268</v>
      </c>
      <c r="C42" s="14">
        <f t="shared" si="7"/>
        <v>33000</v>
      </c>
      <c r="D42" s="15">
        <f t="shared" si="9"/>
        <v>8844000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268</v>
      </c>
      <c r="J42" s="26"/>
      <c r="K42" s="26"/>
    </row>
    <row r="43" spans="1:12" ht="15" x14ac:dyDescent="0.25">
      <c r="A43" s="12" t="s">
        <v>24</v>
      </c>
      <c r="B43" s="16">
        <f t="shared" si="8"/>
        <v>803</v>
      </c>
      <c r="C43" s="14">
        <f t="shared" si="7"/>
        <v>36900</v>
      </c>
      <c r="D43" s="15">
        <f t="shared" si="9"/>
        <v>29630700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803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11202</v>
      </c>
      <c r="C44" s="18"/>
      <c r="D44" s="19">
        <f t="shared" ref="D44:F44" si="18">SUM(D37:D43)</f>
        <v>157581900</v>
      </c>
      <c r="E44" s="17">
        <f t="shared" si="18"/>
        <v>128</v>
      </c>
      <c r="F44" s="17">
        <f t="shared" si="18"/>
        <v>1329</v>
      </c>
      <c r="G44" s="17">
        <f>SUM(G37:G43)</f>
        <v>4</v>
      </c>
      <c r="H44" s="17">
        <f>SUM(H37:H43)</f>
        <v>0</v>
      </c>
      <c r="I44" s="17">
        <f>SUM(I37:I43)</f>
        <v>12663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18800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157600700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413</v>
      </c>
      <c r="D52" s="34">
        <f>(C52*B52)</f>
        <v>3799600</v>
      </c>
      <c r="E52" s="20"/>
      <c r="F52" s="32" t="s">
        <v>18</v>
      </c>
      <c r="G52" s="33">
        <f>B52-2300</f>
        <v>6900</v>
      </c>
      <c r="H52" s="13">
        <v>336</v>
      </c>
      <c r="I52" s="34">
        <f>(H52*G52)</f>
        <v>2318400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143</v>
      </c>
      <c r="D53" s="34">
        <f t="shared" ref="D53:D58" si="20">(C53*B53)</f>
        <v>1387100</v>
      </c>
      <c r="E53" s="20"/>
      <c r="F53" s="32" t="s">
        <v>19</v>
      </c>
      <c r="G53" s="33">
        <f>B53-2300</f>
        <v>7400</v>
      </c>
      <c r="H53" s="13">
        <v>135</v>
      </c>
      <c r="I53" s="34">
        <f t="shared" ref="I53:I58" si="21">(H53*G53)</f>
        <v>999000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139</v>
      </c>
      <c r="D54" s="34">
        <f t="shared" si="20"/>
        <v>1459500</v>
      </c>
      <c r="E54" s="20"/>
      <c r="F54" s="32" t="s">
        <v>20</v>
      </c>
      <c r="G54" s="33">
        <f>B54-2900</f>
        <v>7600</v>
      </c>
      <c r="H54" s="13">
        <v>116</v>
      </c>
      <c r="I54" s="34">
        <f t="shared" si="21"/>
        <v>881600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107</v>
      </c>
      <c r="D55" s="34">
        <f t="shared" si="20"/>
        <v>1594300</v>
      </c>
      <c r="E55" s="20"/>
      <c r="F55" s="32" t="s">
        <v>21</v>
      </c>
      <c r="G55" s="33">
        <f>B55-3100</f>
        <v>11800</v>
      </c>
      <c r="H55" s="13">
        <v>72</v>
      </c>
      <c r="I55" s="34">
        <f t="shared" si="21"/>
        <v>849600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299</v>
      </c>
      <c r="D56" s="34">
        <f t="shared" si="20"/>
        <v>7504900</v>
      </c>
      <c r="E56" s="20"/>
      <c r="F56" s="32" t="s">
        <v>22</v>
      </c>
      <c r="G56" s="33">
        <f>B56-3100</f>
        <v>22000</v>
      </c>
      <c r="H56" s="13">
        <v>292</v>
      </c>
      <c r="I56" s="34">
        <f t="shared" si="21"/>
        <v>6424000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47</v>
      </c>
      <c r="D57" s="34">
        <f t="shared" si="20"/>
        <v>1551000</v>
      </c>
      <c r="E57" s="20"/>
      <c r="F57" s="32" t="s">
        <v>23</v>
      </c>
      <c r="G57" s="33">
        <f>B57-3100</f>
        <v>29900</v>
      </c>
      <c r="H57" s="13">
        <v>33</v>
      </c>
      <c r="I57" s="34">
        <f t="shared" si="21"/>
        <v>986700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22</v>
      </c>
      <c r="D58" s="34">
        <f t="shared" si="20"/>
        <v>811800</v>
      </c>
      <c r="E58" s="20"/>
      <c r="F58" s="32" t="s">
        <v>24</v>
      </c>
      <c r="G58" s="33">
        <f>B58-3100</f>
        <v>33800</v>
      </c>
      <c r="H58" s="13">
        <v>11</v>
      </c>
      <c r="I58" s="34">
        <f t="shared" si="21"/>
        <v>371800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1170</v>
      </c>
      <c r="D59" s="36">
        <f>SUM(D52:D58)</f>
        <v>18108200</v>
      </c>
      <c r="E59" s="37"/>
      <c r="F59" s="112" t="s">
        <v>39</v>
      </c>
      <c r="G59" s="112"/>
      <c r="H59" s="35">
        <f>SUM(H52:H58)</f>
        <v>995</v>
      </c>
      <c r="I59" s="36">
        <f>SUM(I52:I58)</f>
        <v>12831100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2411</v>
      </c>
      <c r="D77" s="95">
        <f>B77*C77</f>
        <v>5545300</v>
      </c>
      <c r="E77" s="3"/>
      <c r="F77" s="57" t="s">
        <v>18</v>
      </c>
      <c r="G77" s="58">
        <f t="shared" ref="G77:G83" si="24">B37</f>
        <v>5281</v>
      </c>
      <c r="H77" s="59">
        <f t="shared" ref="H77:H83" si="25">G77*200</f>
        <v>1056200</v>
      </c>
      <c r="I77" s="60">
        <f>G77*100</f>
        <v>528100</v>
      </c>
      <c r="J77" s="61">
        <f>G77*400</f>
        <v>2112400</v>
      </c>
      <c r="K77" s="92">
        <f>G77*200</f>
        <v>1056200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418</v>
      </c>
      <c r="D78" s="95">
        <f t="shared" ref="D78:D83" si="26">B78*C78</f>
        <v>961400</v>
      </c>
      <c r="E78" s="3"/>
      <c r="F78" s="57" t="s">
        <v>19</v>
      </c>
      <c r="G78" s="58">
        <f t="shared" si="24"/>
        <v>893</v>
      </c>
      <c r="H78" s="59">
        <f t="shared" si="25"/>
        <v>178600</v>
      </c>
      <c r="I78" s="60">
        <f>G78*300</f>
        <v>267900</v>
      </c>
      <c r="J78" s="61">
        <f>G78*400</f>
        <v>357200</v>
      </c>
      <c r="K78" s="92">
        <f>G78*200</f>
        <v>178600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828</v>
      </c>
      <c r="D79" s="95">
        <f t="shared" si="26"/>
        <v>2401200</v>
      </c>
      <c r="E79" s="3"/>
      <c r="F79" s="57" t="s">
        <v>20</v>
      </c>
      <c r="G79" s="58">
        <f t="shared" si="24"/>
        <v>1754</v>
      </c>
      <c r="H79" s="59">
        <f t="shared" si="25"/>
        <v>350800</v>
      </c>
      <c r="I79" s="60">
        <f>G79*300</f>
        <v>526200</v>
      </c>
      <c r="J79" s="61">
        <f>G79*400</f>
        <v>701600</v>
      </c>
      <c r="K79" s="92">
        <f>G79*200</f>
        <v>350800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552</v>
      </c>
      <c r="D80" s="95">
        <f t="shared" si="26"/>
        <v>1711200</v>
      </c>
      <c r="E80" s="3"/>
      <c r="F80" s="57" t="s">
        <v>21</v>
      </c>
      <c r="G80" s="58">
        <f t="shared" si="24"/>
        <v>1162</v>
      </c>
      <c r="H80" s="59">
        <f t="shared" si="25"/>
        <v>232400</v>
      </c>
      <c r="I80" s="60">
        <f>G80*300</f>
        <v>348600</v>
      </c>
      <c r="J80" s="61">
        <f>G80*200</f>
        <v>232400</v>
      </c>
      <c r="K80" s="92">
        <f>G80*100</f>
        <v>116200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504</v>
      </c>
      <c r="D81" s="95">
        <f t="shared" si="26"/>
        <v>1562400</v>
      </c>
      <c r="E81" s="3"/>
      <c r="F81" s="57" t="s">
        <v>22</v>
      </c>
      <c r="G81" s="58">
        <f t="shared" si="24"/>
        <v>1041</v>
      </c>
      <c r="H81" s="59">
        <f t="shared" si="25"/>
        <v>208200</v>
      </c>
      <c r="I81" s="60">
        <f>G81*300</f>
        <v>312300</v>
      </c>
      <c r="J81" s="61">
        <f>G81*600</f>
        <v>624600</v>
      </c>
      <c r="K81" s="92">
        <f>G81*300</f>
        <v>312300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108</v>
      </c>
      <c r="D82" s="95">
        <f t="shared" si="26"/>
        <v>334800</v>
      </c>
      <c r="E82" s="3"/>
      <c r="F82" s="57" t="s">
        <v>23</v>
      </c>
      <c r="G82" s="58">
        <f t="shared" si="24"/>
        <v>268</v>
      </c>
      <c r="H82" s="59">
        <f t="shared" si="25"/>
        <v>53600</v>
      </c>
      <c r="I82" s="60">
        <f>G82*300</f>
        <v>80400</v>
      </c>
      <c r="J82" s="61">
        <f>G82*800</f>
        <v>214400</v>
      </c>
      <c r="K82" s="92">
        <f t="shared" ref="K82:K83" si="27">G82*400</f>
        <v>107200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357</v>
      </c>
      <c r="D83" s="95">
        <f t="shared" si="26"/>
        <v>1106700</v>
      </c>
      <c r="E83" s="3"/>
      <c r="F83" s="57" t="s">
        <v>24</v>
      </c>
      <c r="G83" s="58">
        <f t="shared" si="24"/>
        <v>803</v>
      </c>
      <c r="H83" s="59">
        <f t="shared" si="25"/>
        <v>160600</v>
      </c>
      <c r="I83" s="60">
        <f>G83*200</f>
        <v>160600</v>
      </c>
      <c r="J83" s="61">
        <f>G83*800</f>
        <v>642400</v>
      </c>
      <c r="K83" s="92">
        <f t="shared" si="27"/>
        <v>321200</v>
      </c>
    </row>
    <row r="84" spans="1:12" ht="20.100000000000001" customHeight="1" x14ac:dyDescent="0.25">
      <c r="A84" s="115" t="s">
        <v>54</v>
      </c>
      <c r="B84" s="115"/>
      <c r="C84" s="62">
        <f>SUM(C77:C83)</f>
        <v>5178</v>
      </c>
      <c r="D84" s="97">
        <f>SUM(D77:D83)</f>
        <v>13623000</v>
      </c>
      <c r="E84" s="3"/>
      <c r="F84" s="64" t="s">
        <v>55</v>
      </c>
      <c r="G84" s="65">
        <f>SUM(G77:G83)</f>
        <v>11202</v>
      </c>
      <c r="H84" s="66">
        <f>SUM(H77:H83)</f>
        <v>2240400</v>
      </c>
      <c r="I84" s="67">
        <f>SUM(I77:I83)</f>
        <v>2224100</v>
      </c>
      <c r="J84" s="68">
        <f>SUM(J77:J83)</f>
        <v>4885000</v>
      </c>
      <c r="K84" s="93">
        <f>SUM(K77:K83)</f>
        <v>2442500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157600700</v>
      </c>
      <c r="C88" s="127"/>
      <c r="D88" s="46"/>
      <c r="E88" s="108" t="s">
        <v>57</v>
      </c>
      <c r="F88" s="108"/>
      <c r="G88" s="72">
        <f>D59+I59</f>
        <v>30939300</v>
      </c>
      <c r="H88" s="108" t="s">
        <v>58</v>
      </c>
      <c r="I88" s="108"/>
      <c r="J88" s="73">
        <f>C59+H59+E44+F44+G44</f>
        <v>3626</v>
      </c>
    </row>
    <row r="89" spans="1:12" ht="24" x14ac:dyDescent="0.25">
      <c r="A89" s="74" t="s">
        <v>59</v>
      </c>
      <c r="B89" s="128">
        <f>D59+I59+H72</f>
        <v>30939300</v>
      </c>
      <c r="C89" s="128"/>
      <c r="D89" s="75"/>
      <c r="E89" s="108" t="s">
        <v>60</v>
      </c>
      <c r="F89" s="108"/>
      <c r="G89" s="72">
        <f>D44</f>
        <v>157581900</v>
      </c>
      <c r="H89" s="108" t="s">
        <v>61</v>
      </c>
      <c r="I89" s="108"/>
      <c r="J89" s="73">
        <f>I44</f>
        <v>12663</v>
      </c>
    </row>
    <row r="90" spans="1:12" ht="17.25" customHeight="1" x14ac:dyDescent="0.25">
      <c r="A90" s="76" t="s">
        <v>62</v>
      </c>
      <c r="B90" s="120">
        <f>D84</f>
        <v>13623000</v>
      </c>
      <c r="C90" s="120"/>
      <c r="D90" s="75"/>
      <c r="E90" s="121" t="s">
        <v>63</v>
      </c>
      <c r="F90" s="122"/>
      <c r="G90" s="77">
        <f>IF(G89=0,0,G88/G89)</f>
        <v>0.19633790428976933</v>
      </c>
      <c r="H90" s="121" t="s">
        <v>63</v>
      </c>
      <c r="I90" s="122"/>
      <c r="J90" s="77">
        <f>IF(J89=0,0,J88/J89)</f>
        <v>0.28634604754007736</v>
      </c>
    </row>
    <row r="91" spans="1:12" ht="17.25" customHeight="1" x14ac:dyDescent="0.25">
      <c r="A91" s="25" t="s">
        <v>64</v>
      </c>
      <c r="B91" s="123">
        <f>B88-B89-B90</f>
        <v>113038400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2240400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2224100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4885000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2442500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L98"/>
  <sheetViews>
    <sheetView topLeftCell="A79" zoomScale="80" zoomScaleNormal="8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+RIDYM!B7+20</f>
        <v>42664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3089</v>
      </c>
      <c r="C13" s="14">
        <f>RIDYM!C13</f>
        <v>9200</v>
      </c>
      <c r="D13" s="15">
        <f t="shared" ref="D13:D19" si="0">+C13*B13</f>
        <v>28418800</v>
      </c>
      <c r="E13" s="13">
        <v>81</v>
      </c>
      <c r="F13" s="13">
        <v>393</v>
      </c>
      <c r="G13" s="13">
        <v>4</v>
      </c>
      <c r="H13" s="13">
        <v>0</v>
      </c>
      <c r="I13" s="16">
        <f>B13+E13+F13+G13+H13</f>
        <v>3567</v>
      </c>
    </row>
    <row r="14" spans="1:12" ht="15" x14ac:dyDescent="0.25">
      <c r="A14" s="12" t="s">
        <v>19</v>
      </c>
      <c r="B14" s="13">
        <v>528</v>
      </c>
      <c r="C14" s="14">
        <f>RIDYM!C14</f>
        <v>9700</v>
      </c>
      <c r="D14" s="15">
        <f t="shared" si="0"/>
        <v>5121600</v>
      </c>
      <c r="E14" s="13">
        <v>0</v>
      </c>
      <c r="F14" s="13">
        <v>291</v>
      </c>
      <c r="G14" s="13">
        <v>1</v>
      </c>
      <c r="H14" s="13">
        <v>0</v>
      </c>
      <c r="I14" s="16">
        <f t="shared" ref="I14:I19" si="1">B14+E14+F14+G14+H14</f>
        <v>820</v>
      </c>
    </row>
    <row r="15" spans="1:12" ht="15" x14ac:dyDescent="0.25">
      <c r="A15" s="12" t="s">
        <v>20</v>
      </c>
      <c r="B15" s="13">
        <v>839</v>
      </c>
      <c r="C15" s="14">
        <f>RIDYM!C15</f>
        <v>10500</v>
      </c>
      <c r="D15" s="15">
        <f t="shared" si="0"/>
        <v>8809500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847</v>
      </c>
    </row>
    <row r="16" spans="1:12" ht="15" x14ac:dyDescent="0.25">
      <c r="A16" s="12" t="s">
        <v>21</v>
      </c>
      <c r="B16" s="13">
        <v>537</v>
      </c>
      <c r="C16" s="14">
        <f>RIDYM!C16</f>
        <v>14900</v>
      </c>
      <c r="D16" s="15">
        <f t="shared" si="0"/>
        <v>8001300</v>
      </c>
      <c r="E16" s="13">
        <v>3</v>
      </c>
      <c r="F16" s="13">
        <v>12</v>
      </c>
      <c r="G16" s="13">
        <v>0</v>
      </c>
      <c r="H16" s="13">
        <v>0</v>
      </c>
      <c r="I16" s="16">
        <f t="shared" si="1"/>
        <v>552</v>
      </c>
    </row>
    <row r="17" spans="1:9" ht="15" x14ac:dyDescent="0.25">
      <c r="A17" s="12" t="s">
        <v>22</v>
      </c>
      <c r="B17" s="13">
        <v>500</v>
      </c>
      <c r="C17" s="14">
        <f>RIDYM!C17</f>
        <v>25100</v>
      </c>
      <c r="D17" s="15">
        <f t="shared" si="0"/>
        <v>12550000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500</v>
      </c>
    </row>
    <row r="18" spans="1:9" ht="15" x14ac:dyDescent="0.25">
      <c r="A18" s="12" t="s">
        <v>23</v>
      </c>
      <c r="B18" s="13">
        <v>153</v>
      </c>
      <c r="C18" s="14">
        <f>RIDYM!C18</f>
        <v>33000</v>
      </c>
      <c r="D18" s="15">
        <f t="shared" si="0"/>
        <v>5049000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153</v>
      </c>
    </row>
    <row r="19" spans="1:9" ht="15" x14ac:dyDescent="0.25">
      <c r="A19" s="12" t="s">
        <v>24</v>
      </c>
      <c r="B19" s="13">
        <v>416</v>
      </c>
      <c r="C19" s="14">
        <f>RIDYM!C19</f>
        <v>36900</v>
      </c>
      <c r="D19" s="15">
        <f t="shared" si="0"/>
        <v>15350400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416</v>
      </c>
    </row>
    <row r="20" spans="1:9" s="2" customFormat="1" ht="15" x14ac:dyDescent="0.25">
      <c r="A20" s="12" t="s">
        <v>25</v>
      </c>
      <c r="B20" s="17">
        <f>SUM(B13:B19)</f>
        <v>6062</v>
      </c>
      <c r="C20" s="18"/>
      <c r="D20" s="19">
        <f t="shared" ref="D20:I20" si="2">SUM(D13:D19)</f>
        <v>83300600</v>
      </c>
      <c r="E20" s="17">
        <f t="shared" si="2"/>
        <v>90</v>
      </c>
      <c r="F20" s="17">
        <f t="shared" si="2"/>
        <v>698</v>
      </c>
      <c r="G20" s="17">
        <f t="shared" si="2"/>
        <v>5</v>
      </c>
      <c r="H20" s="17">
        <f t="shared" si="2"/>
        <v>0</v>
      </c>
      <c r="I20" s="17">
        <f t="shared" si="2"/>
        <v>6855</v>
      </c>
    </row>
    <row r="21" spans="1:9" ht="15" x14ac:dyDescent="0.25">
      <c r="A21" s="20" t="s">
        <v>26</v>
      </c>
      <c r="B21" s="21"/>
      <c r="C21" s="21"/>
      <c r="D21" s="22">
        <v>1800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83302400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3114</v>
      </c>
      <c r="C25" s="14">
        <f t="shared" si="3"/>
        <v>9200</v>
      </c>
      <c r="D25" s="15">
        <f t="shared" ref="D25:D31" si="4">+C25*B25</f>
        <v>28648800</v>
      </c>
      <c r="E25" s="13">
        <v>74</v>
      </c>
      <c r="F25" s="13">
        <v>428</v>
      </c>
      <c r="G25" s="13">
        <v>4</v>
      </c>
      <c r="H25" s="13">
        <v>0</v>
      </c>
      <c r="I25" s="16">
        <f>B25+E25+F25+G25+H25</f>
        <v>3620</v>
      </c>
    </row>
    <row r="26" spans="1:9" ht="15" x14ac:dyDescent="0.25">
      <c r="A26" s="12" t="s">
        <v>19</v>
      </c>
      <c r="B26" s="13">
        <v>511</v>
      </c>
      <c r="C26" s="14">
        <f t="shared" si="3"/>
        <v>9700</v>
      </c>
      <c r="D26" s="15">
        <f t="shared" si="4"/>
        <v>4956700</v>
      </c>
      <c r="E26" s="13">
        <v>0</v>
      </c>
      <c r="F26" s="13">
        <v>322</v>
      </c>
      <c r="G26" s="13">
        <v>1</v>
      </c>
      <c r="H26" s="13">
        <v>0</v>
      </c>
      <c r="I26" s="16">
        <f t="shared" ref="I26:I31" si="5">B26+E26+F26+G26+H26</f>
        <v>834</v>
      </c>
    </row>
    <row r="27" spans="1:9" ht="15" x14ac:dyDescent="0.25">
      <c r="A27" s="12" t="s">
        <v>20</v>
      </c>
      <c r="B27" s="13">
        <v>886</v>
      </c>
      <c r="C27" s="14">
        <f t="shared" si="3"/>
        <v>10500</v>
      </c>
      <c r="D27" s="15">
        <f t="shared" si="4"/>
        <v>9303000</v>
      </c>
      <c r="E27" s="13">
        <v>5</v>
      </c>
      <c r="F27" s="13">
        <v>3</v>
      </c>
      <c r="G27" s="13">
        <v>0</v>
      </c>
      <c r="H27" s="13">
        <v>0</v>
      </c>
      <c r="I27" s="16">
        <f t="shared" si="5"/>
        <v>894</v>
      </c>
    </row>
    <row r="28" spans="1:9" ht="15" x14ac:dyDescent="0.25">
      <c r="A28" s="12" t="s">
        <v>21</v>
      </c>
      <c r="B28" s="13">
        <v>536</v>
      </c>
      <c r="C28" s="14">
        <f t="shared" si="3"/>
        <v>14900</v>
      </c>
      <c r="D28" s="15">
        <f t="shared" si="4"/>
        <v>7986400</v>
      </c>
      <c r="E28" s="13">
        <v>2</v>
      </c>
      <c r="F28" s="13">
        <v>11</v>
      </c>
      <c r="G28" s="13">
        <v>0</v>
      </c>
      <c r="H28" s="13">
        <v>0</v>
      </c>
      <c r="I28" s="16">
        <f t="shared" si="5"/>
        <v>549</v>
      </c>
    </row>
    <row r="29" spans="1:9" ht="15" x14ac:dyDescent="0.25">
      <c r="A29" s="12" t="s">
        <v>22</v>
      </c>
      <c r="B29" s="13">
        <v>472</v>
      </c>
      <c r="C29" s="14">
        <f t="shared" si="3"/>
        <v>25100</v>
      </c>
      <c r="D29" s="15">
        <f t="shared" si="4"/>
        <v>11847200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472</v>
      </c>
    </row>
    <row r="30" spans="1:9" ht="15" x14ac:dyDescent="0.25">
      <c r="A30" s="12" t="s">
        <v>23</v>
      </c>
      <c r="B30" s="13">
        <v>116</v>
      </c>
      <c r="C30" s="14">
        <f t="shared" si="3"/>
        <v>33000</v>
      </c>
      <c r="D30" s="15">
        <f t="shared" si="4"/>
        <v>3828000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116</v>
      </c>
    </row>
    <row r="31" spans="1:9" ht="15" x14ac:dyDescent="0.25">
      <c r="A31" s="12" t="s">
        <v>24</v>
      </c>
      <c r="B31" s="13">
        <v>323</v>
      </c>
      <c r="C31" s="14">
        <f t="shared" si="3"/>
        <v>36900</v>
      </c>
      <c r="D31" s="15">
        <f t="shared" si="4"/>
        <v>11918700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323</v>
      </c>
    </row>
    <row r="32" spans="1:9" s="2" customFormat="1" ht="15" x14ac:dyDescent="0.25">
      <c r="A32" s="12" t="s">
        <v>25</v>
      </c>
      <c r="B32" s="17">
        <f>SUM(B25:B31)</f>
        <v>5958</v>
      </c>
      <c r="C32" s="18"/>
      <c r="D32" s="19">
        <f t="shared" ref="D32:I32" si="6">SUM(D25:D31)</f>
        <v>78488800</v>
      </c>
      <c r="E32" s="17">
        <f t="shared" si="6"/>
        <v>81</v>
      </c>
      <c r="F32" s="17">
        <f t="shared" si="6"/>
        <v>764</v>
      </c>
      <c r="G32" s="17">
        <f t="shared" si="6"/>
        <v>5</v>
      </c>
      <c r="H32" s="17">
        <f t="shared" si="6"/>
        <v>0</v>
      </c>
      <c r="I32" s="17">
        <f t="shared" si="6"/>
        <v>6808</v>
      </c>
    </row>
    <row r="33" spans="1:12" ht="15" x14ac:dyDescent="0.25">
      <c r="A33" s="20" t="s">
        <v>26</v>
      </c>
      <c r="B33" s="21"/>
      <c r="C33" s="21"/>
      <c r="D33" s="22">
        <v>9600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78498400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6203</v>
      </c>
      <c r="C37" s="14">
        <f t="shared" si="7"/>
        <v>9200</v>
      </c>
      <c r="D37" s="15">
        <f t="shared" ref="D37:D43" si="9">+D13+D25</f>
        <v>57067600</v>
      </c>
      <c r="E37" s="16">
        <f t="shared" ref="E37:H43" si="10">E25+E13</f>
        <v>155</v>
      </c>
      <c r="F37" s="16">
        <f t="shared" si="10"/>
        <v>821</v>
      </c>
      <c r="G37" s="16">
        <f t="shared" si="10"/>
        <v>8</v>
      </c>
      <c r="H37" s="16">
        <f t="shared" si="10"/>
        <v>0</v>
      </c>
      <c r="I37" s="16">
        <f>B37+E37+F37+G37+H37</f>
        <v>7187</v>
      </c>
      <c r="J37" s="26"/>
      <c r="K37" s="26"/>
    </row>
    <row r="38" spans="1:12" ht="15" x14ac:dyDescent="0.25">
      <c r="A38" s="12" t="s">
        <v>19</v>
      </c>
      <c r="B38" s="16">
        <f t="shared" si="8"/>
        <v>1039</v>
      </c>
      <c r="C38" s="14">
        <f t="shared" si="7"/>
        <v>9700</v>
      </c>
      <c r="D38" s="15">
        <f t="shared" si="9"/>
        <v>10078300</v>
      </c>
      <c r="E38" s="16">
        <f t="shared" si="10"/>
        <v>0</v>
      </c>
      <c r="F38" s="16">
        <f t="shared" si="10"/>
        <v>613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1654</v>
      </c>
      <c r="J38" s="26"/>
      <c r="K38" s="26"/>
    </row>
    <row r="39" spans="1:12" ht="15" x14ac:dyDescent="0.25">
      <c r="A39" s="12" t="s">
        <v>20</v>
      </c>
      <c r="B39" s="16">
        <f t="shared" si="8"/>
        <v>1725</v>
      </c>
      <c r="C39" s="14">
        <f t="shared" si="7"/>
        <v>10500</v>
      </c>
      <c r="D39" s="15">
        <f t="shared" si="9"/>
        <v>18112500</v>
      </c>
      <c r="E39" s="16">
        <f t="shared" si="10"/>
        <v>11</v>
      </c>
      <c r="F39" s="16">
        <f t="shared" si="10"/>
        <v>5</v>
      </c>
      <c r="G39" s="16">
        <f t="shared" ref="G39:H39" si="13">G27+G15</f>
        <v>0</v>
      </c>
      <c r="H39" s="16">
        <f t="shared" si="13"/>
        <v>0</v>
      </c>
      <c r="I39" s="16">
        <f t="shared" si="12"/>
        <v>1741</v>
      </c>
      <c r="J39" s="26"/>
      <c r="K39" s="26"/>
    </row>
    <row r="40" spans="1:12" ht="15" x14ac:dyDescent="0.25">
      <c r="A40" s="12" t="s">
        <v>21</v>
      </c>
      <c r="B40" s="16">
        <f t="shared" si="8"/>
        <v>1073</v>
      </c>
      <c r="C40" s="14">
        <f t="shared" si="7"/>
        <v>14900</v>
      </c>
      <c r="D40" s="15">
        <f t="shared" si="9"/>
        <v>15987700</v>
      </c>
      <c r="E40" s="16">
        <f t="shared" si="10"/>
        <v>5</v>
      </c>
      <c r="F40" s="16">
        <f t="shared" si="10"/>
        <v>23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1101</v>
      </c>
      <c r="J40" s="26"/>
      <c r="K40" s="26"/>
    </row>
    <row r="41" spans="1:12" ht="15" x14ac:dyDescent="0.25">
      <c r="A41" s="12" t="s">
        <v>22</v>
      </c>
      <c r="B41" s="16">
        <f t="shared" si="8"/>
        <v>972</v>
      </c>
      <c r="C41" s="14">
        <f t="shared" si="7"/>
        <v>25100</v>
      </c>
      <c r="D41" s="15">
        <f t="shared" si="9"/>
        <v>24397200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972</v>
      </c>
      <c r="J41" s="26"/>
      <c r="K41" s="26"/>
    </row>
    <row r="42" spans="1:12" ht="15" x14ac:dyDescent="0.25">
      <c r="A42" s="12" t="s">
        <v>23</v>
      </c>
      <c r="B42" s="16">
        <f t="shared" si="8"/>
        <v>269</v>
      </c>
      <c r="C42" s="14">
        <f t="shared" si="7"/>
        <v>33000</v>
      </c>
      <c r="D42" s="15">
        <f t="shared" si="9"/>
        <v>8877000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269</v>
      </c>
      <c r="J42" s="26"/>
      <c r="K42" s="26"/>
    </row>
    <row r="43" spans="1:12" ht="15" x14ac:dyDescent="0.25">
      <c r="A43" s="12" t="s">
        <v>24</v>
      </c>
      <c r="B43" s="16">
        <f t="shared" si="8"/>
        <v>739</v>
      </c>
      <c r="C43" s="14">
        <f t="shared" si="7"/>
        <v>36900</v>
      </c>
      <c r="D43" s="15">
        <f t="shared" si="9"/>
        <v>27269100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739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12020</v>
      </c>
      <c r="C44" s="18"/>
      <c r="D44" s="19">
        <f t="shared" ref="D44:F44" si="18">SUM(D37:D43)</f>
        <v>161789400</v>
      </c>
      <c r="E44" s="17">
        <f t="shared" si="18"/>
        <v>171</v>
      </c>
      <c r="F44" s="17">
        <f t="shared" si="18"/>
        <v>1462</v>
      </c>
      <c r="G44" s="17">
        <f>SUM(G37:G43)</f>
        <v>10</v>
      </c>
      <c r="H44" s="17">
        <f>SUM(H37:H43)</f>
        <v>0</v>
      </c>
      <c r="I44" s="17">
        <f>SUM(I37:I43)</f>
        <v>13663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11400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161800800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446</v>
      </c>
      <c r="D52" s="34">
        <f>(C52*B52)</f>
        <v>4103200</v>
      </c>
      <c r="E52" s="20"/>
      <c r="F52" s="32" t="s">
        <v>18</v>
      </c>
      <c r="G52" s="33">
        <f>B52-2300</f>
        <v>6900</v>
      </c>
      <c r="H52" s="13">
        <v>378</v>
      </c>
      <c r="I52" s="34">
        <f>(H52*G52)</f>
        <v>2608200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143</v>
      </c>
      <c r="D53" s="34">
        <f t="shared" ref="D53:D58" si="20">(C53*B53)</f>
        <v>1387100</v>
      </c>
      <c r="E53" s="20"/>
      <c r="F53" s="32" t="s">
        <v>19</v>
      </c>
      <c r="G53" s="33">
        <f>B53-2300</f>
        <v>7400</v>
      </c>
      <c r="H53" s="13">
        <v>150</v>
      </c>
      <c r="I53" s="34">
        <f t="shared" ref="I53:I58" si="21">(H53*G53)</f>
        <v>1110000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141</v>
      </c>
      <c r="D54" s="34">
        <f t="shared" si="20"/>
        <v>1480500</v>
      </c>
      <c r="E54" s="20"/>
      <c r="F54" s="32" t="s">
        <v>20</v>
      </c>
      <c r="G54" s="33">
        <f>B54-2900</f>
        <v>7600</v>
      </c>
      <c r="H54" s="13">
        <v>101</v>
      </c>
      <c r="I54" s="34">
        <f t="shared" si="21"/>
        <v>767600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87</v>
      </c>
      <c r="D55" s="34">
        <f t="shared" si="20"/>
        <v>1296300</v>
      </c>
      <c r="E55" s="20"/>
      <c r="F55" s="32" t="s">
        <v>21</v>
      </c>
      <c r="G55" s="33">
        <f>B55-3100</f>
        <v>11800</v>
      </c>
      <c r="H55" s="13">
        <v>76</v>
      </c>
      <c r="I55" s="34">
        <f t="shared" si="21"/>
        <v>896800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289</v>
      </c>
      <c r="D56" s="34">
        <f t="shared" si="20"/>
        <v>7253900</v>
      </c>
      <c r="E56" s="20"/>
      <c r="F56" s="32" t="s">
        <v>22</v>
      </c>
      <c r="G56" s="33">
        <f>B56-3100</f>
        <v>22000</v>
      </c>
      <c r="H56" s="13">
        <v>271</v>
      </c>
      <c r="I56" s="34">
        <f t="shared" si="21"/>
        <v>5962000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54</v>
      </c>
      <c r="D57" s="34">
        <f t="shared" si="20"/>
        <v>1782000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14</v>
      </c>
      <c r="D58" s="34">
        <f t="shared" si="20"/>
        <v>516600</v>
      </c>
      <c r="E58" s="20"/>
      <c r="F58" s="32" t="s">
        <v>24</v>
      </c>
      <c r="G58" s="33">
        <f>B58-3100</f>
        <v>33800</v>
      </c>
      <c r="H58" s="13">
        <v>15</v>
      </c>
      <c r="I58" s="34">
        <f t="shared" si="21"/>
        <v>507000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1174</v>
      </c>
      <c r="D59" s="36">
        <f>SUM(D52:D58)</f>
        <v>17819600</v>
      </c>
      <c r="E59" s="37"/>
      <c r="F59" s="112" t="s">
        <v>39</v>
      </c>
      <c r="G59" s="112"/>
      <c r="H59" s="35">
        <f>SUM(H52:H58)</f>
        <v>1028</v>
      </c>
      <c r="I59" s="36">
        <f>SUM(I52:I58)</f>
        <v>12957900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2854</v>
      </c>
      <c r="D77" s="95">
        <f>B77*C77</f>
        <v>6564200</v>
      </c>
      <c r="E77" s="3"/>
      <c r="F77" s="57" t="s">
        <v>18</v>
      </c>
      <c r="G77" s="58">
        <f t="shared" ref="G77:G83" si="24">B37</f>
        <v>6203</v>
      </c>
      <c r="H77" s="59">
        <f t="shared" ref="H77:H83" si="25">G77*200</f>
        <v>1240600</v>
      </c>
      <c r="I77" s="60">
        <f>G77*100</f>
        <v>620300</v>
      </c>
      <c r="J77" s="61">
        <f>G77*400</f>
        <v>2481200</v>
      </c>
      <c r="K77" s="92">
        <f>G77*200</f>
        <v>1240600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488</v>
      </c>
      <c r="D78" s="95">
        <f t="shared" ref="D78:D83" si="26">B78*C78</f>
        <v>1122400</v>
      </c>
      <c r="E78" s="3"/>
      <c r="F78" s="57" t="s">
        <v>19</v>
      </c>
      <c r="G78" s="58">
        <f t="shared" si="24"/>
        <v>1039</v>
      </c>
      <c r="H78" s="59">
        <f t="shared" si="25"/>
        <v>207800</v>
      </c>
      <c r="I78" s="60">
        <f>G78*300</f>
        <v>311700</v>
      </c>
      <c r="J78" s="61">
        <f>G78*400</f>
        <v>415600</v>
      </c>
      <c r="K78" s="92">
        <f>G78*200</f>
        <v>207800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805</v>
      </c>
      <c r="D79" s="95">
        <f t="shared" si="26"/>
        <v>2334500</v>
      </c>
      <c r="E79" s="3"/>
      <c r="F79" s="57" t="s">
        <v>20</v>
      </c>
      <c r="G79" s="58">
        <f t="shared" si="24"/>
        <v>1725</v>
      </c>
      <c r="H79" s="59">
        <f t="shared" si="25"/>
        <v>345000</v>
      </c>
      <c r="I79" s="60">
        <f>G79*300</f>
        <v>517500</v>
      </c>
      <c r="J79" s="61">
        <f>G79*400</f>
        <v>690000</v>
      </c>
      <c r="K79" s="92">
        <f>G79*200</f>
        <v>345000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490</v>
      </c>
      <c r="D80" s="95">
        <f t="shared" si="26"/>
        <v>1519000</v>
      </c>
      <c r="E80" s="3"/>
      <c r="F80" s="57" t="s">
        <v>21</v>
      </c>
      <c r="G80" s="58">
        <f t="shared" si="24"/>
        <v>1073</v>
      </c>
      <c r="H80" s="59">
        <f t="shared" si="25"/>
        <v>214600</v>
      </c>
      <c r="I80" s="60">
        <f>G80*300</f>
        <v>321900</v>
      </c>
      <c r="J80" s="61">
        <f>G80*200</f>
        <v>214600</v>
      </c>
      <c r="K80" s="92">
        <f>G80*100</f>
        <v>107300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453</v>
      </c>
      <c r="D81" s="95">
        <f t="shared" si="26"/>
        <v>1404300</v>
      </c>
      <c r="E81" s="3"/>
      <c r="F81" s="57" t="s">
        <v>22</v>
      </c>
      <c r="G81" s="58">
        <f t="shared" si="24"/>
        <v>972</v>
      </c>
      <c r="H81" s="59">
        <f t="shared" si="25"/>
        <v>194400</v>
      </c>
      <c r="I81" s="60">
        <f>G81*300</f>
        <v>291600</v>
      </c>
      <c r="J81" s="61">
        <f>G81*600</f>
        <v>583200</v>
      </c>
      <c r="K81" s="92">
        <f>G81*300</f>
        <v>291600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104</v>
      </c>
      <c r="D82" s="95">
        <f t="shared" si="26"/>
        <v>322400</v>
      </c>
      <c r="E82" s="3"/>
      <c r="F82" s="57" t="s">
        <v>23</v>
      </c>
      <c r="G82" s="58">
        <f t="shared" si="24"/>
        <v>269</v>
      </c>
      <c r="H82" s="59">
        <f t="shared" si="25"/>
        <v>53800</v>
      </c>
      <c r="I82" s="60">
        <f>G82*300</f>
        <v>80700</v>
      </c>
      <c r="J82" s="61">
        <f>G82*800</f>
        <v>215200</v>
      </c>
      <c r="K82" s="92">
        <f t="shared" ref="K82:K83" si="27">G82*400</f>
        <v>107600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289</v>
      </c>
      <c r="D83" s="95">
        <f t="shared" si="26"/>
        <v>895900</v>
      </c>
      <c r="E83" s="3"/>
      <c r="F83" s="57" t="s">
        <v>24</v>
      </c>
      <c r="G83" s="58">
        <f t="shared" si="24"/>
        <v>739</v>
      </c>
      <c r="H83" s="59">
        <f t="shared" si="25"/>
        <v>147800</v>
      </c>
      <c r="I83" s="60">
        <f>G83*200</f>
        <v>147800</v>
      </c>
      <c r="J83" s="61">
        <f>G83*800</f>
        <v>591200</v>
      </c>
      <c r="K83" s="92">
        <f t="shared" si="27"/>
        <v>295600</v>
      </c>
    </row>
    <row r="84" spans="1:12" ht="20.100000000000001" customHeight="1" x14ac:dyDescent="0.25">
      <c r="A84" s="115" t="s">
        <v>54</v>
      </c>
      <c r="B84" s="115"/>
      <c r="C84" s="62">
        <f>SUM(C77:C83)</f>
        <v>5483</v>
      </c>
      <c r="D84" s="97">
        <f>SUM(D77:D83)</f>
        <v>14162700</v>
      </c>
      <c r="E84" s="3"/>
      <c r="F84" s="64" t="s">
        <v>55</v>
      </c>
      <c r="G84" s="65">
        <f>SUM(G77:G83)</f>
        <v>12020</v>
      </c>
      <c r="H84" s="66">
        <f>SUM(H77:H83)</f>
        <v>2404000</v>
      </c>
      <c r="I84" s="67">
        <f>SUM(I77:I83)</f>
        <v>2291500</v>
      </c>
      <c r="J84" s="68">
        <f>SUM(J77:J83)</f>
        <v>5191000</v>
      </c>
      <c r="K84" s="93">
        <f>SUM(K77:K83)</f>
        <v>2595500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161800800</v>
      </c>
      <c r="C88" s="127"/>
      <c r="D88" s="46"/>
      <c r="E88" s="108" t="s">
        <v>57</v>
      </c>
      <c r="F88" s="108"/>
      <c r="G88" s="72">
        <f>D59+I59</f>
        <v>30777500</v>
      </c>
      <c r="H88" s="108" t="s">
        <v>58</v>
      </c>
      <c r="I88" s="108"/>
      <c r="J88" s="73">
        <f>C59+H59+E44+F44+G44</f>
        <v>3845</v>
      </c>
    </row>
    <row r="89" spans="1:12" ht="24" x14ac:dyDescent="0.25">
      <c r="A89" s="74" t="s">
        <v>59</v>
      </c>
      <c r="B89" s="128">
        <f>D59+I59+H72</f>
        <v>30777500</v>
      </c>
      <c r="C89" s="128"/>
      <c r="D89" s="75"/>
      <c r="E89" s="108" t="s">
        <v>60</v>
      </c>
      <c r="F89" s="108"/>
      <c r="G89" s="72">
        <f>D44</f>
        <v>161789400</v>
      </c>
      <c r="H89" s="108" t="s">
        <v>61</v>
      </c>
      <c r="I89" s="108"/>
      <c r="J89" s="73">
        <f>I44</f>
        <v>13663</v>
      </c>
    </row>
    <row r="90" spans="1:12" ht="17.25" customHeight="1" x14ac:dyDescent="0.25">
      <c r="A90" s="76" t="s">
        <v>62</v>
      </c>
      <c r="B90" s="120">
        <f>D84</f>
        <v>14162700</v>
      </c>
      <c r="C90" s="120"/>
      <c r="D90" s="75"/>
      <c r="E90" s="121" t="s">
        <v>63</v>
      </c>
      <c r="F90" s="122"/>
      <c r="G90" s="77">
        <f>IF(G89=0,0,G88/G89)</f>
        <v>0.19023186933136535</v>
      </c>
      <c r="H90" s="121" t="s">
        <v>63</v>
      </c>
      <c r="I90" s="122"/>
      <c r="J90" s="77">
        <f>IF(J89=0,0,J88/J89)</f>
        <v>0.28141696552733658</v>
      </c>
    </row>
    <row r="91" spans="1:12" ht="17.25" customHeight="1" x14ac:dyDescent="0.25">
      <c r="A91" s="25" t="s">
        <v>64</v>
      </c>
      <c r="B91" s="123">
        <f>B88-B89-B90</f>
        <v>116860600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2404000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2291500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5191000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2595500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L98"/>
  <sheetViews>
    <sheetView topLeftCell="A76" zoomScale="80" zoomScaleNormal="80" workbookViewId="0">
      <selection activeCell="H97" sqref="H97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+RIDYM!B7+21</f>
        <v>42665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3030</v>
      </c>
      <c r="C13" s="14">
        <f>RIDYM!C13</f>
        <v>9200</v>
      </c>
      <c r="D13" s="15">
        <f t="shared" ref="D13:D19" si="0">+C13*B13</f>
        <v>27876000</v>
      </c>
      <c r="E13" s="13">
        <v>42</v>
      </c>
      <c r="F13" s="13">
        <v>397</v>
      </c>
      <c r="G13" s="13">
        <v>3</v>
      </c>
      <c r="H13" s="13">
        <v>0</v>
      </c>
      <c r="I13" s="16">
        <f>B13+E13+F13+G13+H13</f>
        <v>3472</v>
      </c>
    </row>
    <row r="14" spans="1:12" ht="15" x14ac:dyDescent="0.25">
      <c r="A14" s="12" t="s">
        <v>19</v>
      </c>
      <c r="B14" s="13">
        <v>483</v>
      </c>
      <c r="C14" s="14">
        <f>RIDYM!C14</f>
        <v>9700</v>
      </c>
      <c r="D14" s="15">
        <f t="shared" si="0"/>
        <v>4685100</v>
      </c>
      <c r="E14" s="13">
        <v>1</v>
      </c>
      <c r="F14" s="13">
        <v>287</v>
      </c>
      <c r="G14" s="13">
        <v>1</v>
      </c>
      <c r="H14" s="13">
        <v>0</v>
      </c>
      <c r="I14" s="16">
        <f t="shared" ref="I14:I19" si="1">B14+E14+F14+G14+H14</f>
        <v>772</v>
      </c>
    </row>
    <row r="15" spans="1:12" ht="15" x14ac:dyDescent="0.25">
      <c r="A15" s="12" t="s">
        <v>20</v>
      </c>
      <c r="B15" s="13">
        <v>661</v>
      </c>
      <c r="C15" s="14">
        <f>RIDYM!C15</f>
        <v>10500</v>
      </c>
      <c r="D15" s="15">
        <f t="shared" si="0"/>
        <v>6940500</v>
      </c>
      <c r="E15" s="13">
        <v>3</v>
      </c>
      <c r="F15" s="13">
        <v>1</v>
      </c>
      <c r="G15" s="13">
        <v>0</v>
      </c>
      <c r="H15" s="13">
        <v>0</v>
      </c>
      <c r="I15" s="16">
        <f t="shared" si="1"/>
        <v>665</v>
      </c>
    </row>
    <row r="16" spans="1:12" ht="15" x14ac:dyDescent="0.25">
      <c r="A16" s="12" t="s">
        <v>21</v>
      </c>
      <c r="B16" s="13">
        <v>438</v>
      </c>
      <c r="C16" s="14">
        <f>RIDYM!C16</f>
        <v>14900</v>
      </c>
      <c r="D16" s="15">
        <f t="shared" si="0"/>
        <v>6526200</v>
      </c>
      <c r="E16" s="13">
        <v>3</v>
      </c>
      <c r="F16" s="13">
        <v>2</v>
      </c>
      <c r="G16" s="13">
        <v>0</v>
      </c>
      <c r="H16" s="13">
        <v>0</v>
      </c>
      <c r="I16" s="16">
        <f t="shared" si="1"/>
        <v>443</v>
      </c>
    </row>
    <row r="17" spans="1:9" ht="15" x14ac:dyDescent="0.25">
      <c r="A17" s="12" t="s">
        <v>22</v>
      </c>
      <c r="B17" s="13">
        <v>481</v>
      </c>
      <c r="C17" s="14">
        <f>RIDYM!C17</f>
        <v>25100</v>
      </c>
      <c r="D17" s="15">
        <f t="shared" si="0"/>
        <v>12073100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481</v>
      </c>
    </row>
    <row r="18" spans="1:9" ht="15" x14ac:dyDescent="0.25">
      <c r="A18" s="12" t="s">
        <v>23</v>
      </c>
      <c r="B18" s="13">
        <v>106</v>
      </c>
      <c r="C18" s="14">
        <f>RIDYM!C18</f>
        <v>33000</v>
      </c>
      <c r="D18" s="15">
        <f t="shared" si="0"/>
        <v>3498000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106</v>
      </c>
    </row>
    <row r="19" spans="1:9" ht="15" x14ac:dyDescent="0.25">
      <c r="A19" s="12" t="s">
        <v>24</v>
      </c>
      <c r="B19" s="13">
        <v>416</v>
      </c>
      <c r="C19" s="14">
        <f>RIDYM!C19</f>
        <v>36900</v>
      </c>
      <c r="D19" s="15">
        <f t="shared" si="0"/>
        <v>15350400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416</v>
      </c>
    </row>
    <row r="20" spans="1:9" s="2" customFormat="1" ht="15" x14ac:dyDescent="0.25">
      <c r="A20" s="12" t="s">
        <v>25</v>
      </c>
      <c r="B20" s="17">
        <f>SUM(B13:B19)</f>
        <v>5615</v>
      </c>
      <c r="C20" s="18"/>
      <c r="D20" s="19">
        <f t="shared" ref="D20:I20" si="2">SUM(D13:D19)</f>
        <v>76949300</v>
      </c>
      <c r="E20" s="17">
        <f t="shared" si="2"/>
        <v>49</v>
      </c>
      <c r="F20" s="17">
        <f t="shared" si="2"/>
        <v>687</v>
      </c>
      <c r="G20" s="17">
        <f t="shared" si="2"/>
        <v>4</v>
      </c>
      <c r="H20" s="17">
        <f t="shared" si="2"/>
        <v>0</v>
      </c>
      <c r="I20" s="17">
        <f t="shared" si="2"/>
        <v>6355</v>
      </c>
    </row>
    <row r="21" spans="1:9" ht="15" x14ac:dyDescent="0.25">
      <c r="A21" s="20" t="s">
        <v>26</v>
      </c>
      <c r="B21" s="21"/>
      <c r="C21" s="21"/>
      <c r="D21" s="22">
        <v>16100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76965400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3573</v>
      </c>
      <c r="C25" s="14">
        <f t="shared" si="3"/>
        <v>9200</v>
      </c>
      <c r="D25" s="15">
        <f t="shared" ref="D25:D31" si="4">+C25*B25</f>
        <v>32871600</v>
      </c>
      <c r="E25" s="13">
        <v>47</v>
      </c>
      <c r="F25" s="13">
        <v>466</v>
      </c>
      <c r="G25" s="13">
        <v>3</v>
      </c>
      <c r="H25" s="13">
        <v>0</v>
      </c>
      <c r="I25" s="16">
        <f>B25+E25+F25+G25+H25</f>
        <v>4089</v>
      </c>
    </row>
    <row r="26" spans="1:9" ht="15" x14ac:dyDescent="0.25">
      <c r="A26" s="12" t="s">
        <v>19</v>
      </c>
      <c r="B26" s="13">
        <v>446</v>
      </c>
      <c r="C26" s="14">
        <f t="shared" si="3"/>
        <v>9700</v>
      </c>
      <c r="D26" s="15">
        <f t="shared" si="4"/>
        <v>4326200</v>
      </c>
      <c r="E26" s="13">
        <v>0</v>
      </c>
      <c r="F26" s="13">
        <v>321</v>
      </c>
      <c r="G26" s="13">
        <v>1</v>
      </c>
      <c r="H26" s="13">
        <v>0</v>
      </c>
      <c r="I26" s="16">
        <f t="shared" ref="I26:I31" si="5">B26+E26+F26+G26+H26</f>
        <v>768</v>
      </c>
    </row>
    <row r="27" spans="1:9" ht="15" x14ac:dyDescent="0.25">
      <c r="A27" s="12" t="s">
        <v>20</v>
      </c>
      <c r="B27" s="13">
        <v>572</v>
      </c>
      <c r="C27" s="14">
        <f t="shared" si="3"/>
        <v>10500</v>
      </c>
      <c r="D27" s="15">
        <f t="shared" si="4"/>
        <v>6006000</v>
      </c>
      <c r="E27" s="13">
        <v>5</v>
      </c>
      <c r="F27" s="13">
        <v>1</v>
      </c>
      <c r="G27" s="13">
        <v>0</v>
      </c>
      <c r="H27" s="13">
        <v>0</v>
      </c>
      <c r="I27" s="16">
        <f t="shared" si="5"/>
        <v>578</v>
      </c>
    </row>
    <row r="28" spans="1:9" ht="15" x14ac:dyDescent="0.25">
      <c r="A28" s="12" t="s">
        <v>21</v>
      </c>
      <c r="B28" s="13">
        <v>419</v>
      </c>
      <c r="C28" s="14">
        <f t="shared" si="3"/>
        <v>14900</v>
      </c>
      <c r="D28" s="15">
        <f t="shared" si="4"/>
        <v>6243100</v>
      </c>
      <c r="E28" s="13">
        <v>2</v>
      </c>
      <c r="F28" s="13">
        <v>5</v>
      </c>
      <c r="G28" s="13">
        <v>0</v>
      </c>
      <c r="H28" s="13">
        <v>0</v>
      </c>
      <c r="I28" s="16">
        <f t="shared" si="5"/>
        <v>426</v>
      </c>
    </row>
    <row r="29" spans="1:9" ht="15" x14ac:dyDescent="0.25">
      <c r="A29" s="12" t="s">
        <v>22</v>
      </c>
      <c r="B29" s="13">
        <v>461</v>
      </c>
      <c r="C29" s="14">
        <f t="shared" si="3"/>
        <v>25100</v>
      </c>
      <c r="D29" s="15">
        <f t="shared" si="4"/>
        <v>11571100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461</v>
      </c>
    </row>
    <row r="30" spans="1:9" ht="15" x14ac:dyDescent="0.25">
      <c r="A30" s="12" t="s">
        <v>23</v>
      </c>
      <c r="B30" s="13">
        <v>117</v>
      </c>
      <c r="C30" s="14">
        <f t="shared" si="3"/>
        <v>33000</v>
      </c>
      <c r="D30" s="15">
        <f t="shared" si="4"/>
        <v>3861000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117</v>
      </c>
    </row>
    <row r="31" spans="1:9" ht="15" x14ac:dyDescent="0.25">
      <c r="A31" s="12" t="s">
        <v>24</v>
      </c>
      <c r="B31" s="13">
        <v>294</v>
      </c>
      <c r="C31" s="14">
        <f t="shared" si="3"/>
        <v>36900</v>
      </c>
      <c r="D31" s="15">
        <f t="shared" si="4"/>
        <v>10848600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294</v>
      </c>
    </row>
    <row r="32" spans="1:9" s="2" customFormat="1" ht="15" x14ac:dyDescent="0.25">
      <c r="A32" s="12" t="s">
        <v>25</v>
      </c>
      <c r="B32" s="17">
        <f>SUM(B25:B31)</f>
        <v>5882</v>
      </c>
      <c r="C32" s="18"/>
      <c r="D32" s="19">
        <f t="shared" ref="D32:I32" si="6">SUM(D25:D31)</f>
        <v>75727600</v>
      </c>
      <c r="E32" s="17">
        <f t="shared" si="6"/>
        <v>54</v>
      </c>
      <c r="F32" s="17">
        <f t="shared" si="6"/>
        <v>793</v>
      </c>
      <c r="G32" s="17">
        <f t="shared" si="6"/>
        <v>4</v>
      </c>
      <c r="H32" s="17">
        <f t="shared" si="6"/>
        <v>0</v>
      </c>
      <c r="I32" s="17">
        <f t="shared" si="6"/>
        <v>6733</v>
      </c>
    </row>
    <row r="33" spans="1:12" ht="15" x14ac:dyDescent="0.25">
      <c r="A33" s="20" t="s">
        <v>26</v>
      </c>
      <c r="B33" s="21"/>
      <c r="C33" s="21"/>
      <c r="D33" s="22">
        <v>18400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75746000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6603</v>
      </c>
      <c r="C37" s="14">
        <f t="shared" si="7"/>
        <v>9200</v>
      </c>
      <c r="D37" s="15">
        <f t="shared" ref="D37:D43" si="9">+D13+D25</f>
        <v>60747600</v>
      </c>
      <c r="E37" s="16">
        <f t="shared" ref="E37:H43" si="10">E25+E13</f>
        <v>89</v>
      </c>
      <c r="F37" s="16">
        <f t="shared" si="10"/>
        <v>863</v>
      </c>
      <c r="G37" s="16">
        <f t="shared" si="10"/>
        <v>6</v>
      </c>
      <c r="H37" s="16">
        <f t="shared" si="10"/>
        <v>0</v>
      </c>
      <c r="I37" s="16">
        <f>B37+E37+F37+G37+H37</f>
        <v>7561</v>
      </c>
      <c r="J37" s="26"/>
      <c r="K37" s="26"/>
    </row>
    <row r="38" spans="1:12" ht="15" x14ac:dyDescent="0.25">
      <c r="A38" s="12" t="s">
        <v>19</v>
      </c>
      <c r="B38" s="16">
        <f t="shared" si="8"/>
        <v>929</v>
      </c>
      <c r="C38" s="14">
        <f t="shared" si="7"/>
        <v>9700</v>
      </c>
      <c r="D38" s="15">
        <f t="shared" si="9"/>
        <v>9011300</v>
      </c>
      <c r="E38" s="16">
        <f t="shared" si="10"/>
        <v>1</v>
      </c>
      <c r="F38" s="16">
        <f t="shared" si="10"/>
        <v>608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1540</v>
      </c>
      <c r="J38" s="26"/>
      <c r="K38" s="26"/>
    </row>
    <row r="39" spans="1:12" ht="15" x14ac:dyDescent="0.25">
      <c r="A39" s="12" t="s">
        <v>20</v>
      </c>
      <c r="B39" s="16">
        <f t="shared" si="8"/>
        <v>1233</v>
      </c>
      <c r="C39" s="14">
        <f t="shared" si="7"/>
        <v>10500</v>
      </c>
      <c r="D39" s="15">
        <f t="shared" si="9"/>
        <v>12946500</v>
      </c>
      <c r="E39" s="16">
        <f t="shared" si="10"/>
        <v>8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1243</v>
      </c>
      <c r="J39" s="26"/>
      <c r="K39" s="26"/>
    </row>
    <row r="40" spans="1:12" ht="15" x14ac:dyDescent="0.25">
      <c r="A40" s="12" t="s">
        <v>21</v>
      </c>
      <c r="B40" s="16">
        <f t="shared" si="8"/>
        <v>857</v>
      </c>
      <c r="C40" s="14">
        <f t="shared" si="7"/>
        <v>14900</v>
      </c>
      <c r="D40" s="15">
        <f t="shared" si="9"/>
        <v>12769300</v>
      </c>
      <c r="E40" s="16">
        <f t="shared" si="10"/>
        <v>5</v>
      </c>
      <c r="F40" s="16">
        <f t="shared" si="10"/>
        <v>7</v>
      </c>
      <c r="G40" s="16">
        <f t="shared" ref="G40:H40" si="14">G28+G16</f>
        <v>0</v>
      </c>
      <c r="H40" s="16">
        <f t="shared" si="14"/>
        <v>0</v>
      </c>
      <c r="I40" s="16">
        <f t="shared" si="12"/>
        <v>869</v>
      </c>
      <c r="J40" s="26"/>
      <c r="K40" s="26"/>
    </row>
    <row r="41" spans="1:12" ht="15" x14ac:dyDescent="0.25">
      <c r="A41" s="12" t="s">
        <v>22</v>
      </c>
      <c r="B41" s="16">
        <f t="shared" si="8"/>
        <v>942</v>
      </c>
      <c r="C41" s="14">
        <f t="shared" si="7"/>
        <v>25100</v>
      </c>
      <c r="D41" s="15">
        <f t="shared" si="9"/>
        <v>23644200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942</v>
      </c>
      <c r="J41" s="26"/>
      <c r="K41" s="26"/>
    </row>
    <row r="42" spans="1:12" ht="15" x14ac:dyDescent="0.25">
      <c r="A42" s="12" t="s">
        <v>23</v>
      </c>
      <c r="B42" s="16">
        <f t="shared" si="8"/>
        <v>223</v>
      </c>
      <c r="C42" s="14">
        <f t="shared" si="7"/>
        <v>33000</v>
      </c>
      <c r="D42" s="15">
        <f t="shared" si="9"/>
        <v>7359000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223</v>
      </c>
      <c r="J42" s="26"/>
      <c r="K42" s="26"/>
    </row>
    <row r="43" spans="1:12" ht="15" x14ac:dyDescent="0.25">
      <c r="A43" s="12" t="s">
        <v>24</v>
      </c>
      <c r="B43" s="16">
        <f t="shared" si="8"/>
        <v>710</v>
      </c>
      <c r="C43" s="14">
        <f t="shared" si="7"/>
        <v>36900</v>
      </c>
      <c r="D43" s="15">
        <f t="shared" si="9"/>
        <v>26199000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710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11497</v>
      </c>
      <c r="C44" s="18"/>
      <c r="D44" s="19">
        <f t="shared" ref="D44:F44" si="18">SUM(D37:D43)</f>
        <v>152676900</v>
      </c>
      <c r="E44" s="17">
        <f t="shared" si="18"/>
        <v>103</v>
      </c>
      <c r="F44" s="17">
        <f t="shared" si="18"/>
        <v>1480</v>
      </c>
      <c r="G44" s="17">
        <f>SUM(G37:G43)</f>
        <v>8</v>
      </c>
      <c r="H44" s="17">
        <f>SUM(H37:H43)</f>
        <v>0</v>
      </c>
      <c r="I44" s="17">
        <f>SUM(I37:I43)</f>
        <v>13088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34500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152711400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356</v>
      </c>
      <c r="D52" s="34">
        <f>(C52*B52)</f>
        <v>3275200</v>
      </c>
      <c r="E52" s="20"/>
      <c r="F52" s="32" t="s">
        <v>18</v>
      </c>
      <c r="G52" s="33">
        <f>B52-2300</f>
        <v>6900</v>
      </c>
      <c r="H52" s="13">
        <v>404</v>
      </c>
      <c r="I52" s="34">
        <f>(H52*G52)</f>
        <v>2787600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135</v>
      </c>
      <c r="D53" s="34">
        <f t="shared" ref="D53:D58" si="20">(C53*B53)</f>
        <v>1309500</v>
      </c>
      <c r="E53" s="20"/>
      <c r="F53" s="32" t="s">
        <v>19</v>
      </c>
      <c r="G53" s="33">
        <f>B53-2300</f>
        <v>7400</v>
      </c>
      <c r="H53" s="13">
        <v>139</v>
      </c>
      <c r="I53" s="34">
        <f t="shared" ref="I53:I58" si="21">(H53*G53)</f>
        <v>1028600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88</v>
      </c>
      <c r="D54" s="34">
        <f t="shared" si="20"/>
        <v>924000</v>
      </c>
      <c r="E54" s="20"/>
      <c r="F54" s="32" t="s">
        <v>20</v>
      </c>
      <c r="G54" s="33">
        <f>B54-2900</f>
        <v>7600</v>
      </c>
      <c r="H54" s="13">
        <v>62</v>
      </c>
      <c r="I54" s="34">
        <f t="shared" si="21"/>
        <v>471200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68</v>
      </c>
      <c r="D55" s="34">
        <f t="shared" si="20"/>
        <v>1013200</v>
      </c>
      <c r="E55" s="20"/>
      <c r="F55" s="32" t="s">
        <v>21</v>
      </c>
      <c r="G55" s="33">
        <f>B55-3100</f>
        <v>11800</v>
      </c>
      <c r="H55" s="13">
        <v>57</v>
      </c>
      <c r="I55" s="34">
        <f t="shared" si="21"/>
        <v>672600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300</v>
      </c>
      <c r="D56" s="34">
        <f t="shared" si="20"/>
        <v>7530000</v>
      </c>
      <c r="E56" s="20"/>
      <c r="F56" s="32" t="s">
        <v>22</v>
      </c>
      <c r="G56" s="33">
        <f>B56-3100</f>
        <v>22000</v>
      </c>
      <c r="H56" s="13">
        <v>274</v>
      </c>
      <c r="I56" s="34">
        <f t="shared" si="21"/>
        <v>6028000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40</v>
      </c>
      <c r="D57" s="34">
        <f t="shared" si="20"/>
        <v>1320000</v>
      </c>
      <c r="E57" s="20"/>
      <c r="F57" s="32" t="s">
        <v>23</v>
      </c>
      <c r="G57" s="33">
        <f>B57-3100</f>
        <v>29900</v>
      </c>
      <c r="H57" s="13">
        <v>28</v>
      </c>
      <c r="I57" s="34">
        <f t="shared" si="21"/>
        <v>837200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17</v>
      </c>
      <c r="D58" s="34">
        <f t="shared" si="20"/>
        <v>627300</v>
      </c>
      <c r="E58" s="20"/>
      <c r="F58" s="32" t="s">
        <v>24</v>
      </c>
      <c r="G58" s="33">
        <f>B58-3100</f>
        <v>33800</v>
      </c>
      <c r="H58" s="13">
        <v>11</v>
      </c>
      <c r="I58" s="34">
        <f t="shared" si="21"/>
        <v>371800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1004</v>
      </c>
      <c r="D59" s="36">
        <f>SUM(D52:D58)</f>
        <v>15999200</v>
      </c>
      <c r="E59" s="37"/>
      <c r="F59" s="112" t="s">
        <v>39</v>
      </c>
      <c r="G59" s="112"/>
      <c r="H59" s="35">
        <f>SUM(H52:H58)</f>
        <v>975</v>
      </c>
      <c r="I59" s="36">
        <f>SUM(I52:I58)</f>
        <v>12197000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3542</v>
      </c>
      <c r="D77" s="95">
        <f>B77*C77</f>
        <v>8146600</v>
      </c>
      <c r="E77" s="3"/>
      <c r="F77" s="57" t="s">
        <v>18</v>
      </c>
      <c r="G77" s="58">
        <f t="shared" ref="G77:G83" si="24">B37</f>
        <v>6603</v>
      </c>
      <c r="H77" s="59">
        <f t="shared" ref="H77:H83" si="25">G77*200</f>
        <v>1320600</v>
      </c>
      <c r="I77" s="60">
        <f>G77*100</f>
        <v>660300</v>
      </c>
      <c r="J77" s="61">
        <f>G77*400</f>
        <v>2641200</v>
      </c>
      <c r="K77" s="92">
        <f>G77*200</f>
        <v>1320600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438</v>
      </c>
      <c r="D78" s="95">
        <f t="shared" ref="D78:D83" si="26">B78*C78</f>
        <v>1007400</v>
      </c>
      <c r="E78" s="3"/>
      <c r="F78" s="57" t="s">
        <v>19</v>
      </c>
      <c r="G78" s="58">
        <f t="shared" si="24"/>
        <v>929</v>
      </c>
      <c r="H78" s="59">
        <f t="shared" si="25"/>
        <v>185800</v>
      </c>
      <c r="I78" s="60">
        <f>G78*300</f>
        <v>278700</v>
      </c>
      <c r="J78" s="61">
        <f>G78*400</f>
        <v>371600</v>
      </c>
      <c r="K78" s="92">
        <f>G78*200</f>
        <v>185800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535</v>
      </c>
      <c r="D79" s="95">
        <f t="shared" si="26"/>
        <v>1551500</v>
      </c>
      <c r="E79" s="3"/>
      <c r="F79" s="57" t="s">
        <v>20</v>
      </c>
      <c r="G79" s="58">
        <f t="shared" si="24"/>
        <v>1233</v>
      </c>
      <c r="H79" s="59">
        <f t="shared" si="25"/>
        <v>246600</v>
      </c>
      <c r="I79" s="60">
        <f>G79*300</f>
        <v>369900</v>
      </c>
      <c r="J79" s="61">
        <f>G79*400</f>
        <v>493200</v>
      </c>
      <c r="K79" s="92">
        <f>G79*200</f>
        <v>246600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388</v>
      </c>
      <c r="D80" s="95">
        <f t="shared" si="26"/>
        <v>1202800</v>
      </c>
      <c r="E80" s="3"/>
      <c r="F80" s="57" t="s">
        <v>21</v>
      </c>
      <c r="G80" s="58">
        <f t="shared" si="24"/>
        <v>857</v>
      </c>
      <c r="H80" s="59">
        <f t="shared" si="25"/>
        <v>171400</v>
      </c>
      <c r="I80" s="60">
        <f>G80*300</f>
        <v>257100</v>
      </c>
      <c r="J80" s="61">
        <f>G80*200</f>
        <v>171400</v>
      </c>
      <c r="K80" s="92">
        <f>G80*100</f>
        <v>85700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439</v>
      </c>
      <c r="D81" s="95">
        <f t="shared" si="26"/>
        <v>1360900</v>
      </c>
      <c r="E81" s="3"/>
      <c r="F81" s="57" t="s">
        <v>22</v>
      </c>
      <c r="G81" s="58">
        <f t="shared" si="24"/>
        <v>942</v>
      </c>
      <c r="H81" s="59">
        <f t="shared" si="25"/>
        <v>188400</v>
      </c>
      <c r="I81" s="60">
        <f>G81*300</f>
        <v>282600</v>
      </c>
      <c r="J81" s="61">
        <f>G81*600</f>
        <v>565200</v>
      </c>
      <c r="K81" s="92">
        <f>G81*300</f>
        <v>282600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107</v>
      </c>
      <c r="D82" s="95">
        <f t="shared" si="26"/>
        <v>331700</v>
      </c>
      <c r="E82" s="3"/>
      <c r="F82" s="57" t="s">
        <v>23</v>
      </c>
      <c r="G82" s="58">
        <f t="shared" si="24"/>
        <v>223</v>
      </c>
      <c r="H82" s="59">
        <f t="shared" si="25"/>
        <v>44600</v>
      </c>
      <c r="I82" s="60">
        <f>G82*300</f>
        <v>66900</v>
      </c>
      <c r="J82" s="61">
        <f>G82*800</f>
        <v>178400</v>
      </c>
      <c r="K82" s="92">
        <f t="shared" ref="K82:K83" si="27">G82*400</f>
        <v>89200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264</v>
      </c>
      <c r="D83" s="95">
        <f t="shared" si="26"/>
        <v>818400</v>
      </c>
      <c r="E83" s="3"/>
      <c r="F83" s="57" t="s">
        <v>24</v>
      </c>
      <c r="G83" s="58">
        <f t="shared" si="24"/>
        <v>710</v>
      </c>
      <c r="H83" s="59">
        <f t="shared" si="25"/>
        <v>142000</v>
      </c>
      <c r="I83" s="60">
        <f>G83*200</f>
        <v>142000</v>
      </c>
      <c r="J83" s="61">
        <f>G83*800</f>
        <v>568000</v>
      </c>
      <c r="K83" s="92">
        <f t="shared" si="27"/>
        <v>284000</v>
      </c>
    </row>
    <row r="84" spans="1:12" ht="20.100000000000001" customHeight="1" x14ac:dyDescent="0.25">
      <c r="A84" s="115" t="s">
        <v>54</v>
      </c>
      <c r="B84" s="115"/>
      <c r="C84" s="62">
        <f>SUM(C77:C83)</f>
        <v>5713</v>
      </c>
      <c r="D84" s="97">
        <f>SUM(D77:D83)</f>
        <v>14419300</v>
      </c>
      <c r="E84" s="3"/>
      <c r="F84" s="64" t="s">
        <v>55</v>
      </c>
      <c r="G84" s="65">
        <f>SUM(G77:G83)</f>
        <v>11497</v>
      </c>
      <c r="H84" s="66">
        <f>SUM(H77:H83)</f>
        <v>2299400</v>
      </c>
      <c r="I84" s="67">
        <f>SUM(I77:I83)</f>
        <v>2057500</v>
      </c>
      <c r="J84" s="68">
        <f>SUM(J77:J83)</f>
        <v>4989000</v>
      </c>
      <c r="K84" s="93">
        <f>SUM(K77:K83)</f>
        <v>2494500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152711400</v>
      </c>
      <c r="C88" s="127"/>
      <c r="D88" s="46"/>
      <c r="E88" s="108" t="s">
        <v>57</v>
      </c>
      <c r="F88" s="108"/>
      <c r="G88" s="72">
        <f>D59+I59</f>
        <v>28196200</v>
      </c>
      <c r="H88" s="108" t="s">
        <v>58</v>
      </c>
      <c r="I88" s="108"/>
      <c r="J88" s="73">
        <f>C59+H59+E44+F44+G44</f>
        <v>3570</v>
      </c>
    </row>
    <row r="89" spans="1:12" ht="24" x14ac:dyDescent="0.25">
      <c r="A89" s="74" t="s">
        <v>59</v>
      </c>
      <c r="B89" s="128">
        <f>D59+I59+H72</f>
        <v>28196200</v>
      </c>
      <c r="C89" s="128"/>
      <c r="D89" s="75"/>
      <c r="E89" s="108" t="s">
        <v>60</v>
      </c>
      <c r="F89" s="108"/>
      <c r="G89" s="72">
        <f>D44</f>
        <v>152676900</v>
      </c>
      <c r="H89" s="108" t="s">
        <v>61</v>
      </c>
      <c r="I89" s="108"/>
      <c r="J89" s="73">
        <f>I44</f>
        <v>13088</v>
      </c>
    </row>
    <row r="90" spans="1:12" ht="17.25" customHeight="1" x14ac:dyDescent="0.25">
      <c r="A90" s="76" t="s">
        <v>62</v>
      </c>
      <c r="B90" s="120">
        <f>D84</f>
        <v>14419300</v>
      </c>
      <c r="C90" s="120"/>
      <c r="D90" s="75"/>
      <c r="E90" s="121" t="s">
        <v>63</v>
      </c>
      <c r="F90" s="122"/>
      <c r="G90" s="77">
        <f>IF(G89=0,0,G88/G89)</f>
        <v>0.18467888724489429</v>
      </c>
      <c r="H90" s="121" t="s">
        <v>63</v>
      </c>
      <c r="I90" s="122"/>
      <c r="J90" s="77">
        <f>IF(J89=0,0,J88/J89)</f>
        <v>0.27276894865525675</v>
      </c>
    </row>
    <row r="91" spans="1:12" ht="17.25" customHeight="1" x14ac:dyDescent="0.25">
      <c r="A91" s="25" t="s">
        <v>64</v>
      </c>
      <c r="B91" s="123">
        <f>B88-B89-B90</f>
        <v>110095900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2299400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2057500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4989000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2494500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L98"/>
  <sheetViews>
    <sheetView topLeftCell="A76" zoomScale="80" zoomScaleNormal="8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+RIDYM!B7+22</f>
        <v>42666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4418</v>
      </c>
      <c r="C13" s="14">
        <f>RIDYM!C13</f>
        <v>9200</v>
      </c>
      <c r="D13" s="15">
        <f t="shared" ref="D13:D19" si="0">+C13*B13</f>
        <v>40645600</v>
      </c>
      <c r="E13" s="13">
        <v>58</v>
      </c>
      <c r="F13" s="13">
        <v>321</v>
      </c>
      <c r="G13" s="13">
        <v>1</v>
      </c>
      <c r="H13" s="13">
        <v>0</v>
      </c>
      <c r="I13" s="16">
        <f>B13+E13+F13+G13+H13</f>
        <v>4798</v>
      </c>
    </row>
    <row r="14" spans="1:12" ht="15" x14ac:dyDescent="0.25">
      <c r="A14" s="12" t="s">
        <v>19</v>
      </c>
      <c r="B14" s="13">
        <v>498</v>
      </c>
      <c r="C14" s="14">
        <f>RIDYM!C14</f>
        <v>9700</v>
      </c>
      <c r="D14" s="15">
        <f t="shared" si="0"/>
        <v>4830600</v>
      </c>
      <c r="E14" s="13">
        <v>0</v>
      </c>
      <c r="F14" s="13">
        <v>250</v>
      </c>
      <c r="G14" s="13">
        <v>0</v>
      </c>
      <c r="H14" s="13">
        <v>0</v>
      </c>
      <c r="I14" s="16">
        <f t="shared" ref="I14:I19" si="1">B14+E14+F14+G14+H14</f>
        <v>748</v>
      </c>
    </row>
    <row r="15" spans="1:12" ht="15" x14ac:dyDescent="0.25">
      <c r="A15" s="12" t="s">
        <v>20</v>
      </c>
      <c r="B15" s="13">
        <v>505</v>
      </c>
      <c r="C15" s="14">
        <f>RIDYM!C15</f>
        <v>10500</v>
      </c>
      <c r="D15" s="15">
        <f t="shared" si="0"/>
        <v>5302500</v>
      </c>
      <c r="E15" s="13">
        <v>4</v>
      </c>
      <c r="F15" s="13">
        <v>1</v>
      </c>
      <c r="G15" s="13">
        <v>1</v>
      </c>
      <c r="H15" s="13">
        <v>0</v>
      </c>
      <c r="I15" s="16">
        <f t="shared" si="1"/>
        <v>511</v>
      </c>
    </row>
    <row r="16" spans="1:12" ht="15" x14ac:dyDescent="0.25">
      <c r="A16" s="12" t="s">
        <v>21</v>
      </c>
      <c r="B16" s="13">
        <v>496</v>
      </c>
      <c r="C16" s="14">
        <f>RIDYM!C16</f>
        <v>14900</v>
      </c>
      <c r="D16" s="15">
        <f t="shared" si="0"/>
        <v>7390400</v>
      </c>
      <c r="E16" s="13">
        <v>0</v>
      </c>
      <c r="F16" s="13">
        <v>4</v>
      </c>
      <c r="G16" s="13">
        <v>0</v>
      </c>
      <c r="H16" s="13">
        <v>0</v>
      </c>
      <c r="I16" s="16">
        <f t="shared" si="1"/>
        <v>500</v>
      </c>
    </row>
    <row r="17" spans="1:9" ht="15" x14ac:dyDescent="0.25">
      <c r="A17" s="12" t="s">
        <v>22</v>
      </c>
      <c r="B17" s="13">
        <v>255</v>
      </c>
      <c r="C17" s="14">
        <f>RIDYM!C17</f>
        <v>25100</v>
      </c>
      <c r="D17" s="15">
        <f t="shared" si="0"/>
        <v>6400500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255</v>
      </c>
    </row>
    <row r="18" spans="1:9" ht="15" x14ac:dyDescent="0.25">
      <c r="A18" s="12" t="s">
        <v>23</v>
      </c>
      <c r="B18" s="13">
        <v>130</v>
      </c>
      <c r="C18" s="14">
        <f>RIDYM!C18</f>
        <v>33000</v>
      </c>
      <c r="D18" s="15">
        <f t="shared" si="0"/>
        <v>4290000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130</v>
      </c>
    </row>
    <row r="19" spans="1:9" ht="15" x14ac:dyDescent="0.25">
      <c r="A19" s="12" t="s">
        <v>24</v>
      </c>
      <c r="B19" s="13">
        <v>382</v>
      </c>
      <c r="C19" s="14">
        <f>RIDYM!C19</f>
        <v>36900</v>
      </c>
      <c r="D19" s="15">
        <f t="shared" si="0"/>
        <v>14095800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382</v>
      </c>
    </row>
    <row r="20" spans="1:9" s="2" customFormat="1" ht="15" x14ac:dyDescent="0.25">
      <c r="A20" s="12" t="s">
        <v>25</v>
      </c>
      <c r="B20" s="17">
        <f>SUM(B13:B19)</f>
        <v>6684</v>
      </c>
      <c r="C20" s="18"/>
      <c r="D20" s="19">
        <f t="shared" ref="D20:I20" si="2">SUM(D13:D19)</f>
        <v>82955400</v>
      </c>
      <c r="E20" s="17">
        <f t="shared" si="2"/>
        <v>62</v>
      </c>
      <c r="F20" s="17">
        <f t="shared" si="2"/>
        <v>576</v>
      </c>
      <c r="G20" s="17">
        <f t="shared" si="2"/>
        <v>2</v>
      </c>
      <c r="H20" s="17">
        <f t="shared" si="2"/>
        <v>0</v>
      </c>
      <c r="I20" s="17">
        <f t="shared" si="2"/>
        <v>7324</v>
      </c>
    </row>
    <row r="21" spans="1:9" ht="15" x14ac:dyDescent="0.25">
      <c r="A21" s="20" t="s">
        <v>26</v>
      </c>
      <c r="B21" s="21"/>
      <c r="C21" s="21"/>
      <c r="D21" s="22">
        <v>6000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82961400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3138</v>
      </c>
      <c r="C25" s="14">
        <f t="shared" si="3"/>
        <v>9200</v>
      </c>
      <c r="D25" s="15">
        <f t="shared" ref="D25:D31" si="4">+C25*B25</f>
        <v>28869600</v>
      </c>
      <c r="E25" s="13">
        <v>58</v>
      </c>
      <c r="F25" s="13">
        <v>299</v>
      </c>
      <c r="G25" s="13">
        <v>2</v>
      </c>
      <c r="H25" s="13">
        <v>0</v>
      </c>
      <c r="I25" s="16">
        <f>B25+E25+F25+G25+H25</f>
        <v>3497</v>
      </c>
    </row>
    <row r="26" spans="1:9" ht="15" x14ac:dyDescent="0.25">
      <c r="A26" s="12" t="s">
        <v>19</v>
      </c>
      <c r="B26" s="13">
        <v>464</v>
      </c>
      <c r="C26" s="14">
        <f t="shared" si="3"/>
        <v>9700</v>
      </c>
      <c r="D26" s="15">
        <f t="shared" si="4"/>
        <v>4500800</v>
      </c>
      <c r="E26" s="13">
        <v>5</v>
      </c>
      <c r="F26" s="13">
        <v>265</v>
      </c>
      <c r="G26" s="13">
        <v>0</v>
      </c>
      <c r="H26" s="13">
        <v>0</v>
      </c>
      <c r="I26" s="16">
        <f t="shared" ref="I26:I31" si="5">B26+E26+F26+G26+H26</f>
        <v>734</v>
      </c>
    </row>
    <row r="27" spans="1:9" ht="15" x14ac:dyDescent="0.25">
      <c r="A27" s="12" t="s">
        <v>20</v>
      </c>
      <c r="B27" s="13">
        <v>367</v>
      </c>
      <c r="C27" s="14">
        <f t="shared" si="3"/>
        <v>10500</v>
      </c>
      <c r="D27" s="15">
        <f t="shared" si="4"/>
        <v>3853500</v>
      </c>
      <c r="E27" s="13">
        <v>7</v>
      </c>
      <c r="F27" s="13">
        <v>1</v>
      </c>
      <c r="G27" s="13">
        <v>1</v>
      </c>
      <c r="H27" s="13">
        <v>0</v>
      </c>
      <c r="I27" s="16">
        <f t="shared" si="5"/>
        <v>376</v>
      </c>
    </row>
    <row r="28" spans="1:9" ht="15" x14ac:dyDescent="0.25">
      <c r="A28" s="12" t="s">
        <v>21</v>
      </c>
      <c r="B28" s="13">
        <v>264</v>
      </c>
      <c r="C28" s="14">
        <f t="shared" si="3"/>
        <v>14900</v>
      </c>
      <c r="D28" s="15">
        <f t="shared" si="4"/>
        <v>3933600</v>
      </c>
      <c r="E28" s="13">
        <v>1</v>
      </c>
      <c r="F28" s="13">
        <v>1</v>
      </c>
      <c r="G28" s="13">
        <v>0</v>
      </c>
      <c r="H28" s="13">
        <v>0</v>
      </c>
      <c r="I28" s="16">
        <f t="shared" si="5"/>
        <v>266</v>
      </c>
    </row>
    <row r="29" spans="1:9" ht="15" x14ac:dyDescent="0.25">
      <c r="A29" s="12" t="s">
        <v>22</v>
      </c>
      <c r="B29" s="13">
        <v>205</v>
      </c>
      <c r="C29" s="14">
        <f t="shared" si="3"/>
        <v>25100</v>
      </c>
      <c r="D29" s="15">
        <f t="shared" si="4"/>
        <v>5145500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205</v>
      </c>
    </row>
    <row r="30" spans="1:9" ht="15" x14ac:dyDescent="0.25">
      <c r="A30" s="12" t="s">
        <v>23</v>
      </c>
      <c r="B30" s="13">
        <v>109</v>
      </c>
      <c r="C30" s="14">
        <f t="shared" si="3"/>
        <v>33000</v>
      </c>
      <c r="D30" s="15">
        <f t="shared" si="4"/>
        <v>3597000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109</v>
      </c>
    </row>
    <row r="31" spans="1:9" ht="15" x14ac:dyDescent="0.25">
      <c r="A31" s="12" t="s">
        <v>24</v>
      </c>
      <c r="B31" s="13">
        <v>329</v>
      </c>
      <c r="C31" s="14">
        <f t="shared" si="3"/>
        <v>36900</v>
      </c>
      <c r="D31" s="15">
        <f t="shared" si="4"/>
        <v>12140100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329</v>
      </c>
    </row>
    <row r="32" spans="1:9" s="2" customFormat="1" ht="15" x14ac:dyDescent="0.25">
      <c r="A32" s="12" t="s">
        <v>25</v>
      </c>
      <c r="B32" s="17">
        <f>SUM(B25:B31)</f>
        <v>4876</v>
      </c>
      <c r="C32" s="18"/>
      <c r="D32" s="19">
        <f t="shared" ref="D32:I32" si="6">SUM(D25:D31)</f>
        <v>62040100</v>
      </c>
      <c r="E32" s="17">
        <f t="shared" si="6"/>
        <v>71</v>
      </c>
      <c r="F32" s="17">
        <f t="shared" si="6"/>
        <v>566</v>
      </c>
      <c r="G32" s="17">
        <f t="shared" si="6"/>
        <v>3</v>
      </c>
      <c r="H32" s="17">
        <f t="shared" si="6"/>
        <v>0</v>
      </c>
      <c r="I32" s="17">
        <f t="shared" si="6"/>
        <v>5516</v>
      </c>
    </row>
    <row r="33" spans="1:12" ht="15" x14ac:dyDescent="0.25">
      <c r="A33" s="20" t="s">
        <v>26</v>
      </c>
      <c r="B33" s="21"/>
      <c r="C33" s="21"/>
      <c r="D33" s="22">
        <v>17800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62057900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7556</v>
      </c>
      <c r="C37" s="14">
        <f t="shared" si="7"/>
        <v>9200</v>
      </c>
      <c r="D37" s="15">
        <f t="shared" ref="D37:D43" si="9">+D13+D25</f>
        <v>69515200</v>
      </c>
      <c r="E37" s="16">
        <f t="shared" ref="E37:H43" si="10">E25+E13</f>
        <v>116</v>
      </c>
      <c r="F37" s="16">
        <f t="shared" si="10"/>
        <v>620</v>
      </c>
      <c r="G37" s="16">
        <f t="shared" si="10"/>
        <v>3</v>
      </c>
      <c r="H37" s="16">
        <f t="shared" si="10"/>
        <v>0</v>
      </c>
      <c r="I37" s="16">
        <f>B37+E37+F37+G37+H37</f>
        <v>8295</v>
      </c>
      <c r="J37" s="26"/>
      <c r="K37" s="26"/>
    </row>
    <row r="38" spans="1:12" ht="15" x14ac:dyDescent="0.25">
      <c r="A38" s="12" t="s">
        <v>19</v>
      </c>
      <c r="B38" s="16">
        <f t="shared" si="8"/>
        <v>962</v>
      </c>
      <c r="C38" s="14">
        <f t="shared" si="7"/>
        <v>9700</v>
      </c>
      <c r="D38" s="15">
        <f t="shared" si="9"/>
        <v>9331400</v>
      </c>
      <c r="E38" s="16">
        <f t="shared" si="10"/>
        <v>5</v>
      </c>
      <c r="F38" s="16">
        <f t="shared" si="10"/>
        <v>515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1482</v>
      </c>
      <c r="J38" s="26"/>
      <c r="K38" s="26"/>
    </row>
    <row r="39" spans="1:12" ht="15" x14ac:dyDescent="0.25">
      <c r="A39" s="12" t="s">
        <v>20</v>
      </c>
      <c r="B39" s="16">
        <f t="shared" si="8"/>
        <v>872</v>
      </c>
      <c r="C39" s="14">
        <f t="shared" si="7"/>
        <v>10500</v>
      </c>
      <c r="D39" s="15">
        <f t="shared" si="9"/>
        <v>9156000</v>
      </c>
      <c r="E39" s="16">
        <f t="shared" si="10"/>
        <v>11</v>
      </c>
      <c r="F39" s="16">
        <f t="shared" si="10"/>
        <v>2</v>
      </c>
      <c r="G39" s="16">
        <f t="shared" ref="G39:H39" si="13">G27+G15</f>
        <v>2</v>
      </c>
      <c r="H39" s="16">
        <f t="shared" si="13"/>
        <v>0</v>
      </c>
      <c r="I39" s="16">
        <f t="shared" si="12"/>
        <v>887</v>
      </c>
      <c r="J39" s="26"/>
      <c r="K39" s="26"/>
    </row>
    <row r="40" spans="1:12" ht="15" x14ac:dyDescent="0.25">
      <c r="A40" s="12" t="s">
        <v>21</v>
      </c>
      <c r="B40" s="16">
        <f t="shared" si="8"/>
        <v>760</v>
      </c>
      <c r="C40" s="14">
        <f t="shared" si="7"/>
        <v>14900</v>
      </c>
      <c r="D40" s="15">
        <f t="shared" si="9"/>
        <v>11324000</v>
      </c>
      <c r="E40" s="16">
        <f t="shared" si="10"/>
        <v>1</v>
      </c>
      <c r="F40" s="16">
        <f t="shared" si="10"/>
        <v>5</v>
      </c>
      <c r="G40" s="16">
        <f t="shared" ref="G40:H40" si="14">G28+G16</f>
        <v>0</v>
      </c>
      <c r="H40" s="16">
        <f t="shared" si="14"/>
        <v>0</v>
      </c>
      <c r="I40" s="16">
        <f t="shared" si="12"/>
        <v>766</v>
      </c>
      <c r="J40" s="26"/>
      <c r="K40" s="26"/>
    </row>
    <row r="41" spans="1:12" ht="15" x14ac:dyDescent="0.25">
      <c r="A41" s="12" t="s">
        <v>22</v>
      </c>
      <c r="B41" s="16">
        <f t="shared" si="8"/>
        <v>460</v>
      </c>
      <c r="C41" s="14">
        <f t="shared" si="7"/>
        <v>25100</v>
      </c>
      <c r="D41" s="15">
        <f t="shared" si="9"/>
        <v>11546000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460</v>
      </c>
      <c r="J41" s="26"/>
      <c r="K41" s="26"/>
    </row>
    <row r="42" spans="1:12" ht="15" x14ac:dyDescent="0.25">
      <c r="A42" s="12" t="s">
        <v>23</v>
      </c>
      <c r="B42" s="16">
        <f t="shared" si="8"/>
        <v>239</v>
      </c>
      <c r="C42" s="14">
        <f t="shared" si="7"/>
        <v>33000</v>
      </c>
      <c r="D42" s="15">
        <f t="shared" si="9"/>
        <v>7887000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239</v>
      </c>
      <c r="J42" s="26"/>
      <c r="K42" s="26"/>
    </row>
    <row r="43" spans="1:12" ht="15" x14ac:dyDescent="0.25">
      <c r="A43" s="12" t="s">
        <v>24</v>
      </c>
      <c r="B43" s="16">
        <f t="shared" si="8"/>
        <v>711</v>
      </c>
      <c r="C43" s="14">
        <f t="shared" si="7"/>
        <v>36900</v>
      </c>
      <c r="D43" s="15">
        <f t="shared" si="9"/>
        <v>26235900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711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11560</v>
      </c>
      <c r="C44" s="18"/>
      <c r="D44" s="19">
        <f t="shared" ref="D44:F44" si="18">SUM(D37:D43)</f>
        <v>144995500</v>
      </c>
      <c r="E44" s="17">
        <f t="shared" si="18"/>
        <v>133</v>
      </c>
      <c r="F44" s="17">
        <f t="shared" si="18"/>
        <v>1142</v>
      </c>
      <c r="G44" s="17">
        <f>SUM(G37:G43)</f>
        <v>5</v>
      </c>
      <c r="H44" s="17">
        <f>SUM(H37:H43)</f>
        <v>0</v>
      </c>
      <c r="I44" s="17">
        <f>SUM(I37:I43)</f>
        <v>12840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23800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145019300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472</v>
      </c>
      <c r="D52" s="34">
        <f>(C52*B52)</f>
        <v>4342400</v>
      </c>
      <c r="E52" s="20"/>
      <c r="F52" s="32" t="s">
        <v>18</v>
      </c>
      <c r="G52" s="33">
        <f>B52-2300</f>
        <v>6900</v>
      </c>
      <c r="H52" s="13">
        <v>234</v>
      </c>
      <c r="I52" s="34">
        <f>(H52*G52)</f>
        <v>1614600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149</v>
      </c>
      <c r="D53" s="34">
        <f t="shared" ref="D53:D58" si="20">(C53*B53)</f>
        <v>1445300</v>
      </c>
      <c r="E53" s="20"/>
      <c r="F53" s="32" t="s">
        <v>19</v>
      </c>
      <c r="G53" s="33">
        <f>B53-2300</f>
        <v>7400</v>
      </c>
      <c r="H53" s="13">
        <v>120</v>
      </c>
      <c r="I53" s="34">
        <f t="shared" ref="I53:I58" si="21">(H53*G53)</f>
        <v>888000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53</v>
      </c>
      <c r="D54" s="34">
        <f t="shared" si="20"/>
        <v>556500</v>
      </c>
      <c r="E54" s="20"/>
      <c r="F54" s="32" t="s">
        <v>20</v>
      </c>
      <c r="G54" s="33">
        <f>B54-2900</f>
        <v>7600</v>
      </c>
      <c r="H54" s="13">
        <v>15</v>
      </c>
      <c r="I54" s="34">
        <f t="shared" si="21"/>
        <v>114000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70</v>
      </c>
      <c r="D55" s="34">
        <f t="shared" si="20"/>
        <v>1043000</v>
      </c>
      <c r="E55" s="20"/>
      <c r="F55" s="32" t="s">
        <v>21</v>
      </c>
      <c r="G55" s="33">
        <f>B55-3100</f>
        <v>11800</v>
      </c>
      <c r="H55" s="13">
        <v>27</v>
      </c>
      <c r="I55" s="34">
        <f t="shared" si="21"/>
        <v>318600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95</v>
      </c>
      <c r="D56" s="34">
        <f t="shared" si="20"/>
        <v>2384500</v>
      </c>
      <c r="E56" s="20"/>
      <c r="F56" s="32" t="s">
        <v>22</v>
      </c>
      <c r="G56" s="33">
        <f>B56-3100</f>
        <v>22000</v>
      </c>
      <c r="H56" s="13">
        <v>58</v>
      </c>
      <c r="I56" s="34">
        <f t="shared" si="21"/>
        <v>1276000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40</v>
      </c>
      <c r="D57" s="34">
        <f t="shared" si="20"/>
        <v>1320000</v>
      </c>
      <c r="E57" s="20"/>
      <c r="F57" s="32" t="s">
        <v>23</v>
      </c>
      <c r="G57" s="33">
        <f>B57-3100</f>
        <v>29900</v>
      </c>
      <c r="H57" s="13">
        <v>24</v>
      </c>
      <c r="I57" s="34">
        <f t="shared" si="21"/>
        <v>717600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12</v>
      </c>
      <c r="D58" s="34">
        <f t="shared" si="20"/>
        <v>442800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891</v>
      </c>
      <c r="D59" s="36">
        <f>SUM(D52:D58)</f>
        <v>11534500</v>
      </c>
      <c r="E59" s="37"/>
      <c r="F59" s="112" t="s">
        <v>39</v>
      </c>
      <c r="G59" s="112"/>
      <c r="H59" s="35">
        <f>SUM(H52:H58)</f>
        <v>488</v>
      </c>
      <c r="I59" s="36">
        <f>SUM(I52:I58)</f>
        <v>5266800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2750</v>
      </c>
      <c r="D77" s="95">
        <f>B77*C77</f>
        <v>6325000</v>
      </c>
      <c r="E77" s="3"/>
      <c r="F77" s="57" t="s">
        <v>18</v>
      </c>
      <c r="G77" s="58">
        <f t="shared" ref="G77:G83" si="24">B37</f>
        <v>7556</v>
      </c>
      <c r="H77" s="59">
        <f t="shared" ref="H77:H83" si="25">G77*200</f>
        <v>1511200</v>
      </c>
      <c r="I77" s="60">
        <f>G77*100</f>
        <v>755600</v>
      </c>
      <c r="J77" s="61">
        <f>G77*400</f>
        <v>3022400</v>
      </c>
      <c r="K77" s="92">
        <f>G77*200</f>
        <v>1511200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445</v>
      </c>
      <c r="D78" s="95">
        <f t="shared" ref="D78:D83" si="26">B78*C78</f>
        <v>1023500</v>
      </c>
      <c r="E78" s="3"/>
      <c r="F78" s="57" t="s">
        <v>19</v>
      </c>
      <c r="G78" s="58">
        <f t="shared" si="24"/>
        <v>962</v>
      </c>
      <c r="H78" s="59">
        <f t="shared" si="25"/>
        <v>192400</v>
      </c>
      <c r="I78" s="60">
        <f>G78*300</f>
        <v>288600</v>
      </c>
      <c r="J78" s="61">
        <f>G78*400</f>
        <v>384800</v>
      </c>
      <c r="K78" s="92">
        <f>G78*200</f>
        <v>192400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348</v>
      </c>
      <c r="D79" s="95">
        <f t="shared" si="26"/>
        <v>1009200</v>
      </c>
      <c r="E79" s="3"/>
      <c r="F79" s="57" t="s">
        <v>20</v>
      </c>
      <c r="G79" s="58">
        <f t="shared" si="24"/>
        <v>872</v>
      </c>
      <c r="H79" s="59">
        <f t="shared" si="25"/>
        <v>174400</v>
      </c>
      <c r="I79" s="60">
        <f>G79*300</f>
        <v>261600</v>
      </c>
      <c r="J79" s="61">
        <f>G79*400</f>
        <v>348800</v>
      </c>
      <c r="K79" s="92">
        <f>G79*200</f>
        <v>174400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248</v>
      </c>
      <c r="D80" s="95">
        <f t="shared" si="26"/>
        <v>768800</v>
      </c>
      <c r="E80" s="3"/>
      <c r="F80" s="57" t="s">
        <v>21</v>
      </c>
      <c r="G80" s="58">
        <f t="shared" si="24"/>
        <v>760</v>
      </c>
      <c r="H80" s="59">
        <f t="shared" si="25"/>
        <v>152000</v>
      </c>
      <c r="I80" s="60">
        <f>G80*300</f>
        <v>228000</v>
      </c>
      <c r="J80" s="61">
        <f>G80*200</f>
        <v>152000</v>
      </c>
      <c r="K80" s="92">
        <f>G80*100</f>
        <v>76000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163</v>
      </c>
      <c r="D81" s="95">
        <f t="shared" si="26"/>
        <v>505300</v>
      </c>
      <c r="E81" s="3"/>
      <c r="F81" s="57" t="s">
        <v>22</v>
      </c>
      <c r="G81" s="58">
        <f t="shared" si="24"/>
        <v>460</v>
      </c>
      <c r="H81" s="59">
        <f t="shared" si="25"/>
        <v>92000</v>
      </c>
      <c r="I81" s="60">
        <f>G81*300</f>
        <v>138000</v>
      </c>
      <c r="J81" s="61">
        <f>G81*600</f>
        <v>276000</v>
      </c>
      <c r="K81" s="92">
        <f>G81*300</f>
        <v>138000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92</v>
      </c>
      <c r="D82" s="95">
        <f t="shared" si="26"/>
        <v>285200</v>
      </c>
      <c r="E82" s="3"/>
      <c r="F82" s="57" t="s">
        <v>23</v>
      </c>
      <c r="G82" s="58">
        <f t="shared" si="24"/>
        <v>239</v>
      </c>
      <c r="H82" s="59">
        <f t="shared" si="25"/>
        <v>47800</v>
      </c>
      <c r="I82" s="60">
        <f>G82*300</f>
        <v>71700</v>
      </c>
      <c r="J82" s="61">
        <f>G82*800</f>
        <v>191200</v>
      </c>
      <c r="K82" s="92">
        <f t="shared" ref="K82:K83" si="27">G82*400</f>
        <v>95600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304</v>
      </c>
      <c r="D83" s="95">
        <f t="shared" si="26"/>
        <v>942400</v>
      </c>
      <c r="E83" s="3"/>
      <c r="F83" s="57" t="s">
        <v>24</v>
      </c>
      <c r="G83" s="58">
        <f t="shared" si="24"/>
        <v>711</v>
      </c>
      <c r="H83" s="59">
        <f t="shared" si="25"/>
        <v>142200</v>
      </c>
      <c r="I83" s="60">
        <f>G83*200</f>
        <v>142200</v>
      </c>
      <c r="J83" s="61">
        <f>G83*800</f>
        <v>568800</v>
      </c>
      <c r="K83" s="92">
        <f t="shared" si="27"/>
        <v>284400</v>
      </c>
    </row>
    <row r="84" spans="1:12" ht="20.100000000000001" customHeight="1" x14ac:dyDescent="0.25">
      <c r="A84" s="115" t="s">
        <v>54</v>
      </c>
      <c r="B84" s="115"/>
      <c r="C84" s="62">
        <f>SUM(C77:C83)</f>
        <v>4350</v>
      </c>
      <c r="D84" s="97">
        <f>SUM(D77:D83)</f>
        <v>10859400</v>
      </c>
      <c r="E84" s="3"/>
      <c r="F84" s="64" t="s">
        <v>55</v>
      </c>
      <c r="G84" s="65">
        <f>SUM(G77:G83)</f>
        <v>11560</v>
      </c>
      <c r="H84" s="66">
        <f>SUM(H77:H83)</f>
        <v>2312000</v>
      </c>
      <c r="I84" s="67">
        <f>SUM(I77:I83)</f>
        <v>1885700</v>
      </c>
      <c r="J84" s="68">
        <f>SUM(J77:J83)</f>
        <v>4944000</v>
      </c>
      <c r="K84" s="93">
        <f>SUM(K77:K83)</f>
        <v>2472000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145019300</v>
      </c>
      <c r="C88" s="127"/>
      <c r="D88" s="46"/>
      <c r="E88" s="108" t="s">
        <v>57</v>
      </c>
      <c r="F88" s="108"/>
      <c r="G88" s="72">
        <f>D59+I59</f>
        <v>16801300</v>
      </c>
      <c r="H88" s="108" t="s">
        <v>58</v>
      </c>
      <c r="I88" s="108"/>
      <c r="J88" s="73">
        <f>C59+H59+E44+F44+G44</f>
        <v>2659</v>
      </c>
    </row>
    <row r="89" spans="1:12" ht="24" x14ac:dyDescent="0.25">
      <c r="A89" s="74" t="s">
        <v>59</v>
      </c>
      <c r="B89" s="128">
        <f>D59+I59+H72</f>
        <v>16801300</v>
      </c>
      <c r="C89" s="128"/>
      <c r="D89" s="75"/>
      <c r="E89" s="108" t="s">
        <v>60</v>
      </c>
      <c r="F89" s="108"/>
      <c r="G89" s="72">
        <f>D44</f>
        <v>144995500</v>
      </c>
      <c r="H89" s="108" t="s">
        <v>61</v>
      </c>
      <c r="I89" s="108"/>
      <c r="J89" s="73">
        <f>I44</f>
        <v>12840</v>
      </c>
    </row>
    <row r="90" spans="1:12" ht="17.25" customHeight="1" x14ac:dyDescent="0.25">
      <c r="A90" s="76" t="s">
        <v>62</v>
      </c>
      <c r="B90" s="120">
        <f>D84</f>
        <v>10859400</v>
      </c>
      <c r="C90" s="120"/>
      <c r="D90" s="75"/>
      <c r="E90" s="121" t="s">
        <v>63</v>
      </c>
      <c r="F90" s="122"/>
      <c r="G90" s="77">
        <f>IF(G89=0,0,G88/G89)</f>
        <v>0.11587463059198388</v>
      </c>
      <c r="H90" s="121" t="s">
        <v>63</v>
      </c>
      <c r="I90" s="122"/>
      <c r="J90" s="77">
        <f>IF(J89=0,0,J88/J89)</f>
        <v>0.20708722741433022</v>
      </c>
    </row>
    <row r="91" spans="1:12" ht="17.25" customHeight="1" x14ac:dyDescent="0.25">
      <c r="A91" s="25" t="s">
        <v>64</v>
      </c>
      <c r="B91" s="123">
        <f>B88-B89-B90</f>
        <v>117358600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2312000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1885700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4944000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2472000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L98"/>
  <sheetViews>
    <sheetView topLeftCell="A16"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+RIDYM!B7+23</f>
        <v>42667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+RIDYM!B7+24</f>
        <v>42668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+RIDYM!B7+25</f>
        <v>42669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+RIDYM!B7+26</f>
        <v>42670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+RIDYM!B7+27</f>
        <v>42671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+RIDYM!B7+28</f>
        <v>42672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70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71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+RIDYM!B7+2</f>
        <v>42646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2458</v>
      </c>
      <c r="C13" s="14">
        <f>RIDYM!C13</f>
        <v>9200</v>
      </c>
      <c r="D13" s="15">
        <f t="shared" ref="D13:D19" si="0">+C13*B13</f>
        <v>22613600</v>
      </c>
      <c r="E13" s="13">
        <v>60</v>
      </c>
      <c r="F13" s="13">
        <v>391</v>
      </c>
      <c r="G13" s="13">
        <v>2</v>
      </c>
      <c r="H13" s="13">
        <v>0</v>
      </c>
      <c r="I13" s="16">
        <f>B13+E13+F13+G13+H13</f>
        <v>2911</v>
      </c>
    </row>
    <row r="14" spans="1:12" ht="15" x14ac:dyDescent="0.25">
      <c r="A14" s="12" t="s">
        <v>19</v>
      </c>
      <c r="B14" s="13">
        <v>465</v>
      </c>
      <c r="C14" s="14">
        <f>RIDYM!C14</f>
        <v>9700</v>
      </c>
      <c r="D14" s="15">
        <f t="shared" si="0"/>
        <v>4510500</v>
      </c>
      <c r="E14" s="13">
        <v>0</v>
      </c>
      <c r="F14" s="13">
        <v>266</v>
      </c>
      <c r="G14" s="13">
        <v>1</v>
      </c>
      <c r="H14" s="13">
        <v>0</v>
      </c>
      <c r="I14" s="16">
        <f t="shared" ref="I14:I19" si="1">B14+E14+F14+G14+H14</f>
        <v>732</v>
      </c>
    </row>
    <row r="15" spans="1:12" ht="15" x14ac:dyDescent="0.25">
      <c r="A15" s="12" t="s">
        <v>20</v>
      </c>
      <c r="B15" s="13">
        <v>686</v>
      </c>
      <c r="C15" s="14">
        <f>RIDYM!C15</f>
        <v>10500</v>
      </c>
      <c r="D15" s="15">
        <f t="shared" si="0"/>
        <v>7203000</v>
      </c>
      <c r="E15" s="13">
        <v>1</v>
      </c>
      <c r="F15" s="13">
        <v>3</v>
      </c>
      <c r="G15" s="13">
        <v>0</v>
      </c>
      <c r="H15" s="13">
        <v>0</v>
      </c>
      <c r="I15" s="16">
        <f t="shared" si="1"/>
        <v>690</v>
      </c>
    </row>
    <row r="16" spans="1:12" ht="15" x14ac:dyDescent="0.25">
      <c r="A16" s="12" t="s">
        <v>21</v>
      </c>
      <c r="B16" s="13">
        <v>440</v>
      </c>
      <c r="C16" s="14">
        <f>RIDYM!C16</f>
        <v>14900</v>
      </c>
      <c r="D16" s="15">
        <f t="shared" si="0"/>
        <v>6556000</v>
      </c>
      <c r="E16" s="13">
        <v>1</v>
      </c>
      <c r="F16" s="13">
        <v>16</v>
      </c>
      <c r="G16" s="13">
        <v>0</v>
      </c>
      <c r="H16" s="13">
        <v>0</v>
      </c>
      <c r="I16" s="16">
        <f t="shared" si="1"/>
        <v>457</v>
      </c>
    </row>
    <row r="17" spans="1:9" ht="15" x14ac:dyDescent="0.25">
      <c r="A17" s="12" t="s">
        <v>22</v>
      </c>
      <c r="B17" s="13">
        <v>476</v>
      </c>
      <c r="C17" s="14">
        <f>RIDYM!C17</f>
        <v>25100</v>
      </c>
      <c r="D17" s="15">
        <f t="shared" si="0"/>
        <v>11947600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476</v>
      </c>
    </row>
    <row r="18" spans="1:9" ht="15" x14ac:dyDescent="0.25">
      <c r="A18" s="12" t="s">
        <v>23</v>
      </c>
      <c r="B18" s="13">
        <v>75</v>
      </c>
      <c r="C18" s="14">
        <f>RIDYM!C18</f>
        <v>33000</v>
      </c>
      <c r="D18" s="15">
        <f t="shared" si="0"/>
        <v>2475000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75</v>
      </c>
    </row>
    <row r="19" spans="1:9" ht="15" x14ac:dyDescent="0.25">
      <c r="A19" s="12" t="s">
        <v>24</v>
      </c>
      <c r="B19" s="13">
        <v>225</v>
      </c>
      <c r="C19" s="14">
        <f>RIDYM!C19</f>
        <v>36900</v>
      </c>
      <c r="D19" s="15">
        <f t="shared" si="0"/>
        <v>8302500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225</v>
      </c>
    </row>
    <row r="20" spans="1:9" s="2" customFormat="1" ht="15" x14ac:dyDescent="0.25">
      <c r="A20" s="12" t="s">
        <v>25</v>
      </c>
      <c r="B20" s="17">
        <f>SUM(B13:B19)</f>
        <v>4825</v>
      </c>
      <c r="C20" s="18"/>
      <c r="D20" s="19">
        <f t="shared" ref="D20:I20" si="2">SUM(D13:D19)</f>
        <v>63608200</v>
      </c>
      <c r="E20" s="17">
        <f t="shared" si="2"/>
        <v>62</v>
      </c>
      <c r="F20" s="17">
        <f t="shared" si="2"/>
        <v>676</v>
      </c>
      <c r="G20" s="17">
        <f t="shared" si="2"/>
        <v>3</v>
      </c>
      <c r="H20" s="17">
        <f t="shared" si="2"/>
        <v>0</v>
      </c>
      <c r="I20" s="17">
        <f t="shared" si="2"/>
        <v>5566</v>
      </c>
    </row>
    <row r="21" spans="1:9" ht="15" x14ac:dyDescent="0.25">
      <c r="A21" s="20" t="s">
        <v>26</v>
      </c>
      <c r="B21" s="21"/>
      <c r="C21" s="21"/>
      <c r="D21" s="22">
        <v>3900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63612100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2530</v>
      </c>
      <c r="C25" s="14">
        <f t="shared" si="3"/>
        <v>9200</v>
      </c>
      <c r="D25" s="15">
        <f t="shared" ref="D25:D31" si="4">+C25*B25</f>
        <v>23276000</v>
      </c>
      <c r="E25" s="13">
        <v>56</v>
      </c>
      <c r="F25" s="13">
        <v>396</v>
      </c>
      <c r="G25" s="13">
        <v>2</v>
      </c>
      <c r="H25" s="13">
        <v>0</v>
      </c>
      <c r="I25" s="16">
        <f>B25+E25+F25+G25+H25</f>
        <v>2984</v>
      </c>
    </row>
    <row r="26" spans="1:9" ht="15" x14ac:dyDescent="0.25">
      <c r="A26" s="12" t="s">
        <v>19</v>
      </c>
      <c r="B26" s="13">
        <v>452</v>
      </c>
      <c r="C26" s="14">
        <f t="shared" si="3"/>
        <v>9700</v>
      </c>
      <c r="D26" s="15">
        <f t="shared" si="4"/>
        <v>4384400</v>
      </c>
      <c r="E26" s="13">
        <v>0</v>
      </c>
      <c r="F26" s="13">
        <v>292</v>
      </c>
      <c r="G26" s="13">
        <v>1</v>
      </c>
      <c r="H26" s="13">
        <v>0</v>
      </c>
      <c r="I26" s="16">
        <f t="shared" ref="I26:I31" si="5">B26+E26+F26+G26+H26</f>
        <v>745</v>
      </c>
    </row>
    <row r="27" spans="1:9" ht="15" x14ac:dyDescent="0.25">
      <c r="A27" s="12" t="s">
        <v>20</v>
      </c>
      <c r="B27" s="13">
        <v>761</v>
      </c>
      <c r="C27" s="14">
        <f t="shared" si="3"/>
        <v>10500</v>
      </c>
      <c r="D27" s="15">
        <f t="shared" si="4"/>
        <v>7990500</v>
      </c>
      <c r="E27" s="13">
        <v>0</v>
      </c>
      <c r="F27" s="13">
        <v>3</v>
      </c>
      <c r="G27" s="13">
        <v>0</v>
      </c>
      <c r="H27" s="13">
        <v>0</v>
      </c>
      <c r="I27" s="16">
        <f t="shared" si="5"/>
        <v>764</v>
      </c>
    </row>
    <row r="28" spans="1:9" ht="15" x14ac:dyDescent="0.25">
      <c r="A28" s="12" t="s">
        <v>21</v>
      </c>
      <c r="B28" s="13">
        <v>548</v>
      </c>
      <c r="C28" s="14">
        <f t="shared" si="3"/>
        <v>14900</v>
      </c>
      <c r="D28" s="15">
        <f t="shared" si="4"/>
        <v>8165200</v>
      </c>
      <c r="E28" s="13">
        <v>2</v>
      </c>
      <c r="F28" s="13">
        <v>18</v>
      </c>
      <c r="G28" s="13">
        <v>0</v>
      </c>
      <c r="H28" s="13">
        <v>0</v>
      </c>
      <c r="I28" s="16">
        <f t="shared" si="5"/>
        <v>568</v>
      </c>
    </row>
    <row r="29" spans="1:9" ht="15" x14ac:dyDescent="0.25">
      <c r="A29" s="12" t="s">
        <v>22</v>
      </c>
      <c r="B29" s="13">
        <v>530</v>
      </c>
      <c r="C29" s="14">
        <f t="shared" si="3"/>
        <v>25100</v>
      </c>
      <c r="D29" s="15">
        <f t="shared" si="4"/>
        <v>13303000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530</v>
      </c>
    </row>
    <row r="30" spans="1:9" ht="15" x14ac:dyDescent="0.25">
      <c r="A30" s="12" t="s">
        <v>23</v>
      </c>
      <c r="B30" s="13">
        <v>123</v>
      </c>
      <c r="C30" s="14">
        <f t="shared" si="3"/>
        <v>33000</v>
      </c>
      <c r="D30" s="15">
        <f t="shared" si="4"/>
        <v>4059000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123</v>
      </c>
    </row>
    <row r="31" spans="1:9" ht="15" x14ac:dyDescent="0.25">
      <c r="A31" s="12" t="s">
        <v>24</v>
      </c>
      <c r="B31" s="13">
        <v>364</v>
      </c>
      <c r="C31" s="14">
        <f t="shared" si="3"/>
        <v>36900</v>
      </c>
      <c r="D31" s="15">
        <f t="shared" si="4"/>
        <v>13431600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364</v>
      </c>
    </row>
    <row r="32" spans="1:9" s="2" customFormat="1" ht="15" x14ac:dyDescent="0.25">
      <c r="A32" s="12" t="s">
        <v>25</v>
      </c>
      <c r="B32" s="17">
        <f>SUM(B25:B31)</f>
        <v>5308</v>
      </c>
      <c r="C32" s="18"/>
      <c r="D32" s="19">
        <f t="shared" ref="D32:I32" si="6">SUM(D25:D31)</f>
        <v>74609700</v>
      </c>
      <c r="E32" s="17">
        <f t="shared" si="6"/>
        <v>58</v>
      </c>
      <c r="F32" s="17">
        <f t="shared" si="6"/>
        <v>709</v>
      </c>
      <c r="G32" s="17">
        <f t="shared" si="6"/>
        <v>3</v>
      </c>
      <c r="H32" s="17">
        <f t="shared" si="6"/>
        <v>0</v>
      </c>
      <c r="I32" s="17">
        <f t="shared" si="6"/>
        <v>6078</v>
      </c>
    </row>
    <row r="33" spans="1:12" ht="15" x14ac:dyDescent="0.25">
      <c r="A33" s="20" t="s">
        <v>26</v>
      </c>
      <c r="B33" s="21"/>
      <c r="C33" s="21"/>
      <c r="D33" s="22">
        <v>5300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74615000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4988</v>
      </c>
      <c r="C37" s="14">
        <f t="shared" si="7"/>
        <v>9200</v>
      </c>
      <c r="D37" s="15">
        <f t="shared" ref="D37:D43" si="9">+D13+D25</f>
        <v>45889600</v>
      </c>
      <c r="E37" s="16">
        <f t="shared" ref="E37:H43" si="10">E25+E13</f>
        <v>116</v>
      </c>
      <c r="F37" s="16">
        <f t="shared" si="10"/>
        <v>787</v>
      </c>
      <c r="G37" s="16">
        <f t="shared" si="10"/>
        <v>4</v>
      </c>
      <c r="H37" s="16">
        <f t="shared" si="10"/>
        <v>0</v>
      </c>
      <c r="I37" s="16">
        <f>B37+E37+F37+G37+H37</f>
        <v>5895</v>
      </c>
      <c r="J37" s="26"/>
      <c r="K37" s="26"/>
    </row>
    <row r="38" spans="1:12" ht="15" x14ac:dyDescent="0.25">
      <c r="A38" s="12" t="s">
        <v>19</v>
      </c>
      <c r="B38" s="16">
        <f t="shared" si="8"/>
        <v>917</v>
      </c>
      <c r="C38" s="14">
        <f t="shared" si="7"/>
        <v>9700</v>
      </c>
      <c r="D38" s="15">
        <f t="shared" si="9"/>
        <v>8894900</v>
      </c>
      <c r="E38" s="16">
        <f t="shared" si="10"/>
        <v>0</v>
      </c>
      <c r="F38" s="16">
        <f t="shared" si="10"/>
        <v>558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1477</v>
      </c>
      <c r="J38" s="26"/>
      <c r="K38" s="26"/>
    </row>
    <row r="39" spans="1:12" ht="15" x14ac:dyDescent="0.25">
      <c r="A39" s="12" t="s">
        <v>20</v>
      </c>
      <c r="B39" s="16">
        <f t="shared" si="8"/>
        <v>1447</v>
      </c>
      <c r="C39" s="14">
        <f t="shared" si="7"/>
        <v>10500</v>
      </c>
      <c r="D39" s="15">
        <f t="shared" si="9"/>
        <v>15193500</v>
      </c>
      <c r="E39" s="16">
        <f t="shared" si="10"/>
        <v>1</v>
      </c>
      <c r="F39" s="16">
        <f t="shared" si="10"/>
        <v>6</v>
      </c>
      <c r="G39" s="16">
        <f t="shared" ref="G39:H39" si="13">G27+G15</f>
        <v>0</v>
      </c>
      <c r="H39" s="16">
        <f t="shared" si="13"/>
        <v>0</v>
      </c>
      <c r="I39" s="16">
        <f t="shared" si="12"/>
        <v>1454</v>
      </c>
      <c r="J39" s="26"/>
      <c r="K39" s="26"/>
    </row>
    <row r="40" spans="1:12" ht="15" x14ac:dyDescent="0.25">
      <c r="A40" s="12" t="s">
        <v>21</v>
      </c>
      <c r="B40" s="16">
        <f t="shared" si="8"/>
        <v>988</v>
      </c>
      <c r="C40" s="14">
        <f t="shared" si="7"/>
        <v>14900</v>
      </c>
      <c r="D40" s="15">
        <f t="shared" si="9"/>
        <v>14721200</v>
      </c>
      <c r="E40" s="16">
        <f t="shared" si="10"/>
        <v>3</v>
      </c>
      <c r="F40" s="16">
        <f t="shared" si="10"/>
        <v>34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1025</v>
      </c>
      <c r="J40" s="26"/>
      <c r="K40" s="26"/>
    </row>
    <row r="41" spans="1:12" ht="15" x14ac:dyDescent="0.25">
      <c r="A41" s="12" t="s">
        <v>22</v>
      </c>
      <c r="B41" s="16">
        <f t="shared" si="8"/>
        <v>1006</v>
      </c>
      <c r="C41" s="14">
        <f t="shared" si="7"/>
        <v>25100</v>
      </c>
      <c r="D41" s="15">
        <f t="shared" si="9"/>
        <v>25250600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1006</v>
      </c>
      <c r="J41" s="26"/>
      <c r="K41" s="26"/>
    </row>
    <row r="42" spans="1:12" ht="15" x14ac:dyDescent="0.25">
      <c r="A42" s="12" t="s">
        <v>23</v>
      </c>
      <c r="B42" s="16">
        <f t="shared" si="8"/>
        <v>198</v>
      </c>
      <c r="C42" s="14">
        <f t="shared" si="7"/>
        <v>33000</v>
      </c>
      <c r="D42" s="15">
        <f t="shared" si="9"/>
        <v>6534000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198</v>
      </c>
      <c r="J42" s="26"/>
      <c r="K42" s="26"/>
    </row>
    <row r="43" spans="1:12" ht="15" x14ac:dyDescent="0.25">
      <c r="A43" s="12" t="s">
        <v>24</v>
      </c>
      <c r="B43" s="16">
        <f t="shared" si="8"/>
        <v>589</v>
      </c>
      <c r="C43" s="14">
        <f t="shared" si="7"/>
        <v>36900</v>
      </c>
      <c r="D43" s="15">
        <f t="shared" si="9"/>
        <v>21734100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589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10133</v>
      </c>
      <c r="C44" s="18"/>
      <c r="D44" s="19">
        <f t="shared" ref="D44:F44" si="18">SUM(D37:D43)</f>
        <v>138217900</v>
      </c>
      <c r="E44" s="17">
        <f t="shared" si="18"/>
        <v>120</v>
      </c>
      <c r="F44" s="17">
        <f t="shared" si="18"/>
        <v>1385</v>
      </c>
      <c r="G44" s="17">
        <f>SUM(G37:G43)</f>
        <v>6</v>
      </c>
      <c r="H44" s="17">
        <f>SUM(H37:H43)</f>
        <v>0</v>
      </c>
      <c r="I44" s="17">
        <f>SUM(I37:I43)</f>
        <v>11644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9200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138227100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313</v>
      </c>
      <c r="D52" s="34">
        <f>(C52*B52)</f>
        <v>2879600</v>
      </c>
      <c r="E52" s="20"/>
      <c r="F52" s="32" t="s">
        <v>18</v>
      </c>
      <c r="G52" s="33">
        <f>B52-2300</f>
        <v>6900</v>
      </c>
      <c r="H52" s="13">
        <v>309</v>
      </c>
      <c r="I52" s="34">
        <f>(H52*G52)</f>
        <v>2132100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120</v>
      </c>
      <c r="D53" s="34">
        <f t="shared" ref="D53:D58" si="20">(C53*B53)</f>
        <v>1164000</v>
      </c>
      <c r="E53" s="20"/>
      <c r="F53" s="32" t="s">
        <v>19</v>
      </c>
      <c r="G53" s="33">
        <f>B53-2300</f>
        <v>7400</v>
      </c>
      <c r="H53" s="13">
        <v>123</v>
      </c>
      <c r="I53" s="34">
        <f t="shared" ref="I53:I58" si="21">(H53*G53)</f>
        <v>910200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106</v>
      </c>
      <c r="D54" s="34">
        <f t="shared" si="20"/>
        <v>1113000</v>
      </c>
      <c r="E54" s="20"/>
      <c r="F54" s="32" t="s">
        <v>20</v>
      </c>
      <c r="G54" s="33">
        <f>B54-2900</f>
        <v>7600</v>
      </c>
      <c r="H54" s="13">
        <v>79</v>
      </c>
      <c r="I54" s="34">
        <f t="shared" si="21"/>
        <v>600400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100</v>
      </c>
      <c r="D55" s="34">
        <f t="shared" si="20"/>
        <v>1490000</v>
      </c>
      <c r="E55" s="20"/>
      <c r="F55" s="32" t="s">
        <v>21</v>
      </c>
      <c r="G55" s="33">
        <f>B55-3100</f>
        <v>11800</v>
      </c>
      <c r="H55" s="13">
        <v>90</v>
      </c>
      <c r="I55" s="34">
        <f t="shared" si="21"/>
        <v>1062000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336</v>
      </c>
      <c r="D56" s="34">
        <f t="shared" si="20"/>
        <v>8433600</v>
      </c>
      <c r="E56" s="20"/>
      <c r="F56" s="32" t="s">
        <v>22</v>
      </c>
      <c r="G56" s="33">
        <f>B56-3100</f>
        <v>22000</v>
      </c>
      <c r="H56" s="13">
        <v>287</v>
      </c>
      <c r="I56" s="34">
        <f t="shared" si="21"/>
        <v>6314000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31</v>
      </c>
      <c r="D57" s="34">
        <f t="shared" si="20"/>
        <v>1023000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10</v>
      </c>
      <c r="D58" s="34">
        <f t="shared" si="20"/>
        <v>369000</v>
      </c>
      <c r="E58" s="20"/>
      <c r="F58" s="32" t="s">
        <v>24</v>
      </c>
      <c r="G58" s="33">
        <f>B58-3100</f>
        <v>33800</v>
      </c>
      <c r="H58" s="13">
        <v>9</v>
      </c>
      <c r="I58" s="34">
        <f t="shared" si="21"/>
        <v>304200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1016</v>
      </c>
      <c r="D59" s="36">
        <f>SUM(D52:D58)</f>
        <v>16472200</v>
      </c>
      <c r="E59" s="37"/>
      <c r="F59" s="112" t="s">
        <v>39</v>
      </c>
      <c r="G59" s="112"/>
      <c r="H59" s="35">
        <f>SUM(H52:H58)</f>
        <v>934</v>
      </c>
      <c r="I59" s="36">
        <f>SUM(I52:I58)</f>
        <v>12429200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2373</v>
      </c>
      <c r="D77" s="95">
        <f>B77*C77</f>
        <v>5457900</v>
      </c>
      <c r="E77" s="3"/>
      <c r="F77" s="57" t="s">
        <v>18</v>
      </c>
      <c r="G77" s="58">
        <f t="shared" ref="G77:G83" si="24">B37</f>
        <v>4988</v>
      </c>
      <c r="H77" s="59">
        <f t="shared" ref="H77:H83" si="25">G77*200</f>
        <v>997600</v>
      </c>
      <c r="I77" s="60">
        <f>G77*100</f>
        <v>498800</v>
      </c>
      <c r="J77" s="61">
        <f>G77*400</f>
        <v>1995200</v>
      </c>
      <c r="K77" s="92">
        <f>G77*200</f>
        <v>997600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442</v>
      </c>
      <c r="D78" s="95">
        <f t="shared" ref="D78:D83" si="26">B78*C78</f>
        <v>1016600</v>
      </c>
      <c r="E78" s="3"/>
      <c r="F78" s="57" t="s">
        <v>19</v>
      </c>
      <c r="G78" s="58">
        <f t="shared" si="24"/>
        <v>917</v>
      </c>
      <c r="H78" s="59">
        <f t="shared" si="25"/>
        <v>183400</v>
      </c>
      <c r="I78" s="60">
        <f>G78*300</f>
        <v>275100</v>
      </c>
      <c r="J78" s="61">
        <f>G78*400</f>
        <v>366800</v>
      </c>
      <c r="K78" s="92">
        <f>G78*200</f>
        <v>183400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698</v>
      </c>
      <c r="D79" s="95">
        <f t="shared" si="26"/>
        <v>2024200</v>
      </c>
      <c r="E79" s="3"/>
      <c r="F79" s="57" t="s">
        <v>20</v>
      </c>
      <c r="G79" s="58">
        <f t="shared" si="24"/>
        <v>1447</v>
      </c>
      <c r="H79" s="59">
        <f t="shared" si="25"/>
        <v>289400</v>
      </c>
      <c r="I79" s="60">
        <f>G79*300</f>
        <v>434100</v>
      </c>
      <c r="J79" s="61">
        <f>G79*400</f>
        <v>578800</v>
      </c>
      <c r="K79" s="92">
        <f>G79*200</f>
        <v>289400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504</v>
      </c>
      <c r="D80" s="95">
        <f t="shared" si="26"/>
        <v>1562400</v>
      </c>
      <c r="E80" s="3"/>
      <c r="F80" s="57" t="s">
        <v>21</v>
      </c>
      <c r="G80" s="58">
        <f t="shared" si="24"/>
        <v>988</v>
      </c>
      <c r="H80" s="59">
        <f t="shared" si="25"/>
        <v>197600</v>
      </c>
      <c r="I80" s="60">
        <f>G80*300</f>
        <v>296400</v>
      </c>
      <c r="J80" s="61">
        <f>G80*200</f>
        <v>197600</v>
      </c>
      <c r="K80" s="92">
        <f>G80*100</f>
        <v>98800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477</v>
      </c>
      <c r="D81" s="95">
        <f t="shared" si="26"/>
        <v>1478700</v>
      </c>
      <c r="E81" s="3"/>
      <c r="F81" s="57" t="s">
        <v>22</v>
      </c>
      <c r="G81" s="58">
        <f t="shared" si="24"/>
        <v>1006</v>
      </c>
      <c r="H81" s="59">
        <f t="shared" si="25"/>
        <v>201200</v>
      </c>
      <c r="I81" s="60">
        <f>G81*300</f>
        <v>301800</v>
      </c>
      <c r="J81" s="61">
        <f>G81*600</f>
        <v>603600</v>
      </c>
      <c r="K81" s="92">
        <f>G81*300</f>
        <v>301800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111</v>
      </c>
      <c r="D82" s="95">
        <f t="shared" si="26"/>
        <v>344100</v>
      </c>
      <c r="E82" s="3"/>
      <c r="F82" s="57" t="s">
        <v>23</v>
      </c>
      <c r="G82" s="58">
        <f t="shared" si="24"/>
        <v>198</v>
      </c>
      <c r="H82" s="59">
        <f t="shared" si="25"/>
        <v>39600</v>
      </c>
      <c r="I82" s="60">
        <f>G82*300</f>
        <v>59400</v>
      </c>
      <c r="J82" s="61">
        <f>G82*800</f>
        <v>158400</v>
      </c>
      <c r="K82" s="92">
        <f t="shared" ref="K82:K83" si="27">G82*400</f>
        <v>79200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333</v>
      </c>
      <c r="D83" s="95">
        <f t="shared" si="26"/>
        <v>1032300</v>
      </c>
      <c r="E83" s="3"/>
      <c r="F83" s="57" t="s">
        <v>24</v>
      </c>
      <c r="G83" s="58">
        <f t="shared" si="24"/>
        <v>589</v>
      </c>
      <c r="H83" s="59">
        <f t="shared" si="25"/>
        <v>117800</v>
      </c>
      <c r="I83" s="60">
        <f>G83*200</f>
        <v>117800</v>
      </c>
      <c r="J83" s="61">
        <f>G83*800</f>
        <v>471200</v>
      </c>
      <c r="K83" s="92">
        <f t="shared" si="27"/>
        <v>235600</v>
      </c>
    </row>
    <row r="84" spans="1:12" ht="20.100000000000001" customHeight="1" x14ac:dyDescent="0.25">
      <c r="A84" s="115" t="s">
        <v>54</v>
      </c>
      <c r="B84" s="115"/>
      <c r="C84" s="62">
        <f>SUM(C77:C83)</f>
        <v>4938</v>
      </c>
      <c r="D84" s="97">
        <f>SUM(D77:D83)</f>
        <v>12916200</v>
      </c>
      <c r="E84" s="3"/>
      <c r="F84" s="64" t="s">
        <v>55</v>
      </c>
      <c r="G84" s="65">
        <f>SUM(G77:G83)</f>
        <v>10133</v>
      </c>
      <c r="H84" s="66">
        <f>SUM(H77:H83)</f>
        <v>2026600</v>
      </c>
      <c r="I84" s="67">
        <f>SUM(I77:I83)</f>
        <v>1983400</v>
      </c>
      <c r="J84" s="68">
        <f>SUM(J77:J83)</f>
        <v>4371600</v>
      </c>
      <c r="K84" s="93">
        <f>SUM(K77:K83)</f>
        <v>2185800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138227100</v>
      </c>
      <c r="C88" s="127"/>
      <c r="D88" s="46"/>
      <c r="E88" s="108" t="s">
        <v>57</v>
      </c>
      <c r="F88" s="108"/>
      <c r="G88" s="72">
        <f>D59+I59</f>
        <v>28901400</v>
      </c>
      <c r="H88" s="108" t="s">
        <v>58</v>
      </c>
      <c r="I88" s="108"/>
      <c r="J88" s="73">
        <f>C59+H59+E44+F44+G44</f>
        <v>3461</v>
      </c>
    </row>
    <row r="89" spans="1:12" ht="24" x14ac:dyDescent="0.25">
      <c r="A89" s="74" t="s">
        <v>59</v>
      </c>
      <c r="B89" s="128">
        <f>D59+I59+H72</f>
        <v>28901400</v>
      </c>
      <c r="C89" s="128"/>
      <c r="D89" s="75"/>
      <c r="E89" s="108" t="s">
        <v>60</v>
      </c>
      <c r="F89" s="108"/>
      <c r="G89" s="72">
        <f>D44</f>
        <v>138217900</v>
      </c>
      <c r="H89" s="108" t="s">
        <v>61</v>
      </c>
      <c r="I89" s="108"/>
      <c r="J89" s="73">
        <f>I44</f>
        <v>11644</v>
      </c>
    </row>
    <row r="90" spans="1:12" ht="17.25" customHeight="1" x14ac:dyDescent="0.25">
      <c r="A90" s="76" t="s">
        <v>62</v>
      </c>
      <c r="B90" s="120">
        <f>D84</f>
        <v>12916200</v>
      </c>
      <c r="C90" s="120"/>
      <c r="D90" s="75"/>
      <c r="E90" s="121" t="s">
        <v>63</v>
      </c>
      <c r="F90" s="122"/>
      <c r="G90" s="77">
        <f>IF(G89=0,0,G88/G89)</f>
        <v>0.20910026848910307</v>
      </c>
      <c r="H90" s="121" t="s">
        <v>63</v>
      </c>
      <c r="I90" s="122"/>
      <c r="J90" s="77">
        <f>IF(J89=0,0,J88/J89)</f>
        <v>0.29723462727585021</v>
      </c>
    </row>
    <row r="91" spans="1:12" ht="17.25" customHeight="1" x14ac:dyDescent="0.25">
      <c r="A91" s="25" t="s">
        <v>64</v>
      </c>
      <c r="B91" s="123">
        <f>B88-B89-B90</f>
        <v>96409500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2026600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1983400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4371600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2185800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IF(DAY('INF 29'!B7="N/A"),"N/A",IF(DAY('INF 29'!B7+1)&lt;5,"N/A",('INF 29'!B7+1)))</f>
        <v>42673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IF(DAY('INF 30'!B7="N/A"),"N/A",IF(DAY('INF 30'!B7+1)&lt;5,"N/A",('INF 30'!B7+1)))</f>
        <v>42674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5" t="s">
        <v>54</v>
      </c>
      <c r="B84" s="115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0</v>
      </c>
      <c r="C88" s="127"/>
      <c r="D88" s="46"/>
      <c r="E88" s="108" t="s">
        <v>57</v>
      </c>
      <c r="F88" s="108"/>
      <c r="G88" s="72">
        <f>D59+I59</f>
        <v>0</v>
      </c>
      <c r="H88" s="108" t="s">
        <v>58</v>
      </c>
      <c r="I88" s="108"/>
      <c r="J88" s="73">
        <f>C59+H59+E44+F44+G44</f>
        <v>0</v>
      </c>
    </row>
    <row r="89" spans="1:12" ht="24" x14ac:dyDescent="0.25">
      <c r="A89" s="74" t="s">
        <v>59</v>
      </c>
      <c r="B89" s="128">
        <f>D59+I59+H72</f>
        <v>0</v>
      </c>
      <c r="C89" s="128"/>
      <c r="D89" s="75"/>
      <c r="E89" s="108" t="s">
        <v>60</v>
      </c>
      <c r="F89" s="108"/>
      <c r="G89" s="72">
        <f>D44</f>
        <v>0</v>
      </c>
      <c r="H89" s="108" t="s">
        <v>61</v>
      </c>
      <c r="I89" s="108"/>
      <c r="J89" s="73">
        <f>I44</f>
        <v>0</v>
      </c>
    </row>
    <row r="90" spans="1:12" ht="17.25" customHeight="1" x14ac:dyDescent="0.25">
      <c r="A90" s="76" t="s">
        <v>62</v>
      </c>
      <c r="B90" s="120">
        <f>D84</f>
        <v>0</v>
      </c>
      <c r="C90" s="120"/>
      <c r="D90" s="75"/>
      <c r="E90" s="121" t="s">
        <v>63</v>
      </c>
      <c r="F90" s="122"/>
      <c r="G90" s="77">
        <f>IF(G89=0,0,G88/G89)</f>
        <v>0</v>
      </c>
      <c r="H90" s="121" t="s">
        <v>63</v>
      </c>
      <c r="I90" s="122"/>
      <c r="J90" s="77">
        <f>IF(J89=0,0,J88/J89)</f>
        <v>0</v>
      </c>
    </row>
    <row r="91" spans="1:12" ht="17.25" customHeight="1" x14ac:dyDescent="0.25">
      <c r="A91" s="25" t="s">
        <v>64</v>
      </c>
      <c r="B91" s="123">
        <f>B88-B89-B90</f>
        <v>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AB98"/>
  <sheetViews>
    <sheetView topLeftCell="A79" zoomScaleNormal="100" workbookViewId="0">
      <selection activeCell="E90" sqref="E90:F90"/>
    </sheetView>
  </sheetViews>
  <sheetFormatPr baseColWidth="10" defaultColWidth="11.42578125" defaultRowHeight="12.75" x14ac:dyDescent="0.25"/>
  <cols>
    <col min="1" max="1" width="21.85546875" style="2" customWidth="1"/>
    <col min="2" max="6" width="15.28515625" style="4" customWidth="1"/>
    <col min="7" max="7" width="16.140625" style="4" customWidth="1"/>
    <col min="8" max="10" width="15.28515625" style="4" customWidth="1"/>
    <col min="11" max="11" width="12.85546875" style="4" customWidth="1"/>
    <col min="12" max="16384" width="11.42578125" style="4"/>
  </cols>
  <sheetData>
    <row r="1" spans="1:28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28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70</v>
      </c>
      <c r="J2" s="104"/>
    </row>
    <row r="3" spans="1:28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71</v>
      </c>
      <c r="J3" s="104"/>
    </row>
    <row r="4" spans="1:28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5" spans="1:28" x14ac:dyDescent="0.25"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8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spans="1:28" x14ac:dyDescent="0.25">
      <c r="A7" s="2" t="s">
        <v>6</v>
      </c>
      <c r="B7" s="106">
        <v>42644</v>
      </c>
      <c r="C7" s="106"/>
      <c r="D7" s="106"/>
      <c r="E7" s="5"/>
      <c r="F7" s="106">
        <f>B7-1+IF(O12=0,1,O12)</f>
        <v>42666</v>
      </c>
      <c r="G7" s="106"/>
      <c r="H7" s="7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spans="1:28" ht="7.5" customHeight="1" x14ac:dyDescent="0.25">
      <c r="K8" s="87"/>
      <c r="L8" s="87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</row>
    <row r="9" spans="1:28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</row>
    <row r="10" spans="1:28" ht="7.5" customHeight="1" x14ac:dyDescent="0.25">
      <c r="K10" s="87"/>
      <c r="L10" s="87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</row>
    <row r="11" spans="1:28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</row>
    <row r="12" spans="1:28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  <c r="K12" s="86"/>
      <c r="L12" s="86"/>
      <c r="M12" s="86"/>
      <c r="N12" s="86"/>
      <c r="O12" s="86">
        <f>IF('INF 01'!D46&lt;&gt;0,1,0) + IF('INF 02'!D46&lt;&gt;0,1,0) + IF('INF 03'!D46&lt;&gt;0,1,0) + IF('INF 04'!D46&lt;&gt;0,1,0) + IF('INF 05'!D46&lt;&gt;0,1,0) + IF('INF 06'!D46&lt;&gt;0,1,0) + IF('INF 07'!D46&lt;&gt;0,1,0) + IF('INF 08'!D46&lt;&gt;0,1,0) + IF('INF 09'!D46&lt;&gt;0,1,0) + IF('INF 10'!D46&lt;&gt;0,1,0) + IF('INF 11'!D46&lt;&gt;0,1,0) + IF('INF 12'!D46&lt;&gt;0,1,0) + IF('INF 13'!D46&lt;&gt;0,1,0) + IF('INF 14'!D46&lt;&gt;0,1,0) + IF('INF 15'!D46&lt;&gt;0,1,0) + IF('INF 16'!D46&lt;&gt;0,1,0) + IF('INF 17'!D46&lt;&gt;0,1,0) + IF('INF 18'!D46&lt;&gt;0,1,0) + IF('INF 19'!D46&lt;&gt;0,1,0) + IF('INF 20'!D46&lt;&gt;0,1,0) + IF('INF 21'!D46&lt;&gt;0,1,0) + IF('INF 22'!D46&lt;&gt;0,1,0) + IF('INF 23'!D46&lt;&gt;0,1,0) + IF('INF 24'!D46&lt;&gt;0,1,0) + IF('INF 25'!D46&lt;&gt;0,1,0) + IF('INF 26'!D46&lt;&gt;0,1,0) + IF('INF 27'!D46&lt;&gt;0,1,0) + IF('INF 28'!D46&lt;&gt;0,1,0) + IF('INF 29'!D46&lt;&gt;0,1,0) + IF('INF 30'!D46&lt;&gt;0,1,0) + IF('INF 31'!D46&lt;&gt;0,1,0)</f>
        <v>23</v>
      </c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spans="1:28" ht="15" x14ac:dyDescent="0.25">
      <c r="A13" s="12" t="s">
        <v>18</v>
      </c>
      <c r="B13" s="13">
        <f>+'INF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83127</v>
      </c>
      <c r="C13" s="14">
        <v>9200</v>
      </c>
      <c r="D13" s="15">
        <f t="shared" ref="D13:D19" si="0">+C13*B13</f>
        <v>764768400</v>
      </c>
      <c r="E13" s="13">
        <f>+'INF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1312</v>
      </c>
      <c r="F13" s="13">
        <f>+'INF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8541</v>
      </c>
      <c r="G13" s="13">
        <f>+'INF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39</v>
      </c>
      <c r="H13" s="13">
        <f>+'INF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0</v>
      </c>
      <c r="I13" s="16">
        <f>B13+E13+F13+G13+H13</f>
        <v>93019</v>
      </c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</row>
    <row r="14" spans="1:28" ht="15" x14ac:dyDescent="0.25">
      <c r="A14" s="12" t="s">
        <v>19</v>
      </c>
      <c r="B14" s="13">
        <f>+'INF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12458</v>
      </c>
      <c r="C14" s="14">
        <v>9700</v>
      </c>
      <c r="D14" s="15">
        <f t="shared" si="0"/>
        <v>120842600</v>
      </c>
      <c r="E14" s="13">
        <f>+'INF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8</v>
      </c>
      <c r="F14" s="13">
        <f>+'INF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6454</v>
      </c>
      <c r="G14" s="13">
        <f>+'INF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17</v>
      </c>
      <c r="H14" s="13">
        <f>+'INF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0</v>
      </c>
      <c r="I14" s="16">
        <f t="shared" ref="I14:I19" si="1">B14+E14+F14+G14+H14</f>
        <v>18937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</row>
    <row r="15" spans="1:28" ht="15" x14ac:dyDescent="0.25">
      <c r="A15" s="12" t="s">
        <v>20</v>
      </c>
      <c r="B15" s="13">
        <f>+'INF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15440</v>
      </c>
      <c r="C15" s="14">
        <v>10500</v>
      </c>
      <c r="D15" s="15">
        <f t="shared" si="0"/>
        <v>162120000</v>
      </c>
      <c r="E15" s="13">
        <f>+'INF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93</v>
      </c>
      <c r="F15" s="13">
        <f>+'INF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36</v>
      </c>
      <c r="G15" s="13">
        <f>+'INF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8</v>
      </c>
      <c r="H15" s="13">
        <f>+'INF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0</v>
      </c>
      <c r="I15" s="16">
        <f t="shared" si="1"/>
        <v>15577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</row>
    <row r="16" spans="1:28" ht="15" x14ac:dyDescent="0.25">
      <c r="A16" s="12" t="s">
        <v>21</v>
      </c>
      <c r="B16" s="13">
        <f>+'INF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10830</v>
      </c>
      <c r="C16" s="14">
        <v>14900</v>
      </c>
      <c r="D16" s="15">
        <f t="shared" si="0"/>
        <v>161367000</v>
      </c>
      <c r="E16" s="13">
        <f>+'INF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59</v>
      </c>
      <c r="F16" s="13">
        <f>+'INF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184</v>
      </c>
      <c r="G16" s="13">
        <f>+'INF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13">
        <f>+'INF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0</v>
      </c>
      <c r="I16" s="16">
        <f t="shared" si="1"/>
        <v>11073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</row>
    <row r="17" spans="1:28" ht="15" x14ac:dyDescent="0.25">
      <c r="A17" s="12" t="s">
        <v>22</v>
      </c>
      <c r="B17" s="13">
        <f>+'INF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10196</v>
      </c>
      <c r="C17" s="14">
        <v>25100</v>
      </c>
      <c r="D17" s="15">
        <f t="shared" si="0"/>
        <v>255919600</v>
      </c>
      <c r="E17" s="13">
        <f>+'INF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4</v>
      </c>
      <c r="F17" s="13">
        <f>+'INF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0</v>
      </c>
      <c r="G17" s="13">
        <f>+'INF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13">
        <f>+'INF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0</v>
      </c>
      <c r="I17" s="16">
        <f t="shared" si="1"/>
        <v>10200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</row>
    <row r="18" spans="1:28" ht="15" x14ac:dyDescent="0.25">
      <c r="A18" s="12" t="s">
        <v>23</v>
      </c>
      <c r="B18" s="13">
        <f>+'INF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2680</v>
      </c>
      <c r="C18" s="14">
        <v>33000</v>
      </c>
      <c r="D18" s="15">
        <f t="shared" si="0"/>
        <v>88440000</v>
      </c>
      <c r="E18" s="13">
        <f>+'INF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13">
        <f>+'INF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13">
        <f>+'INF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13">
        <f>+'INF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0</v>
      </c>
      <c r="I18" s="16">
        <f t="shared" si="1"/>
        <v>2680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</row>
    <row r="19" spans="1:28" ht="15" x14ac:dyDescent="0.25">
      <c r="A19" s="12" t="s">
        <v>24</v>
      </c>
      <c r="B19" s="13">
        <f>+'INF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8215</v>
      </c>
      <c r="C19" s="14">
        <v>36900</v>
      </c>
      <c r="D19" s="15">
        <f t="shared" si="0"/>
        <v>303133500</v>
      </c>
      <c r="E19" s="13">
        <f>+'INF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13">
        <f>+'INF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13">
        <f>+'INF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13">
        <f>+'INF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0</v>
      </c>
      <c r="I19" s="16">
        <f t="shared" si="1"/>
        <v>8215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</row>
    <row r="20" spans="1:28" s="2" customFormat="1" ht="15" x14ac:dyDescent="0.25">
      <c r="A20" s="12" t="s">
        <v>25</v>
      </c>
      <c r="B20" s="17">
        <f>SUM(B13:B19)</f>
        <v>142946</v>
      </c>
      <c r="C20" s="18"/>
      <c r="D20" s="19">
        <f t="shared" ref="D20:I20" si="2">SUM(D13:D19)</f>
        <v>1856591100</v>
      </c>
      <c r="E20" s="17">
        <f t="shared" si="2"/>
        <v>1476</v>
      </c>
      <c r="F20" s="17">
        <f t="shared" si="2"/>
        <v>15215</v>
      </c>
      <c r="G20" s="17">
        <f t="shared" si="2"/>
        <v>64</v>
      </c>
      <c r="H20" s="17">
        <f t="shared" si="2"/>
        <v>0</v>
      </c>
      <c r="I20" s="17">
        <f t="shared" si="2"/>
        <v>159701</v>
      </c>
    </row>
    <row r="21" spans="1:28" ht="15" x14ac:dyDescent="0.25">
      <c r="A21" s="20" t="s">
        <v>26</v>
      </c>
      <c r="B21" s="21"/>
      <c r="C21" s="21"/>
      <c r="D21" s="81">
        <f>+'INF 01'!D21+'INF 02'!D21+'INF 03'!D21+'INF 04'!D21+'INF 05'!D21+'INF 06'!D21+'INF 07'!D21+'INF 08'!D21+'INF 09'!D21+'INF 10'!D21+'INF 11'!D21+'INF 12'!D21+'INF 13'!D21+'INF 14'!D21+'INF 15'!D21+'INF 16'!D21+'INF 17'!D21+'INF 18'!D21+'INF 19'!D21+'INF 20'!D21+'INF 21'!D21+'INF 22'!D21+'INF 23'!D21+'INF 24'!D21+'INF 25'!D21+'INF 26'!D21+'INF 27'!D21+'INF 28'!D21+'INF 29'!D21+'INF 30'!D21+'INF 31'!D21</f>
        <v>229000</v>
      </c>
      <c r="E21" s="3"/>
      <c r="F21" s="3"/>
      <c r="G21" s="3"/>
      <c r="H21" s="3"/>
      <c r="I21" s="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</row>
    <row r="22" spans="1:28" ht="15" x14ac:dyDescent="0.25">
      <c r="A22" s="20" t="s">
        <v>27</v>
      </c>
      <c r="B22" s="21"/>
      <c r="C22" s="21"/>
      <c r="D22" s="23">
        <f>D21+D20</f>
        <v>1856820100</v>
      </c>
      <c r="E22" s="3"/>
      <c r="F22" s="3"/>
      <c r="G22" s="3"/>
      <c r="H22" s="3"/>
      <c r="I22" s="3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8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spans="1:28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spans="1:28" ht="15" x14ac:dyDescent="0.25">
      <c r="A25" s="12" t="s">
        <v>18</v>
      </c>
      <c r="B25" s="13">
        <f>+'INF 01'!B25+'INF 02'!B25+'INF 03'!B25+'INF 04'!B25+'INF 05'!B25+'INF 06'!B25+'INF 07'!B25+'INF 08'!B25+'INF 09'!B25+'INF 10'!B25+'INF 11'!B25+'INF 12'!B25+'INF 13'!B25+'INF 14'!B25+'INF 15'!B25+'INF 16'!B25+'INF 17'!B25+'INF 18'!B25+'INF 19'!B25+'INF 20'!B25+'INF 21'!B25+'INF 22'!B25+'INF 23'!B25+'INF 24'!B25+'INF 25'!B25+'INF 26'!B25+'INF 27'!B25+'INF 28'!B25+'INF 29'!B25+'INF 30'!B25+'INF 31'!B25</f>
        <v>83316</v>
      </c>
      <c r="C25" s="14">
        <f t="shared" si="3"/>
        <v>9200</v>
      </c>
      <c r="D25" s="15">
        <f t="shared" ref="D25:D31" si="4">+C25*B25</f>
        <v>766507200</v>
      </c>
      <c r="E25" s="13">
        <f>+'INF 01'!E25+'INF 02'!E25+'INF 03'!E25+'INF 04'!E25+'INF 05'!E25+'INF 06'!E25+'INF 07'!E25+'INF 08'!E25+'INF 09'!E25+'INF 10'!E25+'INF 11'!E25+'INF 12'!E25+'INF 13'!E25+'INF 14'!E25+'INF 15'!E25+'INF 16'!E25+'INF 17'!E25+'INF 18'!E25+'INF 19'!E25+'INF 20'!E25+'INF 21'!E25+'INF 22'!E25+'INF 23'!E25+'INF 24'!E25+'INF 25'!E25+'INF 26'!E25+'INF 27'!E25+'INF 28'!E25+'INF 29'!E25+'INF 30'!E25+'INF 31'!E25</f>
        <v>1304</v>
      </c>
      <c r="F25" s="13">
        <f>+'INF 01'!F25+'INF 02'!F25+'INF 03'!F25+'INF 04'!F25+'INF 05'!F25+'INF 06'!F25+'INF 07'!F25+'INF 08'!F25+'INF 09'!F25+'INF 10'!F25+'INF 11'!F25+'INF 12'!F25+'INF 13'!F25+'INF 14'!F25+'INF 15'!F25+'INF 16'!F25+'INF 17'!F25+'INF 18'!F25+'INF 19'!F25+'INF 20'!F25+'INF 21'!F25+'INF 22'!F25+'INF 23'!F25+'INF 24'!F25+'INF 25'!F25+'INF 26'!F25+'INF 27'!F25+'INF 28'!F25+'INF 29'!F25+'INF 30'!F25+'INF 31'!F25</f>
        <v>9169</v>
      </c>
      <c r="G25" s="13">
        <f>+'INF 01'!G25+'INF 02'!G25+'INF 03'!G25+'INF 04'!G25+'INF 05'!G25+'INF 06'!G25+'INF 07'!G25+'INF 08'!G25+'INF 09'!G25+'INF 10'!G25+'INF 11'!G25+'INF 12'!G25+'INF 13'!G25+'INF 14'!G25+'INF 15'!G25+'INF 16'!G25+'INF 17'!G25+'INF 18'!G25+'INF 19'!G25+'INF 20'!G25+'INF 21'!G25+'INF 22'!G25+'INF 23'!G25+'INF 24'!G25+'INF 25'!G25+'INF 26'!G25+'INF 27'!G25+'INF 28'!G25+'INF 29'!G25+'INF 30'!G25+'INF 31'!G25</f>
        <v>43</v>
      </c>
      <c r="H25" s="13">
        <f>+'INF 01'!H25+'INF 02'!H25+'INF 03'!H25+'INF 04'!H25+'INF 05'!H25+'INF 06'!H25+'INF 07'!H25+'INF 08'!H25+'INF 09'!H25+'INF 10'!H25+'INF 11'!H25+'INF 12'!H25+'INF 13'!H25+'INF 14'!H25+'INF 15'!H25+'INF 16'!H25+'INF 17'!H25+'INF 18'!H25+'INF 19'!H25+'INF 20'!H25+'INF 21'!H25+'INF 22'!H25+'INF 23'!H25+'INF 24'!H25+'INF 25'!H25+'INF 26'!H25+'INF 27'!H25+'INF 28'!H25+'INF 29'!H25+'INF 30'!H25+'INF 31'!H25</f>
        <v>0</v>
      </c>
      <c r="I25" s="16">
        <f>B25+E25+F25+G25+H25</f>
        <v>93832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spans="1:28" ht="15" x14ac:dyDescent="0.25">
      <c r="A26" s="12" t="s">
        <v>19</v>
      </c>
      <c r="B26" s="13">
        <f>+'INF 01'!B26+'INF 02'!B26+'INF 03'!B26+'INF 04'!B26+'INF 05'!B26+'INF 06'!B26+'INF 07'!B26+'INF 08'!B26+'INF 09'!B26+'INF 10'!B26+'INF 11'!B26+'INF 12'!B26+'INF 13'!B26+'INF 14'!B26+'INF 15'!B26+'INF 16'!B26+'INF 17'!B26+'INF 18'!B26+'INF 19'!B26+'INF 20'!B26+'INF 21'!B26+'INF 22'!B26+'INF 23'!B26+'INF 24'!B26+'INF 25'!B26+'INF 26'!B26+'INF 27'!B26+'INF 28'!B26+'INF 29'!B26+'INF 30'!B26+'INF 31'!B26</f>
        <v>11821</v>
      </c>
      <c r="C26" s="14">
        <f t="shared" si="3"/>
        <v>9700</v>
      </c>
      <c r="D26" s="15">
        <f t="shared" si="4"/>
        <v>114663700</v>
      </c>
      <c r="E26" s="13">
        <f>+'INF 01'!E26+'INF 02'!E26+'INF 03'!E26+'INF 04'!E26+'INF 05'!E26+'INF 06'!E26+'INF 07'!E26+'INF 08'!E26+'INF 09'!E26+'INF 10'!E26+'INF 11'!E26+'INF 12'!E26+'INF 13'!E26+'INF 14'!E26+'INF 15'!E26+'INF 16'!E26+'INF 17'!E26+'INF 18'!E26+'INF 19'!E26+'INF 20'!E26+'INF 21'!E26+'INF 22'!E26+'INF 23'!E26+'INF 24'!E26+'INF 25'!E26+'INF 26'!E26+'INF 27'!E26+'INF 28'!E26+'INF 29'!E26+'INF 30'!E26+'INF 31'!E26</f>
        <v>10</v>
      </c>
      <c r="F26" s="13">
        <f>+'INF 01'!F26+'INF 02'!F26+'INF 03'!F26+'INF 04'!F26+'INF 05'!F26+'INF 06'!F26+'INF 07'!F26+'INF 08'!F26+'INF 09'!F26+'INF 10'!F26+'INF 11'!F26+'INF 12'!F26+'INF 13'!F26+'INF 14'!F26+'INF 15'!F26+'INF 16'!F26+'INF 17'!F26+'INF 18'!F26+'INF 19'!F26+'INF 20'!F26+'INF 21'!F26+'INF 22'!F26+'INF 23'!F26+'INF 24'!F26+'INF 25'!F26+'INF 26'!F26+'INF 27'!F26+'INF 28'!F26+'INF 29'!F26+'INF 30'!F26+'INF 31'!F26</f>
        <v>7127</v>
      </c>
      <c r="G26" s="13">
        <f>+'INF 01'!G26+'INF 02'!G26+'INF 03'!G26+'INF 04'!G26+'INF 05'!G26+'INF 06'!G26+'INF 07'!G26+'INF 08'!G26+'INF 09'!G26+'INF 10'!G26+'INF 11'!G26+'INF 12'!G26+'INF 13'!G26+'INF 14'!G26+'INF 15'!G26+'INF 16'!G26+'INF 17'!G26+'INF 18'!G26+'INF 19'!G26+'INF 20'!G26+'INF 21'!G26+'INF 22'!G26+'INF 23'!G26+'INF 24'!G26+'INF 25'!G26+'INF 26'!G26+'INF 27'!G26+'INF 28'!G26+'INF 29'!G26+'INF 30'!G26+'INF 31'!G26</f>
        <v>17</v>
      </c>
      <c r="H26" s="13">
        <f>+'INF 01'!H26+'INF 02'!H26+'INF 03'!H26+'INF 04'!H26+'INF 05'!H26+'INF 06'!H26+'INF 07'!H26+'INF 08'!H26+'INF 09'!H26+'INF 10'!H26+'INF 11'!H26+'INF 12'!H26+'INF 13'!H26+'INF 14'!H26+'INF 15'!H26+'INF 16'!H26+'INF 17'!H26+'INF 18'!H26+'INF 19'!H26+'INF 20'!H26+'INF 21'!H26+'INF 22'!H26+'INF 23'!H26+'INF 24'!H26+'INF 25'!H26+'INF 26'!H26+'INF 27'!H26+'INF 28'!H26+'INF 29'!H26+'INF 30'!H26+'INF 31'!H26</f>
        <v>0</v>
      </c>
      <c r="I26" s="16">
        <f t="shared" ref="I26:I31" si="5">B26+E26+F26+G26+H26</f>
        <v>18975</v>
      </c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spans="1:28" ht="15" x14ac:dyDescent="0.25">
      <c r="A27" s="12" t="s">
        <v>20</v>
      </c>
      <c r="B27" s="13">
        <f>+'INF 01'!B27+'INF 02'!B27+'INF 03'!B27+'INF 04'!B27+'INF 05'!B27+'INF 06'!B27+'INF 07'!B27+'INF 08'!B27+'INF 09'!B27+'INF 10'!B27+'INF 11'!B27+'INF 12'!B27+'INF 13'!B27+'INF 14'!B27+'INF 15'!B27+'INF 16'!B27+'INF 17'!B27+'INF 18'!B27+'INF 19'!B27+'INF 20'!B27+'INF 21'!B27+'INF 22'!B27+'INF 23'!B27+'INF 24'!B27+'INF 25'!B27+'INF 26'!B27+'INF 27'!B27+'INF 28'!B27+'INF 29'!B27+'INF 30'!B27+'INF 31'!B27</f>
        <v>15014</v>
      </c>
      <c r="C27" s="14">
        <f t="shared" si="3"/>
        <v>10500</v>
      </c>
      <c r="D27" s="15">
        <f t="shared" si="4"/>
        <v>157647000</v>
      </c>
      <c r="E27" s="13">
        <f>+'INF 01'!E27+'INF 02'!E27+'INF 03'!E27+'INF 04'!E27+'INF 05'!E27+'INF 06'!E27+'INF 07'!E27+'INF 08'!E27+'INF 09'!E27+'INF 10'!E27+'INF 11'!E27+'INF 12'!E27+'INF 13'!E27+'INF 14'!E27+'INF 15'!E27+'INF 16'!E27+'INF 17'!E27+'INF 18'!E27+'INF 19'!E27+'INF 20'!E27+'INF 21'!E27+'INF 22'!E27+'INF 23'!E27+'INF 24'!E27+'INF 25'!E27+'INF 26'!E27+'INF 27'!E27+'INF 28'!E27+'INF 29'!E27+'INF 30'!E27+'INF 31'!E27</f>
        <v>92</v>
      </c>
      <c r="F27" s="13">
        <f>+'INF 01'!F27+'INF 02'!F27+'INF 03'!F27+'INF 04'!F27+'INF 05'!F27+'INF 06'!F27+'INF 07'!F27+'INF 08'!F27+'INF 09'!F27+'INF 10'!F27+'INF 11'!F27+'INF 12'!F27+'INF 13'!F27+'INF 14'!F27+'INF 15'!F27+'INF 16'!F27+'INF 17'!F27+'INF 18'!F27+'INF 19'!F27+'INF 20'!F27+'INF 21'!F27+'INF 22'!F27+'INF 23'!F27+'INF 24'!F27+'INF 25'!F27+'INF 26'!F27+'INF 27'!F27+'INF 28'!F27+'INF 29'!F27+'INF 30'!F27+'INF 31'!F27</f>
        <v>39</v>
      </c>
      <c r="G27" s="13">
        <f>+'INF 01'!G27+'INF 02'!G27+'INF 03'!G27+'INF 04'!G27+'INF 05'!G27+'INF 06'!G27+'INF 07'!G27+'INF 08'!G27+'INF 09'!G27+'INF 10'!G27+'INF 11'!G27+'INF 12'!G27+'INF 13'!G27+'INF 14'!G27+'INF 15'!G27+'INF 16'!G27+'INF 17'!G27+'INF 18'!G27+'INF 19'!G27+'INF 20'!G27+'INF 21'!G27+'INF 22'!G27+'INF 23'!G27+'INF 24'!G27+'INF 25'!G27+'INF 26'!G27+'INF 27'!G27+'INF 28'!G27+'INF 29'!G27+'INF 30'!G27+'INF 31'!G27</f>
        <v>8</v>
      </c>
      <c r="H27" s="13">
        <f>+'INF 01'!H27+'INF 02'!H27+'INF 03'!H27+'INF 04'!H27+'INF 05'!H27+'INF 06'!H27+'INF 07'!H27+'INF 08'!H27+'INF 09'!H27+'INF 10'!H27+'INF 11'!H27+'INF 12'!H27+'INF 13'!H27+'INF 14'!H27+'INF 15'!H27+'INF 16'!H27+'INF 17'!H27+'INF 18'!H27+'INF 19'!H27+'INF 20'!H27+'INF 21'!H27+'INF 22'!H27+'INF 23'!H27+'INF 24'!H27+'INF 25'!H27+'INF 26'!H27+'INF 27'!H27+'INF 28'!H27+'INF 29'!H27+'INF 30'!H27+'INF 31'!H27</f>
        <v>0</v>
      </c>
      <c r="I27" s="16">
        <f t="shared" si="5"/>
        <v>15153</v>
      </c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8" ht="15" x14ac:dyDescent="0.25">
      <c r="A28" s="12" t="s">
        <v>21</v>
      </c>
      <c r="B28" s="13">
        <f>+'INF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10531</v>
      </c>
      <c r="C28" s="14">
        <f t="shared" si="3"/>
        <v>14900</v>
      </c>
      <c r="D28" s="15">
        <f t="shared" si="4"/>
        <v>156911900</v>
      </c>
      <c r="E28" s="13">
        <f>+'INF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53</v>
      </c>
      <c r="F28" s="13">
        <f>+'INF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180</v>
      </c>
      <c r="G28" s="13">
        <f>+'INF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13">
        <f>+'INF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0</v>
      </c>
      <c r="I28" s="16">
        <f t="shared" si="5"/>
        <v>10764</v>
      </c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spans="1:28" ht="15" x14ac:dyDescent="0.25">
      <c r="A29" s="12" t="s">
        <v>22</v>
      </c>
      <c r="B29" s="13">
        <f>+'INF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10237</v>
      </c>
      <c r="C29" s="14">
        <f t="shared" si="3"/>
        <v>25100</v>
      </c>
      <c r="D29" s="15">
        <f t="shared" si="4"/>
        <v>256948700</v>
      </c>
      <c r="E29" s="13">
        <f>+'INF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3</v>
      </c>
      <c r="F29" s="13">
        <f>+'INF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0</v>
      </c>
      <c r="G29" s="13">
        <f>+'INF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13">
        <f>+'INF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0</v>
      </c>
      <c r="I29" s="16">
        <f t="shared" si="5"/>
        <v>10240</v>
      </c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spans="1:28" ht="15" x14ac:dyDescent="0.25">
      <c r="A30" s="12" t="s">
        <v>23</v>
      </c>
      <c r="B30" s="13">
        <f>+'INF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2631</v>
      </c>
      <c r="C30" s="14">
        <f t="shared" si="3"/>
        <v>33000</v>
      </c>
      <c r="D30" s="15">
        <f t="shared" si="4"/>
        <v>86823000</v>
      </c>
      <c r="E30" s="13">
        <f>+'INF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0</v>
      </c>
      <c r="F30" s="13">
        <f>+'INF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13">
        <f>+'INF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13">
        <f>+'INF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0</v>
      </c>
      <c r="I30" s="16">
        <f t="shared" si="5"/>
        <v>2631</v>
      </c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8" ht="15" x14ac:dyDescent="0.25">
      <c r="A31" s="12" t="s">
        <v>24</v>
      </c>
      <c r="B31" s="13">
        <f>+'INF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7871</v>
      </c>
      <c r="C31" s="14">
        <f t="shared" si="3"/>
        <v>36900</v>
      </c>
      <c r="D31" s="15">
        <f t="shared" si="4"/>
        <v>290439900</v>
      </c>
      <c r="E31" s="13">
        <f>+'INF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13">
        <f>+'INF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13">
        <f>+'INF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13">
        <f>+'INF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0</v>
      </c>
      <c r="I31" s="16">
        <f t="shared" si="5"/>
        <v>7871</v>
      </c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spans="1:28" s="2" customFormat="1" ht="15" x14ac:dyDescent="0.25">
      <c r="A32" s="12" t="s">
        <v>25</v>
      </c>
      <c r="B32" s="17">
        <f>SUM(B25:B31)</f>
        <v>141421</v>
      </c>
      <c r="C32" s="18"/>
      <c r="D32" s="19">
        <f t="shared" ref="D32:I32" si="6">SUM(D25:D31)</f>
        <v>1829941400</v>
      </c>
      <c r="E32" s="17">
        <f t="shared" si="6"/>
        <v>1462</v>
      </c>
      <c r="F32" s="17">
        <f t="shared" si="6"/>
        <v>16515</v>
      </c>
      <c r="G32" s="17">
        <f t="shared" si="6"/>
        <v>68</v>
      </c>
      <c r="H32" s="17">
        <f t="shared" si="6"/>
        <v>0</v>
      </c>
      <c r="I32" s="17">
        <f t="shared" si="6"/>
        <v>159466</v>
      </c>
    </row>
    <row r="33" spans="1:20" ht="15" x14ac:dyDescent="0.25">
      <c r="A33" s="20" t="s">
        <v>26</v>
      </c>
      <c r="B33" s="21"/>
      <c r="C33" s="21"/>
      <c r="D33" s="81">
        <f>+'INF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232000</v>
      </c>
      <c r="E33" s="3"/>
      <c r="F33" s="3"/>
      <c r="G33" s="3"/>
      <c r="H33" s="3"/>
      <c r="I33" s="3"/>
      <c r="K33" s="86"/>
      <c r="L33" s="86"/>
      <c r="M33" s="86"/>
      <c r="N33" s="86"/>
      <c r="O33" s="86"/>
      <c r="P33" s="86"/>
      <c r="Q33" s="86"/>
      <c r="R33" s="86"/>
      <c r="S33" s="86"/>
      <c r="T33" s="86"/>
    </row>
    <row r="34" spans="1:20" ht="15" x14ac:dyDescent="0.25">
      <c r="A34" s="20" t="s">
        <v>30</v>
      </c>
      <c r="B34" s="21"/>
      <c r="C34" s="21"/>
      <c r="D34" s="23">
        <f>D33+D32</f>
        <v>1830173400</v>
      </c>
      <c r="E34" s="3"/>
      <c r="F34" s="3"/>
      <c r="G34" s="3"/>
      <c r="H34" s="3"/>
      <c r="I34" s="3"/>
      <c r="K34" s="86"/>
      <c r="L34" s="86"/>
      <c r="M34" s="86"/>
      <c r="N34" s="86"/>
      <c r="O34" s="86"/>
      <c r="P34" s="86"/>
      <c r="Q34" s="86"/>
      <c r="R34" s="86"/>
      <c r="S34" s="86"/>
      <c r="T34" s="86"/>
    </row>
    <row r="35" spans="1:20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  <c r="L35" s="86"/>
      <c r="M35" s="86"/>
      <c r="N35" s="86"/>
      <c r="O35" s="86"/>
      <c r="P35" s="86"/>
      <c r="Q35" s="86"/>
      <c r="R35" s="86"/>
      <c r="S35" s="86"/>
      <c r="T35" s="86"/>
    </row>
    <row r="36" spans="1:20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  <c r="L36" s="86"/>
      <c r="M36" s="86"/>
      <c r="N36" s="86"/>
      <c r="O36" s="86"/>
      <c r="P36" s="86"/>
      <c r="Q36" s="86"/>
      <c r="R36" s="86"/>
      <c r="S36" s="86"/>
      <c r="T36" s="86"/>
    </row>
    <row r="37" spans="1:20" ht="15" x14ac:dyDescent="0.25">
      <c r="A37" s="12" t="s">
        <v>18</v>
      </c>
      <c r="B37" s="16">
        <f t="shared" ref="B37:B43" si="8">B25+B13</f>
        <v>166443</v>
      </c>
      <c r="C37" s="14">
        <f t="shared" si="7"/>
        <v>9200</v>
      </c>
      <c r="D37" s="15">
        <f t="shared" ref="D37:D43" si="9">+D13+D25</f>
        <v>1531275600</v>
      </c>
      <c r="E37" s="16">
        <f t="shared" ref="E37:F43" si="10">E25+E13</f>
        <v>2616</v>
      </c>
      <c r="F37" s="16">
        <f t="shared" si="10"/>
        <v>17710</v>
      </c>
      <c r="G37" s="16">
        <f t="shared" ref="G37:H37" si="11">G25+G13</f>
        <v>82</v>
      </c>
      <c r="H37" s="16">
        <f t="shared" si="11"/>
        <v>0</v>
      </c>
      <c r="I37" s="16">
        <f>B37+E37+F37+G37+H37</f>
        <v>186851</v>
      </c>
      <c r="J37" s="26"/>
      <c r="K37" s="88"/>
      <c r="L37" s="86"/>
      <c r="M37" s="86"/>
      <c r="N37" s="86"/>
      <c r="O37" s="86"/>
      <c r="P37" s="86"/>
      <c r="Q37" s="86"/>
      <c r="R37" s="86"/>
      <c r="S37" s="86"/>
      <c r="T37" s="86"/>
    </row>
    <row r="38" spans="1:20" ht="15" x14ac:dyDescent="0.25">
      <c r="A38" s="12" t="s">
        <v>19</v>
      </c>
      <c r="B38" s="16">
        <f t="shared" si="8"/>
        <v>24279</v>
      </c>
      <c r="C38" s="14">
        <f t="shared" si="7"/>
        <v>9700</v>
      </c>
      <c r="D38" s="15">
        <f t="shared" si="9"/>
        <v>235506300</v>
      </c>
      <c r="E38" s="16">
        <f t="shared" si="10"/>
        <v>18</v>
      </c>
      <c r="F38" s="16">
        <f t="shared" si="10"/>
        <v>13581</v>
      </c>
      <c r="G38" s="16">
        <f t="shared" ref="G38:H38" si="12">G26+G14</f>
        <v>34</v>
      </c>
      <c r="H38" s="16">
        <f t="shared" si="12"/>
        <v>0</v>
      </c>
      <c r="I38" s="16">
        <f t="shared" ref="I38:I43" si="13">B38+E38+F38+G38+H38</f>
        <v>37912</v>
      </c>
      <c r="J38" s="26"/>
      <c r="K38" s="88"/>
      <c r="L38" s="86"/>
      <c r="M38" s="86"/>
      <c r="N38" s="86"/>
      <c r="O38" s="86"/>
      <c r="P38" s="86"/>
      <c r="Q38" s="86"/>
      <c r="R38" s="86"/>
      <c r="S38" s="86"/>
      <c r="T38" s="86"/>
    </row>
    <row r="39" spans="1:20" ht="15" x14ac:dyDescent="0.25">
      <c r="A39" s="12" t="s">
        <v>20</v>
      </c>
      <c r="B39" s="16">
        <f t="shared" si="8"/>
        <v>30454</v>
      </c>
      <c r="C39" s="14">
        <f t="shared" si="7"/>
        <v>10500</v>
      </c>
      <c r="D39" s="15">
        <f t="shared" si="9"/>
        <v>319767000</v>
      </c>
      <c r="E39" s="16">
        <f t="shared" si="10"/>
        <v>185</v>
      </c>
      <c r="F39" s="16">
        <f t="shared" si="10"/>
        <v>75</v>
      </c>
      <c r="G39" s="16">
        <f t="shared" ref="G39:H39" si="14">G27+G15</f>
        <v>16</v>
      </c>
      <c r="H39" s="16">
        <f t="shared" si="14"/>
        <v>0</v>
      </c>
      <c r="I39" s="16">
        <f t="shared" si="13"/>
        <v>30730</v>
      </c>
      <c r="J39" s="26"/>
      <c r="K39" s="88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15" x14ac:dyDescent="0.25">
      <c r="A40" s="12" t="s">
        <v>21</v>
      </c>
      <c r="B40" s="16">
        <f t="shared" si="8"/>
        <v>21361</v>
      </c>
      <c r="C40" s="14">
        <f t="shared" si="7"/>
        <v>14900</v>
      </c>
      <c r="D40" s="15">
        <f t="shared" si="9"/>
        <v>318278900</v>
      </c>
      <c r="E40" s="16">
        <f t="shared" si="10"/>
        <v>112</v>
      </c>
      <c r="F40" s="16">
        <f t="shared" si="10"/>
        <v>364</v>
      </c>
      <c r="G40" s="16">
        <f t="shared" ref="G40:H40" si="15">G28+G16</f>
        <v>0</v>
      </c>
      <c r="H40" s="16">
        <f t="shared" si="15"/>
        <v>0</v>
      </c>
      <c r="I40" s="16">
        <f t="shared" si="13"/>
        <v>21837</v>
      </c>
      <c r="J40" s="26"/>
      <c r="K40" s="88"/>
      <c r="L40" s="86"/>
      <c r="M40" s="86"/>
      <c r="N40" s="86"/>
      <c r="O40" s="86"/>
      <c r="P40" s="86"/>
      <c r="Q40" s="86"/>
      <c r="R40" s="86"/>
      <c r="S40" s="86"/>
      <c r="T40" s="86"/>
    </row>
    <row r="41" spans="1:20" ht="15" x14ac:dyDescent="0.25">
      <c r="A41" s="12" t="s">
        <v>22</v>
      </c>
      <c r="B41" s="16">
        <f t="shared" si="8"/>
        <v>20433</v>
      </c>
      <c r="C41" s="14">
        <f t="shared" si="7"/>
        <v>25100</v>
      </c>
      <c r="D41" s="15">
        <f t="shared" si="9"/>
        <v>512868300</v>
      </c>
      <c r="E41" s="16">
        <f t="shared" si="10"/>
        <v>7</v>
      </c>
      <c r="F41" s="16">
        <f t="shared" si="10"/>
        <v>0</v>
      </c>
      <c r="G41" s="16">
        <f t="shared" ref="G41:H41" si="16">G29+G17</f>
        <v>0</v>
      </c>
      <c r="H41" s="16">
        <f t="shared" si="16"/>
        <v>0</v>
      </c>
      <c r="I41" s="16">
        <f t="shared" si="13"/>
        <v>20440</v>
      </c>
      <c r="J41" s="26"/>
      <c r="K41" s="88"/>
      <c r="L41" s="86"/>
      <c r="M41" s="86"/>
      <c r="N41" s="86"/>
      <c r="O41" s="86"/>
      <c r="P41" s="86"/>
      <c r="Q41" s="86"/>
      <c r="R41" s="86"/>
      <c r="S41" s="86"/>
      <c r="T41" s="86"/>
    </row>
    <row r="42" spans="1:20" ht="15" x14ac:dyDescent="0.25">
      <c r="A42" s="12" t="s">
        <v>23</v>
      </c>
      <c r="B42" s="16">
        <f t="shared" si="8"/>
        <v>5311</v>
      </c>
      <c r="C42" s="14">
        <f t="shared" si="7"/>
        <v>33000</v>
      </c>
      <c r="D42" s="15">
        <f t="shared" si="9"/>
        <v>175263000</v>
      </c>
      <c r="E42" s="16">
        <f t="shared" si="10"/>
        <v>0</v>
      </c>
      <c r="F42" s="16">
        <f t="shared" si="10"/>
        <v>0</v>
      </c>
      <c r="G42" s="16">
        <f t="shared" ref="G42:H42" si="17">G30+G18</f>
        <v>0</v>
      </c>
      <c r="H42" s="16">
        <f t="shared" si="17"/>
        <v>0</v>
      </c>
      <c r="I42" s="16">
        <f t="shared" si="13"/>
        <v>5311</v>
      </c>
      <c r="J42" s="26"/>
      <c r="K42" s="88"/>
      <c r="L42" s="86"/>
      <c r="M42" s="86"/>
      <c r="N42" s="86"/>
      <c r="O42" s="86"/>
      <c r="P42" s="86"/>
      <c r="Q42" s="86"/>
      <c r="R42" s="86"/>
      <c r="S42" s="86"/>
      <c r="T42" s="86"/>
    </row>
    <row r="43" spans="1:20" ht="15" x14ac:dyDescent="0.25">
      <c r="A43" s="12" t="s">
        <v>24</v>
      </c>
      <c r="B43" s="16">
        <f t="shared" si="8"/>
        <v>16086</v>
      </c>
      <c r="C43" s="14">
        <f t="shared" si="7"/>
        <v>36900</v>
      </c>
      <c r="D43" s="15">
        <f t="shared" si="9"/>
        <v>593573400</v>
      </c>
      <c r="E43" s="16">
        <f t="shared" si="10"/>
        <v>0</v>
      </c>
      <c r="F43" s="16">
        <f t="shared" si="10"/>
        <v>0</v>
      </c>
      <c r="G43" s="16">
        <f t="shared" ref="G43:H43" si="18">G31+G19</f>
        <v>0</v>
      </c>
      <c r="H43" s="16">
        <f t="shared" si="18"/>
        <v>0</v>
      </c>
      <c r="I43" s="16">
        <f t="shared" si="13"/>
        <v>16086</v>
      </c>
      <c r="J43" s="26"/>
      <c r="K43" s="88"/>
      <c r="L43" s="86"/>
      <c r="M43" s="86"/>
      <c r="N43" s="86"/>
      <c r="O43" s="86"/>
      <c r="P43" s="86"/>
      <c r="Q43" s="86"/>
      <c r="R43" s="86"/>
      <c r="S43" s="86"/>
      <c r="T43" s="86"/>
    </row>
    <row r="44" spans="1:20" s="2" customFormat="1" ht="15" x14ac:dyDescent="0.25">
      <c r="A44" s="12" t="s">
        <v>25</v>
      </c>
      <c r="B44" s="17">
        <f>SUM(B37:B43)</f>
        <v>284367</v>
      </c>
      <c r="C44" s="18"/>
      <c r="D44" s="19">
        <f t="shared" ref="D44:I44" si="19">SUM(D37:D43)</f>
        <v>3686532500</v>
      </c>
      <c r="E44" s="17">
        <f t="shared" si="19"/>
        <v>2938</v>
      </c>
      <c r="F44" s="17">
        <f t="shared" si="19"/>
        <v>31730</v>
      </c>
      <c r="G44" s="17">
        <f t="shared" ref="G44:H44" si="20">SUM(G37:G43)</f>
        <v>132</v>
      </c>
      <c r="H44" s="17">
        <f t="shared" si="20"/>
        <v>0</v>
      </c>
      <c r="I44" s="17">
        <f t="shared" si="19"/>
        <v>319167</v>
      </c>
      <c r="J44" s="27"/>
      <c r="K44" s="89"/>
    </row>
    <row r="45" spans="1:20" s="2" customFormat="1" ht="15" x14ac:dyDescent="0.25">
      <c r="A45" s="20" t="s">
        <v>33</v>
      </c>
      <c r="B45" s="21"/>
      <c r="C45" s="21"/>
      <c r="D45" s="23">
        <f>D21+D33</f>
        <v>461000</v>
      </c>
      <c r="E45" s="21"/>
      <c r="F45" s="21"/>
      <c r="G45" s="21"/>
      <c r="H45" s="21"/>
      <c r="I45" s="27"/>
      <c r="J45" s="27"/>
    </row>
    <row r="46" spans="1:20" s="2" customFormat="1" ht="15" x14ac:dyDescent="0.25">
      <c r="A46" s="69" t="s">
        <v>31</v>
      </c>
      <c r="B46" s="21"/>
      <c r="C46" s="21"/>
      <c r="D46" s="23">
        <f>SUM(D44:D45)</f>
        <v>3686993500</v>
      </c>
      <c r="E46" s="21"/>
      <c r="F46" s="21"/>
      <c r="G46" s="21"/>
      <c r="H46" s="21"/>
      <c r="I46" s="27"/>
      <c r="J46" s="27"/>
    </row>
    <row r="47" spans="1:20" ht="7.5" customHeight="1" x14ac:dyDescent="0.25">
      <c r="K47" s="87"/>
      <c r="L47" s="87"/>
      <c r="M47" s="86"/>
      <c r="N47" s="86"/>
      <c r="O47" s="86"/>
      <c r="P47" s="86"/>
      <c r="Q47" s="86"/>
      <c r="R47" s="86"/>
      <c r="S47" s="86"/>
      <c r="T47" s="86"/>
    </row>
    <row r="48" spans="1:20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  <c r="K48" s="86"/>
      <c r="L48" s="86"/>
      <c r="M48" s="86"/>
      <c r="N48" s="86"/>
      <c r="O48" s="86"/>
      <c r="P48" s="86"/>
      <c r="Q48" s="86"/>
      <c r="R48" s="86"/>
      <c r="S48" s="86"/>
      <c r="T48" s="86"/>
    </row>
    <row r="49" spans="1:20" ht="7.5" customHeight="1" x14ac:dyDescent="0.25">
      <c r="K49" s="87"/>
      <c r="L49" s="87"/>
      <c r="M49" s="86"/>
      <c r="N49" s="86"/>
      <c r="O49" s="86"/>
      <c r="P49" s="86"/>
      <c r="Q49" s="86"/>
      <c r="R49" s="86"/>
      <c r="S49" s="86"/>
      <c r="T49" s="86"/>
    </row>
    <row r="50" spans="1:20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7"/>
      <c r="L50" s="87"/>
      <c r="M50" s="86"/>
      <c r="N50" s="86"/>
      <c r="O50" s="86"/>
      <c r="P50" s="86"/>
      <c r="Q50" s="86"/>
      <c r="R50" s="86"/>
      <c r="S50" s="86"/>
      <c r="T50" s="86"/>
    </row>
    <row r="51" spans="1:20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7"/>
      <c r="L51" s="87"/>
      <c r="M51" s="86"/>
      <c r="N51" s="86"/>
      <c r="O51" s="86"/>
      <c r="P51" s="86"/>
      <c r="Q51" s="86"/>
      <c r="R51" s="86"/>
      <c r="S51" s="86"/>
      <c r="T51" s="86"/>
    </row>
    <row r="52" spans="1:20" ht="12.75" customHeight="1" x14ac:dyDescent="0.25">
      <c r="A52" s="32" t="s">
        <v>18</v>
      </c>
      <c r="B52" s="33">
        <f t="shared" ref="B52:B58" si="21">C37</f>
        <v>9200</v>
      </c>
      <c r="C52" s="13">
        <f>+'INF 01'!C52+'INF 02'!C52+'INF 03'!C52+'INF 04'!C52+'INF 05'!C52+'INF 06'!C52+'INF 07'!C52+'INF 08'!C52+'INF 09'!C52+'INF 10'!C52+'INF 11'!C52+'INF 12'!C52+'INF 13'!C52+'INF 14'!C52+'INF 15'!C52+'INF 16'!C52+'INF 17'!C52+'INF 18'!C52+'INF 19'!C52+'INF 20'!C52+'INF 21'!C52+'INF 22'!C52+'INF 23'!C52+'INF 24'!C52+'INF 25'!C52+'INF 26'!C52+'INF 27'!C52+'INF 28'!C52+'INF 29'!C52+'INF 30'!C52+'INF 31'!C52</f>
        <v>9748</v>
      </c>
      <c r="D52" s="34">
        <f>(C52*B52)</f>
        <v>89681600</v>
      </c>
      <c r="E52" s="20"/>
      <c r="F52" s="32" t="s">
        <v>18</v>
      </c>
      <c r="G52" s="33">
        <f>B52-2300</f>
        <v>6900</v>
      </c>
      <c r="H52" s="13">
        <f>+'INF 01'!H52+'INF 02'!H52+'INF 03'!H52+'INF 04'!H52+'INF 05'!H52+'INF 06'!H52+'INF 07'!H52+'INF 08'!H52+'INF 09'!H52+'INF 10'!H52+'INF 11'!H52+'INF 12'!H52+'INF 13'!H52+'INF 14'!H52+'INF 15'!H52+'INF 16'!H52+'INF 17'!H52+'INF 18'!H52+'INF 19'!H52+'INF 20'!H52+'INF 21'!H52+'INF 22'!H52+'INF 23'!H52+'INF 24'!H52+'INF 25'!H52+'INF 26'!H52+'INF 27'!H52+'INF 28'!H52+'INF 29'!H52+'INF 30'!H52+'INF 31'!H52</f>
        <v>8084</v>
      </c>
      <c r="I52" s="34">
        <f>(H52*G52)</f>
        <v>55779600</v>
      </c>
      <c r="J52" s="26"/>
      <c r="K52" s="87"/>
      <c r="L52" s="87"/>
      <c r="M52" s="86"/>
      <c r="N52" s="86"/>
      <c r="O52" s="86"/>
      <c r="P52" s="86"/>
      <c r="Q52" s="86"/>
      <c r="R52" s="86"/>
      <c r="S52" s="86"/>
      <c r="T52" s="86"/>
    </row>
    <row r="53" spans="1:20" ht="15" x14ac:dyDescent="0.25">
      <c r="A53" s="32" t="s">
        <v>19</v>
      </c>
      <c r="B53" s="33">
        <f t="shared" si="21"/>
        <v>9700</v>
      </c>
      <c r="C53" s="13">
        <f>+'INF 01'!C53+'INF 02'!C53+'INF 03'!C53+'INF 04'!C53+'INF 05'!C53+'INF 06'!C53+'INF 07'!C53+'INF 08'!C53+'INF 09'!C53+'INF 10'!C53+'INF 11'!C53+'INF 12'!C53+'INF 13'!C53+'INF 14'!C53+'INF 15'!C53+'INF 16'!C53+'INF 17'!C53+'INF 18'!C53+'INF 19'!C53+'INF 20'!C53+'INF 21'!C53+'INF 22'!C53+'INF 23'!C53+'INF 24'!C53+'INF 25'!C53+'INF 26'!C53+'INF 27'!C53+'INF 28'!C53+'INF 29'!C53+'INF 30'!C53+'INF 31'!C53</f>
        <v>3566</v>
      </c>
      <c r="D53" s="34">
        <f t="shared" ref="D53:D58" si="22">(C53*B53)</f>
        <v>34590200</v>
      </c>
      <c r="E53" s="20"/>
      <c r="F53" s="32" t="s">
        <v>19</v>
      </c>
      <c r="G53" s="33">
        <f>B53-2300</f>
        <v>7400</v>
      </c>
      <c r="H53" s="13">
        <f>+'INF 01'!H53+'INF 02'!H53+'INF 03'!H53+'INF 04'!H53+'INF 05'!H53+'INF 06'!H53+'INF 07'!H53+'INF 08'!H53+'INF 09'!H53+'INF 10'!H53+'INF 11'!H53+'INF 12'!H53+'INF 13'!H53+'INF 14'!H53+'INF 15'!H53+'INF 16'!H53+'INF 17'!H53+'INF 18'!H53+'INF 19'!H53+'INF 20'!H53+'INF 21'!H53+'INF 22'!H53+'INF 23'!H53+'INF 24'!H53+'INF 25'!H53+'INF 26'!H53+'INF 27'!H53+'INF 28'!H53+'INF 29'!H53+'INF 30'!H53+'INF 31'!H53</f>
        <v>3298</v>
      </c>
      <c r="I53" s="34">
        <f t="shared" ref="I53:I58" si="23">(H53*G53)</f>
        <v>24405200</v>
      </c>
      <c r="J53" s="26"/>
      <c r="K53" s="86"/>
      <c r="L53" s="86"/>
      <c r="M53" s="86"/>
      <c r="N53" s="86"/>
      <c r="O53" s="86"/>
      <c r="P53" s="86"/>
      <c r="Q53" s="86"/>
      <c r="R53" s="86"/>
      <c r="S53" s="86"/>
      <c r="T53" s="86"/>
    </row>
    <row r="54" spans="1:20" ht="15" x14ac:dyDescent="0.25">
      <c r="A54" s="32" t="s">
        <v>20</v>
      </c>
      <c r="B54" s="33">
        <f t="shared" si="21"/>
        <v>10500</v>
      </c>
      <c r="C54" s="13">
        <f>+'INF 01'!C54+'INF 02'!C54+'INF 03'!C54+'INF 04'!C54+'INF 05'!C54+'INF 06'!C54+'INF 07'!C54+'INF 08'!C54+'INF 09'!C54+'INF 10'!C54+'INF 11'!C54+'INF 12'!C54+'INF 13'!C54+'INF 14'!C54+'INF 15'!C54+'INF 16'!C54+'INF 17'!C54+'INF 18'!C54+'INF 19'!C54+'INF 20'!C54+'INF 21'!C54+'INF 22'!C54+'INF 23'!C54+'INF 24'!C54+'INF 25'!C54+'INF 26'!C54+'INF 27'!C54+'INF 28'!C54+'INF 29'!C54+'INF 30'!C54+'INF 31'!C54</f>
        <v>2245</v>
      </c>
      <c r="D54" s="34">
        <f t="shared" si="22"/>
        <v>23572500</v>
      </c>
      <c r="E54" s="20"/>
      <c r="F54" s="32" t="s">
        <v>20</v>
      </c>
      <c r="G54" s="33">
        <f>B54-2900</f>
        <v>7600</v>
      </c>
      <c r="H54" s="13">
        <f>+'INF 01'!H54+'INF 02'!H54+'INF 03'!H54+'INF 04'!H54+'INF 05'!H54+'INF 06'!H54+'INF 07'!H54+'INF 08'!H54+'INF 09'!H54+'INF 10'!H54+'INF 11'!H54+'INF 12'!H54+'INF 13'!H54+'INF 14'!H54+'INF 15'!H54+'INF 16'!H54+'INF 17'!H54+'INF 18'!H54+'INF 19'!H54+'INF 20'!H54+'INF 21'!H54+'INF 22'!H54+'INF 23'!H54+'INF 24'!H54+'INF 25'!H54+'INF 26'!H54+'INF 27'!H54+'INF 28'!H54+'INF 29'!H54+'INF 30'!H54+'INF 31'!H54</f>
        <v>1538</v>
      </c>
      <c r="I54" s="34">
        <f t="shared" si="23"/>
        <v>11688800</v>
      </c>
      <c r="J54" s="26"/>
      <c r="K54" s="86"/>
      <c r="L54" s="86"/>
      <c r="M54" s="86"/>
      <c r="N54" s="86"/>
      <c r="O54" s="86"/>
      <c r="P54" s="86"/>
      <c r="Q54" s="86"/>
      <c r="R54" s="86"/>
      <c r="S54" s="86"/>
      <c r="T54" s="86"/>
    </row>
    <row r="55" spans="1:20" ht="15" x14ac:dyDescent="0.25">
      <c r="A55" s="32" t="s">
        <v>21</v>
      </c>
      <c r="B55" s="33">
        <f t="shared" si="21"/>
        <v>14900</v>
      </c>
      <c r="C55" s="13">
        <f>+'INF 01'!C55+'INF 02'!C55+'INF 03'!C55+'INF 04'!C55+'INF 05'!C55+'INF 06'!C55+'INF 07'!C55+'INF 08'!C55+'INF 09'!C55+'INF 10'!C55+'INF 11'!C55+'INF 12'!C55+'INF 13'!C55+'INF 14'!C55+'INF 15'!C55+'INF 16'!C55+'INF 17'!C55+'INF 18'!C55+'INF 19'!C55+'INF 20'!C55+'INF 21'!C55+'INF 22'!C55+'INF 23'!C55+'INF 24'!C55+'INF 25'!C55+'INF 26'!C55+'INF 27'!C55+'INF 28'!C55+'INF 29'!C55+'INF 30'!C55+'INF 31'!C55</f>
        <v>2044</v>
      </c>
      <c r="D55" s="34">
        <f t="shared" si="22"/>
        <v>30455600</v>
      </c>
      <c r="E55" s="20"/>
      <c r="F55" s="32" t="s">
        <v>21</v>
      </c>
      <c r="G55" s="33">
        <f>B55-3100</f>
        <v>11800</v>
      </c>
      <c r="H55" s="13">
        <f>+'INF 01'!H55+'INF 02'!H55+'INF 03'!H55+'INF 04'!H55+'INF 05'!H55+'INF 06'!H55+'INF 07'!H55+'INF 08'!H55+'INF 09'!H55+'INF 10'!H55+'INF 11'!H55+'INF 12'!H55+'INF 13'!H55+'INF 14'!H55+'INF 15'!H55+'INF 16'!H55+'INF 17'!H55+'INF 18'!H55+'INF 19'!H55+'INF 20'!H55+'INF 21'!H55+'INF 22'!H55+'INF 23'!H55+'INF 24'!H55+'INF 25'!H55+'INF 26'!H55+'INF 27'!H55+'INF 28'!H55+'INF 29'!H55+'INF 30'!H55+'INF 31'!H55</f>
        <v>1578</v>
      </c>
      <c r="I55" s="34">
        <f t="shared" si="23"/>
        <v>18620400</v>
      </c>
      <c r="J55" s="26"/>
      <c r="K55" s="86"/>
      <c r="L55" s="86"/>
      <c r="M55" s="86"/>
      <c r="N55" s="86"/>
      <c r="O55" s="86"/>
      <c r="P55" s="86"/>
      <c r="Q55" s="86"/>
      <c r="R55" s="86"/>
      <c r="S55" s="86"/>
      <c r="T55" s="86"/>
    </row>
    <row r="56" spans="1:20" ht="15" x14ac:dyDescent="0.25">
      <c r="A56" s="32" t="s">
        <v>22</v>
      </c>
      <c r="B56" s="33">
        <f t="shared" si="21"/>
        <v>25100</v>
      </c>
      <c r="C56" s="13">
        <f>+'INF 01'!C56+'INF 02'!C56+'INF 03'!C56+'INF 04'!C56+'INF 05'!C56+'INF 06'!C56+'INF 07'!C56+'INF 08'!C56+'INF 09'!C56+'INF 10'!C56+'INF 11'!C56+'INF 12'!C56+'INF 13'!C56+'INF 14'!C56+'INF 15'!C56+'INF 16'!C56+'INF 17'!C56+'INF 18'!C56+'INF 19'!C56+'INF 20'!C56+'INF 21'!C56+'INF 22'!C56+'INF 23'!C56+'INF 24'!C56+'INF 25'!C56+'INF 26'!C56+'INF 27'!C56+'INF 28'!C56+'INF 29'!C56+'INF 30'!C56+'INF 31'!C56</f>
        <v>6501</v>
      </c>
      <c r="D56" s="34">
        <f t="shared" si="22"/>
        <v>163175100</v>
      </c>
      <c r="E56" s="20"/>
      <c r="F56" s="32" t="s">
        <v>22</v>
      </c>
      <c r="G56" s="33">
        <f>B56-3100</f>
        <v>22000</v>
      </c>
      <c r="H56" s="13">
        <f>+'INF 01'!H56+'INF 02'!H56+'INF 03'!H56+'INF 04'!H56+'INF 05'!H56+'INF 06'!H56+'INF 07'!H56+'INF 08'!H56+'INF 09'!H56+'INF 10'!H56+'INF 11'!H56+'INF 12'!H56+'INF 13'!H56+'INF 14'!H56+'INF 15'!H56+'INF 16'!H56+'INF 17'!H56+'INF 18'!H56+'INF 19'!H56+'INF 20'!H56+'INF 21'!H56+'INF 22'!H56+'INF 23'!H56+'INF 24'!H56+'INF 25'!H56+'INF 26'!H56+'INF 27'!H56+'INF 28'!H56+'INF 29'!H56+'INF 30'!H56+'INF 31'!H56</f>
        <v>5483</v>
      </c>
      <c r="I56" s="34">
        <f t="shared" si="23"/>
        <v>120626000</v>
      </c>
      <c r="J56" s="26"/>
      <c r="K56" s="86"/>
      <c r="L56" s="86"/>
      <c r="M56" s="86"/>
      <c r="N56" s="86"/>
      <c r="O56" s="86"/>
      <c r="P56" s="86"/>
      <c r="Q56" s="86"/>
      <c r="R56" s="86"/>
      <c r="S56" s="86"/>
      <c r="T56" s="86"/>
    </row>
    <row r="57" spans="1:20" ht="15" x14ac:dyDescent="0.25">
      <c r="A57" s="32" t="s">
        <v>23</v>
      </c>
      <c r="B57" s="33">
        <f t="shared" si="21"/>
        <v>33000</v>
      </c>
      <c r="C57" s="13">
        <f>+'INF 01'!C57+'INF 02'!C57+'INF 03'!C57+'INF 04'!C57+'INF 05'!C57+'INF 06'!C57+'INF 07'!C57+'INF 08'!C57+'INF 09'!C57+'INF 10'!C57+'INF 11'!C57+'INF 12'!C57+'INF 13'!C57+'INF 14'!C57+'INF 15'!C57+'INF 16'!C57+'INF 17'!C57+'INF 18'!C57+'INF 19'!C57+'INF 20'!C57+'INF 21'!C57+'INF 22'!C57+'INF 23'!C57+'INF 24'!C57+'INF 25'!C57+'INF 26'!C57+'INF 27'!C57+'INF 28'!C57+'INF 29'!C57+'INF 30'!C57+'INF 31'!C57</f>
        <v>1006</v>
      </c>
      <c r="D57" s="34">
        <f t="shared" si="22"/>
        <v>33198000</v>
      </c>
      <c r="E57" s="20"/>
      <c r="F57" s="32" t="s">
        <v>23</v>
      </c>
      <c r="G57" s="33">
        <f>B57-3100</f>
        <v>29900</v>
      </c>
      <c r="H57" s="13">
        <f>+'INF 01'!H57+'INF 02'!H57+'INF 03'!H57+'INF 04'!H57+'INF 05'!H57+'INF 06'!H57+'INF 07'!H57+'INF 08'!H57+'INF 09'!H57+'INF 10'!H57+'INF 11'!H57+'INF 12'!H57+'INF 13'!H57+'INF 14'!H57+'INF 15'!H57+'INF 16'!H57+'INF 17'!H57+'INF 18'!H57+'INF 19'!H57+'INF 20'!H57+'INF 21'!H57+'INF 22'!H57+'INF 23'!H57+'INF 24'!H57+'INF 25'!H57+'INF 26'!H57+'INF 27'!H57+'INF 28'!H57+'INF 29'!H57+'INF 30'!H57+'INF 31'!H57</f>
        <v>761</v>
      </c>
      <c r="I57" s="34">
        <f t="shared" si="23"/>
        <v>22753900</v>
      </c>
      <c r="J57" s="26"/>
      <c r="K57" s="86"/>
      <c r="L57" s="86"/>
      <c r="M57" s="86"/>
      <c r="N57" s="86"/>
      <c r="O57" s="86"/>
      <c r="P57" s="86"/>
      <c r="Q57" s="86"/>
      <c r="R57" s="86"/>
      <c r="S57" s="86"/>
      <c r="T57" s="86"/>
    </row>
    <row r="58" spans="1:20" ht="15" x14ac:dyDescent="0.25">
      <c r="A58" s="32" t="s">
        <v>24</v>
      </c>
      <c r="B58" s="33">
        <f t="shared" si="21"/>
        <v>36900</v>
      </c>
      <c r="C58" s="13">
        <f>+'INF 01'!C58+'INF 02'!C58+'INF 03'!C58+'INF 04'!C58+'INF 05'!C58+'INF 06'!C58+'INF 07'!C58+'INF 08'!C58+'INF 09'!C58+'INF 10'!C58+'INF 11'!C58+'INF 12'!C58+'INF 13'!C58+'INF 14'!C58+'INF 15'!C58+'INF 16'!C58+'INF 17'!C58+'INF 18'!C58+'INF 19'!C58+'INF 20'!C58+'INF 21'!C58+'INF 22'!C58+'INF 23'!C58+'INF 24'!C58+'INF 25'!C58+'INF 26'!C58+'INF 27'!C58+'INF 28'!C58+'INF 29'!C58+'INF 30'!C58+'INF 31'!C58</f>
        <v>372</v>
      </c>
      <c r="D58" s="34">
        <f t="shared" si="22"/>
        <v>13726800</v>
      </c>
      <c r="E58" s="20"/>
      <c r="F58" s="32" t="s">
        <v>24</v>
      </c>
      <c r="G58" s="33">
        <f>B58-3100</f>
        <v>33800</v>
      </c>
      <c r="H58" s="13">
        <f>+'INF 01'!H58+'INF 02'!H58+'INF 03'!H58+'INF 04'!H58+'INF 05'!H58+'INF 06'!H58+'INF 07'!H58+'INF 08'!H58+'INF 09'!H58+'INF 10'!H58+'INF 11'!H58+'INF 12'!H58+'INF 13'!H58+'INF 14'!H58+'INF 15'!H58+'INF 16'!H58+'INF 17'!H58+'INF 18'!H58+'INF 19'!H58+'INF 20'!H58+'INF 21'!H58+'INF 22'!H58+'INF 23'!H58+'INF 24'!H58+'INF 25'!H58+'INF 26'!H58+'INF 27'!H58+'INF 28'!H58+'INF 29'!H58+'INF 30'!H58+'INF 31'!H58</f>
        <v>242</v>
      </c>
      <c r="I58" s="34">
        <f t="shared" si="23"/>
        <v>8179600</v>
      </c>
      <c r="J58" s="26"/>
      <c r="K58" s="86"/>
      <c r="L58" s="86"/>
      <c r="M58" s="86"/>
      <c r="N58" s="86"/>
      <c r="O58" s="86"/>
      <c r="P58" s="86"/>
      <c r="Q58" s="86"/>
      <c r="R58" s="86"/>
      <c r="S58" s="86"/>
      <c r="T58" s="86"/>
    </row>
    <row r="59" spans="1:20" ht="22.5" customHeight="1" x14ac:dyDescent="0.25">
      <c r="A59" s="112" t="s">
        <v>39</v>
      </c>
      <c r="B59" s="112"/>
      <c r="C59" s="35">
        <f>SUM(C52:C58)</f>
        <v>25482</v>
      </c>
      <c r="D59" s="36">
        <f>SUM(D52:D58)</f>
        <v>388399800</v>
      </c>
      <c r="E59" s="37"/>
      <c r="F59" s="112" t="s">
        <v>39</v>
      </c>
      <c r="G59" s="112"/>
      <c r="H59" s="35">
        <f>SUM(H52:H58)</f>
        <v>20984</v>
      </c>
      <c r="I59" s="36">
        <f>SUM(I52:I58)</f>
        <v>262053500</v>
      </c>
      <c r="J59" s="38"/>
      <c r="K59" s="86"/>
      <c r="L59" s="86"/>
      <c r="M59" s="86"/>
      <c r="N59" s="86"/>
      <c r="O59" s="86"/>
      <c r="P59" s="86"/>
      <c r="Q59" s="86"/>
      <c r="R59" s="86"/>
      <c r="S59" s="86"/>
      <c r="T59" s="86"/>
    </row>
    <row r="60" spans="1:20" ht="7.5" customHeight="1" x14ac:dyDescent="0.25">
      <c r="K60" s="87"/>
      <c r="L60" s="87"/>
      <c r="M60" s="86"/>
      <c r="N60" s="86"/>
      <c r="O60" s="86"/>
      <c r="P60" s="86"/>
      <c r="Q60" s="86"/>
      <c r="R60" s="86"/>
      <c r="S60" s="86"/>
      <c r="T60" s="86"/>
    </row>
    <row r="61" spans="1:20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  <c r="K61" s="86"/>
      <c r="L61" s="86"/>
      <c r="M61" s="86"/>
      <c r="N61" s="86"/>
      <c r="O61" s="86"/>
      <c r="P61" s="86"/>
      <c r="Q61" s="86"/>
      <c r="R61" s="86"/>
      <c r="S61" s="86"/>
      <c r="T61" s="86"/>
    </row>
    <row r="62" spans="1:20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90"/>
      <c r="L62" s="90"/>
      <c r="M62" s="90"/>
      <c r="N62" s="90"/>
      <c r="O62" s="90"/>
      <c r="P62" s="90"/>
      <c r="Q62" s="90"/>
      <c r="R62" s="90"/>
      <c r="S62" s="90"/>
      <c r="T62" s="90"/>
    </row>
    <row r="63" spans="1:20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7"/>
      <c r="L63" s="87"/>
      <c r="M63" s="86"/>
      <c r="N63" s="86"/>
      <c r="O63" s="86"/>
      <c r="P63" s="86"/>
      <c r="Q63" s="86"/>
      <c r="R63" s="86"/>
      <c r="S63" s="86"/>
      <c r="T63" s="86"/>
    </row>
    <row r="64" spans="1:20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7"/>
      <c r="L64" s="87"/>
      <c r="M64" s="86"/>
      <c r="N64" s="86"/>
      <c r="O64" s="86"/>
      <c r="P64" s="86"/>
      <c r="Q64" s="86"/>
      <c r="R64" s="86"/>
      <c r="S64" s="86"/>
      <c r="T64" s="86"/>
    </row>
    <row r="65" spans="1:20" ht="12.75" customHeight="1" x14ac:dyDescent="0.25">
      <c r="A65" s="20"/>
      <c r="B65" s="40"/>
      <c r="C65" s="32" t="s">
        <v>18</v>
      </c>
      <c r="D65" s="41">
        <v>8700</v>
      </c>
      <c r="E65" s="13">
        <f>+'INF 01'!E65+'INF 02'!E65+'INF 03'!E65+'INF 04'!E65+'INF 05'!E65+'INF 06'!E65+'INF 07'!E65+'INF 08'!E65+'INF 09'!E65+'INF 10'!E65+'INF 11'!E65+'INF 12'!E65+'INF 13'!E65+'INF 14'!E65+'INF 15'!E65+'INF 16'!E65+'INF 17'!E65+'INF 18'!E65+'INF 19'!E65+'INF 20'!E65+'INF 21'!E65+'INF 22'!E65+'INF 23'!E65+'INF 24'!E65+'INF 25'!E65+'INF 26'!E65+'INF 27'!E65+'INF 28'!E65+'INF 29'!E65+'INF 30'!E65+'INF 31'!E65</f>
        <v>0</v>
      </c>
      <c r="F65" s="41">
        <f>B52</f>
        <v>9200</v>
      </c>
      <c r="G65" s="13">
        <f>+'INF 01'!G65+'INF 02'!G65+'INF 03'!G65+'INF 04'!G65+'INF 05'!G65+'INF 06'!G65+'INF 07'!G65+'INF 08'!G65+'INF 09'!G65+'INF 10'!G65+'INF 11'!G65+'INF 12'!G65+'INF 13'!G65+'INF 14'!G65+'INF 15'!G65+'INF 16'!G65+'INF 17'!G65+'INF 18'!G65+'INF 19'!G65+'INF 20'!G65+'INF 21'!G65+'INF 22'!G65+'INF 23'!G65+'INF 24'!G65+'INF 25'!G65+'INF 26'!G65+'INF 27'!G65+'INF 28'!G65+'INF 29'!G65+'INF 30'!G65+'INF 31'!G65</f>
        <v>0</v>
      </c>
      <c r="H65" s="34">
        <f>(D65*E65)+(F65*G65)</f>
        <v>0</v>
      </c>
      <c r="I65" s="42"/>
      <c r="J65" s="26"/>
      <c r="K65" s="87"/>
      <c r="L65" s="87"/>
      <c r="M65" s="86"/>
      <c r="N65" s="86"/>
      <c r="O65" s="86"/>
      <c r="P65" s="86"/>
      <c r="Q65" s="86"/>
      <c r="R65" s="86"/>
      <c r="S65" s="86"/>
      <c r="T65" s="86"/>
    </row>
    <row r="66" spans="1:20" ht="15" x14ac:dyDescent="0.25">
      <c r="A66" s="20"/>
      <c r="B66" s="40"/>
      <c r="C66" s="32" t="s">
        <v>19</v>
      </c>
      <c r="D66" s="41">
        <v>9200</v>
      </c>
      <c r="E66" s="13">
        <f>+'INF 01'!E66+'INF 02'!E66+'INF 03'!E66+'INF 04'!E66+'INF 05'!E66+'INF 06'!E66+'INF 07'!E66+'INF 08'!E66+'INF 09'!E66+'INF 10'!E66+'INF 11'!E66+'INF 12'!E66+'INF 13'!E66+'INF 14'!E66+'INF 15'!E66+'INF 16'!E66+'INF 17'!E66+'INF 18'!E66+'INF 19'!E66+'INF 20'!E66+'INF 21'!E66+'INF 22'!E66+'INF 23'!E66+'INF 24'!E66+'INF 25'!E66+'INF 26'!E66+'INF 27'!E66+'INF 28'!E66+'INF 29'!E66+'INF 30'!E66+'INF 31'!E66</f>
        <v>0</v>
      </c>
      <c r="F66" s="41">
        <f t="shared" ref="F66:F71" si="24">B53</f>
        <v>9700</v>
      </c>
      <c r="G66" s="13">
        <f>+'INF 01'!G66+'INF 02'!G66+'INF 03'!G66+'INF 04'!G66+'INF 05'!G66+'INF 06'!G66+'INF 07'!G66+'INF 08'!G66+'INF 09'!G66+'INF 10'!G66+'INF 11'!G66+'INF 12'!G66+'INF 13'!G66+'INF 14'!G66+'INF 15'!G66+'INF 16'!G66+'INF 17'!G66+'INF 18'!G66+'INF 19'!G66+'INF 20'!G66+'INF 21'!G66+'INF 22'!G66+'INF 23'!G66+'INF 24'!G66+'INF 25'!G66+'INF 26'!G66+'INF 27'!G66+'INF 28'!G66+'INF 29'!G66+'INF 30'!G66+'INF 31'!G66</f>
        <v>0</v>
      </c>
      <c r="H66" s="34">
        <f t="shared" ref="H66:H71" si="25">(D66*E66)+(F66*G66)</f>
        <v>0</v>
      </c>
      <c r="I66" s="42"/>
      <c r="J66" s="2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spans="1:20" ht="15" x14ac:dyDescent="0.25">
      <c r="A67" s="20"/>
      <c r="B67" s="40"/>
      <c r="C67" s="32" t="s">
        <v>20</v>
      </c>
      <c r="D67" s="41">
        <v>9900</v>
      </c>
      <c r="E67" s="13">
        <f>+'INF 01'!E67+'INF 02'!E67+'INF 03'!E67+'INF 04'!E67+'INF 05'!E67+'INF 06'!E67+'INF 07'!E67+'INF 08'!E67+'INF 09'!E67+'INF 10'!E67+'INF 11'!E67+'INF 12'!E67+'INF 13'!E67+'INF 14'!E67+'INF 15'!E67+'INF 16'!E67+'INF 17'!E67+'INF 18'!E67+'INF 19'!E67+'INF 20'!E67+'INF 21'!E67+'INF 22'!E67+'INF 23'!E67+'INF 24'!E67+'INF 25'!E67+'INF 26'!E67+'INF 27'!E67+'INF 28'!E67+'INF 29'!E67+'INF 30'!E67+'INF 31'!E67</f>
        <v>0</v>
      </c>
      <c r="F67" s="41">
        <f t="shared" si="24"/>
        <v>10500</v>
      </c>
      <c r="G67" s="13">
        <f>+'INF 01'!G67+'INF 02'!G67+'INF 03'!G67+'INF 04'!G67+'INF 05'!G67+'INF 06'!G67+'INF 07'!G67+'INF 08'!G67+'INF 09'!G67+'INF 10'!G67+'INF 11'!G67+'INF 12'!G67+'INF 13'!G67+'INF 14'!G67+'INF 15'!G67+'INF 16'!G67+'INF 17'!G67+'INF 18'!G67+'INF 19'!G67+'INF 20'!G67+'INF 21'!G67+'INF 22'!G67+'INF 23'!G67+'INF 24'!G67+'INF 25'!G67+'INF 26'!G67+'INF 27'!G67+'INF 28'!G67+'INF 29'!G67+'INF 30'!G67+'INF 31'!G67</f>
        <v>0</v>
      </c>
      <c r="H67" s="34">
        <f t="shared" si="25"/>
        <v>0</v>
      </c>
      <c r="I67" s="42"/>
      <c r="J67" s="2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1:20" ht="15" x14ac:dyDescent="0.25">
      <c r="A68" s="20"/>
      <c r="B68" s="40"/>
      <c r="C68" s="32" t="s">
        <v>21</v>
      </c>
      <c r="D68" s="41">
        <v>14100</v>
      </c>
      <c r="E68" s="13">
        <f>+'INF 01'!E68+'INF 02'!E68+'INF 03'!E68+'INF 04'!E68+'INF 05'!E68+'INF 06'!E68+'INF 07'!E68+'INF 08'!E68+'INF 09'!E68+'INF 10'!E68+'INF 11'!E68+'INF 12'!E68+'INF 13'!E68+'INF 14'!E68+'INF 15'!E68+'INF 16'!E68+'INF 17'!E68+'INF 18'!E68+'INF 19'!E68+'INF 20'!E68+'INF 21'!E68+'INF 22'!E68+'INF 23'!E68+'INF 24'!E68+'INF 25'!E68+'INF 26'!E68+'INF 27'!E68+'INF 28'!E68+'INF 29'!E68+'INF 30'!E68+'INF 31'!E68</f>
        <v>0</v>
      </c>
      <c r="F68" s="41">
        <f t="shared" si="24"/>
        <v>14900</v>
      </c>
      <c r="G68" s="13">
        <f>+'INF 01'!G68+'INF 02'!G68+'INF 03'!G68+'INF 04'!G68+'INF 05'!G68+'INF 06'!G68+'INF 07'!G68+'INF 08'!G68+'INF 09'!G68+'INF 10'!G68+'INF 11'!G68+'INF 12'!G68+'INF 13'!G68+'INF 14'!G68+'INF 15'!G68+'INF 16'!G68+'INF 17'!G68+'INF 18'!G68+'INF 19'!G68+'INF 20'!G68+'INF 21'!G68+'INF 22'!G68+'INF 23'!G68+'INF 24'!G68+'INF 25'!G68+'INF 26'!G68+'INF 27'!G68+'INF 28'!G68+'INF 29'!G68+'INF 30'!G68+'INF 31'!G68</f>
        <v>0</v>
      </c>
      <c r="H68" s="34">
        <f t="shared" si="25"/>
        <v>0</v>
      </c>
      <c r="I68" s="42"/>
      <c r="J68" s="2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1:20" ht="15" x14ac:dyDescent="0.25">
      <c r="A69" s="20"/>
      <c r="B69" s="40"/>
      <c r="C69" s="32" t="s">
        <v>22</v>
      </c>
      <c r="D69" s="41">
        <v>23700</v>
      </c>
      <c r="E69" s="13">
        <f>+'INF 01'!E69+'INF 02'!E69+'INF 03'!E69+'INF 04'!E69+'INF 05'!E69+'INF 06'!E69+'INF 07'!E69+'INF 08'!E69+'INF 09'!E69+'INF 10'!E69+'INF 11'!E69+'INF 12'!E69+'INF 13'!E69+'INF 14'!E69+'INF 15'!E69+'INF 16'!E69+'INF 17'!E69+'INF 18'!E69+'INF 19'!E69+'INF 20'!E69+'INF 21'!E69+'INF 22'!E69+'INF 23'!E69+'INF 24'!E69+'INF 25'!E69+'INF 26'!E69+'INF 27'!E69+'INF 28'!E69+'INF 29'!E69+'INF 30'!E69+'INF 31'!E69</f>
        <v>0</v>
      </c>
      <c r="F69" s="41">
        <f t="shared" si="24"/>
        <v>25100</v>
      </c>
      <c r="G69" s="13">
        <f>+'INF 01'!G69+'INF 02'!G69+'INF 03'!G69+'INF 04'!G69+'INF 05'!G69+'INF 06'!G69+'INF 07'!G69+'INF 08'!G69+'INF 09'!G69+'INF 10'!G69+'INF 11'!G69+'INF 12'!G69+'INF 13'!G69+'INF 14'!G69+'INF 15'!G69+'INF 16'!G69+'INF 17'!G69+'INF 18'!G69+'INF 19'!G69+'INF 20'!G69+'INF 21'!G69+'INF 22'!G69+'INF 23'!G69+'INF 24'!G69+'INF 25'!G69+'INF 26'!G69+'INF 27'!G69+'INF 28'!G69+'INF 29'!G69+'INF 30'!G69+'INF 31'!G69</f>
        <v>0</v>
      </c>
      <c r="H69" s="34">
        <f t="shared" si="25"/>
        <v>0</v>
      </c>
      <c r="I69" s="42"/>
      <c r="J69" s="2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1:20" ht="15" x14ac:dyDescent="0.25">
      <c r="A70" s="20"/>
      <c r="B70" s="40"/>
      <c r="C70" s="32" t="s">
        <v>23</v>
      </c>
      <c r="D70" s="41">
        <v>31100</v>
      </c>
      <c r="E70" s="13">
        <f>+'INF 01'!E70+'INF 02'!E70+'INF 03'!E70+'INF 04'!E70+'INF 05'!E70+'INF 06'!E70+'INF 07'!E70+'INF 08'!E70+'INF 09'!E70+'INF 10'!E70+'INF 11'!E70+'INF 12'!E70+'INF 13'!E70+'INF 14'!E70+'INF 15'!E70+'INF 16'!E70+'INF 17'!E70+'INF 18'!E70+'INF 19'!E70+'INF 20'!E70+'INF 21'!E70+'INF 22'!E70+'INF 23'!E70+'INF 24'!E70+'INF 25'!E70+'INF 26'!E70+'INF 27'!E70+'INF 28'!E70+'INF 29'!E70+'INF 30'!E70+'INF 31'!E70</f>
        <v>0</v>
      </c>
      <c r="F70" s="41">
        <f t="shared" si="24"/>
        <v>33000</v>
      </c>
      <c r="G70" s="13">
        <f>+'INF 01'!G70+'INF 02'!G70+'INF 03'!G70+'INF 04'!G70+'INF 05'!G70+'INF 06'!G70+'INF 07'!G70+'INF 08'!G70+'INF 09'!G70+'INF 10'!G70+'INF 11'!G70+'INF 12'!G70+'INF 13'!G70+'INF 14'!G70+'INF 15'!G70+'INF 16'!G70+'INF 17'!G70+'INF 18'!G70+'INF 19'!G70+'INF 20'!G70+'INF 21'!G70+'INF 22'!G70+'INF 23'!G70+'INF 24'!G70+'INF 25'!G70+'INF 26'!G70+'INF 27'!G70+'INF 28'!G70+'INF 29'!G70+'INF 30'!G70+'INF 31'!G70</f>
        <v>0</v>
      </c>
      <c r="H70" s="34">
        <f t="shared" si="25"/>
        <v>0</v>
      </c>
      <c r="I70" s="42"/>
      <c r="J70" s="2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1:20" ht="15" x14ac:dyDescent="0.25">
      <c r="A71" s="20"/>
      <c r="B71" s="40"/>
      <c r="C71" s="32" t="s">
        <v>24</v>
      </c>
      <c r="D71" s="41">
        <v>34800</v>
      </c>
      <c r="E71" s="13">
        <f>+'INF 01'!E71+'INF 02'!E71+'INF 03'!E71+'INF 04'!E71+'INF 05'!E71+'INF 06'!E71+'INF 07'!E71+'INF 08'!E71+'INF 09'!E71+'INF 10'!E71+'INF 11'!E71+'INF 12'!E71+'INF 13'!E71+'INF 14'!E71+'INF 15'!E71+'INF 16'!E71+'INF 17'!E71+'INF 18'!E71+'INF 19'!E71+'INF 20'!E71+'INF 21'!E71+'INF 22'!E71+'INF 23'!E71+'INF 24'!E71+'INF 25'!E71+'INF 26'!E71+'INF 27'!E71+'INF 28'!E71+'INF 29'!E71+'INF 30'!E71+'INF 31'!E71</f>
        <v>0</v>
      </c>
      <c r="F71" s="41">
        <f t="shared" si="24"/>
        <v>36900</v>
      </c>
      <c r="G71" s="13">
        <f>+'INF 01'!G71+'INF 02'!G71+'INF 03'!G71+'INF 04'!G71+'INF 05'!G71+'INF 06'!G71+'INF 07'!G71+'INF 08'!G71+'INF 09'!G71+'INF 10'!G71+'INF 11'!G71+'INF 12'!G71+'INF 13'!G71+'INF 14'!G71+'INF 15'!G71+'INF 16'!G71+'INF 17'!G71+'INF 18'!G71+'INF 19'!G71+'INF 20'!G71+'INF 21'!G71+'INF 22'!G71+'INF 23'!G71+'INF 24'!G71+'INF 25'!G71+'INF 26'!G71+'INF 27'!G71+'INF 28'!G71+'INF 29'!G71+'INF 30'!G71+'INF 31'!G71</f>
        <v>0</v>
      </c>
      <c r="H71" s="34">
        <f t="shared" si="25"/>
        <v>0</v>
      </c>
      <c r="I71" s="42"/>
      <c r="J71" s="2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1:20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1:20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  <c r="K73" s="86"/>
      <c r="L73" s="86"/>
      <c r="M73" s="86"/>
      <c r="N73" s="86"/>
      <c r="O73" s="86"/>
      <c r="P73" s="86"/>
      <c r="Q73" s="86"/>
      <c r="R73" s="86"/>
      <c r="S73" s="86"/>
      <c r="T73" s="86"/>
    </row>
    <row r="74" spans="1:20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  <c r="L74" s="86"/>
      <c r="M74" s="86"/>
      <c r="N74" s="86"/>
      <c r="O74" s="86"/>
      <c r="P74" s="86"/>
      <c r="Q74" s="86"/>
      <c r="R74" s="86"/>
      <c r="S74" s="86"/>
      <c r="T74" s="86"/>
    </row>
    <row r="75" spans="1:20" ht="7.5" customHeight="1" x14ac:dyDescent="0.25">
      <c r="A75" s="4"/>
      <c r="F75" s="2"/>
      <c r="K75" s="86"/>
      <c r="L75" s="87"/>
      <c r="M75" s="86"/>
      <c r="N75" s="86"/>
      <c r="O75" s="86"/>
      <c r="P75" s="86"/>
      <c r="Q75" s="86"/>
      <c r="R75" s="86"/>
      <c r="S75" s="86"/>
      <c r="T75" s="86"/>
    </row>
    <row r="76" spans="1:20" s="48" customFormat="1" ht="24" customHeight="1" x14ac:dyDescent="0.25">
      <c r="A76" s="47" t="s">
        <v>9</v>
      </c>
      <c r="B76" s="47" t="s">
        <v>47</v>
      </c>
      <c r="C76" s="47" t="s">
        <v>48</v>
      </c>
      <c r="D76" s="47" t="s">
        <v>49</v>
      </c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20" ht="18.75" customHeight="1" x14ac:dyDescent="0.25">
      <c r="A77" s="54" t="s">
        <v>18</v>
      </c>
      <c r="B77" s="55">
        <v>2300</v>
      </c>
      <c r="C77" s="13">
        <f>SUM('INF 01:INF 31'!C77)</f>
        <v>76787</v>
      </c>
      <c r="D77" s="56">
        <f>SUM('INF 01:INF 31'!D77)</f>
        <v>176610100</v>
      </c>
      <c r="F77" s="57" t="s">
        <v>18</v>
      </c>
      <c r="G77" s="58">
        <f t="shared" ref="G77:G83" si="26">B37</f>
        <v>166443</v>
      </c>
      <c r="H77" s="59">
        <f t="shared" ref="H77:H83" si="27">G77*200</f>
        <v>33288600</v>
      </c>
      <c r="I77" s="60">
        <f>G77*100</f>
        <v>16644300</v>
      </c>
      <c r="J77" s="61">
        <f>G77*400</f>
        <v>66577200</v>
      </c>
      <c r="K77" s="92">
        <f>G77*200</f>
        <v>33288600</v>
      </c>
      <c r="L77" s="86"/>
      <c r="M77" s="86"/>
      <c r="N77" s="86"/>
      <c r="O77" s="86"/>
      <c r="P77" s="86"/>
      <c r="Q77" s="86"/>
      <c r="R77" s="86"/>
      <c r="S77" s="86"/>
      <c r="T77" s="86"/>
    </row>
    <row r="78" spans="1:20" ht="18.75" customHeight="1" x14ac:dyDescent="0.25">
      <c r="A78" s="54" t="s">
        <v>19</v>
      </c>
      <c r="B78" s="55">
        <v>2300</v>
      </c>
      <c r="C78" s="13">
        <f>SUM('INF 01:INF 31'!C78)</f>
        <v>11471</v>
      </c>
      <c r="D78" s="56">
        <f>SUM('INF 01:INF 31'!D78)</f>
        <v>26383300</v>
      </c>
      <c r="F78" s="57" t="s">
        <v>19</v>
      </c>
      <c r="G78" s="58">
        <f t="shared" si="26"/>
        <v>24279</v>
      </c>
      <c r="H78" s="59">
        <f t="shared" si="27"/>
        <v>4855800</v>
      </c>
      <c r="I78" s="60">
        <f>G78*300</f>
        <v>7283700</v>
      </c>
      <c r="J78" s="61">
        <f>G78*400</f>
        <v>9711600</v>
      </c>
      <c r="K78" s="92">
        <f>G78*200</f>
        <v>4855800</v>
      </c>
      <c r="L78" s="86"/>
      <c r="M78" s="86"/>
      <c r="N78" s="86"/>
      <c r="O78" s="86"/>
      <c r="P78" s="86"/>
      <c r="Q78" s="86"/>
      <c r="R78" s="86"/>
      <c r="S78" s="86"/>
      <c r="T78" s="86"/>
    </row>
    <row r="79" spans="1:20" ht="18.75" customHeight="1" x14ac:dyDescent="0.25">
      <c r="A79" s="54" t="s">
        <v>20</v>
      </c>
      <c r="B79" s="55">
        <v>2900</v>
      </c>
      <c r="C79" s="13">
        <f>SUM('INF 01:INF 31'!C79)</f>
        <v>13860</v>
      </c>
      <c r="D79" s="56">
        <f>SUM('INF 01:INF 31'!D79)</f>
        <v>40194000</v>
      </c>
      <c r="F79" s="57" t="s">
        <v>20</v>
      </c>
      <c r="G79" s="58">
        <f t="shared" si="26"/>
        <v>30454</v>
      </c>
      <c r="H79" s="59">
        <f t="shared" si="27"/>
        <v>6090800</v>
      </c>
      <c r="I79" s="60">
        <f>G79*300</f>
        <v>9136200</v>
      </c>
      <c r="J79" s="61">
        <f>G79*400</f>
        <v>12181600</v>
      </c>
      <c r="K79" s="92">
        <f>G79*200</f>
        <v>6090800</v>
      </c>
      <c r="L79" s="86"/>
      <c r="M79" s="86"/>
      <c r="N79" s="86"/>
      <c r="O79" s="86"/>
      <c r="P79" s="86"/>
      <c r="Q79" s="86"/>
      <c r="R79" s="86"/>
      <c r="S79" s="86"/>
      <c r="T79" s="86"/>
    </row>
    <row r="80" spans="1:20" ht="18.75" customHeight="1" x14ac:dyDescent="0.25">
      <c r="A80" s="54" t="s">
        <v>21</v>
      </c>
      <c r="B80" s="55">
        <v>3100</v>
      </c>
      <c r="C80" s="13">
        <f>SUM('INF 01:INF 31'!C80)</f>
        <v>9761</v>
      </c>
      <c r="D80" s="56">
        <f>SUM('INF 01:INF 31'!D80)</f>
        <v>30259100</v>
      </c>
      <c r="F80" s="57" t="s">
        <v>21</v>
      </c>
      <c r="G80" s="58">
        <f t="shared" si="26"/>
        <v>21361</v>
      </c>
      <c r="H80" s="59">
        <f t="shared" si="27"/>
        <v>4272200</v>
      </c>
      <c r="I80" s="60">
        <f>G80*300</f>
        <v>6408300</v>
      </c>
      <c r="J80" s="61">
        <f>G80*200</f>
        <v>4272200</v>
      </c>
      <c r="K80" s="92">
        <f>G80*100</f>
        <v>2136100</v>
      </c>
      <c r="L80" s="86"/>
      <c r="M80" s="86"/>
      <c r="N80" s="86"/>
      <c r="O80" s="86"/>
      <c r="P80" s="86"/>
      <c r="Q80" s="86"/>
      <c r="R80" s="86"/>
      <c r="S80" s="86"/>
      <c r="T80" s="86"/>
    </row>
    <row r="81" spans="1:20" ht="18.75" customHeight="1" x14ac:dyDescent="0.25">
      <c r="A81" s="54" t="s">
        <v>22</v>
      </c>
      <c r="B81" s="55">
        <v>3100</v>
      </c>
      <c r="C81" s="13">
        <f>SUM('INF 01:INF 31'!C81)</f>
        <v>9301</v>
      </c>
      <c r="D81" s="56">
        <f>SUM('INF 01:INF 31'!D81)</f>
        <v>28833100</v>
      </c>
      <c r="F81" s="57" t="s">
        <v>22</v>
      </c>
      <c r="G81" s="58">
        <f t="shared" si="26"/>
        <v>20433</v>
      </c>
      <c r="H81" s="59">
        <f t="shared" si="27"/>
        <v>4086600</v>
      </c>
      <c r="I81" s="60">
        <f>G81*300</f>
        <v>6129900</v>
      </c>
      <c r="J81" s="61">
        <f>G81*600</f>
        <v>12259800</v>
      </c>
      <c r="K81" s="92">
        <f>G81*300</f>
        <v>6129900</v>
      </c>
      <c r="L81" s="86"/>
      <c r="M81" s="86"/>
      <c r="N81" s="86"/>
      <c r="O81" s="86"/>
      <c r="P81" s="86"/>
      <c r="Q81" s="86"/>
      <c r="R81" s="86"/>
      <c r="S81" s="86"/>
      <c r="T81" s="86"/>
    </row>
    <row r="82" spans="1:20" ht="18.75" customHeight="1" x14ac:dyDescent="0.25">
      <c r="A82" s="54" t="s">
        <v>23</v>
      </c>
      <c r="B82" s="55">
        <v>3100</v>
      </c>
      <c r="C82" s="13">
        <f>SUM('INF 01:INF 31'!C82)</f>
        <v>2340</v>
      </c>
      <c r="D82" s="56">
        <f>SUM('INF 01:INF 31'!D82)</f>
        <v>7254000</v>
      </c>
      <c r="F82" s="57" t="s">
        <v>23</v>
      </c>
      <c r="G82" s="58">
        <f t="shared" si="26"/>
        <v>5311</v>
      </c>
      <c r="H82" s="59">
        <f t="shared" si="27"/>
        <v>1062200</v>
      </c>
      <c r="I82" s="60">
        <f>G82*300</f>
        <v>1593300</v>
      </c>
      <c r="J82" s="61">
        <f>G82*800</f>
        <v>4248800</v>
      </c>
      <c r="K82" s="92">
        <f t="shared" ref="K82:K83" si="28">G82*400</f>
        <v>2124400</v>
      </c>
      <c r="L82" s="86"/>
      <c r="M82" s="86"/>
      <c r="N82" s="86"/>
      <c r="O82" s="86"/>
      <c r="P82" s="86"/>
      <c r="Q82" s="86"/>
      <c r="R82" s="86"/>
      <c r="S82" s="86"/>
      <c r="T82" s="86"/>
    </row>
    <row r="83" spans="1:20" ht="18.75" customHeight="1" x14ac:dyDescent="0.25">
      <c r="A83" s="54" t="s">
        <v>24</v>
      </c>
      <c r="B83" s="55">
        <v>3100</v>
      </c>
      <c r="C83" s="13">
        <f>SUM('INF 01:INF 31'!C83)</f>
        <v>7112</v>
      </c>
      <c r="D83" s="56">
        <f>SUM('INF 01:INF 31'!D83)</f>
        <v>22047200</v>
      </c>
      <c r="F83" s="57" t="s">
        <v>24</v>
      </c>
      <c r="G83" s="58">
        <f t="shared" si="26"/>
        <v>16086</v>
      </c>
      <c r="H83" s="59">
        <f t="shared" si="27"/>
        <v>3217200</v>
      </c>
      <c r="I83" s="60">
        <f>G83*200</f>
        <v>3217200</v>
      </c>
      <c r="J83" s="61">
        <f>G83*800</f>
        <v>12868800</v>
      </c>
      <c r="K83" s="92">
        <f t="shared" si="28"/>
        <v>6434400</v>
      </c>
      <c r="L83" s="86"/>
      <c r="M83" s="86"/>
      <c r="N83" s="86"/>
      <c r="O83" s="86"/>
      <c r="P83" s="86"/>
      <c r="Q83" s="86"/>
      <c r="R83" s="86"/>
      <c r="S83" s="86"/>
      <c r="T83" s="86"/>
    </row>
    <row r="84" spans="1:20" ht="20.100000000000001" customHeight="1" x14ac:dyDescent="0.25">
      <c r="A84" s="115" t="s">
        <v>54</v>
      </c>
      <c r="B84" s="115"/>
      <c r="C84" s="62">
        <f>SUM(C77:C83)</f>
        <v>130632</v>
      </c>
      <c r="D84" s="63">
        <f>SUM(D77:D83)</f>
        <v>331580800</v>
      </c>
      <c r="F84" s="64" t="s">
        <v>55</v>
      </c>
      <c r="G84" s="65">
        <f>SUM(G77:G83)</f>
        <v>284367</v>
      </c>
      <c r="H84" s="66">
        <f>SUM(H77:H83)</f>
        <v>56873400</v>
      </c>
      <c r="I84" s="67">
        <f>SUM(I77:I83)</f>
        <v>50412900</v>
      </c>
      <c r="J84" s="68">
        <f>SUM(J77:J83)</f>
        <v>122120000</v>
      </c>
      <c r="K84" s="93">
        <f>SUM(K77:K83)</f>
        <v>61060000</v>
      </c>
      <c r="L84" s="86"/>
      <c r="M84" s="86"/>
      <c r="N84" s="86"/>
      <c r="O84" s="86"/>
      <c r="P84" s="86"/>
      <c r="Q84" s="86"/>
      <c r="R84" s="86"/>
      <c r="S84" s="86"/>
      <c r="T84" s="86"/>
    </row>
    <row r="85" spans="1:20" ht="7.5" customHeight="1" x14ac:dyDescent="0.25">
      <c r="K85" s="87"/>
      <c r="L85" s="86"/>
      <c r="M85" s="86"/>
      <c r="N85" s="86"/>
      <c r="O85" s="86"/>
      <c r="P85" s="86"/>
      <c r="Q85" s="86"/>
      <c r="R85" s="86"/>
      <c r="S85" s="86"/>
      <c r="T85" s="86"/>
    </row>
    <row r="86" spans="1:20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  <c r="K86" s="86"/>
      <c r="L86" s="86"/>
      <c r="M86" s="86"/>
      <c r="N86" s="86"/>
      <c r="O86" s="86"/>
      <c r="P86" s="86"/>
      <c r="Q86" s="86"/>
      <c r="R86" s="86"/>
      <c r="S86" s="86"/>
      <c r="T86" s="86"/>
    </row>
    <row r="87" spans="1:20" ht="7.5" customHeight="1" x14ac:dyDescent="0.25">
      <c r="K87" s="87"/>
      <c r="L87" s="87"/>
      <c r="M87" s="86"/>
      <c r="N87" s="86"/>
      <c r="O87" s="86"/>
      <c r="P87" s="86"/>
      <c r="Q87" s="86"/>
      <c r="R87" s="86"/>
      <c r="S87" s="86"/>
      <c r="T87" s="86"/>
    </row>
    <row r="88" spans="1:20" ht="17.25" customHeight="1" x14ac:dyDescent="0.25">
      <c r="A88" s="71" t="s">
        <v>56</v>
      </c>
      <c r="B88" s="127">
        <f>D46</f>
        <v>3686993500</v>
      </c>
      <c r="C88" s="127"/>
      <c r="D88" s="46"/>
      <c r="E88" s="108" t="s">
        <v>57</v>
      </c>
      <c r="F88" s="108"/>
      <c r="G88" s="72">
        <f>D59+I59</f>
        <v>650453300</v>
      </c>
      <c r="H88" s="108" t="s">
        <v>58</v>
      </c>
      <c r="I88" s="108"/>
      <c r="J88" s="73">
        <f>C59+H59+E44+F44+G44</f>
        <v>81266</v>
      </c>
      <c r="K88" s="86"/>
      <c r="L88" s="86"/>
      <c r="M88" s="86"/>
      <c r="N88" s="86"/>
      <c r="O88" s="86"/>
      <c r="P88" s="86"/>
      <c r="Q88" s="86"/>
      <c r="R88" s="86"/>
      <c r="S88" s="86"/>
      <c r="T88" s="86"/>
    </row>
    <row r="89" spans="1:20" ht="24" x14ac:dyDescent="0.25">
      <c r="A89" s="74" t="s">
        <v>59</v>
      </c>
      <c r="B89" s="128">
        <f>D59+I59+H72</f>
        <v>650453300</v>
      </c>
      <c r="C89" s="128"/>
      <c r="D89" s="75"/>
      <c r="E89" s="108" t="s">
        <v>60</v>
      </c>
      <c r="F89" s="108"/>
      <c r="G89" s="72">
        <f>D44</f>
        <v>3686532500</v>
      </c>
      <c r="H89" s="108" t="s">
        <v>61</v>
      </c>
      <c r="I89" s="108"/>
      <c r="J89" s="73">
        <f>I44</f>
        <v>319167</v>
      </c>
    </row>
    <row r="90" spans="1:20" ht="17.25" customHeight="1" x14ac:dyDescent="0.25">
      <c r="A90" s="76" t="s">
        <v>62</v>
      </c>
      <c r="B90" s="120">
        <f>D84</f>
        <v>331580800</v>
      </c>
      <c r="C90" s="120"/>
      <c r="D90" s="75"/>
      <c r="E90" s="121" t="s">
        <v>63</v>
      </c>
      <c r="F90" s="122"/>
      <c r="G90" s="77">
        <f>IF(G89=0,0,G88/G89)</f>
        <v>0.17644040843258535</v>
      </c>
      <c r="H90" s="121" t="s">
        <v>63</v>
      </c>
      <c r="I90" s="122"/>
      <c r="J90" s="77">
        <f>IF(J89=0,0,J88/J89)</f>
        <v>0.25461905522814077</v>
      </c>
    </row>
    <row r="91" spans="1:20" ht="17.25" customHeight="1" x14ac:dyDescent="0.25">
      <c r="A91" s="25" t="s">
        <v>64</v>
      </c>
      <c r="B91" s="123">
        <f>B88-B89-B90</f>
        <v>2704959400</v>
      </c>
      <c r="C91" s="123"/>
      <c r="D91" s="75"/>
      <c r="E91" s="38"/>
      <c r="F91" s="38"/>
    </row>
    <row r="92" spans="1:20" ht="17.25" customHeight="1" x14ac:dyDescent="0.25">
      <c r="A92" s="78" t="s">
        <v>51</v>
      </c>
      <c r="B92" s="124">
        <f>H84</f>
        <v>56873400</v>
      </c>
      <c r="C92" s="124"/>
      <c r="D92" s="75"/>
      <c r="E92" s="38"/>
      <c r="F92" s="38"/>
    </row>
    <row r="93" spans="1:20" ht="17.25" customHeight="1" x14ac:dyDescent="0.25">
      <c r="A93" s="79" t="s">
        <v>65</v>
      </c>
      <c r="B93" s="125">
        <f>I84</f>
        <v>50412900</v>
      </c>
      <c r="C93" s="125"/>
      <c r="D93" s="75"/>
      <c r="E93" s="38"/>
      <c r="F93" s="38"/>
    </row>
    <row r="94" spans="1:20" ht="17.25" customHeight="1" x14ac:dyDescent="0.25">
      <c r="A94" s="80" t="s">
        <v>67</v>
      </c>
      <c r="B94" s="118">
        <f>J84</f>
        <v>122120000</v>
      </c>
      <c r="C94" s="118"/>
      <c r="D94" s="75"/>
      <c r="E94" s="38"/>
      <c r="F94" s="38"/>
    </row>
    <row r="95" spans="1:20" ht="18.75" customHeight="1" x14ac:dyDescent="0.25">
      <c r="A95" s="94" t="s">
        <v>74</v>
      </c>
      <c r="B95" s="116">
        <f>K84</f>
        <v>61060000</v>
      </c>
      <c r="C95" s="116"/>
      <c r="H95" s="126" t="s">
        <v>66</v>
      </c>
      <c r="I95" s="126"/>
      <c r="J95" s="126"/>
    </row>
    <row r="96" spans="1:20" ht="12.75" customHeight="1" x14ac:dyDescent="0.25">
      <c r="H96" s="119" t="s">
        <v>68</v>
      </c>
      <c r="I96" s="119"/>
      <c r="J96" s="119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algorithmName="SHA-512" hashValue="D7qDoKRSG0zNYURIBgMSQOUN5gUq97HiJ+M5rdf5p/mpEfA4qZnjqfpmDXalWVaQ15G+rK+JAcGdKl/wvSaVGw==" saltValue="4Xtrxncwvt2iqCJ3kBMa2Q==" spinCount="100000" sheet="1" objects="1" scenarios="1"/>
  <protectedRanges>
    <protectedRange sqref="B77:B83 G77:G83" name="Rango9_1_1_1_1_1_1"/>
  </protectedRanges>
  <mergeCells count="41">
    <mergeCell ref="A48:J48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F7:G7"/>
    <mergeCell ref="F50:I50"/>
    <mergeCell ref="A59:B59"/>
    <mergeCell ref="F59:G59"/>
    <mergeCell ref="A61:J61"/>
    <mergeCell ref="B95:C95"/>
    <mergeCell ref="F74:K74"/>
    <mergeCell ref="A86:C86"/>
    <mergeCell ref="C72:D72"/>
    <mergeCell ref="A74:D74"/>
    <mergeCell ref="A84:B84"/>
    <mergeCell ref="B94:C94"/>
    <mergeCell ref="A50:D50"/>
    <mergeCell ref="B88:C88"/>
    <mergeCell ref="E88:F88"/>
    <mergeCell ref="H88:I88"/>
    <mergeCell ref="B89:C89"/>
    <mergeCell ref="E89:F89"/>
    <mergeCell ref="H89:I89"/>
    <mergeCell ref="C63:H63"/>
    <mergeCell ref="H96:J96"/>
    <mergeCell ref="B90:C90"/>
    <mergeCell ref="E90:F90"/>
    <mergeCell ref="H90:I90"/>
    <mergeCell ref="B91:C91"/>
    <mergeCell ref="B92:C92"/>
    <mergeCell ref="B93:C93"/>
    <mergeCell ref="H95:J95"/>
  </mergeCells>
  <dataValidations disablePrompts="1" count="2">
    <dataValidation type="textLength" allowBlank="1" showInputMessage="1" showErrorMessage="1" sqref="H96">
      <formula1>F94</formula1>
      <formula2>#REF!</formula2>
    </dataValidation>
    <dataValidation type="textLength" allowBlank="1" showInputMessage="1" showErrorMessage="1" sqref="H95">
      <formula1>H96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+RIDYM!B7+3</f>
        <v>42647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2540</v>
      </c>
      <c r="C13" s="14">
        <f>RIDYM!C13</f>
        <v>9200</v>
      </c>
      <c r="D13" s="15">
        <f t="shared" ref="D13:D19" si="0">+C13*B13</f>
        <v>23368000</v>
      </c>
      <c r="E13" s="13">
        <v>61</v>
      </c>
      <c r="F13" s="13">
        <v>382</v>
      </c>
      <c r="G13" s="13">
        <v>0</v>
      </c>
      <c r="H13" s="13">
        <v>0</v>
      </c>
      <c r="I13" s="16">
        <f>B13+E13+F13+G13+H13</f>
        <v>2983</v>
      </c>
    </row>
    <row r="14" spans="1:12" ht="15" x14ac:dyDescent="0.25">
      <c r="A14" s="12" t="s">
        <v>19</v>
      </c>
      <c r="B14" s="13">
        <v>487</v>
      </c>
      <c r="C14" s="14">
        <f>RIDYM!C14</f>
        <v>9700</v>
      </c>
      <c r="D14" s="15">
        <f t="shared" si="0"/>
        <v>4723900</v>
      </c>
      <c r="E14" s="13">
        <v>0</v>
      </c>
      <c r="F14" s="13">
        <v>267</v>
      </c>
      <c r="G14" s="13">
        <v>1</v>
      </c>
      <c r="H14" s="13">
        <v>0</v>
      </c>
      <c r="I14" s="16">
        <f t="shared" ref="I14:I19" si="1">B14+E14+F14+G14+H14</f>
        <v>755</v>
      </c>
    </row>
    <row r="15" spans="1:12" ht="15" x14ac:dyDescent="0.25">
      <c r="A15" s="12" t="s">
        <v>20</v>
      </c>
      <c r="B15" s="13">
        <v>707</v>
      </c>
      <c r="C15" s="14">
        <f>RIDYM!C15</f>
        <v>10500</v>
      </c>
      <c r="D15" s="15">
        <f t="shared" si="0"/>
        <v>7423500</v>
      </c>
      <c r="E15" s="13">
        <v>0</v>
      </c>
      <c r="F15" s="13">
        <v>0</v>
      </c>
      <c r="G15" s="13">
        <v>1</v>
      </c>
      <c r="H15" s="13">
        <v>0</v>
      </c>
      <c r="I15" s="16">
        <f t="shared" si="1"/>
        <v>708</v>
      </c>
    </row>
    <row r="16" spans="1:12" ht="15" x14ac:dyDescent="0.25">
      <c r="A16" s="12" t="s">
        <v>21</v>
      </c>
      <c r="B16" s="13">
        <v>547</v>
      </c>
      <c r="C16" s="14">
        <f>RIDYM!C16</f>
        <v>14900</v>
      </c>
      <c r="D16" s="15">
        <f t="shared" si="0"/>
        <v>8150300</v>
      </c>
      <c r="E16" s="13">
        <v>2</v>
      </c>
      <c r="F16" s="13">
        <v>13</v>
      </c>
      <c r="G16" s="13">
        <v>0</v>
      </c>
      <c r="H16" s="13">
        <v>0</v>
      </c>
      <c r="I16" s="16">
        <f t="shared" si="1"/>
        <v>562</v>
      </c>
    </row>
    <row r="17" spans="1:9" ht="15" x14ac:dyDescent="0.25">
      <c r="A17" s="12" t="s">
        <v>22</v>
      </c>
      <c r="B17" s="13">
        <v>502</v>
      </c>
      <c r="C17" s="14">
        <f>RIDYM!C17</f>
        <v>25100</v>
      </c>
      <c r="D17" s="15">
        <f t="shared" si="0"/>
        <v>12600200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502</v>
      </c>
    </row>
    <row r="18" spans="1:9" ht="15" x14ac:dyDescent="0.25">
      <c r="A18" s="12" t="s">
        <v>23</v>
      </c>
      <c r="B18" s="13">
        <v>103</v>
      </c>
      <c r="C18" s="14">
        <f>RIDYM!C18</f>
        <v>33000</v>
      </c>
      <c r="D18" s="15">
        <f t="shared" si="0"/>
        <v>3399000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103</v>
      </c>
    </row>
    <row r="19" spans="1:9" ht="15" x14ac:dyDescent="0.25">
      <c r="A19" s="12" t="s">
        <v>24</v>
      </c>
      <c r="B19" s="13">
        <v>356</v>
      </c>
      <c r="C19" s="14">
        <f>RIDYM!C19</f>
        <v>36900</v>
      </c>
      <c r="D19" s="15">
        <f t="shared" si="0"/>
        <v>13136400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356</v>
      </c>
    </row>
    <row r="20" spans="1:9" s="2" customFormat="1" ht="15" x14ac:dyDescent="0.25">
      <c r="A20" s="12" t="s">
        <v>25</v>
      </c>
      <c r="B20" s="17">
        <f>SUM(B13:B19)</f>
        <v>5242</v>
      </c>
      <c r="C20" s="18"/>
      <c r="D20" s="19">
        <f t="shared" ref="D20:I20" si="2">SUM(D13:D19)</f>
        <v>72801300</v>
      </c>
      <c r="E20" s="17">
        <f t="shared" si="2"/>
        <v>63</v>
      </c>
      <c r="F20" s="17">
        <f t="shared" si="2"/>
        <v>662</v>
      </c>
      <c r="G20" s="17">
        <f t="shared" si="2"/>
        <v>2</v>
      </c>
      <c r="H20" s="17">
        <f t="shared" si="2"/>
        <v>0</v>
      </c>
      <c r="I20" s="17">
        <f t="shared" si="2"/>
        <v>5969</v>
      </c>
    </row>
    <row r="21" spans="1:9" ht="15" x14ac:dyDescent="0.25">
      <c r="A21" s="20" t="s">
        <v>26</v>
      </c>
      <c r="B21" s="21"/>
      <c r="C21" s="21"/>
      <c r="D21" s="22">
        <v>8700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72810000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2561</v>
      </c>
      <c r="C25" s="14">
        <f t="shared" si="3"/>
        <v>9200</v>
      </c>
      <c r="D25" s="15">
        <f t="shared" ref="D25:D31" si="4">+C25*B25</f>
        <v>23561200</v>
      </c>
      <c r="E25" s="13">
        <v>66</v>
      </c>
      <c r="F25" s="13">
        <v>389</v>
      </c>
      <c r="G25" s="13">
        <v>0</v>
      </c>
      <c r="H25" s="13">
        <v>0</v>
      </c>
      <c r="I25" s="16">
        <f>B25+E25+F25+G25+H25</f>
        <v>3016</v>
      </c>
    </row>
    <row r="26" spans="1:9" ht="15" x14ac:dyDescent="0.25">
      <c r="A26" s="12" t="s">
        <v>19</v>
      </c>
      <c r="B26" s="13">
        <v>451</v>
      </c>
      <c r="C26" s="14">
        <f t="shared" si="3"/>
        <v>9700</v>
      </c>
      <c r="D26" s="15">
        <f t="shared" si="4"/>
        <v>4374700</v>
      </c>
      <c r="E26" s="13">
        <v>0</v>
      </c>
      <c r="F26" s="13">
        <v>292</v>
      </c>
      <c r="G26" s="13">
        <v>1</v>
      </c>
      <c r="H26" s="13">
        <v>0</v>
      </c>
      <c r="I26" s="16">
        <f t="shared" ref="I26:I31" si="5">B26+E26+F26+G26+H26</f>
        <v>744</v>
      </c>
    </row>
    <row r="27" spans="1:9" ht="15" x14ac:dyDescent="0.25">
      <c r="A27" s="12" t="s">
        <v>20</v>
      </c>
      <c r="B27" s="13">
        <v>826</v>
      </c>
      <c r="C27" s="14">
        <f t="shared" si="3"/>
        <v>10500</v>
      </c>
      <c r="D27" s="15">
        <f t="shared" si="4"/>
        <v>8673000</v>
      </c>
      <c r="E27" s="13">
        <v>3</v>
      </c>
      <c r="F27" s="13">
        <v>1</v>
      </c>
      <c r="G27" s="13">
        <v>1</v>
      </c>
      <c r="H27" s="13">
        <v>0</v>
      </c>
      <c r="I27" s="16">
        <f t="shared" si="5"/>
        <v>831</v>
      </c>
    </row>
    <row r="28" spans="1:9" ht="15" x14ac:dyDescent="0.25">
      <c r="A28" s="12" t="s">
        <v>21</v>
      </c>
      <c r="B28" s="13">
        <v>584</v>
      </c>
      <c r="C28" s="14">
        <f t="shared" si="3"/>
        <v>14900</v>
      </c>
      <c r="D28" s="15">
        <f t="shared" si="4"/>
        <v>8701600</v>
      </c>
      <c r="E28" s="13">
        <v>3</v>
      </c>
      <c r="F28" s="13">
        <v>15</v>
      </c>
      <c r="G28" s="13">
        <v>0</v>
      </c>
      <c r="H28" s="13">
        <v>0</v>
      </c>
      <c r="I28" s="16">
        <f t="shared" si="5"/>
        <v>602</v>
      </c>
    </row>
    <row r="29" spans="1:9" ht="15" x14ac:dyDescent="0.25">
      <c r="A29" s="12" t="s">
        <v>22</v>
      </c>
      <c r="B29" s="13">
        <v>569</v>
      </c>
      <c r="C29" s="14">
        <f t="shared" si="3"/>
        <v>25100</v>
      </c>
      <c r="D29" s="15">
        <f t="shared" si="4"/>
        <v>14281900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569</v>
      </c>
    </row>
    <row r="30" spans="1:9" ht="15" x14ac:dyDescent="0.25">
      <c r="A30" s="12" t="s">
        <v>23</v>
      </c>
      <c r="B30" s="13">
        <v>133</v>
      </c>
      <c r="C30" s="14">
        <f t="shared" si="3"/>
        <v>33000</v>
      </c>
      <c r="D30" s="15">
        <f t="shared" si="4"/>
        <v>4389000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133</v>
      </c>
    </row>
    <row r="31" spans="1:9" ht="15" x14ac:dyDescent="0.25">
      <c r="A31" s="12" t="s">
        <v>24</v>
      </c>
      <c r="B31" s="13">
        <v>401</v>
      </c>
      <c r="C31" s="14">
        <f t="shared" si="3"/>
        <v>36900</v>
      </c>
      <c r="D31" s="15">
        <f t="shared" si="4"/>
        <v>14796900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401</v>
      </c>
    </row>
    <row r="32" spans="1:9" s="2" customFormat="1" ht="15" x14ac:dyDescent="0.25">
      <c r="A32" s="12" t="s">
        <v>25</v>
      </c>
      <c r="B32" s="17">
        <f>SUM(B25:B31)</f>
        <v>5525</v>
      </c>
      <c r="C32" s="18"/>
      <c r="D32" s="19">
        <f t="shared" ref="D32:I32" si="6">SUM(D25:D31)</f>
        <v>78778300</v>
      </c>
      <c r="E32" s="17">
        <f t="shared" si="6"/>
        <v>72</v>
      </c>
      <c r="F32" s="17">
        <f t="shared" si="6"/>
        <v>697</v>
      </c>
      <c r="G32" s="17">
        <f t="shared" si="6"/>
        <v>2</v>
      </c>
      <c r="H32" s="17">
        <f t="shared" si="6"/>
        <v>0</v>
      </c>
      <c r="I32" s="17">
        <f t="shared" si="6"/>
        <v>6296</v>
      </c>
    </row>
    <row r="33" spans="1:12" ht="15" x14ac:dyDescent="0.25">
      <c r="A33" s="20" t="s">
        <v>26</v>
      </c>
      <c r="B33" s="21"/>
      <c r="C33" s="21"/>
      <c r="D33" s="22">
        <v>4700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78783000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5101</v>
      </c>
      <c r="C37" s="14">
        <f t="shared" si="7"/>
        <v>9200</v>
      </c>
      <c r="D37" s="15">
        <f t="shared" ref="D37:D43" si="9">+D13+D25</f>
        <v>46929200</v>
      </c>
      <c r="E37" s="16">
        <f t="shared" ref="E37:H43" si="10">E25+E13</f>
        <v>127</v>
      </c>
      <c r="F37" s="16">
        <f t="shared" si="10"/>
        <v>771</v>
      </c>
      <c r="G37" s="16">
        <f t="shared" si="10"/>
        <v>0</v>
      </c>
      <c r="H37" s="16">
        <f t="shared" si="10"/>
        <v>0</v>
      </c>
      <c r="I37" s="16">
        <f>B37+E37+F37+G37+H37</f>
        <v>5999</v>
      </c>
      <c r="J37" s="26"/>
      <c r="K37" s="26"/>
    </row>
    <row r="38" spans="1:12" ht="15" x14ac:dyDescent="0.25">
      <c r="A38" s="12" t="s">
        <v>19</v>
      </c>
      <c r="B38" s="16">
        <f t="shared" si="8"/>
        <v>938</v>
      </c>
      <c r="C38" s="14">
        <f t="shared" si="7"/>
        <v>9700</v>
      </c>
      <c r="D38" s="15">
        <f t="shared" si="9"/>
        <v>9098600</v>
      </c>
      <c r="E38" s="16">
        <f t="shared" si="10"/>
        <v>0</v>
      </c>
      <c r="F38" s="16">
        <f t="shared" si="10"/>
        <v>559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1499</v>
      </c>
      <c r="J38" s="26"/>
      <c r="K38" s="26"/>
    </row>
    <row r="39" spans="1:12" ht="15" x14ac:dyDescent="0.25">
      <c r="A39" s="12" t="s">
        <v>20</v>
      </c>
      <c r="B39" s="16">
        <f t="shared" si="8"/>
        <v>1533</v>
      </c>
      <c r="C39" s="14">
        <f t="shared" si="7"/>
        <v>10500</v>
      </c>
      <c r="D39" s="15">
        <f t="shared" si="9"/>
        <v>16096500</v>
      </c>
      <c r="E39" s="16">
        <f t="shared" si="10"/>
        <v>3</v>
      </c>
      <c r="F39" s="16">
        <f t="shared" si="10"/>
        <v>1</v>
      </c>
      <c r="G39" s="16">
        <f t="shared" ref="G39:H39" si="13">G27+G15</f>
        <v>2</v>
      </c>
      <c r="H39" s="16">
        <f t="shared" si="13"/>
        <v>0</v>
      </c>
      <c r="I39" s="16">
        <f t="shared" si="12"/>
        <v>1539</v>
      </c>
      <c r="J39" s="26"/>
      <c r="K39" s="26"/>
    </row>
    <row r="40" spans="1:12" ht="15" x14ac:dyDescent="0.25">
      <c r="A40" s="12" t="s">
        <v>21</v>
      </c>
      <c r="B40" s="16">
        <f t="shared" si="8"/>
        <v>1131</v>
      </c>
      <c r="C40" s="14">
        <f t="shared" si="7"/>
        <v>14900</v>
      </c>
      <c r="D40" s="15">
        <f t="shared" si="9"/>
        <v>16851900</v>
      </c>
      <c r="E40" s="16">
        <f t="shared" si="10"/>
        <v>5</v>
      </c>
      <c r="F40" s="16">
        <f t="shared" si="10"/>
        <v>28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1164</v>
      </c>
      <c r="J40" s="26"/>
      <c r="K40" s="26"/>
    </row>
    <row r="41" spans="1:12" ht="15" x14ac:dyDescent="0.25">
      <c r="A41" s="12" t="s">
        <v>22</v>
      </c>
      <c r="B41" s="16">
        <f t="shared" si="8"/>
        <v>1071</v>
      </c>
      <c r="C41" s="14">
        <f t="shared" si="7"/>
        <v>25100</v>
      </c>
      <c r="D41" s="15">
        <f t="shared" si="9"/>
        <v>26882100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1071</v>
      </c>
      <c r="J41" s="26"/>
      <c r="K41" s="26"/>
    </row>
    <row r="42" spans="1:12" ht="15" x14ac:dyDescent="0.25">
      <c r="A42" s="12" t="s">
        <v>23</v>
      </c>
      <c r="B42" s="16">
        <f t="shared" si="8"/>
        <v>236</v>
      </c>
      <c r="C42" s="14">
        <f t="shared" si="7"/>
        <v>33000</v>
      </c>
      <c r="D42" s="15">
        <f t="shared" si="9"/>
        <v>7788000</v>
      </c>
      <c r="E42" s="16">
        <f t="shared" si="10"/>
        <v>0</v>
      </c>
      <c r="F42" s="16">
        <f>F30+F18</f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236</v>
      </c>
      <c r="J42" s="26"/>
      <c r="K42" s="26"/>
    </row>
    <row r="43" spans="1:12" ht="15" x14ac:dyDescent="0.25">
      <c r="A43" s="12" t="s">
        <v>24</v>
      </c>
      <c r="B43" s="16">
        <f t="shared" si="8"/>
        <v>757</v>
      </c>
      <c r="C43" s="14">
        <f t="shared" si="7"/>
        <v>36900</v>
      </c>
      <c r="D43" s="15">
        <f t="shared" si="9"/>
        <v>27933300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757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10767</v>
      </c>
      <c r="C44" s="18"/>
      <c r="D44" s="19">
        <f t="shared" ref="D44:F44" si="18">SUM(D37:D43)</f>
        <v>151579600</v>
      </c>
      <c r="E44" s="17">
        <f t="shared" si="18"/>
        <v>135</v>
      </c>
      <c r="F44" s="17">
        <f t="shared" si="18"/>
        <v>1359</v>
      </c>
      <c r="G44" s="17">
        <f>SUM(G37:G43)</f>
        <v>4</v>
      </c>
      <c r="H44" s="17">
        <f>SUM(H37:H43)</f>
        <v>0</v>
      </c>
      <c r="I44" s="17">
        <f>SUM(I37:I43)</f>
        <v>12265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13400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151593000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379</v>
      </c>
      <c r="D52" s="34">
        <f>(C52*B52)</f>
        <v>3486800</v>
      </c>
      <c r="E52" s="20"/>
      <c r="F52" s="32" t="s">
        <v>18</v>
      </c>
      <c r="G52" s="33">
        <f>B52-2300</f>
        <v>6900</v>
      </c>
      <c r="H52" s="13">
        <v>304</v>
      </c>
      <c r="I52" s="34">
        <f>(H52*G52)</f>
        <v>2097600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117</v>
      </c>
      <c r="D53" s="34">
        <f t="shared" ref="D53:D58" si="20">(C53*B53)</f>
        <v>1134900</v>
      </c>
      <c r="E53" s="20"/>
      <c r="F53" s="32" t="s">
        <v>19</v>
      </c>
      <c r="G53" s="33">
        <f>B53-2300</f>
        <v>7400</v>
      </c>
      <c r="H53" s="13">
        <v>120</v>
      </c>
      <c r="I53" s="34">
        <f t="shared" ref="I53:I58" si="21">(H53*G53)</f>
        <v>888000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118</v>
      </c>
      <c r="D54" s="34">
        <f t="shared" si="20"/>
        <v>1239000</v>
      </c>
      <c r="E54" s="20"/>
      <c r="F54" s="32" t="s">
        <v>20</v>
      </c>
      <c r="G54" s="33">
        <f>B54-2900</f>
        <v>7600</v>
      </c>
      <c r="H54" s="13">
        <v>69</v>
      </c>
      <c r="I54" s="34">
        <f t="shared" si="21"/>
        <v>524400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118</v>
      </c>
      <c r="D55" s="34">
        <f t="shared" si="20"/>
        <v>1758200</v>
      </c>
      <c r="E55" s="20"/>
      <c r="F55" s="32" t="s">
        <v>21</v>
      </c>
      <c r="G55" s="33">
        <f>B55-3100</f>
        <v>11800</v>
      </c>
      <c r="H55" s="13">
        <v>90</v>
      </c>
      <c r="I55" s="34">
        <f t="shared" si="21"/>
        <v>1062000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344</v>
      </c>
      <c r="D56" s="34">
        <f t="shared" si="20"/>
        <v>8634400</v>
      </c>
      <c r="E56" s="20"/>
      <c r="F56" s="32" t="s">
        <v>22</v>
      </c>
      <c r="G56" s="33">
        <f>B56-3100</f>
        <v>22000</v>
      </c>
      <c r="H56" s="13">
        <v>300</v>
      </c>
      <c r="I56" s="34">
        <f t="shared" si="21"/>
        <v>6600000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51</v>
      </c>
      <c r="D57" s="34">
        <f t="shared" si="20"/>
        <v>1683000</v>
      </c>
      <c r="E57" s="20"/>
      <c r="F57" s="32" t="s">
        <v>23</v>
      </c>
      <c r="G57" s="33">
        <f>B57-3100</f>
        <v>29900</v>
      </c>
      <c r="H57" s="13">
        <v>43</v>
      </c>
      <c r="I57" s="34">
        <f t="shared" si="21"/>
        <v>1285700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20</v>
      </c>
      <c r="D58" s="34">
        <f t="shared" si="20"/>
        <v>738000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1147</v>
      </c>
      <c r="D59" s="36">
        <f>SUM(D52:D58)</f>
        <v>18674300</v>
      </c>
      <c r="E59" s="37"/>
      <c r="F59" s="112" t="s">
        <v>39</v>
      </c>
      <c r="G59" s="112"/>
      <c r="H59" s="35">
        <f>SUM(H52:H58)</f>
        <v>936</v>
      </c>
      <c r="I59" s="36">
        <f>SUM(I52:I58)</f>
        <v>12795700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2441</v>
      </c>
      <c r="D77" s="95">
        <f>B77*C77</f>
        <v>5614300</v>
      </c>
      <c r="E77" s="3"/>
      <c r="F77" s="57" t="s">
        <v>18</v>
      </c>
      <c r="G77" s="58">
        <f t="shared" ref="G77:G83" si="24">B37</f>
        <v>5101</v>
      </c>
      <c r="H77" s="59">
        <f t="shared" ref="H77:H83" si="25">G77*200</f>
        <v>1020200</v>
      </c>
      <c r="I77" s="60">
        <f>G77*100</f>
        <v>510100</v>
      </c>
      <c r="J77" s="61">
        <f>G77*400</f>
        <v>2040400</v>
      </c>
      <c r="K77" s="92">
        <f>G77*200</f>
        <v>1020200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440</v>
      </c>
      <c r="D78" s="95">
        <f t="shared" ref="D78:D83" si="26">B78*C78</f>
        <v>1012000</v>
      </c>
      <c r="E78" s="3"/>
      <c r="F78" s="57" t="s">
        <v>19</v>
      </c>
      <c r="G78" s="58">
        <f t="shared" si="24"/>
        <v>938</v>
      </c>
      <c r="H78" s="59">
        <f t="shared" si="25"/>
        <v>187600</v>
      </c>
      <c r="I78" s="60">
        <f>G78*300</f>
        <v>281400</v>
      </c>
      <c r="J78" s="61">
        <f>G78*400</f>
        <v>375200</v>
      </c>
      <c r="K78" s="92">
        <f>G78*200</f>
        <v>187600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755</v>
      </c>
      <c r="D79" s="95">
        <f t="shared" si="26"/>
        <v>2189500</v>
      </c>
      <c r="E79" s="3"/>
      <c r="F79" s="57" t="s">
        <v>20</v>
      </c>
      <c r="G79" s="58">
        <f t="shared" si="24"/>
        <v>1533</v>
      </c>
      <c r="H79" s="59">
        <f t="shared" si="25"/>
        <v>306600</v>
      </c>
      <c r="I79" s="60">
        <f>G79*300</f>
        <v>459900</v>
      </c>
      <c r="J79" s="61">
        <f>G79*400</f>
        <v>613200</v>
      </c>
      <c r="K79" s="92">
        <f>G79*200</f>
        <v>306600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536</v>
      </c>
      <c r="D80" s="95">
        <f t="shared" si="26"/>
        <v>1661600</v>
      </c>
      <c r="E80" s="3"/>
      <c r="F80" s="57" t="s">
        <v>21</v>
      </c>
      <c r="G80" s="58">
        <f t="shared" si="24"/>
        <v>1131</v>
      </c>
      <c r="H80" s="59">
        <f t="shared" si="25"/>
        <v>226200</v>
      </c>
      <c r="I80" s="60">
        <f>G80*300</f>
        <v>339300</v>
      </c>
      <c r="J80" s="61">
        <f>G80*200</f>
        <v>226200</v>
      </c>
      <c r="K80" s="92">
        <f>G80*100</f>
        <v>113100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517</v>
      </c>
      <c r="D81" s="95">
        <f t="shared" si="26"/>
        <v>1602700</v>
      </c>
      <c r="E81" s="3"/>
      <c r="F81" s="57" t="s">
        <v>22</v>
      </c>
      <c r="G81" s="58">
        <f t="shared" si="24"/>
        <v>1071</v>
      </c>
      <c r="H81" s="59">
        <f t="shared" si="25"/>
        <v>214200</v>
      </c>
      <c r="I81" s="60">
        <f>G81*300</f>
        <v>321300</v>
      </c>
      <c r="J81" s="61">
        <f>G81*600</f>
        <v>642600</v>
      </c>
      <c r="K81" s="92">
        <f>G81*300</f>
        <v>321300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116</v>
      </c>
      <c r="D82" s="95">
        <f t="shared" si="26"/>
        <v>359600</v>
      </c>
      <c r="E82" s="3"/>
      <c r="F82" s="57" t="s">
        <v>23</v>
      </c>
      <c r="G82" s="58">
        <f t="shared" si="24"/>
        <v>236</v>
      </c>
      <c r="H82" s="59">
        <f t="shared" si="25"/>
        <v>47200</v>
      </c>
      <c r="I82" s="60">
        <f>G82*300</f>
        <v>70800</v>
      </c>
      <c r="J82" s="61">
        <f>G82*800</f>
        <v>188800</v>
      </c>
      <c r="K82" s="92">
        <f t="shared" ref="K82:K83" si="27">G82*400</f>
        <v>94400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351</v>
      </c>
      <c r="D83" s="95">
        <f t="shared" si="26"/>
        <v>1088100</v>
      </c>
      <c r="E83" s="3"/>
      <c r="F83" s="57" t="s">
        <v>24</v>
      </c>
      <c r="G83" s="58">
        <f t="shared" si="24"/>
        <v>757</v>
      </c>
      <c r="H83" s="59">
        <f t="shared" si="25"/>
        <v>151400</v>
      </c>
      <c r="I83" s="60">
        <f>G83*200</f>
        <v>151400</v>
      </c>
      <c r="J83" s="61">
        <f>G83*800</f>
        <v>605600</v>
      </c>
      <c r="K83" s="92">
        <f t="shared" si="27"/>
        <v>302800</v>
      </c>
    </row>
    <row r="84" spans="1:12" ht="20.100000000000001" customHeight="1" x14ac:dyDescent="0.25">
      <c r="A84" s="115" t="s">
        <v>54</v>
      </c>
      <c r="B84" s="115"/>
      <c r="C84" s="62">
        <f>SUM(C77:C83)</f>
        <v>5156</v>
      </c>
      <c r="D84" s="97">
        <f>SUM(D77:D83)</f>
        <v>13527800</v>
      </c>
      <c r="E84" s="3"/>
      <c r="F84" s="64" t="s">
        <v>55</v>
      </c>
      <c r="G84" s="65">
        <f>SUM(G77:G83)</f>
        <v>10767</v>
      </c>
      <c r="H84" s="66">
        <f>SUM(H77:H83)</f>
        <v>2153400</v>
      </c>
      <c r="I84" s="67">
        <f>SUM(I77:I83)</f>
        <v>2134200</v>
      </c>
      <c r="J84" s="68">
        <f>SUM(J77:J83)</f>
        <v>4692000</v>
      </c>
      <c r="K84" s="93">
        <f>SUM(K77:K83)</f>
        <v>2346000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151593000</v>
      </c>
      <c r="C88" s="127"/>
      <c r="D88" s="46"/>
      <c r="E88" s="108" t="s">
        <v>57</v>
      </c>
      <c r="F88" s="108"/>
      <c r="G88" s="72">
        <f>D59+I59</f>
        <v>31470000</v>
      </c>
      <c r="H88" s="108" t="s">
        <v>58</v>
      </c>
      <c r="I88" s="108"/>
      <c r="J88" s="73">
        <f>C59+H59+E44+F44+G44</f>
        <v>3581</v>
      </c>
    </row>
    <row r="89" spans="1:12" ht="24" x14ac:dyDescent="0.25">
      <c r="A89" s="74" t="s">
        <v>59</v>
      </c>
      <c r="B89" s="128">
        <f>D59+I59+H72</f>
        <v>31470000</v>
      </c>
      <c r="C89" s="128"/>
      <c r="D89" s="75"/>
      <c r="E89" s="108" t="s">
        <v>60</v>
      </c>
      <c r="F89" s="108"/>
      <c r="G89" s="72">
        <f>D44</f>
        <v>151579600</v>
      </c>
      <c r="H89" s="108" t="s">
        <v>61</v>
      </c>
      <c r="I89" s="108"/>
      <c r="J89" s="73">
        <f>I44</f>
        <v>12265</v>
      </c>
    </row>
    <row r="90" spans="1:12" ht="17.25" customHeight="1" x14ac:dyDescent="0.25">
      <c r="A90" s="76" t="s">
        <v>62</v>
      </c>
      <c r="B90" s="120">
        <f>D84</f>
        <v>13527800</v>
      </c>
      <c r="C90" s="120"/>
      <c r="D90" s="75"/>
      <c r="E90" s="121" t="s">
        <v>63</v>
      </c>
      <c r="F90" s="122"/>
      <c r="G90" s="77">
        <f>IF(G89=0,0,G88/G89)</f>
        <v>0.20761368944105935</v>
      </c>
      <c r="H90" s="121" t="s">
        <v>63</v>
      </c>
      <c r="I90" s="122"/>
      <c r="J90" s="77">
        <f>IF(J89=0,0,J88/J89)</f>
        <v>0.29196901752955562</v>
      </c>
    </row>
    <row r="91" spans="1:12" ht="17.25" customHeight="1" x14ac:dyDescent="0.25">
      <c r="A91" s="25" t="s">
        <v>64</v>
      </c>
      <c r="B91" s="123">
        <f>B88-B89-B90</f>
        <v>106595200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2153400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2134200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4692000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2346000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98"/>
  <sheetViews>
    <sheetView topLeftCell="A100" zoomScaleNormal="100" workbookViewId="0">
      <selection activeCell="D130" sqref="D13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+RIDYM!B7+4</f>
        <v>42648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2643</v>
      </c>
      <c r="C13" s="14">
        <f>RIDYM!C13</f>
        <v>9200</v>
      </c>
      <c r="D13" s="15">
        <f t="shared" ref="D13:D19" si="0">+C13*B13</f>
        <v>24315600</v>
      </c>
      <c r="E13" s="13">
        <v>70</v>
      </c>
      <c r="F13" s="13">
        <v>390</v>
      </c>
      <c r="G13" s="13">
        <v>4</v>
      </c>
      <c r="H13" s="13">
        <v>0</v>
      </c>
      <c r="I13" s="16">
        <f>B13+E13+F13+G13+H13</f>
        <v>3107</v>
      </c>
    </row>
    <row r="14" spans="1:12" ht="15" x14ac:dyDescent="0.25">
      <c r="A14" s="12" t="s">
        <v>19</v>
      </c>
      <c r="B14" s="13">
        <v>490</v>
      </c>
      <c r="C14" s="14">
        <f>RIDYM!C14</f>
        <v>9700</v>
      </c>
      <c r="D14" s="15">
        <f t="shared" si="0"/>
        <v>4753000</v>
      </c>
      <c r="E14" s="13">
        <v>0</v>
      </c>
      <c r="F14" s="13">
        <v>269</v>
      </c>
      <c r="G14" s="13">
        <v>0</v>
      </c>
      <c r="H14" s="13">
        <v>0</v>
      </c>
      <c r="I14" s="16">
        <f t="shared" ref="I14:I19" si="1">B14+E14+F14+G14+H14</f>
        <v>759</v>
      </c>
    </row>
    <row r="15" spans="1:12" ht="15" x14ac:dyDescent="0.25">
      <c r="A15" s="12" t="s">
        <v>20</v>
      </c>
      <c r="B15" s="13">
        <v>821</v>
      </c>
      <c r="C15" s="14">
        <f>RIDYM!C15</f>
        <v>10500</v>
      </c>
      <c r="D15" s="15">
        <f t="shared" si="0"/>
        <v>8620500</v>
      </c>
      <c r="E15" s="13">
        <v>3</v>
      </c>
      <c r="F15" s="13">
        <v>2</v>
      </c>
      <c r="G15" s="13">
        <v>0</v>
      </c>
      <c r="H15" s="13">
        <v>0</v>
      </c>
      <c r="I15" s="16">
        <f t="shared" si="1"/>
        <v>826</v>
      </c>
    </row>
    <row r="16" spans="1:12" ht="15" x14ac:dyDescent="0.25">
      <c r="A16" s="12" t="s">
        <v>21</v>
      </c>
      <c r="B16" s="13">
        <v>540</v>
      </c>
      <c r="C16" s="14">
        <f>RIDYM!C16</f>
        <v>14900</v>
      </c>
      <c r="D16" s="15">
        <f t="shared" si="0"/>
        <v>8046000</v>
      </c>
      <c r="E16" s="13">
        <v>4</v>
      </c>
      <c r="F16" s="13">
        <v>12</v>
      </c>
      <c r="G16" s="13">
        <v>0</v>
      </c>
      <c r="H16" s="13">
        <v>0</v>
      </c>
      <c r="I16" s="16">
        <f t="shared" si="1"/>
        <v>556</v>
      </c>
    </row>
    <row r="17" spans="1:9" ht="15" x14ac:dyDescent="0.25">
      <c r="A17" s="12" t="s">
        <v>22</v>
      </c>
      <c r="B17" s="13">
        <v>555</v>
      </c>
      <c r="C17" s="14">
        <f>RIDYM!C17</f>
        <v>25100</v>
      </c>
      <c r="D17" s="15">
        <f t="shared" si="0"/>
        <v>13930500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555</v>
      </c>
    </row>
    <row r="18" spans="1:9" ht="15" x14ac:dyDescent="0.25">
      <c r="A18" s="12" t="s">
        <v>23</v>
      </c>
      <c r="B18" s="13">
        <v>129</v>
      </c>
      <c r="C18" s="14">
        <f>RIDYM!C18</f>
        <v>33000</v>
      </c>
      <c r="D18" s="15">
        <f t="shared" si="0"/>
        <v>4257000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129</v>
      </c>
    </row>
    <row r="19" spans="1:9" ht="15" x14ac:dyDescent="0.25">
      <c r="A19" s="12" t="s">
        <v>24</v>
      </c>
      <c r="B19" s="13">
        <v>392</v>
      </c>
      <c r="C19" s="14">
        <f>RIDYM!C19</f>
        <v>36900</v>
      </c>
      <c r="D19" s="15">
        <f t="shared" si="0"/>
        <v>14464800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392</v>
      </c>
    </row>
    <row r="20" spans="1:9" s="2" customFormat="1" ht="15" x14ac:dyDescent="0.25">
      <c r="A20" s="12" t="s">
        <v>25</v>
      </c>
      <c r="B20" s="17">
        <f>SUM(B13:B19)</f>
        <v>5570</v>
      </c>
      <c r="C20" s="18"/>
      <c r="D20" s="19">
        <f t="shared" ref="D20:I20" si="2">SUM(D13:D19)</f>
        <v>78387400</v>
      </c>
      <c r="E20" s="17">
        <f t="shared" si="2"/>
        <v>77</v>
      </c>
      <c r="F20" s="17">
        <f t="shared" si="2"/>
        <v>673</v>
      </c>
      <c r="G20" s="17">
        <f t="shared" si="2"/>
        <v>4</v>
      </c>
      <c r="H20" s="17">
        <f t="shared" si="2"/>
        <v>0</v>
      </c>
      <c r="I20" s="17">
        <f t="shared" si="2"/>
        <v>6324</v>
      </c>
    </row>
    <row r="21" spans="1:9" ht="15" x14ac:dyDescent="0.25">
      <c r="A21" s="20" t="s">
        <v>26</v>
      </c>
      <c r="B21" s="21"/>
      <c r="C21" s="21"/>
      <c r="D21" s="22">
        <v>1900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78389300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2673</v>
      </c>
      <c r="C25" s="14">
        <f t="shared" si="3"/>
        <v>9200</v>
      </c>
      <c r="D25" s="15">
        <f t="shared" ref="D25:D31" si="4">+C25*B25</f>
        <v>24591600</v>
      </c>
      <c r="E25" s="13">
        <v>74</v>
      </c>
      <c r="F25" s="13">
        <v>415</v>
      </c>
      <c r="G25" s="13">
        <v>4</v>
      </c>
      <c r="H25" s="13">
        <v>0</v>
      </c>
      <c r="I25" s="16">
        <f>B25+E25+F25+G25+H25</f>
        <v>3166</v>
      </c>
    </row>
    <row r="26" spans="1:9" ht="15" x14ac:dyDescent="0.25">
      <c r="A26" s="12" t="s">
        <v>19</v>
      </c>
      <c r="B26" s="13">
        <v>468</v>
      </c>
      <c r="C26" s="14">
        <f t="shared" si="3"/>
        <v>9700</v>
      </c>
      <c r="D26" s="15">
        <f t="shared" si="4"/>
        <v>4539600</v>
      </c>
      <c r="E26" s="13">
        <v>0</v>
      </c>
      <c r="F26" s="13">
        <v>293</v>
      </c>
      <c r="G26" s="13">
        <v>0</v>
      </c>
      <c r="H26" s="13">
        <v>0</v>
      </c>
      <c r="I26" s="16">
        <f t="shared" ref="I26:I31" si="5">B26+E26+F26+G26+H26</f>
        <v>761</v>
      </c>
    </row>
    <row r="27" spans="1:9" ht="15" x14ac:dyDescent="0.25">
      <c r="A27" s="12" t="s">
        <v>20</v>
      </c>
      <c r="B27" s="13">
        <v>831</v>
      </c>
      <c r="C27" s="14">
        <f t="shared" si="3"/>
        <v>10500</v>
      </c>
      <c r="D27" s="15">
        <f t="shared" si="4"/>
        <v>8725500</v>
      </c>
      <c r="E27" s="13">
        <v>2</v>
      </c>
      <c r="F27" s="13">
        <v>2</v>
      </c>
      <c r="G27" s="13">
        <v>0</v>
      </c>
      <c r="H27" s="13">
        <v>0</v>
      </c>
      <c r="I27" s="16">
        <f t="shared" si="5"/>
        <v>835</v>
      </c>
    </row>
    <row r="28" spans="1:9" ht="15" x14ac:dyDescent="0.25">
      <c r="A28" s="12" t="s">
        <v>21</v>
      </c>
      <c r="B28" s="13">
        <v>594</v>
      </c>
      <c r="C28" s="14">
        <f t="shared" si="3"/>
        <v>14900</v>
      </c>
      <c r="D28" s="15">
        <f t="shared" si="4"/>
        <v>8850600</v>
      </c>
      <c r="E28" s="13">
        <v>2</v>
      </c>
      <c r="F28" s="13">
        <v>13</v>
      </c>
      <c r="G28" s="13">
        <v>0</v>
      </c>
      <c r="H28" s="13">
        <v>0</v>
      </c>
      <c r="I28" s="16">
        <f t="shared" si="5"/>
        <v>609</v>
      </c>
    </row>
    <row r="29" spans="1:9" ht="15" x14ac:dyDescent="0.25">
      <c r="A29" s="12" t="s">
        <v>22</v>
      </c>
      <c r="B29" s="13">
        <v>546</v>
      </c>
      <c r="C29" s="14">
        <f t="shared" si="3"/>
        <v>25100</v>
      </c>
      <c r="D29" s="15">
        <f t="shared" si="4"/>
        <v>13704600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546</v>
      </c>
    </row>
    <row r="30" spans="1:9" ht="15" x14ac:dyDescent="0.25">
      <c r="A30" s="12" t="s">
        <v>23</v>
      </c>
      <c r="B30" s="13">
        <v>130</v>
      </c>
      <c r="C30" s="14">
        <f t="shared" si="3"/>
        <v>33000</v>
      </c>
      <c r="D30" s="15">
        <f t="shared" si="4"/>
        <v>4290000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130</v>
      </c>
    </row>
    <row r="31" spans="1:9" ht="15" x14ac:dyDescent="0.25">
      <c r="A31" s="12" t="s">
        <v>24</v>
      </c>
      <c r="B31" s="13">
        <v>390</v>
      </c>
      <c r="C31" s="14">
        <f t="shared" si="3"/>
        <v>36900</v>
      </c>
      <c r="D31" s="15">
        <f t="shared" si="4"/>
        <v>14391000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390</v>
      </c>
    </row>
    <row r="32" spans="1:9" s="2" customFormat="1" ht="15" x14ac:dyDescent="0.25">
      <c r="A32" s="12" t="s">
        <v>25</v>
      </c>
      <c r="B32" s="17">
        <f>SUM(B25:B31)</f>
        <v>5632</v>
      </c>
      <c r="C32" s="18"/>
      <c r="D32" s="19">
        <f t="shared" ref="D32:I32" si="6">SUM(D25:D31)</f>
        <v>79092900</v>
      </c>
      <c r="E32" s="17">
        <f t="shared" si="6"/>
        <v>78</v>
      </c>
      <c r="F32" s="17">
        <f t="shared" si="6"/>
        <v>723</v>
      </c>
      <c r="G32" s="17">
        <f t="shared" si="6"/>
        <v>4</v>
      </c>
      <c r="H32" s="17">
        <f t="shared" si="6"/>
        <v>0</v>
      </c>
      <c r="I32" s="17">
        <f t="shared" si="6"/>
        <v>6437</v>
      </c>
    </row>
    <row r="33" spans="1:12" ht="15" x14ac:dyDescent="0.25">
      <c r="A33" s="20" t="s">
        <v>26</v>
      </c>
      <c r="B33" s="21"/>
      <c r="C33" s="21"/>
      <c r="D33" s="22">
        <v>4600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79097500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5316</v>
      </c>
      <c r="C37" s="14">
        <f t="shared" si="7"/>
        <v>9200</v>
      </c>
      <c r="D37" s="15">
        <f t="shared" ref="D37:D43" si="9">+D13+D25</f>
        <v>48907200</v>
      </c>
      <c r="E37" s="16">
        <f t="shared" ref="E37:H43" si="10">E25+E13</f>
        <v>144</v>
      </c>
      <c r="F37" s="16">
        <f t="shared" si="10"/>
        <v>805</v>
      </c>
      <c r="G37" s="16">
        <f t="shared" si="10"/>
        <v>8</v>
      </c>
      <c r="H37" s="16">
        <f t="shared" si="10"/>
        <v>0</v>
      </c>
      <c r="I37" s="16">
        <f>B37+E37+F37+G37+H37</f>
        <v>6273</v>
      </c>
      <c r="J37" s="26"/>
      <c r="K37" s="26"/>
    </row>
    <row r="38" spans="1:12" ht="15" x14ac:dyDescent="0.25">
      <c r="A38" s="12" t="s">
        <v>19</v>
      </c>
      <c r="B38" s="16">
        <f t="shared" si="8"/>
        <v>958</v>
      </c>
      <c r="C38" s="14">
        <f t="shared" si="7"/>
        <v>9700</v>
      </c>
      <c r="D38" s="15">
        <f t="shared" si="9"/>
        <v>9292600</v>
      </c>
      <c r="E38" s="16">
        <f t="shared" si="10"/>
        <v>0</v>
      </c>
      <c r="F38" s="16">
        <f t="shared" si="10"/>
        <v>562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1520</v>
      </c>
      <c r="J38" s="26"/>
      <c r="K38" s="26"/>
    </row>
    <row r="39" spans="1:12" ht="15" x14ac:dyDescent="0.25">
      <c r="A39" s="12" t="s">
        <v>20</v>
      </c>
      <c r="B39" s="16">
        <f t="shared" si="8"/>
        <v>1652</v>
      </c>
      <c r="C39" s="14">
        <f t="shared" si="7"/>
        <v>10500</v>
      </c>
      <c r="D39" s="15">
        <f t="shared" si="9"/>
        <v>17346000</v>
      </c>
      <c r="E39" s="16">
        <f t="shared" si="10"/>
        <v>5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1661</v>
      </c>
      <c r="J39" s="26"/>
      <c r="K39" s="26"/>
    </row>
    <row r="40" spans="1:12" ht="15" x14ac:dyDescent="0.25">
      <c r="A40" s="12" t="s">
        <v>21</v>
      </c>
      <c r="B40" s="16">
        <f t="shared" si="8"/>
        <v>1134</v>
      </c>
      <c r="C40" s="14">
        <f t="shared" si="7"/>
        <v>14900</v>
      </c>
      <c r="D40" s="15">
        <f t="shared" si="9"/>
        <v>16896600</v>
      </c>
      <c r="E40" s="16">
        <f t="shared" si="10"/>
        <v>6</v>
      </c>
      <c r="F40" s="16">
        <f t="shared" si="10"/>
        <v>25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1165</v>
      </c>
      <c r="J40" s="26"/>
      <c r="K40" s="26"/>
    </row>
    <row r="41" spans="1:12" ht="15" x14ac:dyDescent="0.25">
      <c r="A41" s="12" t="s">
        <v>22</v>
      </c>
      <c r="B41" s="16">
        <f t="shared" si="8"/>
        <v>1101</v>
      </c>
      <c r="C41" s="14">
        <f t="shared" si="7"/>
        <v>25100</v>
      </c>
      <c r="D41" s="15">
        <f t="shared" si="9"/>
        <v>27635100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1101</v>
      </c>
      <c r="J41" s="26"/>
      <c r="K41" s="26"/>
    </row>
    <row r="42" spans="1:12" ht="15" x14ac:dyDescent="0.25">
      <c r="A42" s="12" t="s">
        <v>23</v>
      </c>
      <c r="B42" s="16">
        <f t="shared" si="8"/>
        <v>259</v>
      </c>
      <c r="C42" s="14">
        <f t="shared" si="7"/>
        <v>33000</v>
      </c>
      <c r="D42" s="15">
        <f t="shared" si="9"/>
        <v>8547000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259</v>
      </c>
      <c r="J42" s="26"/>
      <c r="K42" s="26"/>
    </row>
    <row r="43" spans="1:12" ht="15" x14ac:dyDescent="0.25">
      <c r="A43" s="12" t="s">
        <v>24</v>
      </c>
      <c r="B43" s="16">
        <f t="shared" si="8"/>
        <v>782</v>
      </c>
      <c r="C43" s="14">
        <f t="shared" si="7"/>
        <v>36900</v>
      </c>
      <c r="D43" s="15">
        <f t="shared" si="9"/>
        <v>28855800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782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11202</v>
      </c>
      <c r="C44" s="18"/>
      <c r="D44" s="19">
        <f t="shared" ref="D44:F44" si="18">SUM(D37:D43)</f>
        <v>157480300</v>
      </c>
      <c r="E44" s="17">
        <f t="shared" si="18"/>
        <v>155</v>
      </c>
      <c r="F44" s="17">
        <f t="shared" si="18"/>
        <v>1396</v>
      </c>
      <c r="G44" s="17">
        <f>SUM(G37:G43)</f>
        <v>8</v>
      </c>
      <c r="H44" s="17">
        <f>SUM(H37:H43)</f>
        <v>0</v>
      </c>
      <c r="I44" s="17">
        <f>SUM(I37:I43)</f>
        <v>12761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6500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157486800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394</v>
      </c>
      <c r="D52" s="34">
        <f>(C52*B52)</f>
        <v>3624800</v>
      </c>
      <c r="E52" s="20"/>
      <c r="F52" s="32" t="s">
        <v>18</v>
      </c>
      <c r="G52" s="33">
        <f>B52-2300</f>
        <v>6900</v>
      </c>
      <c r="H52" s="13">
        <v>345</v>
      </c>
      <c r="I52" s="34">
        <f>(H52*G52)</f>
        <v>2380500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137</v>
      </c>
      <c r="D53" s="34">
        <f t="shared" ref="D53:D58" si="20">(C53*B53)</f>
        <v>1328900</v>
      </c>
      <c r="E53" s="20"/>
      <c r="F53" s="32" t="s">
        <v>19</v>
      </c>
      <c r="G53" s="33">
        <f>B53-2300</f>
        <v>7400</v>
      </c>
      <c r="H53" s="13">
        <v>132</v>
      </c>
      <c r="I53" s="34">
        <f t="shared" ref="I53:I58" si="21">(H53*G53)</f>
        <v>976800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134</v>
      </c>
      <c r="D54" s="34">
        <f t="shared" si="20"/>
        <v>1407000</v>
      </c>
      <c r="E54" s="20"/>
      <c r="F54" s="32" t="s">
        <v>20</v>
      </c>
      <c r="G54" s="33">
        <f>B54-2900</f>
        <v>7600</v>
      </c>
      <c r="H54" s="13">
        <v>88</v>
      </c>
      <c r="I54" s="34">
        <f t="shared" si="21"/>
        <v>668800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126</v>
      </c>
      <c r="D55" s="34">
        <f t="shared" si="20"/>
        <v>1877400</v>
      </c>
      <c r="E55" s="20"/>
      <c r="F55" s="32" t="s">
        <v>21</v>
      </c>
      <c r="G55" s="33">
        <f>B55-3100</f>
        <v>11800</v>
      </c>
      <c r="H55" s="13">
        <v>109</v>
      </c>
      <c r="I55" s="34">
        <f t="shared" si="21"/>
        <v>1286200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383</v>
      </c>
      <c r="D56" s="34">
        <f t="shared" si="20"/>
        <v>9613300</v>
      </c>
      <c r="E56" s="20"/>
      <c r="F56" s="32" t="s">
        <v>22</v>
      </c>
      <c r="G56" s="33">
        <f>B56-3100</f>
        <v>22000</v>
      </c>
      <c r="H56" s="13">
        <v>292</v>
      </c>
      <c r="I56" s="34">
        <f t="shared" si="21"/>
        <v>6424000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47</v>
      </c>
      <c r="D57" s="34">
        <f t="shared" si="20"/>
        <v>1551000</v>
      </c>
      <c r="E57" s="20"/>
      <c r="F57" s="32" t="s">
        <v>23</v>
      </c>
      <c r="G57" s="33">
        <f>B57-3100</f>
        <v>29900</v>
      </c>
      <c r="H57" s="13">
        <v>38</v>
      </c>
      <c r="I57" s="34">
        <f t="shared" si="21"/>
        <v>1136200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9</v>
      </c>
      <c r="D58" s="34">
        <f t="shared" si="20"/>
        <v>332100</v>
      </c>
      <c r="E58" s="20"/>
      <c r="F58" s="32" t="s">
        <v>24</v>
      </c>
      <c r="G58" s="33">
        <f>B58-3100</f>
        <v>33800</v>
      </c>
      <c r="H58" s="13">
        <v>12</v>
      </c>
      <c r="I58" s="34">
        <f t="shared" si="21"/>
        <v>405600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1230</v>
      </c>
      <c r="D59" s="36">
        <f>SUM(D52:D58)</f>
        <v>19734500</v>
      </c>
      <c r="E59" s="37"/>
      <c r="F59" s="112" t="s">
        <v>39</v>
      </c>
      <c r="G59" s="112"/>
      <c r="H59" s="35">
        <f>SUM(H52:H58)</f>
        <v>1016</v>
      </c>
      <c r="I59" s="36">
        <f>SUM(I52:I58)</f>
        <v>13278100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2531</v>
      </c>
      <c r="D77" s="95">
        <f>B77*C77</f>
        <v>5821300</v>
      </c>
      <c r="E77" s="3"/>
      <c r="F77" s="57" t="s">
        <v>18</v>
      </c>
      <c r="G77" s="58">
        <f t="shared" ref="G77:G83" si="24">B37</f>
        <v>5316</v>
      </c>
      <c r="H77" s="59">
        <f t="shared" ref="H77:H83" si="25">G77*200</f>
        <v>1063200</v>
      </c>
      <c r="I77" s="60">
        <f>G77*100</f>
        <v>531600</v>
      </c>
      <c r="J77" s="61">
        <f>G77*400</f>
        <v>2126400</v>
      </c>
      <c r="K77" s="92">
        <f>G77*200</f>
        <v>1063200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454</v>
      </c>
      <c r="D78" s="95">
        <f t="shared" ref="D78:D83" si="26">B78*C78</f>
        <v>1044200</v>
      </c>
      <c r="E78" s="3"/>
      <c r="F78" s="57" t="s">
        <v>19</v>
      </c>
      <c r="G78" s="58">
        <f t="shared" si="24"/>
        <v>958</v>
      </c>
      <c r="H78" s="59">
        <f t="shared" si="25"/>
        <v>191600</v>
      </c>
      <c r="I78" s="60">
        <f>G78*300</f>
        <v>287400</v>
      </c>
      <c r="J78" s="61">
        <f>G78*400</f>
        <v>383200</v>
      </c>
      <c r="K78" s="92">
        <f>G78*200</f>
        <v>191600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769</v>
      </c>
      <c r="D79" s="95">
        <f t="shared" si="26"/>
        <v>2230100</v>
      </c>
      <c r="E79" s="3"/>
      <c r="F79" s="57" t="s">
        <v>20</v>
      </c>
      <c r="G79" s="58">
        <f t="shared" si="24"/>
        <v>1652</v>
      </c>
      <c r="H79" s="59">
        <f t="shared" si="25"/>
        <v>330400</v>
      </c>
      <c r="I79" s="60">
        <f>G79*300</f>
        <v>495600</v>
      </c>
      <c r="J79" s="61">
        <f>G79*400</f>
        <v>660800</v>
      </c>
      <c r="K79" s="92">
        <f>G79*200</f>
        <v>330400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553</v>
      </c>
      <c r="D80" s="95">
        <f t="shared" si="26"/>
        <v>1714300</v>
      </c>
      <c r="E80" s="3"/>
      <c r="F80" s="57" t="s">
        <v>21</v>
      </c>
      <c r="G80" s="58">
        <f t="shared" si="24"/>
        <v>1134</v>
      </c>
      <c r="H80" s="59">
        <f t="shared" si="25"/>
        <v>226800</v>
      </c>
      <c r="I80" s="60">
        <f>G80*300</f>
        <v>340200</v>
      </c>
      <c r="J80" s="61">
        <f>G80*200</f>
        <v>226800</v>
      </c>
      <c r="K80" s="92">
        <f>G80*100</f>
        <v>113400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481</v>
      </c>
      <c r="D81" s="95">
        <f t="shared" si="26"/>
        <v>1491100</v>
      </c>
      <c r="E81" s="3"/>
      <c r="F81" s="57" t="s">
        <v>22</v>
      </c>
      <c r="G81" s="58">
        <f t="shared" si="24"/>
        <v>1101</v>
      </c>
      <c r="H81" s="59">
        <f t="shared" si="25"/>
        <v>220200</v>
      </c>
      <c r="I81" s="60">
        <f>G81*300</f>
        <v>330300</v>
      </c>
      <c r="J81" s="61">
        <f>G81*600</f>
        <v>660600</v>
      </c>
      <c r="K81" s="92">
        <f>G81*300</f>
        <v>330300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115</v>
      </c>
      <c r="D82" s="95">
        <f t="shared" si="26"/>
        <v>356500</v>
      </c>
      <c r="E82" s="3"/>
      <c r="F82" s="57" t="s">
        <v>23</v>
      </c>
      <c r="G82" s="58">
        <f t="shared" si="24"/>
        <v>259</v>
      </c>
      <c r="H82" s="59">
        <f t="shared" si="25"/>
        <v>51800</v>
      </c>
      <c r="I82" s="60">
        <f>G82*300</f>
        <v>77700</v>
      </c>
      <c r="J82" s="61">
        <f>G82*800</f>
        <v>207200</v>
      </c>
      <c r="K82" s="92">
        <f t="shared" ref="K82:K83" si="27">G82*400</f>
        <v>103600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346</v>
      </c>
      <c r="D83" s="95">
        <f t="shared" si="26"/>
        <v>1072600</v>
      </c>
      <c r="E83" s="3"/>
      <c r="F83" s="57" t="s">
        <v>24</v>
      </c>
      <c r="G83" s="58">
        <f t="shared" si="24"/>
        <v>782</v>
      </c>
      <c r="H83" s="59">
        <f t="shared" si="25"/>
        <v>156400</v>
      </c>
      <c r="I83" s="60">
        <f>G83*200</f>
        <v>156400</v>
      </c>
      <c r="J83" s="61">
        <f>G83*800</f>
        <v>625600</v>
      </c>
      <c r="K83" s="92">
        <f t="shared" si="27"/>
        <v>312800</v>
      </c>
    </row>
    <row r="84" spans="1:12" ht="20.100000000000001" customHeight="1" x14ac:dyDescent="0.25">
      <c r="A84" s="115" t="s">
        <v>54</v>
      </c>
      <c r="B84" s="115"/>
      <c r="C84" s="62">
        <f>SUM(C77:C83)</f>
        <v>5249</v>
      </c>
      <c r="D84" s="97">
        <f>SUM(D77:D83)</f>
        <v>13730100</v>
      </c>
      <c r="E84" s="3"/>
      <c r="F84" s="64" t="s">
        <v>55</v>
      </c>
      <c r="G84" s="65">
        <f>SUM(G77:G83)</f>
        <v>11202</v>
      </c>
      <c r="H84" s="66">
        <f>SUM(H77:H83)</f>
        <v>2240400</v>
      </c>
      <c r="I84" s="67">
        <f>SUM(I77:I83)</f>
        <v>2219200</v>
      </c>
      <c r="J84" s="68">
        <f>SUM(J77:J83)</f>
        <v>4890600</v>
      </c>
      <c r="K84" s="93">
        <f>SUM(K77:K83)</f>
        <v>2445300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157486800</v>
      </c>
      <c r="C88" s="127"/>
      <c r="D88" s="46"/>
      <c r="E88" s="108" t="s">
        <v>57</v>
      </c>
      <c r="F88" s="108"/>
      <c r="G88" s="72">
        <f>D59+I59</f>
        <v>33012600</v>
      </c>
      <c r="H88" s="108" t="s">
        <v>58</v>
      </c>
      <c r="I88" s="108"/>
      <c r="J88" s="73">
        <f>C59+H59+E44+F44+G44</f>
        <v>3805</v>
      </c>
    </row>
    <row r="89" spans="1:12" ht="24" x14ac:dyDescent="0.25">
      <c r="A89" s="74" t="s">
        <v>59</v>
      </c>
      <c r="B89" s="128">
        <f>D59+I59+H72</f>
        <v>33012600</v>
      </c>
      <c r="C89" s="128"/>
      <c r="D89" s="75"/>
      <c r="E89" s="108" t="s">
        <v>60</v>
      </c>
      <c r="F89" s="108"/>
      <c r="G89" s="72">
        <f>D44</f>
        <v>157480300</v>
      </c>
      <c r="H89" s="108" t="s">
        <v>61</v>
      </c>
      <c r="I89" s="108"/>
      <c r="J89" s="73">
        <f>I44</f>
        <v>12761</v>
      </c>
    </row>
    <row r="90" spans="1:12" ht="17.25" customHeight="1" x14ac:dyDescent="0.25">
      <c r="A90" s="76" t="s">
        <v>62</v>
      </c>
      <c r="B90" s="120">
        <f>D84</f>
        <v>13730100</v>
      </c>
      <c r="C90" s="120"/>
      <c r="D90" s="75"/>
      <c r="E90" s="121" t="s">
        <v>63</v>
      </c>
      <c r="F90" s="122"/>
      <c r="G90" s="77">
        <f>IF(G89=0,0,G88/G89)</f>
        <v>0.20963002991485286</v>
      </c>
      <c r="H90" s="121" t="s">
        <v>63</v>
      </c>
      <c r="I90" s="122"/>
      <c r="J90" s="77">
        <f>IF(J89=0,0,J88/J89)</f>
        <v>0.29817412428493067</v>
      </c>
    </row>
    <row r="91" spans="1:12" ht="17.25" customHeight="1" x14ac:dyDescent="0.25">
      <c r="A91" s="25" t="s">
        <v>64</v>
      </c>
      <c r="B91" s="123">
        <f>B88-B89-B90</f>
        <v>110744100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2240400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2219200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4890600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2445300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98"/>
  <sheetViews>
    <sheetView topLeftCell="A79" zoomScaleNormal="100" workbookViewId="0">
      <selection activeCell="E95" sqref="E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+RIDYM!B7+5</f>
        <v>42649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2844</v>
      </c>
      <c r="C13" s="14">
        <f>RIDYM!C13</f>
        <v>9200</v>
      </c>
      <c r="D13" s="15">
        <f t="shared" ref="D13:D19" si="0">+C13*B13</f>
        <v>26164800</v>
      </c>
      <c r="E13" s="13">
        <v>57</v>
      </c>
      <c r="F13" s="13">
        <v>370</v>
      </c>
      <c r="G13" s="13">
        <v>0</v>
      </c>
      <c r="H13" s="13">
        <v>0</v>
      </c>
      <c r="I13" s="16">
        <f>B13+E13+F13+G13+H13</f>
        <v>3271</v>
      </c>
    </row>
    <row r="14" spans="1:12" ht="15" x14ac:dyDescent="0.25">
      <c r="A14" s="12" t="s">
        <v>19</v>
      </c>
      <c r="B14" s="13">
        <v>501</v>
      </c>
      <c r="C14" s="14">
        <f>RIDYM!C14</f>
        <v>9700</v>
      </c>
      <c r="D14" s="15">
        <f t="shared" si="0"/>
        <v>4859700</v>
      </c>
      <c r="E14" s="13">
        <v>0</v>
      </c>
      <c r="F14" s="13">
        <v>285</v>
      </c>
      <c r="G14" s="13">
        <v>1</v>
      </c>
      <c r="H14" s="13">
        <v>0</v>
      </c>
      <c r="I14" s="16">
        <f t="shared" ref="I14:I19" si="1">B14+E14+F14+G14+H14</f>
        <v>787</v>
      </c>
    </row>
    <row r="15" spans="1:12" ht="15" x14ac:dyDescent="0.25">
      <c r="A15" s="12" t="s">
        <v>20</v>
      </c>
      <c r="B15" s="13">
        <v>789</v>
      </c>
      <c r="C15" s="14">
        <f>RIDYM!C15</f>
        <v>10500</v>
      </c>
      <c r="D15" s="15">
        <f t="shared" si="0"/>
        <v>8284500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797</v>
      </c>
    </row>
    <row r="16" spans="1:12" ht="15" x14ac:dyDescent="0.25">
      <c r="A16" s="12" t="s">
        <v>21</v>
      </c>
      <c r="B16" s="13">
        <v>515</v>
      </c>
      <c r="C16" s="14">
        <f>RIDYM!C16</f>
        <v>14900</v>
      </c>
      <c r="D16" s="15">
        <f t="shared" si="0"/>
        <v>7673500</v>
      </c>
      <c r="E16" s="13">
        <v>6</v>
      </c>
      <c r="F16" s="13">
        <v>10</v>
      </c>
      <c r="G16" s="13">
        <v>0</v>
      </c>
      <c r="H16" s="13">
        <v>0</v>
      </c>
      <c r="I16" s="16">
        <f t="shared" si="1"/>
        <v>531</v>
      </c>
    </row>
    <row r="17" spans="1:9" ht="15" x14ac:dyDescent="0.25">
      <c r="A17" s="12" t="s">
        <v>22</v>
      </c>
      <c r="B17" s="13">
        <v>538</v>
      </c>
      <c r="C17" s="14">
        <f>RIDYM!C17</f>
        <v>25100</v>
      </c>
      <c r="D17" s="15">
        <f t="shared" si="0"/>
        <v>13503800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538</v>
      </c>
    </row>
    <row r="18" spans="1:9" ht="15" x14ac:dyDescent="0.25">
      <c r="A18" s="12" t="s">
        <v>23</v>
      </c>
      <c r="B18" s="13">
        <v>155</v>
      </c>
      <c r="C18" s="14">
        <f>RIDYM!C18</f>
        <v>33000</v>
      </c>
      <c r="D18" s="15">
        <f t="shared" si="0"/>
        <v>5115000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155</v>
      </c>
    </row>
    <row r="19" spans="1:9" ht="15" x14ac:dyDescent="0.25">
      <c r="A19" s="12" t="s">
        <v>24</v>
      </c>
      <c r="B19" s="13">
        <v>426</v>
      </c>
      <c r="C19" s="14">
        <f>RIDYM!C19</f>
        <v>36900</v>
      </c>
      <c r="D19" s="15">
        <f t="shared" si="0"/>
        <v>15719400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426</v>
      </c>
    </row>
    <row r="20" spans="1:9" s="2" customFormat="1" ht="15" x14ac:dyDescent="0.25">
      <c r="A20" s="12" t="s">
        <v>25</v>
      </c>
      <c r="B20" s="17">
        <f>SUM(B13:B19)</f>
        <v>5768</v>
      </c>
      <c r="C20" s="18"/>
      <c r="D20" s="19">
        <f t="shared" ref="D20:I20" si="2">SUM(D13:D19)</f>
        <v>81320700</v>
      </c>
      <c r="E20" s="17">
        <f t="shared" si="2"/>
        <v>69</v>
      </c>
      <c r="F20" s="17">
        <f t="shared" si="2"/>
        <v>667</v>
      </c>
      <c r="G20" s="17">
        <f t="shared" si="2"/>
        <v>1</v>
      </c>
      <c r="H20" s="17">
        <f t="shared" si="2"/>
        <v>0</v>
      </c>
      <c r="I20" s="17">
        <f t="shared" si="2"/>
        <v>6505</v>
      </c>
    </row>
    <row r="21" spans="1:9" ht="15" x14ac:dyDescent="0.25">
      <c r="A21" s="20" t="s">
        <v>26</v>
      </c>
      <c r="B21" s="21"/>
      <c r="C21" s="21"/>
      <c r="D21" s="22">
        <v>6000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81326700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2607</v>
      </c>
      <c r="C25" s="14">
        <f t="shared" si="3"/>
        <v>9200</v>
      </c>
      <c r="D25" s="15">
        <f t="shared" ref="D25:D31" si="4">+C25*B25</f>
        <v>23984400</v>
      </c>
      <c r="E25" s="13">
        <v>54</v>
      </c>
      <c r="F25" s="13">
        <v>412</v>
      </c>
      <c r="G25" s="13">
        <v>0</v>
      </c>
      <c r="H25" s="13">
        <v>0</v>
      </c>
      <c r="I25" s="16">
        <f>B25+E25+F25+G25+H25</f>
        <v>3073</v>
      </c>
    </row>
    <row r="26" spans="1:9" ht="15" x14ac:dyDescent="0.25">
      <c r="A26" s="12" t="s">
        <v>19</v>
      </c>
      <c r="B26" s="13">
        <v>465</v>
      </c>
      <c r="C26" s="14">
        <f t="shared" si="3"/>
        <v>9700</v>
      </c>
      <c r="D26" s="15">
        <f t="shared" si="4"/>
        <v>4510500</v>
      </c>
      <c r="E26" s="13">
        <v>0</v>
      </c>
      <c r="F26" s="13">
        <v>322</v>
      </c>
      <c r="G26" s="13">
        <v>1</v>
      </c>
      <c r="H26" s="13">
        <v>0</v>
      </c>
      <c r="I26" s="16">
        <f t="shared" ref="I26:I31" si="5">B26+E26+F26+G26+H26</f>
        <v>788</v>
      </c>
    </row>
    <row r="27" spans="1:9" ht="15" x14ac:dyDescent="0.25">
      <c r="A27" s="12" t="s">
        <v>20</v>
      </c>
      <c r="B27" s="13">
        <v>782</v>
      </c>
      <c r="C27" s="14">
        <f t="shared" si="3"/>
        <v>10500</v>
      </c>
      <c r="D27" s="15">
        <f t="shared" si="4"/>
        <v>8211000</v>
      </c>
      <c r="E27" s="13">
        <v>5</v>
      </c>
      <c r="F27" s="13">
        <v>2</v>
      </c>
      <c r="G27" s="13">
        <v>0</v>
      </c>
      <c r="H27" s="13">
        <v>0</v>
      </c>
      <c r="I27" s="16">
        <f t="shared" si="5"/>
        <v>789</v>
      </c>
    </row>
    <row r="28" spans="1:9" ht="15" x14ac:dyDescent="0.25">
      <c r="A28" s="12" t="s">
        <v>21</v>
      </c>
      <c r="B28" s="13">
        <v>555</v>
      </c>
      <c r="C28" s="14">
        <f t="shared" si="3"/>
        <v>14900</v>
      </c>
      <c r="D28" s="15">
        <f t="shared" si="4"/>
        <v>8269500</v>
      </c>
      <c r="E28" s="13">
        <v>7</v>
      </c>
      <c r="F28" s="13">
        <v>13</v>
      </c>
      <c r="G28" s="13">
        <v>0</v>
      </c>
      <c r="H28" s="13">
        <v>0</v>
      </c>
      <c r="I28" s="16">
        <f t="shared" si="5"/>
        <v>575</v>
      </c>
    </row>
    <row r="29" spans="1:9" ht="15" x14ac:dyDescent="0.25">
      <c r="A29" s="12" t="s">
        <v>22</v>
      </c>
      <c r="B29" s="13">
        <v>523</v>
      </c>
      <c r="C29" s="14">
        <f t="shared" si="3"/>
        <v>25100</v>
      </c>
      <c r="D29" s="15">
        <f t="shared" si="4"/>
        <v>13127300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523</v>
      </c>
    </row>
    <row r="30" spans="1:9" ht="15" x14ac:dyDescent="0.25">
      <c r="A30" s="12" t="s">
        <v>23</v>
      </c>
      <c r="B30" s="13">
        <v>144</v>
      </c>
      <c r="C30" s="14">
        <f t="shared" si="3"/>
        <v>33000</v>
      </c>
      <c r="D30" s="15">
        <f t="shared" si="4"/>
        <v>4752000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144</v>
      </c>
    </row>
    <row r="31" spans="1:9" ht="15" x14ac:dyDescent="0.25">
      <c r="A31" s="12" t="s">
        <v>24</v>
      </c>
      <c r="B31" s="13">
        <v>345</v>
      </c>
      <c r="C31" s="14">
        <f t="shared" si="3"/>
        <v>36900</v>
      </c>
      <c r="D31" s="15">
        <f t="shared" si="4"/>
        <v>12730500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345</v>
      </c>
    </row>
    <row r="32" spans="1:9" s="2" customFormat="1" ht="15" x14ac:dyDescent="0.25">
      <c r="A32" s="12" t="s">
        <v>25</v>
      </c>
      <c r="B32" s="17">
        <f>SUM(B25:B31)</f>
        <v>5421</v>
      </c>
      <c r="C32" s="18"/>
      <c r="D32" s="19">
        <f t="shared" ref="D32:I32" si="6">SUM(D25:D31)</f>
        <v>75585200</v>
      </c>
      <c r="E32" s="17">
        <f t="shared" si="6"/>
        <v>66</v>
      </c>
      <c r="F32" s="17">
        <f t="shared" si="6"/>
        <v>749</v>
      </c>
      <c r="G32" s="17">
        <f t="shared" si="6"/>
        <v>1</v>
      </c>
      <c r="H32" s="17">
        <f t="shared" si="6"/>
        <v>0</v>
      </c>
      <c r="I32" s="17">
        <f t="shared" si="6"/>
        <v>6237</v>
      </c>
    </row>
    <row r="33" spans="1:12" ht="15" x14ac:dyDescent="0.25">
      <c r="A33" s="20" t="s">
        <v>26</v>
      </c>
      <c r="B33" s="21"/>
      <c r="C33" s="21"/>
      <c r="D33" s="22">
        <v>1000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75586200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5451</v>
      </c>
      <c r="C37" s="14">
        <f t="shared" si="7"/>
        <v>9200</v>
      </c>
      <c r="D37" s="15">
        <f t="shared" ref="D37:D43" si="9">+D13+D25</f>
        <v>50149200</v>
      </c>
      <c r="E37" s="16">
        <f t="shared" ref="E37:H43" si="10">E25+E13</f>
        <v>111</v>
      </c>
      <c r="F37" s="16">
        <f t="shared" si="10"/>
        <v>782</v>
      </c>
      <c r="G37" s="16">
        <f t="shared" si="10"/>
        <v>0</v>
      </c>
      <c r="H37" s="16">
        <f t="shared" si="10"/>
        <v>0</v>
      </c>
      <c r="I37" s="16">
        <f>B37+E37+F37+G37+H37</f>
        <v>6344</v>
      </c>
      <c r="J37" s="26"/>
      <c r="K37" s="26"/>
    </row>
    <row r="38" spans="1:12" ht="15" x14ac:dyDescent="0.25">
      <c r="A38" s="12" t="s">
        <v>19</v>
      </c>
      <c r="B38" s="16">
        <f t="shared" si="8"/>
        <v>966</v>
      </c>
      <c r="C38" s="14">
        <f t="shared" si="7"/>
        <v>9700</v>
      </c>
      <c r="D38" s="15">
        <f t="shared" si="9"/>
        <v>9370200</v>
      </c>
      <c r="E38" s="16">
        <f t="shared" si="10"/>
        <v>0</v>
      </c>
      <c r="F38" s="16">
        <f t="shared" si="10"/>
        <v>607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1575</v>
      </c>
      <c r="J38" s="26"/>
      <c r="K38" s="26"/>
    </row>
    <row r="39" spans="1:12" ht="15" x14ac:dyDescent="0.25">
      <c r="A39" s="12" t="s">
        <v>20</v>
      </c>
      <c r="B39" s="16">
        <f t="shared" si="8"/>
        <v>1571</v>
      </c>
      <c r="C39" s="14">
        <f t="shared" si="7"/>
        <v>10500</v>
      </c>
      <c r="D39" s="15">
        <f t="shared" si="9"/>
        <v>16495500</v>
      </c>
      <c r="E39" s="16">
        <f t="shared" si="10"/>
        <v>11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1586</v>
      </c>
      <c r="J39" s="26"/>
      <c r="K39" s="26"/>
    </row>
    <row r="40" spans="1:12" ht="15" x14ac:dyDescent="0.25">
      <c r="A40" s="12" t="s">
        <v>21</v>
      </c>
      <c r="B40" s="16">
        <f t="shared" si="8"/>
        <v>1070</v>
      </c>
      <c r="C40" s="14">
        <f t="shared" si="7"/>
        <v>14900</v>
      </c>
      <c r="D40" s="15">
        <f t="shared" si="9"/>
        <v>15943000</v>
      </c>
      <c r="E40" s="16">
        <f t="shared" si="10"/>
        <v>13</v>
      </c>
      <c r="F40" s="16">
        <f t="shared" si="10"/>
        <v>23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1106</v>
      </c>
      <c r="J40" s="26"/>
      <c r="K40" s="26"/>
    </row>
    <row r="41" spans="1:12" ht="15" x14ac:dyDescent="0.25">
      <c r="A41" s="12" t="s">
        <v>22</v>
      </c>
      <c r="B41" s="16">
        <f t="shared" si="8"/>
        <v>1061</v>
      </c>
      <c r="C41" s="14">
        <f t="shared" si="7"/>
        <v>25100</v>
      </c>
      <c r="D41" s="15">
        <f t="shared" si="9"/>
        <v>26631100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1061</v>
      </c>
      <c r="J41" s="26"/>
      <c r="K41" s="26"/>
    </row>
    <row r="42" spans="1:12" ht="15" x14ac:dyDescent="0.25">
      <c r="A42" s="12" t="s">
        <v>23</v>
      </c>
      <c r="B42" s="16">
        <f t="shared" si="8"/>
        <v>299</v>
      </c>
      <c r="C42" s="14">
        <f t="shared" si="7"/>
        <v>33000</v>
      </c>
      <c r="D42" s="15">
        <f t="shared" si="9"/>
        <v>9867000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299</v>
      </c>
      <c r="J42" s="26"/>
      <c r="K42" s="26"/>
    </row>
    <row r="43" spans="1:12" ht="15" x14ac:dyDescent="0.25">
      <c r="A43" s="12" t="s">
        <v>24</v>
      </c>
      <c r="B43" s="16">
        <f t="shared" si="8"/>
        <v>771</v>
      </c>
      <c r="C43" s="14">
        <f t="shared" si="7"/>
        <v>36900</v>
      </c>
      <c r="D43" s="15">
        <f t="shared" si="9"/>
        <v>28449900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771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11189</v>
      </c>
      <c r="C44" s="18"/>
      <c r="D44" s="19">
        <f t="shared" ref="D44:F44" si="18">SUM(D37:D43)</f>
        <v>156905900</v>
      </c>
      <c r="E44" s="17">
        <f t="shared" si="18"/>
        <v>135</v>
      </c>
      <c r="F44" s="17">
        <f t="shared" si="18"/>
        <v>1416</v>
      </c>
      <c r="G44" s="17">
        <f>SUM(G37:G43)</f>
        <v>2</v>
      </c>
      <c r="H44" s="17">
        <f>SUM(H37:H43)</f>
        <v>0</v>
      </c>
      <c r="I44" s="17">
        <f>SUM(I37:I43)</f>
        <v>12742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7000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156912900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411</v>
      </c>
      <c r="D52" s="34">
        <f>(C52*B52)</f>
        <v>3781200</v>
      </c>
      <c r="E52" s="20"/>
      <c r="F52" s="32" t="s">
        <v>18</v>
      </c>
      <c r="G52" s="33">
        <f>B52-2300</f>
        <v>6900</v>
      </c>
      <c r="H52" s="13">
        <v>310</v>
      </c>
      <c r="I52" s="34">
        <f>(H52*G52)</f>
        <v>2139000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161</v>
      </c>
      <c r="D53" s="34">
        <f t="shared" ref="D53:D58" si="20">(C53*B53)</f>
        <v>1561700</v>
      </c>
      <c r="E53" s="20"/>
      <c r="F53" s="32" t="s">
        <v>19</v>
      </c>
      <c r="G53" s="33">
        <f>B53-2300</f>
        <v>7400</v>
      </c>
      <c r="H53" s="13">
        <v>142</v>
      </c>
      <c r="I53" s="34">
        <f t="shared" ref="I53:I58" si="21">(H53*G53)</f>
        <v>1050800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116</v>
      </c>
      <c r="D54" s="34">
        <f t="shared" si="20"/>
        <v>1218000</v>
      </c>
      <c r="E54" s="20"/>
      <c r="F54" s="32" t="s">
        <v>20</v>
      </c>
      <c r="G54" s="33">
        <f>B54-2900</f>
        <v>7600</v>
      </c>
      <c r="H54" s="13">
        <v>76</v>
      </c>
      <c r="I54" s="34">
        <f t="shared" si="21"/>
        <v>577600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97</v>
      </c>
      <c r="D55" s="34">
        <f t="shared" si="20"/>
        <v>1445300</v>
      </c>
      <c r="E55" s="20"/>
      <c r="F55" s="32" t="s">
        <v>21</v>
      </c>
      <c r="G55" s="33">
        <f>B55-3100</f>
        <v>11800</v>
      </c>
      <c r="H55" s="13">
        <v>84</v>
      </c>
      <c r="I55" s="34">
        <f t="shared" si="21"/>
        <v>991200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338</v>
      </c>
      <c r="D56" s="34">
        <f t="shared" si="20"/>
        <v>8483800</v>
      </c>
      <c r="E56" s="20"/>
      <c r="F56" s="32" t="s">
        <v>22</v>
      </c>
      <c r="G56" s="33">
        <f>B56-3100</f>
        <v>22000</v>
      </c>
      <c r="H56" s="13">
        <v>281</v>
      </c>
      <c r="I56" s="34">
        <f t="shared" si="21"/>
        <v>6182000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48</v>
      </c>
      <c r="D57" s="34">
        <f t="shared" si="20"/>
        <v>1584000</v>
      </c>
      <c r="E57" s="20"/>
      <c r="F57" s="32" t="s">
        <v>23</v>
      </c>
      <c r="G57" s="33">
        <f>B57-3100</f>
        <v>29900</v>
      </c>
      <c r="H57" s="13">
        <v>43</v>
      </c>
      <c r="I57" s="34">
        <f t="shared" si="21"/>
        <v>1285700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15</v>
      </c>
      <c r="D58" s="34">
        <f t="shared" si="20"/>
        <v>553500</v>
      </c>
      <c r="E58" s="20"/>
      <c r="F58" s="32" t="s">
        <v>24</v>
      </c>
      <c r="G58" s="33">
        <f>B58-3100</f>
        <v>33800</v>
      </c>
      <c r="H58" s="13">
        <v>9</v>
      </c>
      <c r="I58" s="34">
        <f t="shared" si="21"/>
        <v>304200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1186</v>
      </c>
      <c r="D59" s="36">
        <f>SUM(D52:D58)</f>
        <v>18627500</v>
      </c>
      <c r="E59" s="37"/>
      <c r="F59" s="112" t="s">
        <v>39</v>
      </c>
      <c r="G59" s="112"/>
      <c r="H59" s="35">
        <f>SUM(H52:H58)</f>
        <v>945</v>
      </c>
      <c r="I59" s="36">
        <f>SUM(I52:I58)</f>
        <v>12530500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2504</v>
      </c>
      <c r="D77" s="95">
        <f>B77*C77</f>
        <v>5759200</v>
      </c>
      <c r="E77" s="3"/>
      <c r="F77" s="57" t="s">
        <v>18</v>
      </c>
      <c r="G77" s="58">
        <f t="shared" ref="G77:G83" si="24">B37</f>
        <v>5451</v>
      </c>
      <c r="H77" s="59">
        <f t="shared" ref="H77:H83" si="25">G77*200</f>
        <v>1090200</v>
      </c>
      <c r="I77" s="60">
        <f>G77*100</f>
        <v>545100</v>
      </c>
      <c r="J77" s="61">
        <f>G77*400</f>
        <v>2180400</v>
      </c>
      <c r="K77" s="92">
        <f>G77*200</f>
        <v>1090200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456</v>
      </c>
      <c r="D78" s="95">
        <f t="shared" ref="D78:D83" si="26">B78*C78</f>
        <v>1048800</v>
      </c>
      <c r="E78" s="3"/>
      <c r="F78" s="57" t="s">
        <v>19</v>
      </c>
      <c r="G78" s="58">
        <f t="shared" si="24"/>
        <v>966</v>
      </c>
      <c r="H78" s="59">
        <f t="shared" si="25"/>
        <v>193200</v>
      </c>
      <c r="I78" s="60">
        <f>G78*300</f>
        <v>289800</v>
      </c>
      <c r="J78" s="61">
        <f>G78*400</f>
        <v>386400</v>
      </c>
      <c r="K78" s="92">
        <f>G78*200</f>
        <v>193200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716</v>
      </c>
      <c r="D79" s="95">
        <f t="shared" si="26"/>
        <v>2076400</v>
      </c>
      <c r="E79" s="3"/>
      <c r="F79" s="57" t="s">
        <v>20</v>
      </c>
      <c r="G79" s="58">
        <f t="shared" si="24"/>
        <v>1571</v>
      </c>
      <c r="H79" s="59">
        <f t="shared" si="25"/>
        <v>314200</v>
      </c>
      <c r="I79" s="60">
        <f>G79*300</f>
        <v>471300</v>
      </c>
      <c r="J79" s="61">
        <f>G79*400</f>
        <v>628400</v>
      </c>
      <c r="K79" s="92">
        <f>G79*200</f>
        <v>314200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519</v>
      </c>
      <c r="D80" s="95">
        <f t="shared" si="26"/>
        <v>1608900</v>
      </c>
      <c r="E80" s="3"/>
      <c r="F80" s="57" t="s">
        <v>21</v>
      </c>
      <c r="G80" s="58">
        <f t="shared" si="24"/>
        <v>1070</v>
      </c>
      <c r="H80" s="59">
        <f t="shared" si="25"/>
        <v>214000</v>
      </c>
      <c r="I80" s="60">
        <f>G80*300</f>
        <v>321000</v>
      </c>
      <c r="J80" s="61">
        <f>G80*200</f>
        <v>214000</v>
      </c>
      <c r="K80" s="92">
        <f>G80*100</f>
        <v>107000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469</v>
      </c>
      <c r="D81" s="95">
        <f t="shared" si="26"/>
        <v>1453900</v>
      </c>
      <c r="E81" s="3"/>
      <c r="F81" s="57" t="s">
        <v>22</v>
      </c>
      <c r="G81" s="58">
        <f t="shared" si="24"/>
        <v>1061</v>
      </c>
      <c r="H81" s="59">
        <f t="shared" si="25"/>
        <v>212200</v>
      </c>
      <c r="I81" s="60">
        <f>G81*300</f>
        <v>318300</v>
      </c>
      <c r="J81" s="61">
        <f>G81*600</f>
        <v>636600</v>
      </c>
      <c r="K81" s="92">
        <f>G81*300</f>
        <v>318300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131</v>
      </c>
      <c r="D82" s="95">
        <f t="shared" si="26"/>
        <v>406100</v>
      </c>
      <c r="E82" s="3"/>
      <c r="F82" s="57" t="s">
        <v>23</v>
      </c>
      <c r="G82" s="58">
        <f t="shared" si="24"/>
        <v>299</v>
      </c>
      <c r="H82" s="59">
        <f t="shared" si="25"/>
        <v>59800</v>
      </c>
      <c r="I82" s="60">
        <f>G82*300</f>
        <v>89700</v>
      </c>
      <c r="J82" s="61">
        <f>G82*800</f>
        <v>239200</v>
      </c>
      <c r="K82" s="92">
        <f t="shared" ref="K82:K83" si="27">G82*400</f>
        <v>119600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316</v>
      </c>
      <c r="D83" s="95">
        <f t="shared" si="26"/>
        <v>979600</v>
      </c>
      <c r="E83" s="3"/>
      <c r="F83" s="57" t="s">
        <v>24</v>
      </c>
      <c r="G83" s="58">
        <f t="shared" si="24"/>
        <v>771</v>
      </c>
      <c r="H83" s="59">
        <f t="shared" si="25"/>
        <v>154200</v>
      </c>
      <c r="I83" s="60">
        <f>G83*200</f>
        <v>154200</v>
      </c>
      <c r="J83" s="61">
        <f>G83*800</f>
        <v>616800</v>
      </c>
      <c r="K83" s="92">
        <f t="shared" si="27"/>
        <v>308400</v>
      </c>
    </row>
    <row r="84" spans="1:12" ht="20.100000000000001" customHeight="1" x14ac:dyDescent="0.25">
      <c r="A84" s="115" t="s">
        <v>54</v>
      </c>
      <c r="B84" s="115"/>
      <c r="C84" s="62">
        <f>SUM(C77:C83)</f>
        <v>5111</v>
      </c>
      <c r="D84" s="97">
        <f>SUM(D77:D83)</f>
        <v>13332900</v>
      </c>
      <c r="E84" s="3"/>
      <c r="F84" s="64" t="s">
        <v>55</v>
      </c>
      <c r="G84" s="65">
        <f>SUM(G77:G83)</f>
        <v>11189</v>
      </c>
      <c r="H84" s="66">
        <f>SUM(H77:H83)</f>
        <v>2237800</v>
      </c>
      <c r="I84" s="67">
        <f>SUM(I77:I83)</f>
        <v>2189400</v>
      </c>
      <c r="J84" s="68">
        <f>SUM(J77:J83)</f>
        <v>4901800</v>
      </c>
      <c r="K84" s="93">
        <f>SUM(K77:K83)</f>
        <v>2450900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156912900</v>
      </c>
      <c r="C88" s="127"/>
      <c r="D88" s="46"/>
      <c r="E88" s="108" t="s">
        <v>57</v>
      </c>
      <c r="F88" s="108"/>
      <c r="G88" s="72">
        <f>D59+I59</f>
        <v>31158000</v>
      </c>
      <c r="H88" s="108" t="s">
        <v>58</v>
      </c>
      <c r="I88" s="108"/>
      <c r="J88" s="73">
        <f>C59+H59+E44+F44+G44</f>
        <v>3684</v>
      </c>
    </row>
    <row r="89" spans="1:12" ht="24" x14ac:dyDescent="0.25">
      <c r="A89" s="74" t="s">
        <v>59</v>
      </c>
      <c r="B89" s="128">
        <f>D59+I59+H72</f>
        <v>31158000</v>
      </c>
      <c r="C89" s="128"/>
      <c r="D89" s="75"/>
      <c r="E89" s="108" t="s">
        <v>60</v>
      </c>
      <c r="F89" s="108"/>
      <c r="G89" s="72">
        <f>D44</f>
        <v>156905900</v>
      </c>
      <c r="H89" s="108" t="s">
        <v>61</v>
      </c>
      <c r="I89" s="108"/>
      <c r="J89" s="73">
        <f>I44</f>
        <v>12742</v>
      </c>
    </row>
    <row r="90" spans="1:12" ht="17.25" customHeight="1" x14ac:dyDescent="0.25">
      <c r="A90" s="76" t="s">
        <v>62</v>
      </c>
      <c r="B90" s="120">
        <f>D84</f>
        <v>13332900</v>
      </c>
      <c r="C90" s="120"/>
      <c r="D90" s="75"/>
      <c r="E90" s="121" t="s">
        <v>63</v>
      </c>
      <c r="F90" s="122"/>
      <c r="G90" s="77">
        <f>IF(G89=0,0,G88/G89)</f>
        <v>0.19857761881484381</v>
      </c>
      <c r="H90" s="121" t="s">
        <v>63</v>
      </c>
      <c r="I90" s="122"/>
      <c r="J90" s="77">
        <f>IF(J89=0,0,J88/J89)</f>
        <v>0.28912258672107988</v>
      </c>
    </row>
    <row r="91" spans="1:12" ht="17.25" customHeight="1" x14ac:dyDescent="0.25">
      <c r="A91" s="25" t="s">
        <v>64</v>
      </c>
      <c r="B91" s="123">
        <f>B88-B89-B90</f>
        <v>112422000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2237800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2189400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4901800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2450900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98"/>
  <sheetViews>
    <sheetView topLeftCell="A88" zoomScaleNormal="100" workbookViewId="0">
      <selection activeCell="E100" sqref="E10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+RIDYM!B7+6</f>
        <v>42650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3262</v>
      </c>
      <c r="C13" s="14">
        <f>RIDYM!C13</f>
        <v>9200</v>
      </c>
      <c r="D13" s="15">
        <f t="shared" ref="D13:D19" si="0">+C13*B13</f>
        <v>30010400</v>
      </c>
      <c r="E13" s="13">
        <v>66</v>
      </c>
      <c r="F13" s="13">
        <v>376</v>
      </c>
      <c r="G13" s="13">
        <v>1</v>
      </c>
      <c r="H13" s="13">
        <v>0</v>
      </c>
      <c r="I13" s="16">
        <f>B13+E13+F13+G13+H13</f>
        <v>3705</v>
      </c>
    </row>
    <row r="14" spans="1:12" ht="15" x14ac:dyDescent="0.25">
      <c r="A14" s="12" t="s">
        <v>19</v>
      </c>
      <c r="B14" s="13">
        <v>587</v>
      </c>
      <c r="C14" s="14">
        <f>RIDYM!C14</f>
        <v>9700</v>
      </c>
      <c r="D14" s="15">
        <f t="shared" si="0"/>
        <v>5693900</v>
      </c>
      <c r="E14" s="13">
        <v>0</v>
      </c>
      <c r="F14" s="13">
        <v>292</v>
      </c>
      <c r="G14" s="13">
        <v>0</v>
      </c>
      <c r="H14" s="13">
        <v>0</v>
      </c>
      <c r="I14" s="16">
        <f t="shared" ref="I14:I19" si="1">B14+E14+F14+G14+H14</f>
        <v>879</v>
      </c>
    </row>
    <row r="15" spans="1:12" ht="15" x14ac:dyDescent="0.25">
      <c r="A15" s="12" t="s">
        <v>20</v>
      </c>
      <c r="B15" s="13">
        <v>817</v>
      </c>
      <c r="C15" s="14">
        <f>RIDYM!C15</f>
        <v>10500</v>
      </c>
      <c r="D15" s="15">
        <f t="shared" si="0"/>
        <v>8578500</v>
      </c>
      <c r="E15" s="13">
        <v>2</v>
      </c>
      <c r="F15" s="13">
        <v>1</v>
      </c>
      <c r="G15" s="13">
        <v>0</v>
      </c>
      <c r="H15" s="13">
        <v>0</v>
      </c>
      <c r="I15" s="16">
        <f t="shared" si="1"/>
        <v>820</v>
      </c>
    </row>
    <row r="16" spans="1:12" ht="15" x14ac:dyDescent="0.25">
      <c r="A16" s="12" t="s">
        <v>21</v>
      </c>
      <c r="B16" s="13">
        <v>507</v>
      </c>
      <c r="C16" s="14">
        <f>RIDYM!C16</f>
        <v>14900</v>
      </c>
      <c r="D16" s="15">
        <f t="shared" si="0"/>
        <v>7554300</v>
      </c>
      <c r="E16" s="13">
        <v>3</v>
      </c>
      <c r="F16" s="13">
        <v>10</v>
      </c>
      <c r="G16" s="13">
        <v>0</v>
      </c>
      <c r="H16" s="13">
        <v>0</v>
      </c>
      <c r="I16" s="16">
        <f t="shared" si="1"/>
        <v>520</v>
      </c>
    </row>
    <row r="17" spans="1:9" ht="15" x14ac:dyDescent="0.25">
      <c r="A17" s="12" t="s">
        <v>22</v>
      </c>
      <c r="B17" s="13">
        <v>516</v>
      </c>
      <c r="C17" s="14">
        <f>RIDYM!C17</f>
        <v>25100</v>
      </c>
      <c r="D17" s="15">
        <f t="shared" si="0"/>
        <v>12951600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516</v>
      </c>
    </row>
    <row r="18" spans="1:9" ht="15" x14ac:dyDescent="0.25">
      <c r="A18" s="12" t="s">
        <v>23</v>
      </c>
      <c r="B18" s="13">
        <v>139</v>
      </c>
      <c r="C18" s="14">
        <f>RIDYM!C18</f>
        <v>33000</v>
      </c>
      <c r="D18" s="15">
        <f t="shared" si="0"/>
        <v>4587000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139</v>
      </c>
    </row>
    <row r="19" spans="1:9" ht="15" x14ac:dyDescent="0.25">
      <c r="A19" s="12" t="s">
        <v>24</v>
      </c>
      <c r="B19" s="13">
        <v>396</v>
      </c>
      <c r="C19" s="14">
        <f>RIDYM!C19</f>
        <v>36900</v>
      </c>
      <c r="D19" s="15">
        <f t="shared" si="0"/>
        <v>14612400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396</v>
      </c>
    </row>
    <row r="20" spans="1:9" s="2" customFormat="1" ht="15" x14ac:dyDescent="0.25">
      <c r="A20" s="12" t="s">
        <v>25</v>
      </c>
      <c r="B20" s="17">
        <f>SUM(B13:B19)</f>
        <v>6224</v>
      </c>
      <c r="C20" s="18"/>
      <c r="D20" s="19">
        <f t="shared" ref="D20:I20" si="2">SUM(D13:D19)</f>
        <v>83988100</v>
      </c>
      <c r="E20" s="17">
        <f t="shared" si="2"/>
        <v>71</v>
      </c>
      <c r="F20" s="17">
        <f t="shared" si="2"/>
        <v>679</v>
      </c>
      <c r="G20" s="17">
        <f t="shared" si="2"/>
        <v>1</v>
      </c>
      <c r="H20" s="17">
        <f t="shared" si="2"/>
        <v>0</v>
      </c>
      <c r="I20" s="17">
        <f t="shared" si="2"/>
        <v>6975</v>
      </c>
    </row>
    <row r="21" spans="1:9" ht="15" x14ac:dyDescent="0.25">
      <c r="A21" s="20" t="s">
        <v>26</v>
      </c>
      <c r="B21" s="21"/>
      <c r="C21" s="21"/>
      <c r="D21" s="22">
        <v>7800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83995900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3668</v>
      </c>
      <c r="C25" s="14">
        <f t="shared" si="3"/>
        <v>9200</v>
      </c>
      <c r="D25" s="15">
        <f t="shared" ref="D25:D31" si="4">+C25*B25</f>
        <v>33745600</v>
      </c>
      <c r="E25" s="13">
        <v>56</v>
      </c>
      <c r="F25" s="13">
        <v>446</v>
      </c>
      <c r="G25" s="13">
        <v>1</v>
      </c>
      <c r="H25" s="13">
        <v>0</v>
      </c>
      <c r="I25" s="16">
        <f>B25+E25+F25+G25+H25</f>
        <v>4171</v>
      </c>
    </row>
    <row r="26" spans="1:9" ht="15" x14ac:dyDescent="0.25">
      <c r="A26" s="12" t="s">
        <v>19</v>
      </c>
      <c r="B26" s="13">
        <v>626</v>
      </c>
      <c r="C26" s="14">
        <f t="shared" si="3"/>
        <v>9700</v>
      </c>
      <c r="D26" s="15">
        <f t="shared" si="4"/>
        <v>6072200</v>
      </c>
      <c r="E26" s="13">
        <v>0</v>
      </c>
      <c r="F26" s="13">
        <v>322</v>
      </c>
      <c r="G26" s="13">
        <v>0</v>
      </c>
      <c r="H26" s="13">
        <v>0</v>
      </c>
      <c r="I26" s="16">
        <f t="shared" ref="I26:I31" si="5">B26+E26+F26+G26+H26</f>
        <v>948</v>
      </c>
    </row>
    <row r="27" spans="1:9" ht="15" x14ac:dyDescent="0.25">
      <c r="A27" s="12" t="s">
        <v>20</v>
      </c>
      <c r="B27" s="13">
        <v>757</v>
      </c>
      <c r="C27" s="14">
        <f t="shared" si="3"/>
        <v>10500</v>
      </c>
      <c r="D27" s="15">
        <f t="shared" si="4"/>
        <v>7948500</v>
      </c>
      <c r="E27" s="13">
        <v>1</v>
      </c>
      <c r="F27" s="13">
        <v>2</v>
      </c>
      <c r="G27" s="13">
        <v>0</v>
      </c>
      <c r="H27" s="13">
        <v>0</v>
      </c>
      <c r="I27" s="16">
        <f t="shared" si="5"/>
        <v>760</v>
      </c>
    </row>
    <row r="28" spans="1:9" ht="15" x14ac:dyDescent="0.25">
      <c r="A28" s="12" t="s">
        <v>21</v>
      </c>
      <c r="B28" s="13">
        <v>499</v>
      </c>
      <c r="C28" s="14">
        <f t="shared" si="3"/>
        <v>14900</v>
      </c>
      <c r="D28" s="15">
        <f t="shared" si="4"/>
        <v>7435100</v>
      </c>
      <c r="E28" s="13">
        <v>2</v>
      </c>
      <c r="F28" s="13">
        <v>10</v>
      </c>
      <c r="G28" s="13">
        <v>0</v>
      </c>
      <c r="H28" s="13">
        <v>0</v>
      </c>
      <c r="I28" s="16">
        <f t="shared" si="5"/>
        <v>511</v>
      </c>
    </row>
    <row r="29" spans="1:9" ht="15" x14ac:dyDescent="0.25">
      <c r="A29" s="12" t="s">
        <v>22</v>
      </c>
      <c r="B29" s="13">
        <v>503</v>
      </c>
      <c r="C29" s="14">
        <f t="shared" si="3"/>
        <v>25100</v>
      </c>
      <c r="D29" s="15">
        <f t="shared" si="4"/>
        <v>12625300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503</v>
      </c>
    </row>
    <row r="30" spans="1:9" ht="15" x14ac:dyDescent="0.25">
      <c r="A30" s="12" t="s">
        <v>23</v>
      </c>
      <c r="B30" s="13">
        <v>113</v>
      </c>
      <c r="C30" s="14">
        <f t="shared" si="3"/>
        <v>33000</v>
      </c>
      <c r="D30" s="15">
        <f t="shared" si="4"/>
        <v>3729000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113</v>
      </c>
    </row>
    <row r="31" spans="1:9" ht="15" x14ac:dyDescent="0.25">
      <c r="A31" s="12" t="s">
        <v>24</v>
      </c>
      <c r="B31" s="13">
        <v>303</v>
      </c>
      <c r="C31" s="14">
        <f t="shared" si="3"/>
        <v>36900</v>
      </c>
      <c r="D31" s="15">
        <f t="shared" si="4"/>
        <v>11180700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303</v>
      </c>
    </row>
    <row r="32" spans="1:9" s="2" customFormat="1" ht="15" x14ac:dyDescent="0.25">
      <c r="A32" s="12" t="s">
        <v>25</v>
      </c>
      <c r="B32" s="17">
        <f>SUM(B25:B31)</f>
        <v>6469</v>
      </c>
      <c r="C32" s="18"/>
      <c r="D32" s="19">
        <f t="shared" ref="D32:I32" si="6">SUM(D25:D31)</f>
        <v>82736400</v>
      </c>
      <c r="E32" s="17">
        <f t="shared" si="6"/>
        <v>59</v>
      </c>
      <c r="F32" s="17">
        <f t="shared" si="6"/>
        <v>780</v>
      </c>
      <c r="G32" s="17">
        <f t="shared" si="6"/>
        <v>1</v>
      </c>
      <c r="H32" s="17">
        <f t="shared" si="6"/>
        <v>0</v>
      </c>
      <c r="I32" s="17">
        <f t="shared" si="6"/>
        <v>7309</v>
      </c>
    </row>
    <row r="33" spans="1:12" ht="15" x14ac:dyDescent="0.25">
      <c r="A33" s="20" t="s">
        <v>26</v>
      </c>
      <c r="B33" s="21"/>
      <c r="C33" s="21"/>
      <c r="D33" s="22">
        <v>20400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82756800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6930</v>
      </c>
      <c r="C37" s="14">
        <f t="shared" si="7"/>
        <v>9200</v>
      </c>
      <c r="D37" s="15">
        <f t="shared" ref="D37:D43" si="9">+D13+D25</f>
        <v>63756000</v>
      </c>
      <c r="E37" s="16">
        <f t="shared" ref="E37:H43" si="10">E25+E13</f>
        <v>122</v>
      </c>
      <c r="F37" s="16">
        <f t="shared" si="10"/>
        <v>822</v>
      </c>
      <c r="G37" s="16">
        <f t="shared" si="10"/>
        <v>2</v>
      </c>
      <c r="H37" s="16">
        <f t="shared" si="10"/>
        <v>0</v>
      </c>
      <c r="I37" s="16">
        <f>B37+E37+F37+G37+H37</f>
        <v>7876</v>
      </c>
      <c r="J37" s="26"/>
      <c r="K37" s="26"/>
    </row>
    <row r="38" spans="1:12" ht="15" x14ac:dyDescent="0.25">
      <c r="A38" s="12" t="s">
        <v>19</v>
      </c>
      <c r="B38" s="16">
        <f t="shared" si="8"/>
        <v>1213</v>
      </c>
      <c r="C38" s="14">
        <f t="shared" si="7"/>
        <v>9700</v>
      </c>
      <c r="D38" s="15">
        <f t="shared" si="9"/>
        <v>11766100</v>
      </c>
      <c r="E38" s="16">
        <f t="shared" si="10"/>
        <v>0</v>
      </c>
      <c r="F38" s="16">
        <f t="shared" si="10"/>
        <v>614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1827</v>
      </c>
      <c r="J38" s="26"/>
      <c r="K38" s="26"/>
    </row>
    <row r="39" spans="1:12" ht="15" x14ac:dyDescent="0.25">
      <c r="A39" s="12" t="s">
        <v>20</v>
      </c>
      <c r="B39" s="16">
        <f t="shared" si="8"/>
        <v>1574</v>
      </c>
      <c r="C39" s="14">
        <f t="shared" si="7"/>
        <v>10500</v>
      </c>
      <c r="D39" s="15">
        <f t="shared" si="9"/>
        <v>16527000</v>
      </c>
      <c r="E39" s="16">
        <f t="shared" si="10"/>
        <v>3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1580</v>
      </c>
      <c r="J39" s="26"/>
      <c r="K39" s="26"/>
    </row>
    <row r="40" spans="1:12" ht="15" x14ac:dyDescent="0.25">
      <c r="A40" s="12" t="s">
        <v>21</v>
      </c>
      <c r="B40" s="16">
        <f t="shared" si="8"/>
        <v>1006</v>
      </c>
      <c r="C40" s="14">
        <f t="shared" si="7"/>
        <v>14900</v>
      </c>
      <c r="D40" s="15">
        <f t="shared" si="9"/>
        <v>14989400</v>
      </c>
      <c r="E40" s="16">
        <f t="shared" si="10"/>
        <v>5</v>
      </c>
      <c r="F40" s="16">
        <f t="shared" si="10"/>
        <v>20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1031</v>
      </c>
      <c r="J40" s="26"/>
      <c r="K40" s="26"/>
    </row>
    <row r="41" spans="1:12" ht="15" x14ac:dyDescent="0.25">
      <c r="A41" s="12" t="s">
        <v>22</v>
      </c>
      <c r="B41" s="16">
        <f t="shared" si="8"/>
        <v>1019</v>
      </c>
      <c r="C41" s="14">
        <f t="shared" si="7"/>
        <v>25100</v>
      </c>
      <c r="D41" s="15">
        <f t="shared" si="9"/>
        <v>25576900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1019</v>
      </c>
      <c r="J41" s="26"/>
      <c r="K41" s="26"/>
    </row>
    <row r="42" spans="1:12" ht="15" x14ac:dyDescent="0.25">
      <c r="A42" s="12" t="s">
        <v>23</v>
      </c>
      <c r="B42" s="16">
        <f t="shared" si="8"/>
        <v>252</v>
      </c>
      <c r="C42" s="14">
        <f t="shared" si="7"/>
        <v>33000</v>
      </c>
      <c r="D42" s="15">
        <f t="shared" si="9"/>
        <v>8316000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252</v>
      </c>
      <c r="J42" s="26"/>
      <c r="K42" s="26"/>
    </row>
    <row r="43" spans="1:12" ht="15" x14ac:dyDescent="0.25">
      <c r="A43" s="12" t="s">
        <v>24</v>
      </c>
      <c r="B43" s="16">
        <f t="shared" si="8"/>
        <v>699</v>
      </c>
      <c r="C43" s="14">
        <f t="shared" si="7"/>
        <v>36900</v>
      </c>
      <c r="D43" s="15">
        <f t="shared" si="9"/>
        <v>25793100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699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12693</v>
      </c>
      <c r="C44" s="18"/>
      <c r="D44" s="19">
        <f t="shared" ref="D44:F44" si="18">SUM(D37:D43)</f>
        <v>166724500</v>
      </c>
      <c r="E44" s="17">
        <f t="shared" si="18"/>
        <v>130</v>
      </c>
      <c r="F44" s="17">
        <f t="shared" si="18"/>
        <v>1459</v>
      </c>
      <c r="G44" s="17">
        <f>SUM(G37:G43)</f>
        <v>2</v>
      </c>
      <c r="H44" s="17">
        <f>SUM(H37:H43)</f>
        <v>0</v>
      </c>
      <c r="I44" s="17">
        <f>SUM(I37:I43)</f>
        <v>14284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28200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166752700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482</v>
      </c>
      <c r="D52" s="34">
        <f>(C52*B52)</f>
        <v>4434400</v>
      </c>
      <c r="E52" s="20"/>
      <c r="F52" s="32" t="s">
        <v>18</v>
      </c>
      <c r="G52" s="33">
        <f>B52-2300</f>
        <v>6900</v>
      </c>
      <c r="H52" s="13">
        <v>430</v>
      </c>
      <c r="I52" s="34">
        <f>(H52*G52)</f>
        <v>2967000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180</v>
      </c>
      <c r="D53" s="34">
        <f t="shared" ref="D53:D58" si="20">(C53*B53)</f>
        <v>1746000</v>
      </c>
      <c r="E53" s="20"/>
      <c r="F53" s="32" t="s">
        <v>19</v>
      </c>
      <c r="G53" s="33">
        <f>B53-2300</f>
        <v>7400</v>
      </c>
      <c r="H53" s="13">
        <v>151</v>
      </c>
      <c r="I53" s="34">
        <f t="shared" ref="I53:I58" si="21">(H53*G53)</f>
        <v>1117400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112</v>
      </c>
      <c r="D54" s="34">
        <f t="shared" si="20"/>
        <v>1176000</v>
      </c>
      <c r="E54" s="20"/>
      <c r="F54" s="32" t="s">
        <v>20</v>
      </c>
      <c r="G54" s="33">
        <f>B54-2900</f>
        <v>7600</v>
      </c>
      <c r="H54" s="13">
        <v>73</v>
      </c>
      <c r="I54" s="34">
        <f t="shared" si="21"/>
        <v>554800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98</v>
      </c>
      <c r="D55" s="34">
        <f t="shared" si="20"/>
        <v>1460200</v>
      </c>
      <c r="E55" s="20"/>
      <c r="F55" s="32" t="s">
        <v>21</v>
      </c>
      <c r="G55" s="33">
        <f>B55-3100</f>
        <v>11800</v>
      </c>
      <c r="H55" s="13">
        <v>89</v>
      </c>
      <c r="I55" s="34">
        <f t="shared" si="21"/>
        <v>1050200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329</v>
      </c>
      <c r="D56" s="34">
        <f t="shared" si="20"/>
        <v>8257900</v>
      </c>
      <c r="E56" s="20"/>
      <c r="F56" s="32" t="s">
        <v>22</v>
      </c>
      <c r="G56" s="33">
        <f>B56-3100</f>
        <v>22000</v>
      </c>
      <c r="H56" s="13">
        <v>266</v>
      </c>
      <c r="I56" s="34">
        <f t="shared" si="21"/>
        <v>5852000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50</v>
      </c>
      <c r="D57" s="34">
        <f t="shared" si="20"/>
        <v>1650000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15</v>
      </c>
      <c r="D58" s="34">
        <f t="shared" si="20"/>
        <v>553500</v>
      </c>
      <c r="E58" s="20"/>
      <c r="F58" s="32" t="s">
        <v>24</v>
      </c>
      <c r="G58" s="33">
        <f>B58-3100</f>
        <v>33800</v>
      </c>
      <c r="H58" s="13">
        <v>16</v>
      </c>
      <c r="I58" s="34">
        <f t="shared" si="21"/>
        <v>540800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1266</v>
      </c>
      <c r="D59" s="36">
        <f>SUM(D52:D58)</f>
        <v>19278000</v>
      </c>
      <c r="E59" s="37"/>
      <c r="F59" s="112" t="s">
        <v>39</v>
      </c>
      <c r="G59" s="112"/>
      <c r="H59" s="35">
        <f>SUM(H52:H58)</f>
        <v>1062</v>
      </c>
      <c r="I59" s="36">
        <f>SUM(I52:I58)</f>
        <v>13188500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3353</v>
      </c>
      <c r="D77" s="95">
        <f>B77*C77</f>
        <v>7711900</v>
      </c>
      <c r="E77" s="3"/>
      <c r="F77" s="57" t="s">
        <v>18</v>
      </c>
      <c r="G77" s="58">
        <f t="shared" ref="G77:G83" si="24">B37</f>
        <v>6930</v>
      </c>
      <c r="H77" s="59">
        <f t="shared" ref="H77:H83" si="25">G77*200</f>
        <v>1386000</v>
      </c>
      <c r="I77" s="60">
        <f>G77*100</f>
        <v>693000</v>
      </c>
      <c r="J77" s="61">
        <f>G77*400</f>
        <v>2772000</v>
      </c>
      <c r="K77" s="92">
        <f>G77*200</f>
        <v>1386000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585</v>
      </c>
      <c r="D78" s="95">
        <f t="shared" ref="D78:D83" si="26">B78*C78</f>
        <v>1345500</v>
      </c>
      <c r="E78" s="3"/>
      <c r="F78" s="57" t="s">
        <v>19</v>
      </c>
      <c r="G78" s="58">
        <f t="shared" si="24"/>
        <v>1213</v>
      </c>
      <c r="H78" s="59">
        <f t="shared" si="25"/>
        <v>242600</v>
      </c>
      <c r="I78" s="60">
        <f>G78*300</f>
        <v>363900</v>
      </c>
      <c r="J78" s="61">
        <f>G78*400</f>
        <v>485200</v>
      </c>
      <c r="K78" s="92">
        <f>G78*200</f>
        <v>242600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719</v>
      </c>
      <c r="D79" s="95">
        <f t="shared" si="26"/>
        <v>2085100</v>
      </c>
      <c r="E79" s="3"/>
      <c r="F79" s="57" t="s">
        <v>20</v>
      </c>
      <c r="G79" s="58">
        <f t="shared" si="24"/>
        <v>1574</v>
      </c>
      <c r="H79" s="59">
        <f t="shared" si="25"/>
        <v>314800</v>
      </c>
      <c r="I79" s="60">
        <f>G79*300</f>
        <v>472200</v>
      </c>
      <c r="J79" s="61">
        <f>G79*400</f>
        <v>629600</v>
      </c>
      <c r="K79" s="92">
        <f>G79*200</f>
        <v>314800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449</v>
      </c>
      <c r="D80" s="95">
        <f t="shared" si="26"/>
        <v>1391900</v>
      </c>
      <c r="E80" s="3"/>
      <c r="F80" s="57" t="s">
        <v>21</v>
      </c>
      <c r="G80" s="58">
        <f t="shared" si="24"/>
        <v>1006</v>
      </c>
      <c r="H80" s="59">
        <f t="shared" si="25"/>
        <v>201200</v>
      </c>
      <c r="I80" s="60">
        <f>G80*300</f>
        <v>301800</v>
      </c>
      <c r="J80" s="61">
        <f>G80*200</f>
        <v>201200</v>
      </c>
      <c r="K80" s="92">
        <f>G80*100</f>
        <v>100600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456</v>
      </c>
      <c r="D81" s="95">
        <f t="shared" si="26"/>
        <v>1413600</v>
      </c>
      <c r="E81" s="3"/>
      <c r="F81" s="57" t="s">
        <v>22</v>
      </c>
      <c r="G81" s="58">
        <f t="shared" si="24"/>
        <v>1019</v>
      </c>
      <c r="H81" s="59">
        <f t="shared" si="25"/>
        <v>203800</v>
      </c>
      <c r="I81" s="60">
        <f>G81*300</f>
        <v>305700</v>
      </c>
      <c r="J81" s="61">
        <f>G81*600</f>
        <v>611400</v>
      </c>
      <c r="K81" s="92">
        <f>G81*300</f>
        <v>305700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96</v>
      </c>
      <c r="D82" s="95">
        <f t="shared" si="26"/>
        <v>297600</v>
      </c>
      <c r="E82" s="3"/>
      <c r="F82" s="57" t="s">
        <v>23</v>
      </c>
      <c r="G82" s="58">
        <f t="shared" si="24"/>
        <v>252</v>
      </c>
      <c r="H82" s="59">
        <f t="shared" si="25"/>
        <v>50400</v>
      </c>
      <c r="I82" s="60">
        <f>G82*300</f>
        <v>75600</v>
      </c>
      <c r="J82" s="61">
        <f>G82*800</f>
        <v>201600</v>
      </c>
      <c r="K82" s="92">
        <f t="shared" ref="K82:K83" si="27">G82*400</f>
        <v>100800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274</v>
      </c>
      <c r="D83" s="95">
        <f t="shared" si="26"/>
        <v>849400</v>
      </c>
      <c r="E83" s="3"/>
      <c r="F83" s="57" t="s">
        <v>24</v>
      </c>
      <c r="G83" s="58">
        <f t="shared" si="24"/>
        <v>699</v>
      </c>
      <c r="H83" s="59">
        <f t="shared" si="25"/>
        <v>139800</v>
      </c>
      <c r="I83" s="60">
        <f>G83*200</f>
        <v>139800</v>
      </c>
      <c r="J83" s="61">
        <f>G83*800</f>
        <v>559200</v>
      </c>
      <c r="K83" s="92">
        <f t="shared" si="27"/>
        <v>279600</v>
      </c>
    </row>
    <row r="84" spans="1:12" ht="20.100000000000001" customHeight="1" x14ac:dyDescent="0.25">
      <c r="A84" s="115" t="s">
        <v>54</v>
      </c>
      <c r="B84" s="115"/>
      <c r="C84" s="62">
        <f>SUM(C77:C83)</f>
        <v>5932</v>
      </c>
      <c r="D84" s="97">
        <f>SUM(D77:D83)</f>
        <v>15095000</v>
      </c>
      <c r="E84" s="3"/>
      <c r="F84" s="64" t="s">
        <v>55</v>
      </c>
      <c r="G84" s="65">
        <f>SUM(G77:G83)</f>
        <v>12693</v>
      </c>
      <c r="H84" s="66">
        <f>SUM(H77:H83)</f>
        <v>2538600</v>
      </c>
      <c r="I84" s="67">
        <f>SUM(I77:I83)</f>
        <v>2352000</v>
      </c>
      <c r="J84" s="68">
        <f>SUM(J77:J83)</f>
        <v>5460200</v>
      </c>
      <c r="K84" s="93">
        <f>SUM(K77:K83)</f>
        <v>2730100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166752700</v>
      </c>
      <c r="C88" s="127"/>
      <c r="D88" s="46"/>
      <c r="E88" s="108" t="s">
        <v>57</v>
      </c>
      <c r="F88" s="108"/>
      <c r="G88" s="72">
        <f>D59+I59</f>
        <v>32466500</v>
      </c>
      <c r="H88" s="108" t="s">
        <v>58</v>
      </c>
      <c r="I88" s="108"/>
      <c r="J88" s="73">
        <f>C59+H59+E44+F44+G44</f>
        <v>3919</v>
      </c>
    </row>
    <row r="89" spans="1:12" ht="24" x14ac:dyDescent="0.25">
      <c r="A89" s="74" t="s">
        <v>59</v>
      </c>
      <c r="B89" s="128">
        <f>D59+I59+H72</f>
        <v>32466500</v>
      </c>
      <c r="C89" s="128"/>
      <c r="D89" s="75"/>
      <c r="E89" s="108" t="s">
        <v>60</v>
      </c>
      <c r="F89" s="108"/>
      <c r="G89" s="72">
        <f>D44</f>
        <v>166724500</v>
      </c>
      <c r="H89" s="108" t="s">
        <v>61</v>
      </c>
      <c r="I89" s="108"/>
      <c r="J89" s="73">
        <f>I44</f>
        <v>14284</v>
      </c>
    </row>
    <row r="90" spans="1:12" ht="17.25" customHeight="1" x14ac:dyDescent="0.25">
      <c r="A90" s="76" t="s">
        <v>62</v>
      </c>
      <c r="B90" s="120">
        <f>D84</f>
        <v>15095000</v>
      </c>
      <c r="C90" s="120"/>
      <c r="D90" s="75"/>
      <c r="E90" s="121" t="s">
        <v>63</v>
      </c>
      <c r="F90" s="122"/>
      <c r="G90" s="77">
        <f>IF(G89=0,0,G88/G89)</f>
        <v>0.19473142819441655</v>
      </c>
      <c r="H90" s="121" t="s">
        <v>63</v>
      </c>
      <c r="I90" s="122"/>
      <c r="J90" s="77">
        <f>IF(J89=0,0,J88/J89)</f>
        <v>0.27436292355082609</v>
      </c>
    </row>
    <row r="91" spans="1:12" ht="17.25" customHeight="1" x14ac:dyDescent="0.25">
      <c r="A91" s="25" t="s">
        <v>64</v>
      </c>
      <c r="B91" s="123">
        <f>B88-B89-B90</f>
        <v>119191200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2538600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2352000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5460200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2730100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L98"/>
  <sheetViews>
    <sheetView topLeftCell="A82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+RIDYM!B7+7</f>
        <v>42651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3295</v>
      </c>
      <c r="C13" s="14">
        <f>RIDYM!C13</f>
        <v>9200</v>
      </c>
      <c r="D13" s="15">
        <f t="shared" ref="D13:D19" si="0">+C13*B13</f>
        <v>30314000</v>
      </c>
      <c r="E13" s="13">
        <v>49</v>
      </c>
      <c r="F13" s="13">
        <v>417</v>
      </c>
      <c r="G13" s="13">
        <v>4</v>
      </c>
      <c r="H13" s="13">
        <v>0</v>
      </c>
      <c r="I13" s="16">
        <f>B13+E13+F13+G13+H13</f>
        <v>3765</v>
      </c>
    </row>
    <row r="14" spans="1:12" ht="15" x14ac:dyDescent="0.25">
      <c r="A14" s="12" t="s">
        <v>19</v>
      </c>
      <c r="B14" s="13">
        <v>519</v>
      </c>
      <c r="C14" s="14">
        <f>RIDYM!C14</f>
        <v>9700</v>
      </c>
      <c r="D14" s="15">
        <f t="shared" si="0"/>
        <v>5034300</v>
      </c>
      <c r="E14" s="13">
        <v>1</v>
      </c>
      <c r="F14" s="13">
        <v>288</v>
      </c>
      <c r="G14" s="13">
        <v>0</v>
      </c>
      <c r="H14" s="13">
        <v>0</v>
      </c>
      <c r="I14" s="16">
        <f t="shared" ref="I14:I19" si="1">B14+E14+F14+G14+H14</f>
        <v>808</v>
      </c>
    </row>
    <row r="15" spans="1:12" ht="15" x14ac:dyDescent="0.25">
      <c r="A15" s="12" t="s">
        <v>20</v>
      </c>
      <c r="B15" s="13">
        <v>597</v>
      </c>
      <c r="C15" s="14">
        <f>RIDYM!C15</f>
        <v>10500</v>
      </c>
      <c r="D15" s="15">
        <f t="shared" si="0"/>
        <v>6268500</v>
      </c>
      <c r="E15" s="13">
        <v>4</v>
      </c>
      <c r="F15" s="13">
        <v>2</v>
      </c>
      <c r="G15" s="13">
        <v>0</v>
      </c>
      <c r="H15" s="13">
        <v>0</v>
      </c>
      <c r="I15" s="16">
        <f t="shared" si="1"/>
        <v>603</v>
      </c>
    </row>
    <row r="16" spans="1:12" ht="15" x14ac:dyDescent="0.25">
      <c r="A16" s="12" t="s">
        <v>21</v>
      </c>
      <c r="B16" s="13">
        <v>425</v>
      </c>
      <c r="C16" s="14">
        <f>RIDYM!C16</f>
        <v>14900</v>
      </c>
      <c r="D16" s="15">
        <f t="shared" si="0"/>
        <v>6332500</v>
      </c>
      <c r="E16" s="13">
        <v>0</v>
      </c>
      <c r="F16" s="13">
        <v>9</v>
      </c>
      <c r="G16" s="13">
        <v>0</v>
      </c>
      <c r="H16" s="13">
        <v>0</v>
      </c>
      <c r="I16" s="16">
        <f t="shared" si="1"/>
        <v>434</v>
      </c>
    </row>
    <row r="17" spans="1:9" ht="15" x14ac:dyDescent="0.25">
      <c r="A17" s="12" t="s">
        <v>22</v>
      </c>
      <c r="B17" s="13">
        <v>455</v>
      </c>
      <c r="C17" s="14">
        <f>RIDYM!C17</f>
        <v>25100</v>
      </c>
      <c r="D17" s="15">
        <f t="shared" si="0"/>
        <v>11420500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455</v>
      </c>
    </row>
    <row r="18" spans="1:9" ht="15" x14ac:dyDescent="0.25">
      <c r="A18" s="12" t="s">
        <v>23</v>
      </c>
      <c r="B18" s="13">
        <v>119</v>
      </c>
      <c r="C18" s="14">
        <f>RIDYM!C18</f>
        <v>33000</v>
      </c>
      <c r="D18" s="15">
        <f t="shared" si="0"/>
        <v>3927000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119</v>
      </c>
    </row>
    <row r="19" spans="1:9" ht="15" x14ac:dyDescent="0.25">
      <c r="A19" s="12" t="s">
        <v>24</v>
      </c>
      <c r="B19" s="13">
        <v>376</v>
      </c>
      <c r="C19" s="14">
        <f>RIDYM!C19</f>
        <v>36900</v>
      </c>
      <c r="D19" s="15">
        <f t="shared" si="0"/>
        <v>13874400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376</v>
      </c>
    </row>
    <row r="20" spans="1:9" s="2" customFormat="1" ht="15" x14ac:dyDescent="0.25">
      <c r="A20" s="12" t="s">
        <v>25</v>
      </c>
      <c r="B20" s="17">
        <f>SUM(B13:B19)</f>
        <v>5786</v>
      </c>
      <c r="C20" s="18"/>
      <c r="D20" s="19">
        <f t="shared" ref="D20:I20" si="2">SUM(D13:D19)</f>
        <v>77171200</v>
      </c>
      <c r="E20" s="17">
        <f t="shared" si="2"/>
        <v>54</v>
      </c>
      <c r="F20" s="17">
        <f t="shared" si="2"/>
        <v>716</v>
      </c>
      <c r="G20" s="17">
        <f t="shared" si="2"/>
        <v>4</v>
      </c>
      <c r="H20" s="17">
        <f t="shared" si="2"/>
        <v>0</v>
      </c>
      <c r="I20" s="17">
        <f t="shared" si="2"/>
        <v>6560</v>
      </c>
    </row>
    <row r="21" spans="1:9" ht="15" x14ac:dyDescent="0.25">
      <c r="A21" s="20" t="s">
        <v>26</v>
      </c>
      <c r="B21" s="21"/>
      <c r="C21" s="21"/>
      <c r="D21" s="22">
        <v>13000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77184200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4541</v>
      </c>
      <c r="C25" s="14">
        <f t="shared" si="3"/>
        <v>9200</v>
      </c>
      <c r="D25" s="15">
        <f t="shared" ref="D25:D31" si="4">+C25*B25</f>
        <v>41777200</v>
      </c>
      <c r="E25" s="13">
        <v>49</v>
      </c>
      <c r="F25" s="13">
        <v>478</v>
      </c>
      <c r="G25" s="13">
        <v>4</v>
      </c>
      <c r="H25" s="13">
        <v>0</v>
      </c>
      <c r="I25" s="16">
        <f>B25+E25+F25+G25+H25</f>
        <v>5072</v>
      </c>
    </row>
    <row r="26" spans="1:9" ht="15" x14ac:dyDescent="0.25">
      <c r="A26" s="12" t="s">
        <v>19</v>
      </c>
      <c r="B26" s="13">
        <v>498</v>
      </c>
      <c r="C26" s="14">
        <f t="shared" si="3"/>
        <v>9700</v>
      </c>
      <c r="D26" s="15">
        <f t="shared" si="4"/>
        <v>4830600</v>
      </c>
      <c r="E26" s="13">
        <v>0</v>
      </c>
      <c r="F26" s="13">
        <v>324</v>
      </c>
      <c r="G26" s="13">
        <v>0</v>
      </c>
      <c r="H26" s="13">
        <v>0</v>
      </c>
      <c r="I26" s="16">
        <f t="shared" ref="I26:I31" si="5">B26+E26+F26+G26+H26</f>
        <v>822</v>
      </c>
    </row>
    <row r="27" spans="1:9" ht="15" x14ac:dyDescent="0.25">
      <c r="A27" s="12" t="s">
        <v>20</v>
      </c>
      <c r="B27" s="13">
        <v>514</v>
      </c>
      <c r="C27" s="14">
        <f t="shared" si="3"/>
        <v>10500</v>
      </c>
      <c r="D27" s="15">
        <f t="shared" si="4"/>
        <v>5397000</v>
      </c>
      <c r="E27" s="13">
        <v>13</v>
      </c>
      <c r="F27" s="13">
        <v>2</v>
      </c>
      <c r="G27" s="13">
        <v>0</v>
      </c>
      <c r="H27" s="13">
        <v>0</v>
      </c>
      <c r="I27" s="16">
        <f t="shared" si="5"/>
        <v>529</v>
      </c>
    </row>
    <row r="28" spans="1:9" ht="15" x14ac:dyDescent="0.25">
      <c r="A28" s="12" t="s">
        <v>21</v>
      </c>
      <c r="B28" s="13">
        <v>364</v>
      </c>
      <c r="C28" s="14">
        <f t="shared" si="3"/>
        <v>14900</v>
      </c>
      <c r="D28" s="15">
        <f t="shared" si="4"/>
        <v>5423600</v>
      </c>
      <c r="E28" s="13">
        <v>1</v>
      </c>
      <c r="F28" s="13">
        <v>9</v>
      </c>
      <c r="G28" s="13">
        <v>0</v>
      </c>
      <c r="H28" s="13">
        <v>0</v>
      </c>
      <c r="I28" s="16">
        <f t="shared" si="5"/>
        <v>374</v>
      </c>
    </row>
    <row r="29" spans="1:9" ht="15" x14ac:dyDescent="0.25">
      <c r="A29" s="12" t="s">
        <v>22</v>
      </c>
      <c r="B29" s="13">
        <v>435</v>
      </c>
      <c r="C29" s="14">
        <f t="shared" si="3"/>
        <v>25100</v>
      </c>
      <c r="D29" s="15">
        <f t="shared" si="4"/>
        <v>10918500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435</v>
      </c>
    </row>
    <row r="30" spans="1:9" ht="15" x14ac:dyDescent="0.25">
      <c r="A30" s="12" t="s">
        <v>23</v>
      </c>
      <c r="B30" s="13">
        <v>105</v>
      </c>
      <c r="C30" s="14">
        <f t="shared" si="3"/>
        <v>33000</v>
      </c>
      <c r="D30" s="15">
        <f t="shared" si="4"/>
        <v>3465000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105</v>
      </c>
    </row>
    <row r="31" spans="1:9" ht="15" x14ac:dyDescent="0.25">
      <c r="A31" s="12" t="s">
        <v>24</v>
      </c>
      <c r="B31" s="13">
        <v>367</v>
      </c>
      <c r="C31" s="14">
        <f t="shared" si="3"/>
        <v>36900</v>
      </c>
      <c r="D31" s="15">
        <f t="shared" si="4"/>
        <v>13542300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367</v>
      </c>
    </row>
    <row r="32" spans="1:9" s="2" customFormat="1" ht="15" x14ac:dyDescent="0.25">
      <c r="A32" s="12" t="s">
        <v>25</v>
      </c>
      <c r="B32" s="17">
        <f>SUM(B25:B31)</f>
        <v>6824</v>
      </c>
      <c r="C32" s="18"/>
      <c r="D32" s="19">
        <f t="shared" ref="D32:I32" si="6">SUM(D25:D31)</f>
        <v>85354200</v>
      </c>
      <c r="E32" s="17">
        <f t="shared" si="6"/>
        <v>63</v>
      </c>
      <c r="F32" s="17">
        <f t="shared" si="6"/>
        <v>813</v>
      </c>
      <c r="G32" s="17">
        <f t="shared" si="6"/>
        <v>4</v>
      </c>
      <c r="H32" s="17">
        <f t="shared" si="6"/>
        <v>0</v>
      </c>
      <c r="I32" s="17">
        <f t="shared" si="6"/>
        <v>7704</v>
      </c>
    </row>
    <row r="33" spans="1:12" ht="15" x14ac:dyDescent="0.25">
      <c r="A33" s="20" t="s">
        <v>26</v>
      </c>
      <c r="B33" s="21"/>
      <c r="C33" s="21"/>
      <c r="D33" s="22">
        <v>12300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85366500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7836</v>
      </c>
      <c r="C37" s="14">
        <f t="shared" si="7"/>
        <v>9200</v>
      </c>
      <c r="D37" s="15">
        <f t="shared" ref="D37:D43" si="9">+D13+D25</f>
        <v>72091200</v>
      </c>
      <c r="E37" s="16">
        <f t="shared" ref="E37:H43" si="10">E25+E13</f>
        <v>98</v>
      </c>
      <c r="F37" s="16">
        <f t="shared" si="10"/>
        <v>895</v>
      </c>
      <c r="G37" s="16">
        <f t="shared" si="10"/>
        <v>8</v>
      </c>
      <c r="H37" s="16">
        <f t="shared" si="10"/>
        <v>0</v>
      </c>
      <c r="I37" s="16">
        <f>B37+E37+F37+G37+H37</f>
        <v>8837</v>
      </c>
      <c r="J37" s="26"/>
      <c r="K37" s="26"/>
    </row>
    <row r="38" spans="1:12" ht="15" x14ac:dyDescent="0.25">
      <c r="A38" s="12" t="s">
        <v>19</v>
      </c>
      <c r="B38" s="16">
        <f t="shared" si="8"/>
        <v>1017</v>
      </c>
      <c r="C38" s="14">
        <f t="shared" si="7"/>
        <v>9700</v>
      </c>
      <c r="D38" s="15">
        <f t="shared" si="9"/>
        <v>9864900</v>
      </c>
      <c r="E38" s="16">
        <f t="shared" si="10"/>
        <v>1</v>
      </c>
      <c r="F38" s="16">
        <f t="shared" si="10"/>
        <v>612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1630</v>
      </c>
      <c r="J38" s="26"/>
      <c r="K38" s="26"/>
    </row>
    <row r="39" spans="1:12" ht="15" x14ac:dyDescent="0.25">
      <c r="A39" s="12" t="s">
        <v>20</v>
      </c>
      <c r="B39" s="16">
        <f t="shared" si="8"/>
        <v>1111</v>
      </c>
      <c r="C39" s="14">
        <f t="shared" si="7"/>
        <v>10500</v>
      </c>
      <c r="D39" s="15">
        <f t="shared" si="9"/>
        <v>11665500</v>
      </c>
      <c r="E39" s="16">
        <f t="shared" si="10"/>
        <v>17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1132</v>
      </c>
      <c r="J39" s="26"/>
      <c r="K39" s="26"/>
    </row>
    <row r="40" spans="1:12" ht="15" x14ac:dyDescent="0.25">
      <c r="A40" s="12" t="s">
        <v>21</v>
      </c>
      <c r="B40" s="16">
        <f t="shared" si="8"/>
        <v>789</v>
      </c>
      <c r="C40" s="14">
        <f t="shared" si="7"/>
        <v>14900</v>
      </c>
      <c r="D40" s="15">
        <f t="shared" si="9"/>
        <v>11756100</v>
      </c>
      <c r="E40" s="16">
        <f t="shared" si="10"/>
        <v>1</v>
      </c>
      <c r="F40" s="16">
        <f t="shared" si="10"/>
        <v>18</v>
      </c>
      <c r="G40" s="16">
        <f t="shared" ref="G40:H40" si="14">G28+G16</f>
        <v>0</v>
      </c>
      <c r="H40" s="16">
        <f t="shared" si="14"/>
        <v>0</v>
      </c>
      <c r="I40" s="16">
        <f t="shared" si="12"/>
        <v>808</v>
      </c>
      <c r="J40" s="26"/>
      <c r="K40" s="26"/>
    </row>
    <row r="41" spans="1:12" ht="15" x14ac:dyDescent="0.25">
      <c r="A41" s="12" t="s">
        <v>22</v>
      </c>
      <c r="B41" s="16">
        <f t="shared" si="8"/>
        <v>890</v>
      </c>
      <c r="C41" s="14">
        <f t="shared" si="7"/>
        <v>25100</v>
      </c>
      <c r="D41" s="15">
        <f t="shared" si="9"/>
        <v>22339000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890</v>
      </c>
      <c r="J41" s="26"/>
      <c r="K41" s="26"/>
    </row>
    <row r="42" spans="1:12" ht="15" x14ac:dyDescent="0.25">
      <c r="A42" s="12" t="s">
        <v>23</v>
      </c>
      <c r="B42" s="16">
        <f t="shared" si="8"/>
        <v>224</v>
      </c>
      <c r="C42" s="14">
        <f t="shared" si="7"/>
        <v>33000</v>
      </c>
      <c r="D42" s="15">
        <f t="shared" si="9"/>
        <v>7392000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224</v>
      </c>
      <c r="J42" s="26"/>
      <c r="K42" s="26"/>
    </row>
    <row r="43" spans="1:12" ht="15" x14ac:dyDescent="0.25">
      <c r="A43" s="12" t="s">
        <v>24</v>
      </c>
      <c r="B43" s="16">
        <f t="shared" si="8"/>
        <v>743</v>
      </c>
      <c r="C43" s="14">
        <f t="shared" si="7"/>
        <v>36900</v>
      </c>
      <c r="D43" s="15">
        <f t="shared" si="9"/>
        <v>27416700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743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12610</v>
      </c>
      <c r="C44" s="18"/>
      <c r="D44" s="19">
        <f t="shared" ref="D44:F44" si="18">SUM(D37:D43)</f>
        <v>162525400</v>
      </c>
      <c r="E44" s="17">
        <f t="shared" si="18"/>
        <v>117</v>
      </c>
      <c r="F44" s="17">
        <f t="shared" si="18"/>
        <v>1529</v>
      </c>
      <c r="G44" s="17">
        <f>SUM(G37:G43)</f>
        <v>8</v>
      </c>
      <c r="H44" s="17">
        <f>SUM(H37:H43)</f>
        <v>0</v>
      </c>
      <c r="I44" s="17">
        <f>SUM(I37:I43)</f>
        <v>14264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25300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162550700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362</v>
      </c>
      <c r="D52" s="34">
        <f>(C52*B52)</f>
        <v>3330400</v>
      </c>
      <c r="E52" s="20"/>
      <c r="F52" s="32" t="s">
        <v>18</v>
      </c>
      <c r="G52" s="33">
        <f>B52-2300</f>
        <v>6900</v>
      </c>
      <c r="H52" s="13">
        <v>480</v>
      </c>
      <c r="I52" s="34">
        <f>(H52*G52)</f>
        <v>3312000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137</v>
      </c>
      <c r="D53" s="34">
        <f t="shared" ref="D53:D58" si="20">(C53*B53)</f>
        <v>1328900</v>
      </c>
      <c r="E53" s="20"/>
      <c r="F53" s="32" t="s">
        <v>19</v>
      </c>
      <c r="G53" s="33">
        <f>B53-2300</f>
        <v>7400</v>
      </c>
      <c r="H53" s="13">
        <v>135</v>
      </c>
      <c r="I53" s="34">
        <f t="shared" ref="I53:I58" si="21">(H53*G53)</f>
        <v>999000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77</v>
      </c>
      <c r="D54" s="34">
        <f t="shared" si="20"/>
        <v>808500</v>
      </c>
      <c r="E54" s="20"/>
      <c r="F54" s="32" t="s">
        <v>20</v>
      </c>
      <c r="G54" s="33">
        <f>B54-2900</f>
        <v>7600</v>
      </c>
      <c r="H54" s="13">
        <v>60</v>
      </c>
      <c r="I54" s="34">
        <f t="shared" si="21"/>
        <v>456000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70</v>
      </c>
      <c r="D55" s="34">
        <f t="shared" si="20"/>
        <v>1043000</v>
      </c>
      <c r="E55" s="20"/>
      <c r="F55" s="32" t="s">
        <v>21</v>
      </c>
      <c r="G55" s="33">
        <f>B55-3100</f>
        <v>11800</v>
      </c>
      <c r="H55" s="13">
        <v>50</v>
      </c>
      <c r="I55" s="34">
        <f t="shared" si="21"/>
        <v>590000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297</v>
      </c>
      <c r="D56" s="34">
        <f t="shared" si="20"/>
        <v>7454700</v>
      </c>
      <c r="E56" s="20"/>
      <c r="F56" s="32" t="s">
        <v>22</v>
      </c>
      <c r="G56" s="33">
        <f>B56-3100</f>
        <v>22000</v>
      </c>
      <c r="H56" s="13">
        <v>260</v>
      </c>
      <c r="I56" s="34">
        <f t="shared" si="21"/>
        <v>5720000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45</v>
      </c>
      <c r="D57" s="34">
        <f t="shared" si="20"/>
        <v>1485000</v>
      </c>
      <c r="E57" s="20"/>
      <c r="F57" s="32" t="s">
        <v>23</v>
      </c>
      <c r="G57" s="33">
        <f>B57-3100</f>
        <v>29900</v>
      </c>
      <c r="H57" s="13">
        <v>26</v>
      </c>
      <c r="I57" s="34">
        <f t="shared" si="21"/>
        <v>777400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17</v>
      </c>
      <c r="D58" s="34">
        <f t="shared" si="20"/>
        <v>627300</v>
      </c>
      <c r="E58" s="20"/>
      <c r="F58" s="32" t="s">
        <v>24</v>
      </c>
      <c r="G58" s="33">
        <f>B58-3100</f>
        <v>33800</v>
      </c>
      <c r="H58" s="13">
        <v>6</v>
      </c>
      <c r="I58" s="34">
        <f t="shared" si="21"/>
        <v>202800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1005</v>
      </c>
      <c r="D59" s="36">
        <f>SUM(D52:D58)</f>
        <v>16077800</v>
      </c>
      <c r="E59" s="37"/>
      <c r="F59" s="112" t="s">
        <v>39</v>
      </c>
      <c r="G59" s="112"/>
      <c r="H59" s="35">
        <f>SUM(H52:H58)</f>
        <v>1017</v>
      </c>
      <c r="I59" s="36">
        <f>SUM(I52:I58)</f>
        <v>12057200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4467</v>
      </c>
      <c r="D77" s="95">
        <f>B77*C77</f>
        <v>10274100</v>
      </c>
      <c r="E77" s="3"/>
      <c r="F77" s="57" t="s">
        <v>18</v>
      </c>
      <c r="G77" s="58">
        <f t="shared" ref="G77:G83" si="24">B37</f>
        <v>7836</v>
      </c>
      <c r="H77" s="59">
        <f t="shared" ref="H77:H83" si="25">G77*200</f>
        <v>1567200</v>
      </c>
      <c r="I77" s="60">
        <f>G77*100</f>
        <v>783600</v>
      </c>
      <c r="J77" s="61">
        <f>G77*400</f>
        <v>3134400</v>
      </c>
      <c r="K77" s="92">
        <f>G77*200</f>
        <v>1567200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495</v>
      </c>
      <c r="D78" s="95">
        <f t="shared" ref="D78:D83" si="26">B78*C78</f>
        <v>1138500</v>
      </c>
      <c r="E78" s="3"/>
      <c r="F78" s="57" t="s">
        <v>19</v>
      </c>
      <c r="G78" s="58">
        <f t="shared" si="24"/>
        <v>1017</v>
      </c>
      <c r="H78" s="59">
        <f t="shared" si="25"/>
        <v>203400</v>
      </c>
      <c r="I78" s="60">
        <f>G78*300</f>
        <v>305100</v>
      </c>
      <c r="J78" s="61">
        <f>G78*400</f>
        <v>406800</v>
      </c>
      <c r="K78" s="92">
        <f>G78*200</f>
        <v>203400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472</v>
      </c>
      <c r="D79" s="95">
        <f t="shared" si="26"/>
        <v>1368800</v>
      </c>
      <c r="E79" s="3"/>
      <c r="F79" s="57" t="s">
        <v>20</v>
      </c>
      <c r="G79" s="58">
        <f t="shared" si="24"/>
        <v>1111</v>
      </c>
      <c r="H79" s="59">
        <f t="shared" si="25"/>
        <v>222200</v>
      </c>
      <c r="I79" s="60">
        <f>G79*300</f>
        <v>333300</v>
      </c>
      <c r="J79" s="61">
        <f>G79*400</f>
        <v>444400</v>
      </c>
      <c r="K79" s="92">
        <f>G79*200</f>
        <v>222200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334</v>
      </c>
      <c r="D80" s="95">
        <f t="shared" si="26"/>
        <v>1035400</v>
      </c>
      <c r="E80" s="3"/>
      <c r="F80" s="57" t="s">
        <v>21</v>
      </c>
      <c r="G80" s="58">
        <f t="shared" si="24"/>
        <v>789</v>
      </c>
      <c r="H80" s="59">
        <f t="shared" si="25"/>
        <v>157800</v>
      </c>
      <c r="I80" s="60">
        <f>G80*300</f>
        <v>236700</v>
      </c>
      <c r="J80" s="61">
        <f>G80*200</f>
        <v>157800</v>
      </c>
      <c r="K80" s="92">
        <f>G80*100</f>
        <v>78900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404</v>
      </c>
      <c r="D81" s="95">
        <f t="shared" si="26"/>
        <v>1252400</v>
      </c>
      <c r="E81" s="3"/>
      <c r="F81" s="57" t="s">
        <v>22</v>
      </c>
      <c r="G81" s="58">
        <f t="shared" si="24"/>
        <v>890</v>
      </c>
      <c r="H81" s="59">
        <f t="shared" si="25"/>
        <v>178000</v>
      </c>
      <c r="I81" s="60">
        <f>G81*300</f>
        <v>267000</v>
      </c>
      <c r="J81" s="61">
        <f>G81*600</f>
        <v>534000</v>
      </c>
      <c r="K81" s="92">
        <f>G81*300</f>
        <v>267000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96</v>
      </c>
      <c r="D82" s="95">
        <f t="shared" si="26"/>
        <v>297600</v>
      </c>
      <c r="E82" s="3"/>
      <c r="F82" s="57" t="s">
        <v>23</v>
      </c>
      <c r="G82" s="58">
        <f t="shared" si="24"/>
        <v>224</v>
      </c>
      <c r="H82" s="59">
        <f t="shared" si="25"/>
        <v>44800</v>
      </c>
      <c r="I82" s="60">
        <f>G82*300</f>
        <v>67200</v>
      </c>
      <c r="J82" s="61">
        <f>G82*800</f>
        <v>179200</v>
      </c>
      <c r="K82" s="92">
        <f t="shared" ref="K82:K83" si="27">G82*400</f>
        <v>89600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333</v>
      </c>
      <c r="D83" s="95">
        <f t="shared" si="26"/>
        <v>1032300</v>
      </c>
      <c r="E83" s="3"/>
      <c r="F83" s="57" t="s">
        <v>24</v>
      </c>
      <c r="G83" s="58">
        <f t="shared" si="24"/>
        <v>743</v>
      </c>
      <c r="H83" s="59">
        <f t="shared" si="25"/>
        <v>148600</v>
      </c>
      <c r="I83" s="60">
        <f>G83*200</f>
        <v>148600</v>
      </c>
      <c r="J83" s="61">
        <f>G83*800</f>
        <v>594400</v>
      </c>
      <c r="K83" s="92">
        <f t="shared" si="27"/>
        <v>297200</v>
      </c>
    </row>
    <row r="84" spans="1:12" ht="20.100000000000001" customHeight="1" x14ac:dyDescent="0.25">
      <c r="A84" s="115" t="s">
        <v>54</v>
      </c>
      <c r="B84" s="115"/>
      <c r="C84" s="62">
        <f>SUM(C77:C83)</f>
        <v>6601</v>
      </c>
      <c r="D84" s="97">
        <f>SUM(D77:D83)</f>
        <v>16399100</v>
      </c>
      <c r="E84" s="3"/>
      <c r="F84" s="64" t="s">
        <v>55</v>
      </c>
      <c r="G84" s="65">
        <f>SUM(G77:G83)</f>
        <v>12610</v>
      </c>
      <c r="H84" s="66">
        <f>SUM(H77:H83)</f>
        <v>2522000</v>
      </c>
      <c r="I84" s="67">
        <f>SUM(I77:I83)</f>
        <v>2141500</v>
      </c>
      <c r="J84" s="68">
        <f>SUM(J77:J83)</f>
        <v>5451000</v>
      </c>
      <c r="K84" s="93">
        <f>SUM(K77:K83)</f>
        <v>2725500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162550700</v>
      </c>
      <c r="C88" s="127"/>
      <c r="D88" s="46"/>
      <c r="E88" s="108" t="s">
        <v>57</v>
      </c>
      <c r="F88" s="108"/>
      <c r="G88" s="72">
        <f>D59+I59</f>
        <v>28135000</v>
      </c>
      <c r="H88" s="108" t="s">
        <v>58</v>
      </c>
      <c r="I88" s="108"/>
      <c r="J88" s="73">
        <f>C59+H59+E44+F44+G44</f>
        <v>3676</v>
      </c>
    </row>
    <row r="89" spans="1:12" ht="24" x14ac:dyDescent="0.25">
      <c r="A89" s="74" t="s">
        <v>59</v>
      </c>
      <c r="B89" s="128">
        <f>D59+I59+H72</f>
        <v>28135000</v>
      </c>
      <c r="C89" s="128"/>
      <c r="D89" s="75"/>
      <c r="E89" s="108" t="s">
        <v>60</v>
      </c>
      <c r="F89" s="108"/>
      <c r="G89" s="72">
        <f>D44</f>
        <v>162525400</v>
      </c>
      <c r="H89" s="108" t="s">
        <v>61</v>
      </c>
      <c r="I89" s="108"/>
      <c r="J89" s="73">
        <f>I44</f>
        <v>14264</v>
      </c>
    </row>
    <row r="90" spans="1:12" ht="17.25" customHeight="1" x14ac:dyDescent="0.25">
      <c r="A90" s="76" t="s">
        <v>62</v>
      </c>
      <c r="B90" s="120">
        <f>D84</f>
        <v>16399100</v>
      </c>
      <c r="C90" s="120"/>
      <c r="D90" s="75"/>
      <c r="E90" s="121" t="s">
        <v>63</v>
      </c>
      <c r="F90" s="122"/>
      <c r="G90" s="77">
        <f>IF(G89=0,0,G88/G89)</f>
        <v>0.17311140289456295</v>
      </c>
      <c r="H90" s="121" t="s">
        <v>63</v>
      </c>
      <c r="I90" s="122"/>
      <c r="J90" s="77">
        <f>IF(J89=0,0,J88/J89)</f>
        <v>0.25771172181716206</v>
      </c>
    </row>
    <row r="91" spans="1:12" ht="17.25" customHeight="1" x14ac:dyDescent="0.25">
      <c r="A91" s="25" t="s">
        <v>64</v>
      </c>
      <c r="B91" s="123">
        <f>B88-B89-B90</f>
        <v>118016600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2522000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2141500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5451000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2725500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98"/>
  <sheetViews>
    <sheetView topLeftCell="A79" zoomScaleNormal="100" workbookViewId="0">
      <selection activeCell="F92" sqref="F9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02"/>
      <c r="B1" s="103" t="s">
        <v>0</v>
      </c>
      <c r="C1" s="103"/>
      <c r="D1" s="103"/>
      <c r="E1" s="103"/>
      <c r="F1" s="103"/>
      <c r="G1" s="103"/>
      <c r="H1" s="103"/>
      <c r="I1" s="102"/>
      <c r="J1" s="102"/>
    </row>
    <row r="2" spans="1:12" s="1" customFormat="1" ht="14.25" customHeight="1" x14ac:dyDescent="0.25">
      <c r="A2" s="102"/>
      <c r="B2" s="103"/>
      <c r="C2" s="103"/>
      <c r="D2" s="103"/>
      <c r="E2" s="103"/>
      <c r="F2" s="103"/>
      <c r="G2" s="103"/>
      <c r="H2" s="103"/>
      <c r="I2" s="104" t="s">
        <v>1</v>
      </c>
      <c r="J2" s="104"/>
    </row>
    <row r="3" spans="1:12" s="1" customFormat="1" ht="14.25" customHeight="1" x14ac:dyDescent="0.25">
      <c r="A3" s="102"/>
      <c r="B3" s="103"/>
      <c r="C3" s="103"/>
      <c r="D3" s="103"/>
      <c r="E3" s="103"/>
      <c r="F3" s="103"/>
      <c r="G3" s="103"/>
      <c r="H3" s="103"/>
      <c r="I3" s="104" t="s">
        <v>2</v>
      </c>
      <c r="J3" s="104"/>
    </row>
    <row r="4" spans="1:12" s="1" customFormat="1" ht="14.25" customHeight="1" x14ac:dyDescent="0.25">
      <c r="A4" s="102"/>
      <c r="B4" s="103"/>
      <c r="C4" s="103"/>
      <c r="D4" s="103"/>
      <c r="E4" s="103"/>
      <c r="F4" s="103"/>
      <c r="G4" s="103"/>
      <c r="H4" s="103"/>
      <c r="I4" s="104" t="s">
        <v>3</v>
      </c>
      <c r="J4" s="104"/>
    </row>
    <row r="6" spans="1:12" x14ac:dyDescent="0.25">
      <c r="A6" s="2" t="s">
        <v>4</v>
      </c>
      <c r="B6" s="105" t="s">
        <v>5</v>
      </c>
      <c r="C6" s="105"/>
      <c r="D6" s="3"/>
      <c r="E6" s="3"/>
      <c r="F6" s="3"/>
      <c r="G6" s="3"/>
      <c r="H6" s="3"/>
    </row>
    <row r="7" spans="1:12" x14ac:dyDescent="0.25">
      <c r="A7" s="2" t="s">
        <v>6</v>
      </c>
      <c r="B7" s="106">
        <f>+RIDYM!B7+8</f>
        <v>42652</v>
      </c>
      <c r="C7" s="106"/>
      <c r="D7" s="106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07" t="s">
        <v>7</v>
      </c>
      <c r="B9" s="107"/>
      <c r="C9" s="107"/>
      <c r="D9" s="107"/>
      <c r="E9" s="107"/>
      <c r="F9" s="107"/>
      <c r="G9" s="107"/>
      <c r="H9" s="107"/>
      <c r="I9" s="107"/>
      <c r="J9" s="107"/>
    </row>
    <row r="10" spans="1:12" ht="7.5" customHeight="1" x14ac:dyDescent="0.25">
      <c r="K10" s="8"/>
      <c r="L10" s="8"/>
    </row>
    <row r="11" spans="1:12" ht="15" x14ac:dyDescent="0.25">
      <c r="A11" s="99" t="s">
        <v>8</v>
      </c>
      <c r="B11" s="100"/>
      <c r="C11" s="100"/>
      <c r="D11" s="100"/>
      <c r="E11" s="100"/>
      <c r="F11" s="100"/>
      <c r="G11" s="100"/>
      <c r="H11" s="100"/>
      <c r="I11" s="101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5002</v>
      </c>
      <c r="C13" s="14">
        <f>RIDYM!C13</f>
        <v>9200</v>
      </c>
      <c r="D13" s="15">
        <f t="shared" ref="D13:D19" si="0">+C13*B13</f>
        <v>46018400</v>
      </c>
      <c r="E13" s="13">
        <v>39</v>
      </c>
      <c r="F13" s="13">
        <v>369</v>
      </c>
      <c r="G13" s="13">
        <v>1</v>
      </c>
      <c r="H13" s="13">
        <v>0</v>
      </c>
      <c r="I13" s="16">
        <f>B13+E13+F13+G13+H13</f>
        <v>5411</v>
      </c>
    </row>
    <row r="14" spans="1:12" ht="15" x14ac:dyDescent="0.25">
      <c r="A14" s="12" t="s">
        <v>19</v>
      </c>
      <c r="B14" s="13">
        <v>568</v>
      </c>
      <c r="C14" s="14">
        <f>RIDYM!C14</f>
        <v>9700</v>
      </c>
      <c r="D14" s="15">
        <f t="shared" si="0"/>
        <v>5509600</v>
      </c>
      <c r="E14" s="13">
        <v>0</v>
      </c>
      <c r="F14" s="13">
        <v>266</v>
      </c>
      <c r="G14" s="13">
        <v>1</v>
      </c>
      <c r="H14" s="13">
        <v>0</v>
      </c>
      <c r="I14" s="16">
        <f t="shared" ref="I14:I19" si="1">B14+E14+F14+G14+H14</f>
        <v>835</v>
      </c>
    </row>
    <row r="15" spans="1:12" ht="15" x14ac:dyDescent="0.25">
      <c r="A15" s="12" t="s">
        <v>20</v>
      </c>
      <c r="B15" s="13">
        <v>475</v>
      </c>
      <c r="C15" s="14">
        <f>RIDYM!C15</f>
        <v>10500</v>
      </c>
      <c r="D15" s="15">
        <f t="shared" si="0"/>
        <v>4987500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483</v>
      </c>
    </row>
    <row r="16" spans="1:12" ht="15" x14ac:dyDescent="0.25">
      <c r="A16" s="12" t="s">
        <v>21</v>
      </c>
      <c r="B16" s="13">
        <v>438</v>
      </c>
      <c r="C16" s="14">
        <f>RIDYM!C16</f>
        <v>14900</v>
      </c>
      <c r="D16" s="15">
        <f t="shared" si="0"/>
        <v>6526200</v>
      </c>
      <c r="E16" s="13">
        <v>4</v>
      </c>
      <c r="F16" s="13">
        <v>2</v>
      </c>
      <c r="G16" s="13">
        <v>0</v>
      </c>
      <c r="H16" s="13">
        <v>0</v>
      </c>
      <c r="I16" s="16">
        <f t="shared" si="1"/>
        <v>444</v>
      </c>
    </row>
    <row r="17" spans="1:9" ht="15" x14ac:dyDescent="0.25">
      <c r="A17" s="12" t="s">
        <v>22</v>
      </c>
      <c r="B17" s="13">
        <v>223</v>
      </c>
      <c r="C17" s="14">
        <f>RIDYM!C17</f>
        <v>25100</v>
      </c>
      <c r="D17" s="15">
        <f t="shared" si="0"/>
        <v>5597300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224</v>
      </c>
    </row>
    <row r="18" spans="1:9" ht="15" x14ac:dyDescent="0.25">
      <c r="A18" s="12" t="s">
        <v>23</v>
      </c>
      <c r="B18" s="13">
        <v>124</v>
      </c>
      <c r="C18" s="14">
        <f>RIDYM!C18</f>
        <v>33000</v>
      </c>
      <c r="D18" s="15">
        <f t="shared" si="0"/>
        <v>4092000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124</v>
      </c>
    </row>
    <row r="19" spans="1:9" ht="15" x14ac:dyDescent="0.25">
      <c r="A19" s="12" t="s">
        <v>24</v>
      </c>
      <c r="B19" s="13">
        <v>393</v>
      </c>
      <c r="C19" s="14">
        <f>RIDYM!C19</f>
        <v>36900</v>
      </c>
      <c r="D19" s="15">
        <f t="shared" si="0"/>
        <v>14501700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393</v>
      </c>
    </row>
    <row r="20" spans="1:9" s="2" customFormat="1" ht="15" x14ac:dyDescent="0.25">
      <c r="A20" s="12" t="s">
        <v>25</v>
      </c>
      <c r="B20" s="17">
        <f>SUM(B13:B19)</f>
        <v>7223</v>
      </c>
      <c r="C20" s="18"/>
      <c r="D20" s="19">
        <f t="shared" ref="D20:I20" si="2">SUM(D13:D19)</f>
        <v>87232700</v>
      </c>
      <c r="E20" s="17">
        <f t="shared" si="2"/>
        <v>50</v>
      </c>
      <c r="F20" s="17">
        <f t="shared" si="2"/>
        <v>639</v>
      </c>
      <c r="G20" s="17">
        <f t="shared" si="2"/>
        <v>2</v>
      </c>
      <c r="H20" s="17">
        <f t="shared" si="2"/>
        <v>0</v>
      </c>
      <c r="I20" s="17">
        <f t="shared" si="2"/>
        <v>7914</v>
      </c>
    </row>
    <row r="21" spans="1:9" ht="15" x14ac:dyDescent="0.25">
      <c r="A21" s="20" t="s">
        <v>26</v>
      </c>
      <c r="B21" s="21"/>
      <c r="C21" s="21"/>
      <c r="D21" s="22">
        <v>7700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87240400</v>
      </c>
      <c r="E22" s="3"/>
      <c r="F22" s="3"/>
      <c r="G22" s="3"/>
      <c r="H22" s="3"/>
      <c r="I22" s="3"/>
    </row>
    <row r="23" spans="1:9" ht="15" x14ac:dyDescent="0.25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4142</v>
      </c>
      <c r="C25" s="14">
        <f t="shared" si="3"/>
        <v>9200</v>
      </c>
      <c r="D25" s="15">
        <f t="shared" ref="D25:D31" si="4">+C25*B25</f>
        <v>38106400</v>
      </c>
      <c r="E25" s="13">
        <v>37</v>
      </c>
      <c r="F25" s="13">
        <v>357</v>
      </c>
      <c r="G25" s="13">
        <v>1</v>
      </c>
      <c r="H25" s="13">
        <v>0</v>
      </c>
      <c r="I25" s="16">
        <f>B25+E25+F25+G25+H25</f>
        <v>4537</v>
      </c>
    </row>
    <row r="26" spans="1:9" ht="15" x14ac:dyDescent="0.25">
      <c r="A26" s="12" t="s">
        <v>19</v>
      </c>
      <c r="B26" s="13">
        <v>488</v>
      </c>
      <c r="C26" s="14">
        <f t="shared" si="3"/>
        <v>9700</v>
      </c>
      <c r="D26" s="15">
        <f t="shared" si="4"/>
        <v>4733600</v>
      </c>
      <c r="E26" s="13">
        <v>1</v>
      </c>
      <c r="F26" s="13">
        <v>289</v>
      </c>
      <c r="G26" s="13">
        <v>1</v>
      </c>
      <c r="H26" s="13">
        <v>0</v>
      </c>
      <c r="I26" s="16">
        <f t="shared" ref="I26:I31" si="5">B26+E26+F26+G26+H26</f>
        <v>779</v>
      </c>
    </row>
    <row r="27" spans="1:9" ht="15" x14ac:dyDescent="0.25">
      <c r="A27" s="12" t="s">
        <v>20</v>
      </c>
      <c r="B27" s="13">
        <v>335</v>
      </c>
      <c r="C27" s="14">
        <f t="shared" si="3"/>
        <v>10500</v>
      </c>
      <c r="D27" s="15">
        <f t="shared" si="4"/>
        <v>3517500</v>
      </c>
      <c r="E27" s="13">
        <v>3</v>
      </c>
      <c r="F27" s="13">
        <v>1</v>
      </c>
      <c r="G27" s="13">
        <v>0</v>
      </c>
      <c r="H27" s="13">
        <v>0</v>
      </c>
      <c r="I27" s="16">
        <f t="shared" si="5"/>
        <v>339</v>
      </c>
    </row>
    <row r="28" spans="1:9" ht="15" x14ac:dyDescent="0.25">
      <c r="A28" s="12" t="s">
        <v>21</v>
      </c>
      <c r="B28" s="13">
        <v>252</v>
      </c>
      <c r="C28" s="14">
        <f t="shared" si="3"/>
        <v>14900</v>
      </c>
      <c r="D28" s="15">
        <f t="shared" si="4"/>
        <v>3754800</v>
      </c>
      <c r="E28" s="13">
        <v>0</v>
      </c>
      <c r="F28" s="13">
        <v>1</v>
      </c>
      <c r="G28" s="13">
        <v>0</v>
      </c>
      <c r="H28" s="13">
        <v>0</v>
      </c>
      <c r="I28" s="16">
        <f t="shared" si="5"/>
        <v>253</v>
      </c>
    </row>
    <row r="29" spans="1:9" ht="15" x14ac:dyDescent="0.25">
      <c r="A29" s="12" t="s">
        <v>22</v>
      </c>
      <c r="B29" s="13">
        <v>207</v>
      </c>
      <c r="C29" s="14">
        <f t="shared" si="3"/>
        <v>25100</v>
      </c>
      <c r="D29" s="15">
        <f t="shared" si="4"/>
        <v>5195700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207</v>
      </c>
    </row>
    <row r="30" spans="1:9" ht="15" x14ac:dyDescent="0.25">
      <c r="A30" s="12" t="s">
        <v>23</v>
      </c>
      <c r="B30" s="13">
        <v>86</v>
      </c>
      <c r="C30" s="14">
        <f t="shared" si="3"/>
        <v>33000</v>
      </c>
      <c r="D30" s="15">
        <f t="shared" si="4"/>
        <v>2838000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86</v>
      </c>
    </row>
    <row r="31" spans="1:9" ht="15" x14ac:dyDescent="0.25">
      <c r="A31" s="12" t="s">
        <v>24</v>
      </c>
      <c r="B31" s="13">
        <v>324</v>
      </c>
      <c r="C31" s="14">
        <f t="shared" si="3"/>
        <v>36900</v>
      </c>
      <c r="D31" s="15">
        <f t="shared" si="4"/>
        <v>11955600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324</v>
      </c>
    </row>
    <row r="32" spans="1:9" s="2" customFormat="1" ht="15" x14ac:dyDescent="0.25">
      <c r="A32" s="12" t="s">
        <v>25</v>
      </c>
      <c r="B32" s="17">
        <f>SUM(B25:B31)</f>
        <v>5834</v>
      </c>
      <c r="C32" s="18"/>
      <c r="D32" s="19">
        <f t="shared" ref="D32:I32" si="6">SUM(D25:D31)</f>
        <v>70101600</v>
      </c>
      <c r="E32" s="17">
        <f t="shared" si="6"/>
        <v>41</v>
      </c>
      <c r="F32" s="17">
        <f t="shared" si="6"/>
        <v>648</v>
      </c>
      <c r="G32" s="17">
        <f t="shared" si="6"/>
        <v>2</v>
      </c>
      <c r="H32" s="17">
        <f t="shared" si="6"/>
        <v>0</v>
      </c>
      <c r="I32" s="17">
        <f t="shared" si="6"/>
        <v>6525</v>
      </c>
    </row>
    <row r="33" spans="1:12" ht="15" x14ac:dyDescent="0.25">
      <c r="A33" s="20" t="s">
        <v>26</v>
      </c>
      <c r="B33" s="21"/>
      <c r="C33" s="21"/>
      <c r="D33" s="22">
        <v>4700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70106300</v>
      </c>
      <c r="E34" s="3"/>
      <c r="F34" s="3"/>
      <c r="G34" s="3"/>
      <c r="H34" s="3"/>
      <c r="I34" s="3"/>
    </row>
    <row r="35" spans="1:12" ht="15" customHeight="1" x14ac:dyDescent="0.25">
      <c r="A35" s="99" t="s">
        <v>31</v>
      </c>
      <c r="B35" s="100"/>
      <c r="C35" s="100"/>
      <c r="D35" s="100"/>
      <c r="E35" s="100"/>
      <c r="F35" s="100"/>
      <c r="G35" s="100"/>
      <c r="H35" s="100"/>
      <c r="I35" s="101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9144</v>
      </c>
      <c r="C37" s="14">
        <f t="shared" si="7"/>
        <v>9200</v>
      </c>
      <c r="D37" s="15">
        <f t="shared" ref="D37:D43" si="9">+D13+D25</f>
        <v>84124800</v>
      </c>
      <c r="E37" s="16">
        <f t="shared" ref="E37:H43" si="10">E25+E13</f>
        <v>76</v>
      </c>
      <c r="F37" s="16">
        <f t="shared" si="10"/>
        <v>726</v>
      </c>
      <c r="G37" s="16">
        <f t="shared" si="10"/>
        <v>2</v>
      </c>
      <c r="H37" s="16">
        <f t="shared" si="10"/>
        <v>0</v>
      </c>
      <c r="I37" s="16">
        <f>B37+E37+F37+G37+H37</f>
        <v>9948</v>
      </c>
      <c r="J37" s="26"/>
      <c r="K37" s="26"/>
    </row>
    <row r="38" spans="1:12" ht="15" x14ac:dyDescent="0.25">
      <c r="A38" s="12" t="s">
        <v>19</v>
      </c>
      <c r="B38" s="16">
        <f t="shared" si="8"/>
        <v>1056</v>
      </c>
      <c r="C38" s="14">
        <f t="shared" si="7"/>
        <v>9700</v>
      </c>
      <c r="D38" s="15">
        <f t="shared" si="9"/>
        <v>10243200</v>
      </c>
      <c r="E38" s="16">
        <f t="shared" si="10"/>
        <v>1</v>
      </c>
      <c r="F38" s="16">
        <f t="shared" si="10"/>
        <v>555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1614</v>
      </c>
      <c r="J38" s="26"/>
      <c r="K38" s="26"/>
    </row>
    <row r="39" spans="1:12" ht="15" x14ac:dyDescent="0.25">
      <c r="A39" s="12" t="s">
        <v>20</v>
      </c>
      <c r="B39" s="16">
        <f t="shared" si="8"/>
        <v>810</v>
      </c>
      <c r="C39" s="14">
        <f t="shared" si="7"/>
        <v>10500</v>
      </c>
      <c r="D39" s="15">
        <f t="shared" si="9"/>
        <v>8505000</v>
      </c>
      <c r="E39" s="16">
        <f t="shared" si="10"/>
        <v>9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822</v>
      </c>
      <c r="J39" s="26"/>
      <c r="K39" s="26"/>
    </row>
    <row r="40" spans="1:12" ht="15" x14ac:dyDescent="0.25">
      <c r="A40" s="12" t="s">
        <v>21</v>
      </c>
      <c r="B40" s="16">
        <f t="shared" si="8"/>
        <v>690</v>
      </c>
      <c r="C40" s="14">
        <f t="shared" si="7"/>
        <v>14900</v>
      </c>
      <c r="D40" s="15">
        <f t="shared" si="9"/>
        <v>10281000</v>
      </c>
      <c r="E40" s="16">
        <f t="shared" si="10"/>
        <v>4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697</v>
      </c>
      <c r="J40" s="26"/>
      <c r="K40" s="26"/>
    </row>
    <row r="41" spans="1:12" ht="15" x14ac:dyDescent="0.25">
      <c r="A41" s="12" t="s">
        <v>22</v>
      </c>
      <c r="B41" s="16">
        <f t="shared" si="8"/>
        <v>430</v>
      </c>
      <c r="C41" s="14">
        <f t="shared" si="7"/>
        <v>25100</v>
      </c>
      <c r="D41" s="15">
        <f t="shared" si="9"/>
        <v>10793000</v>
      </c>
      <c r="E41" s="16">
        <f t="shared" si="10"/>
        <v>1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431</v>
      </c>
      <c r="J41" s="26"/>
      <c r="K41" s="26"/>
    </row>
    <row r="42" spans="1:12" ht="15" x14ac:dyDescent="0.25">
      <c r="A42" s="12" t="s">
        <v>23</v>
      </c>
      <c r="B42" s="16">
        <f t="shared" si="8"/>
        <v>210</v>
      </c>
      <c r="C42" s="14">
        <f t="shared" si="7"/>
        <v>33000</v>
      </c>
      <c r="D42" s="15">
        <f t="shared" si="9"/>
        <v>6930000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210</v>
      </c>
      <c r="J42" s="26"/>
      <c r="K42" s="26"/>
    </row>
    <row r="43" spans="1:12" ht="15" x14ac:dyDescent="0.25">
      <c r="A43" s="12" t="s">
        <v>24</v>
      </c>
      <c r="B43" s="16">
        <f t="shared" si="8"/>
        <v>717</v>
      </c>
      <c r="C43" s="14">
        <f t="shared" si="7"/>
        <v>36900</v>
      </c>
      <c r="D43" s="15">
        <f t="shared" si="9"/>
        <v>26457300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717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13057</v>
      </c>
      <c r="C44" s="18"/>
      <c r="D44" s="19">
        <f t="shared" ref="D44:F44" si="18">SUM(D37:D43)</f>
        <v>157334300</v>
      </c>
      <c r="E44" s="17">
        <f t="shared" si="18"/>
        <v>91</v>
      </c>
      <c r="F44" s="17">
        <f t="shared" si="18"/>
        <v>1287</v>
      </c>
      <c r="G44" s="17">
        <f>SUM(G37:G43)</f>
        <v>4</v>
      </c>
      <c r="H44" s="17">
        <f>SUM(H37:H43)</f>
        <v>0</v>
      </c>
      <c r="I44" s="17">
        <f>SUM(I37:I43)</f>
        <v>14439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12400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157346700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0" t="s">
        <v>34</v>
      </c>
      <c r="B48" s="110"/>
      <c r="C48" s="110"/>
      <c r="D48" s="110"/>
      <c r="E48" s="110"/>
      <c r="F48" s="110"/>
      <c r="G48" s="110"/>
      <c r="H48" s="110"/>
      <c r="I48" s="110"/>
      <c r="J48" s="110"/>
    </row>
    <row r="49" spans="1:12" ht="7.5" customHeight="1" x14ac:dyDescent="0.25">
      <c r="K49" s="8"/>
      <c r="L49" s="8"/>
    </row>
    <row r="50" spans="1:12" ht="15.75" customHeight="1" x14ac:dyDescent="0.25">
      <c r="A50" s="111" t="s">
        <v>35</v>
      </c>
      <c r="B50" s="111"/>
      <c r="C50" s="111"/>
      <c r="D50" s="111"/>
      <c r="E50" s="29"/>
      <c r="F50" s="111" t="s">
        <v>36</v>
      </c>
      <c r="G50" s="111"/>
      <c r="H50" s="111"/>
      <c r="I50" s="111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516</v>
      </c>
      <c r="D52" s="34">
        <f>(C52*B52)</f>
        <v>4747200</v>
      </c>
      <c r="E52" s="20"/>
      <c r="F52" s="32" t="s">
        <v>18</v>
      </c>
      <c r="G52" s="33">
        <f>B52-2300</f>
        <v>6900</v>
      </c>
      <c r="H52" s="13">
        <v>282</v>
      </c>
      <c r="I52" s="34">
        <f>(H52*G52)</f>
        <v>1945800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163</v>
      </c>
      <c r="D53" s="34">
        <f t="shared" ref="D53:D58" si="20">(C53*B53)</f>
        <v>1581100</v>
      </c>
      <c r="E53" s="20"/>
      <c r="F53" s="32" t="s">
        <v>19</v>
      </c>
      <c r="G53" s="33">
        <f>B53-2300</f>
        <v>7400</v>
      </c>
      <c r="H53" s="13">
        <v>128</v>
      </c>
      <c r="I53" s="34">
        <f t="shared" ref="I53:I58" si="21">(H53*G53)</f>
        <v>947200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48</v>
      </c>
      <c r="D54" s="34">
        <f t="shared" si="20"/>
        <v>504000</v>
      </c>
      <c r="E54" s="20"/>
      <c r="F54" s="32" t="s">
        <v>20</v>
      </c>
      <c r="G54" s="33">
        <f>B54-2900</f>
        <v>7600</v>
      </c>
      <c r="H54" s="13">
        <v>27</v>
      </c>
      <c r="I54" s="34">
        <f t="shared" si="21"/>
        <v>205200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53</v>
      </c>
      <c r="D55" s="34">
        <f t="shared" si="20"/>
        <v>789700</v>
      </c>
      <c r="E55" s="20"/>
      <c r="F55" s="32" t="s">
        <v>21</v>
      </c>
      <c r="G55" s="33">
        <f>B55-3100</f>
        <v>11800</v>
      </c>
      <c r="H55" s="13">
        <v>35</v>
      </c>
      <c r="I55" s="34">
        <f t="shared" si="21"/>
        <v>413000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73</v>
      </c>
      <c r="D56" s="34">
        <f t="shared" si="20"/>
        <v>1832300</v>
      </c>
      <c r="E56" s="20"/>
      <c r="F56" s="32" t="s">
        <v>22</v>
      </c>
      <c r="G56" s="33">
        <f>B56-3100</f>
        <v>22000</v>
      </c>
      <c r="H56" s="13">
        <v>65</v>
      </c>
      <c r="I56" s="34">
        <f t="shared" si="21"/>
        <v>1430000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30</v>
      </c>
      <c r="D57" s="34">
        <f t="shared" si="20"/>
        <v>990000</v>
      </c>
      <c r="E57" s="20"/>
      <c r="F57" s="32" t="s">
        <v>23</v>
      </c>
      <c r="G57" s="33">
        <f>B57-3100</f>
        <v>29900</v>
      </c>
      <c r="H57" s="13">
        <v>18</v>
      </c>
      <c r="I57" s="34">
        <f t="shared" si="21"/>
        <v>538200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8</v>
      </c>
      <c r="D58" s="34">
        <f t="shared" si="20"/>
        <v>295200</v>
      </c>
      <c r="E58" s="20"/>
      <c r="F58" s="32" t="s">
        <v>24</v>
      </c>
      <c r="G58" s="33">
        <f>B58-3100</f>
        <v>33800</v>
      </c>
      <c r="H58" s="13">
        <v>5</v>
      </c>
      <c r="I58" s="34">
        <f t="shared" si="21"/>
        <v>169000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891</v>
      </c>
      <c r="D59" s="36">
        <f>SUM(D52:D58)</f>
        <v>10739500</v>
      </c>
      <c r="E59" s="37"/>
      <c r="F59" s="112" t="s">
        <v>39</v>
      </c>
      <c r="G59" s="112"/>
      <c r="H59" s="35">
        <f>SUM(H52:H58)</f>
        <v>560</v>
      </c>
      <c r="I59" s="36">
        <f>SUM(I52:I58)</f>
        <v>5648400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0" t="s">
        <v>40</v>
      </c>
      <c r="B61" s="110"/>
      <c r="C61" s="110"/>
      <c r="D61" s="110"/>
      <c r="E61" s="110"/>
      <c r="F61" s="110"/>
      <c r="G61" s="110"/>
      <c r="H61" s="110"/>
      <c r="I61" s="110"/>
      <c r="J61" s="110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3" t="s">
        <v>41</v>
      </c>
      <c r="D63" s="113"/>
      <c r="E63" s="113"/>
      <c r="F63" s="113"/>
      <c r="G63" s="113"/>
      <c r="H63" s="113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44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4" t="s">
        <v>45</v>
      </c>
      <c r="B74" s="114"/>
      <c r="C74" s="114"/>
      <c r="D74" s="114"/>
      <c r="F74" s="117" t="s">
        <v>46</v>
      </c>
      <c r="G74" s="117"/>
      <c r="H74" s="117"/>
      <c r="I74" s="117"/>
      <c r="J74" s="117"/>
      <c r="K74" s="117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3580</v>
      </c>
      <c r="D77" s="95">
        <f>B77*C77</f>
        <v>8234000</v>
      </c>
      <c r="E77" s="3"/>
      <c r="F77" s="57" t="s">
        <v>18</v>
      </c>
      <c r="G77" s="58">
        <f t="shared" ref="G77:G83" si="24">B37</f>
        <v>9144</v>
      </c>
      <c r="H77" s="59">
        <f t="shared" ref="H77:H83" si="25">G77*200</f>
        <v>1828800</v>
      </c>
      <c r="I77" s="60">
        <f>G77*100</f>
        <v>914400</v>
      </c>
      <c r="J77" s="61">
        <f>G77*400</f>
        <v>3657600</v>
      </c>
      <c r="K77" s="92">
        <f>G77*200</f>
        <v>1828800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479</v>
      </c>
      <c r="D78" s="95">
        <f t="shared" ref="D78:D83" si="26">B78*C78</f>
        <v>1101700</v>
      </c>
      <c r="E78" s="3"/>
      <c r="F78" s="57" t="s">
        <v>19</v>
      </c>
      <c r="G78" s="58">
        <f t="shared" si="24"/>
        <v>1056</v>
      </c>
      <c r="H78" s="59">
        <f t="shared" si="25"/>
        <v>211200</v>
      </c>
      <c r="I78" s="60">
        <f>G78*300</f>
        <v>316800</v>
      </c>
      <c r="J78" s="61">
        <f>G78*400</f>
        <v>422400</v>
      </c>
      <c r="K78" s="92">
        <f>G78*200</f>
        <v>211200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315</v>
      </c>
      <c r="D79" s="95">
        <f t="shared" si="26"/>
        <v>913500</v>
      </c>
      <c r="E79" s="3"/>
      <c r="F79" s="57" t="s">
        <v>20</v>
      </c>
      <c r="G79" s="58">
        <f t="shared" si="24"/>
        <v>810</v>
      </c>
      <c r="H79" s="59">
        <f t="shared" si="25"/>
        <v>162000</v>
      </c>
      <c r="I79" s="60">
        <f>G79*300</f>
        <v>243000</v>
      </c>
      <c r="J79" s="61">
        <f>G79*400</f>
        <v>324000</v>
      </c>
      <c r="K79" s="92">
        <f>G79*200</f>
        <v>162000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235</v>
      </c>
      <c r="D80" s="95">
        <f t="shared" si="26"/>
        <v>728500</v>
      </c>
      <c r="E80" s="3"/>
      <c r="F80" s="57" t="s">
        <v>21</v>
      </c>
      <c r="G80" s="58">
        <f t="shared" si="24"/>
        <v>690</v>
      </c>
      <c r="H80" s="59">
        <f t="shared" si="25"/>
        <v>138000</v>
      </c>
      <c r="I80" s="60">
        <f>G80*300</f>
        <v>207000</v>
      </c>
      <c r="J80" s="61">
        <f>G80*200</f>
        <v>138000</v>
      </c>
      <c r="K80" s="92">
        <f>G80*100</f>
        <v>69000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182</v>
      </c>
      <c r="D81" s="95">
        <f t="shared" si="26"/>
        <v>564200</v>
      </c>
      <c r="E81" s="3"/>
      <c r="F81" s="57" t="s">
        <v>22</v>
      </c>
      <c r="G81" s="58">
        <f t="shared" si="24"/>
        <v>430</v>
      </c>
      <c r="H81" s="59">
        <f t="shared" si="25"/>
        <v>86000</v>
      </c>
      <c r="I81" s="60">
        <f>G81*300</f>
        <v>129000</v>
      </c>
      <c r="J81" s="61">
        <f>G81*600</f>
        <v>258000</v>
      </c>
      <c r="K81" s="92">
        <f>G81*300</f>
        <v>129000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74</v>
      </c>
      <c r="D82" s="95">
        <f t="shared" si="26"/>
        <v>229400</v>
      </c>
      <c r="E82" s="3"/>
      <c r="F82" s="57" t="s">
        <v>23</v>
      </c>
      <c r="G82" s="58">
        <f t="shared" si="24"/>
        <v>210</v>
      </c>
      <c r="H82" s="59">
        <f t="shared" si="25"/>
        <v>42000</v>
      </c>
      <c r="I82" s="60">
        <f>G82*300</f>
        <v>63000</v>
      </c>
      <c r="J82" s="61">
        <f>G82*800</f>
        <v>168000</v>
      </c>
      <c r="K82" s="92">
        <f t="shared" ref="K82:K83" si="27">G82*400</f>
        <v>84000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289</v>
      </c>
      <c r="D83" s="95">
        <f t="shared" si="26"/>
        <v>895900</v>
      </c>
      <c r="E83" s="3"/>
      <c r="F83" s="57" t="s">
        <v>24</v>
      </c>
      <c r="G83" s="58">
        <f t="shared" si="24"/>
        <v>717</v>
      </c>
      <c r="H83" s="59">
        <f t="shared" si="25"/>
        <v>143400</v>
      </c>
      <c r="I83" s="60">
        <f>G83*200</f>
        <v>143400</v>
      </c>
      <c r="J83" s="61">
        <f>G83*800</f>
        <v>573600</v>
      </c>
      <c r="K83" s="92">
        <f t="shared" si="27"/>
        <v>286800</v>
      </c>
    </row>
    <row r="84" spans="1:12" ht="20.100000000000001" customHeight="1" x14ac:dyDescent="0.25">
      <c r="A84" s="115" t="s">
        <v>54</v>
      </c>
      <c r="B84" s="115"/>
      <c r="C84" s="62">
        <f>SUM(C77:C83)</f>
        <v>5154</v>
      </c>
      <c r="D84" s="97">
        <f>SUM(D77:D83)</f>
        <v>12667200</v>
      </c>
      <c r="E84" s="3"/>
      <c r="F84" s="64" t="s">
        <v>55</v>
      </c>
      <c r="G84" s="65">
        <f>SUM(G77:G83)</f>
        <v>13057</v>
      </c>
      <c r="H84" s="66">
        <f>SUM(H77:H83)</f>
        <v>2611400</v>
      </c>
      <c r="I84" s="67">
        <f>SUM(I77:I83)</f>
        <v>2016600</v>
      </c>
      <c r="J84" s="68">
        <f>SUM(J77:J83)</f>
        <v>5541600</v>
      </c>
      <c r="K84" s="93">
        <f>SUM(K77:K83)</f>
        <v>2770800</v>
      </c>
    </row>
    <row r="85" spans="1:12" ht="7.5" customHeight="1" x14ac:dyDescent="0.25">
      <c r="K85" s="8"/>
    </row>
    <row r="86" spans="1:12" ht="15" customHeight="1" x14ac:dyDescent="0.25">
      <c r="A86" s="109" t="str">
        <f>"BALANCE DIARIO"</f>
        <v>BALANCE DIARIO</v>
      </c>
      <c r="B86" s="109"/>
      <c r="C86" s="109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27">
        <f>D46</f>
        <v>157346700</v>
      </c>
      <c r="C88" s="127"/>
      <c r="D88" s="46"/>
      <c r="E88" s="108" t="s">
        <v>57</v>
      </c>
      <c r="F88" s="108"/>
      <c r="G88" s="72">
        <f>D59+I59</f>
        <v>16387900</v>
      </c>
      <c r="H88" s="108" t="s">
        <v>58</v>
      </c>
      <c r="I88" s="108"/>
      <c r="J88" s="73">
        <f>C59+H59+E44+F44+G44</f>
        <v>2833</v>
      </c>
    </row>
    <row r="89" spans="1:12" ht="24" x14ac:dyDescent="0.25">
      <c r="A89" s="74" t="s">
        <v>59</v>
      </c>
      <c r="B89" s="128">
        <f>D59+I59+H72</f>
        <v>16387900</v>
      </c>
      <c r="C89" s="128"/>
      <c r="D89" s="75"/>
      <c r="E89" s="108" t="s">
        <v>60</v>
      </c>
      <c r="F89" s="108"/>
      <c r="G89" s="72">
        <f>D44</f>
        <v>157334300</v>
      </c>
      <c r="H89" s="108" t="s">
        <v>61</v>
      </c>
      <c r="I89" s="108"/>
      <c r="J89" s="73">
        <f>I44</f>
        <v>14439</v>
      </c>
    </row>
    <row r="90" spans="1:12" ht="17.25" customHeight="1" x14ac:dyDescent="0.25">
      <c r="A90" s="76" t="s">
        <v>62</v>
      </c>
      <c r="B90" s="120">
        <f>D84</f>
        <v>12667200</v>
      </c>
      <c r="C90" s="120"/>
      <c r="D90" s="75"/>
      <c r="E90" s="121" t="s">
        <v>63</v>
      </c>
      <c r="F90" s="122"/>
      <c r="G90" s="77">
        <f>IF(G89=0,0,G88/G89)</f>
        <v>0.10415974139141941</v>
      </c>
      <c r="H90" s="121" t="s">
        <v>63</v>
      </c>
      <c r="I90" s="122"/>
      <c r="J90" s="77">
        <f>IF(J89=0,0,J88/J89)</f>
        <v>0.19620472331878938</v>
      </c>
    </row>
    <row r="91" spans="1:12" ht="17.25" customHeight="1" x14ac:dyDescent="0.25">
      <c r="A91" s="25" t="s">
        <v>64</v>
      </c>
      <c r="B91" s="123">
        <f>B88-B89-B90</f>
        <v>128291600</v>
      </c>
      <c r="C91" s="123"/>
      <c r="D91" s="75"/>
      <c r="E91" s="38"/>
      <c r="F91" s="38"/>
    </row>
    <row r="92" spans="1:12" ht="17.25" customHeight="1" x14ac:dyDescent="0.25">
      <c r="A92" s="78" t="s">
        <v>51</v>
      </c>
      <c r="B92" s="124">
        <f>H84</f>
        <v>2611400</v>
      </c>
      <c r="C92" s="124"/>
      <c r="D92" s="75"/>
      <c r="E92" s="38"/>
      <c r="F92" s="38"/>
    </row>
    <row r="93" spans="1:12" ht="17.25" customHeight="1" x14ac:dyDescent="0.25">
      <c r="A93" s="79" t="s">
        <v>65</v>
      </c>
      <c r="B93" s="125">
        <f>I84</f>
        <v>2016600</v>
      </c>
      <c r="C93" s="125"/>
      <c r="D93" s="75"/>
      <c r="E93" s="38"/>
      <c r="F93" s="38"/>
      <c r="H93" s="126" t="s">
        <v>66</v>
      </c>
      <c r="I93" s="126"/>
      <c r="J93" s="126"/>
    </row>
    <row r="94" spans="1:12" ht="17.25" customHeight="1" x14ac:dyDescent="0.25">
      <c r="A94" s="80" t="s">
        <v>67</v>
      </c>
      <c r="B94" s="118">
        <f>J84</f>
        <v>5541600</v>
      </c>
      <c r="C94" s="118"/>
      <c r="D94" s="75"/>
      <c r="E94" s="38"/>
      <c r="F94" s="38"/>
      <c r="H94" s="119" t="s">
        <v>68</v>
      </c>
      <c r="I94" s="119"/>
      <c r="J94" s="119"/>
    </row>
    <row r="95" spans="1:12" ht="16.5" customHeight="1" x14ac:dyDescent="0.25">
      <c r="A95" s="94" t="s">
        <v>74</v>
      </c>
      <c r="B95" s="116">
        <f>K84</f>
        <v>2770800</v>
      </c>
      <c r="C95" s="116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RIDYM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RIDYM!Área_de_impresión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Montes</dc:creator>
  <cp:lastModifiedBy>ISLENY CORREA</cp:lastModifiedBy>
  <cp:lastPrinted>2016-10-03T14:18:21Z</cp:lastPrinted>
  <dcterms:created xsi:type="dcterms:W3CDTF">2014-09-04T13:22:37Z</dcterms:created>
  <dcterms:modified xsi:type="dcterms:W3CDTF">2016-10-24T17:15:11Z</dcterms:modified>
</cp:coreProperties>
</file>