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LENY CORREA\Desktop\INFORMES DIARIOS\Informes Hatovial al 20 de Octubre\"/>
    </mc:Choice>
  </mc:AlternateContent>
  <bookViews>
    <workbookView xWindow="0" yWindow="0" windowWidth="20490" windowHeight="7065" tabRatio="929" firstSheet="7" activeTab="31"/>
  </bookViews>
  <sheets>
    <sheet name="INF 01" sheetId="1" r:id="rId1"/>
    <sheet name="INF 02" sheetId="2" r:id="rId2"/>
    <sheet name="INF 03" sheetId="3" r:id="rId3"/>
    <sheet name="INF 04" sheetId="4" r:id="rId4"/>
    <sheet name="INF 05" sheetId="5" r:id="rId5"/>
    <sheet name="INF 06" sheetId="6" r:id="rId6"/>
    <sheet name="INF 07" sheetId="7" r:id="rId7"/>
    <sheet name="INF 08" sheetId="8" r:id="rId8"/>
    <sheet name="INF 09" sheetId="9" r:id="rId9"/>
    <sheet name="INF 10" sheetId="10" r:id="rId10"/>
    <sheet name="INF 11" sheetId="11" r:id="rId11"/>
    <sheet name="INF 12" sheetId="12" r:id="rId12"/>
    <sheet name="INF 13" sheetId="13" r:id="rId13"/>
    <sheet name="INF 14" sheetId="14" r:id="rId14"/>
    <sheet name="INF 15" sheetId="15" r:id="rId15"/>
    <sheet name="INF 16" sheetId="16" r:id="rId16"/>
    <sheet name="INF 17" sheetId="17" r:id="rId17"/>
    <sheet name="INF 18" sheetId="18" r:id="rId18"/>
    <sheet name="INF 19" sheetId="19" r:id="rId19"/>
    <sheet name="INF 20" sheetId="20" r:id="rId20"/>
    <sheet name="INF 21" sheetId="21" r:id="rId21"/>
    <sheet name="INF 22" sheetId="22" r:id="rId22"/>
    <sheet name="INF 23" sheetId="23" r:id="rId23"/>
    <sheet name="INF 24" sheetId="24" state="hidden" r:id="rId24"/>
    <sheet name="INF 25" sheetId="25" state="hidden" r:id="rId25"/>
    <sheet name="INF 26" sheetId="26" state="hidden" r:id="rId26"/>
    <sheet name="INF 27" sheetId="27" state="hidden" r:id="rId27"/>
    <sheet name="INF 28" sheetId="28" state="hidden" r:id="rId28"/>
    <sheet name="INF 29" sheetId="29" state="hidden" r:id="rId29"/>
    <sheet name="INF 30" sheetId="30" state="hidden" r:id="rId30"/>
    <sheet name="INF 31" sheetId="31" state="hidden" r:id="rId31"/>
    <sheet name="RIM" sheetId="32" r:id="rId32"/>
  </sheets>
  <externalReferences>
    <externalReference r:id="rId33"/>
  </externalReferences>
  <definedNames>
    <definedName name="_xlnm.Print_Area" localSheetId="0">'INF 01'!$A$1:$I$76</definedName>
    <definedName name="_xlnm.Print_Area" localSheetId="1">'INF 02'!$A$1:$I$77</definedName>
    <definedName name="_xlnm.Print_Area" localSheetId="2">'INF 03'!$A$1:$I$77</definedName>
    <definedName name="_xlnm.Print_Area" localSheetId="3">'INF 04'!$A$1:$I$78</definedName>
    <definedName name="_xlnm.Print_Area" localSheetId="4">'INF 05'!$A$1:$I$76</definedName>
    <definedName name="_xlnm.Print_Area" localSheetId="5">'INF 06'!$A$1:$I$77</definedName>
    <definedName name="_xlnm.Print_Area" localSheetId="6">'INF 07'!$A$1:$I$76</definedName>
    <definedName name="_xlnm.Print_Area" localSheetId="7">'INF 08'!$A$1:$I$76</definedName>
    <definedName name="_xlnm.Print_Area" localSheetId="8">'INF 09'!$A$1:$I$80</definedName>
    <definedName name="_xlnm.Print_Area" localSheetId="9">'INF 10'!$A$1:$I$77</definedName>
    <definedName name="_xlnm.Print_Area" localSheetId="10">'INF 11'!$A$1:$I$77</definedName>
    <definedName name="_xlnm.Print_Area" localSheetId="11">'INF 12'!$A$1:$I$86</definedName>
    <definedName name="_xlnm.Print_Area" localSheetId="12">'INF 13'!$A$1:$I$78</definedName>
    <definedName name="_xlnm.Print_Area" localSheetId="13">'INF 14'!$A$1:$I$78</definedName>
    <definedName name="_xlnm.Print_Area" localSheetId="14">'INF 15'!$A$1:$I$77</definedName>
    <definedName name="_xlnm.Print_Area" localSheetId="15">'INF 16'!$A$1:$I$78</definedName>
    <definedName name="_xlnm.Print_Area" localSheetId="16">'INF 17'!$A$1:$I$77</definedName>
    <definedName name="_xlnm.Print_Area" localSheetId="17">'INF 18'!$A$1:$I$77</definedName>
    <definedName name="_xlnm.Print_Area" localSheetId="18">'INF 19'!$A$1:$I$77</definedName>
    <definedName name="_xlnm.Print_Area" localSheetId="19">'INF 20'!$A$1:$I$78</definedName>
    <definedName name="_xlnm.Print_Area" localSheetId="20">'INF 21'!$A$1:$I$77</definedName>
    <definedName name="_xlnm.Print_Area" localSheetId="21">'INF 22'!$A$1:$I$78</definedName>
    <definedName name="_xlnm.Print_Area" localSheetId="22">'INF 23'!$A$1:$I$77</definedName>
    <definedName name="_xlnm.Print_Area" localSheetId="23">'INF 24'!$A$1:$I$77</definedName>
    <definedName name="_xlnm.Print_Area" localSheetId="24">'INF 25'!$A$1:$I$77</definedName>
    <definedName name="_xlnm.Print_Area" localSheetId="25">'INF 26'!$A$1:$I$77</definedName>
    <definedName name="_xlnm.Print_Area" localSheetId="26">'INF 27'!$A$1:$I$77</definedName>
    <definedName name="_xlnm.Print_Area" localSheetId="27">'INF 28'!$A$1:$I$77</definedName>
    <definedName name="_xlnm.Print_Area" localSheetId="28">'INF 29'!$A$1:$I$71</definedName>
    <definedName name="_xlnm.Print_Area" localSheetId="29">'INF 30'!$A$1:$I$71</definedName>
    <definedName name="_xlnm.Print_Area" localSheetId="30">'INF 31'!$A$1:$I$86</definedName>
    <definedName name="_xlnm.Print_Area" localSheetId="31">RIM!$A$1:$I$94</definedName>
    <definedName name="CONCESION">#REF!</definedName>
    <definedName name="DiasRecaudo">[1]Parametros!$E$6</definedName>
  </definedNames>
  <calcPr calcId="152511"/>
</workbook>
</file>

<file path=xl/calcChain.xml><?xml version="1.0" encoding="utf-8"?>
<calcChain xmlns="http://schemas.openxmlformats.org/spreadsheetml/2006/main">
  <c r="F64" i="32" l="1"/>
  <c r="F63" i="32"/>
  <c r="F62" i="32"/>
  <c r="F61" i="32"/>
  <c r="F60" i="32"/>
  <c r="F63" i="2" l="1"/>
  <c r="F64" i="2"/>
  <c r="F65" i="2"/>
  <c r="F63" i="3"/>
  <c r="F64" i="3"/>
  <c r="F65" i="3"/>
  <c r="F63" i="4"/>
  <c r="F64" i="4"/>
  <c r="F65" i="4"/>
  <c r="F63" i="5"/>
  <c r="F64" i="5"/>
  <c r="F65" i="5"/>
  <c r="F63" i="6"/>
  <c r="F64" i="6"/>
  <c r="F65" i="6"/>
  <c r="F63" i="7"/>
  <c r="F64" i="7"/>
  <c r="F65" i="7"/>
  <c r="F63" i="8"/>
  <c r="F64" i="8"/>
  <c r="F65" i="8"/>
  <c r="F63" i="9"/>
  <c r="F64" i="9"/>
  <c r="F65" i="9"/>
  <c r="F63" i="10"/>
  <c r="F64" i="10"/>
  <c r="F65" i="10"/>
  <c r="F63" i="11"/>
  <c r="F64" i="11"/>
  <c r="F65" i="11"/>
  <c r="F63" i="12"/>
  <c r="F64" i="12"/>
  <c r="F65" i="12"/>
  <c r="F63" i="13"/>
  <c r="F64" i="13"/>
  <c r="F65" i="13"/>
  <c r="F63" i="14"/>
  <c r="F64" i="14"/>
  <c r="F65" i="14"/>
  <c r="F63" i="15"/>
  <c r="F64" i="15"/>
  <c r="F65" i="15"/>
  <c r="F63" i="16"/>
  <c r="F64" i="16"/>
  <c r="F65" i="16"/>
  <c r="F63" i="17"/>
  <c r="F64" i="17"/>
  <c r="F65" i="17"/>
  <c r="F63" i="18"/>
  <c r="F64" i="18"/>
  <c r="F65" i="18"/>
  <c r="F63" i="19"/>
  <c r="F64" i="19"/>
  <c r="F65" i="19"/>
  <c r="F63" i="20"/>
  <c r="F64" i="20"/>
  <c r="F65" i="20"/>
  <c r="F63" i="21"/>
  <c r="F64" i="21"/>
  <c r="F65" i="21"/>
  <c r="F63" i="22"/>
  <c r="F64" i="22"/>
  <c r="F65" i="22"/>
  <c r="F63" i="23"/>
  <c r="F64" i="23"/>
  <c r="F65" i="23"/>
  <c r="F63" i="24"/>
  <c r="F64" i="24"/>
  <c r="F65" i="24"/>
  <c r="F63" i="25"/>
  <c r="F64" i="25"/>
  <c r="F65" i="25"/>
  <c r="F63" i="26"/>
  <c r="F64" i="26"/>
  <c r="F65" i="26"/>
  <c r="F63" i="27"/>
  <c r="F64" i="27"/>
  <c r="F65" i="27"/>
  <c r="F63" i="28"/>
  <c r="F64" i="28"/>
  <c r="F65" i="28"/>
  <c r="F63" i="29"/>
  <c r="F64" i="29"/>
  <c r="F65" i="29"/>
  <c r="F63" i="30"/>
  <c r="F64" i="30"/>
  <c r="F65" i="30"/>
  <c r="F63" i="31"/>
  <c r="F64" i="31"/>
  <c r="F65" i="31"/>
  <c r="F65" i="32"/>
  <c r="F63" i="1"/>
  <c r="F64" i="1"/>
  <c r="F65" i="1"/>
  <c r="F62" i="2"/>
  <c r="F62" i="3"/>
  <c r="F62" i="4"/>
  <c r="F62" i="5"/>
  <c r="F62" i="6"/>
  <c r="F62" i="7"/>
  <c r="F62" i="8"/>
  <c r="F62" i="9"/>
  <c r="F62" i="10"/>
  <c r="F62" i="11"/>
  <c r="F62" i="12"/>
  <c r="F62" i="13"/>
  <c r="F62" i="14"/>
  <c r="F62" i="15"/>
  <c r="F62" i="16"/>
  <c r="F62" i="17"/>
  <c r="F62" i="18"/>
  <c r="F62" i="19"/>
  <c r="F62" i="20"/>
  <c r="F62" i="21"/>
  <c r="F62" i="22"/>
  <c r="F62" i="23"/>
  <c r="F62" i="24"/>
  <c r="F62" i="25"/>
  <c r="F62" i="26"/>
  <c r="F62" i="27"/>
  <c r="F62" i="28"/>
  <c r="F62" i="29"/>
  <c r="F62" i="30"/>
  <c r="F62" i="31"/>
  <c r="F62" i="1"/>
  <c r="F61" i="2"/>
  <c r="F61" i="3"/>
  <c r="F61" i="4"/>
  <c r="F61" i="5"/>
  <c r="F61" i="6"/>
  <c r="F61" i="7"/>
  <c r="F61" i="8"/>
  <c r="F61" i="9"/>
  <c r="F61" i="10"/>
  <c r="F61" i="11"/>
  <c r="F61" i="12"/>
  <c r="F61" i="13"/>
  <c r="F61" i="14"/>
  <c r="F61" i="15"/>
  <c r="F61" i="16"/>
  <c r="F61" i="17"/>
  <c r="F61" i="18"/>
  <c r="F61" i="19"/>
  <c r="F61" i="20"/>
  <c r="F61" i="21"/>
  <c r="F61" i="22"/>
  <c r="F61" i="23"/>
  <c r="F61" i="24"/>
  <c r="F61" i="25"/>
  <c r="F61" i="26"/>
  <c r="F61" i="27"/>
  <c r="F61" i="28"/>
  <c r="F61" i="29"/>
  <c r="F61" i="30"/>
  <c r="F61" i="31"/>
  <c r="F61" i="1"/>
  <c r="C45" i="2"/>
  <c r="C46" i="2"/>
  <c r="C47" i="2"/>
  <c r="C48" i="2"/>
  <c r="C49" i="2"/>
  <c r="C50" i="2"/>
  <c r="C51" i="2"/>
  <c r="C52" i="2"/>
  <c r="C45" i="3"/>
  <c r="C46" i="3"/>
  <c r="C47" i="3"/>
  <c r="C48" i="3"/>
  <c r="C49" i="3"/>
  <c r="C50" i="3"/>
  <c r="C51" i="3"/>
  <c r="C52" i="3"/>
  <c r="C45" i="4"/>
  <c r="C46" i="4"/>
  <c r="C47" i="4"/>
  <c r="C48" i="4"/>
  <c r="C49" i="4"/>
  <c r="C50" i="4"/>
  <c r="C51" i="4"/>
  <c r="C52" i="4"/>
  <c r="C45" i="5"/>
  <c r="C46" i="5"/>
  <c r="C47" i="5"/>
  <c r="C48" i="5"/>
  <c r="C49" i="5"/>
  <c r="C50" i="5"/>
  <c r="C51" i="5"/>
  <c r="C52" i="5"/>
  <c r="C45" i="6"/>
  <c r="C46" i="6"/>
  <c r="C47" i="6"/>
  <c r="C48" i="6"/>
  <c r="C49" i="6"/>
  <c r="C50" i="6"/>
  <c r="C51" i="6"/>
  <c r="C52" i="6"/>
  <c r="C45" i="7"/>
  <c r="C46" i="7"/>
  <c r="C47" i="7"/>
  <c r="C48" i="7"/>
  <c r="C49" i="7"/>
  <c r="C50" i="7"/>
  <c r="C51" i="7"/>
  <c r="C52" i="7"/>
  <c r="C45" i="8"/>
  <c r="C46" i="8"/>
  <c r="C47" i="8"/>
  <c r="C48" i="8"/>
  <c r="C49" i="8"/>
  <c r="C50" i="8"/>
  <c r="C51" i="8"/>
  <c r="C52" i="8"/>
  <c r="C45" i="9"/>
  <c r="C46" i="9"/>
  <c r="C47" i="9"/>
  <c r="C48" i="9"/>
  <c r="C49" i="9"/>
  <c r="C50" i="9"/>
  <c r="C51" i="9"/>
  <c r="C52" i="9"/>
  <c r="C45" i="10"/>
  <c r="C46" i="10"/>
  <c r="C47" i="10"/>
  <c r="C48" i="10"/>
  <c r="C49" i="10"/>
  <c r="C50" i="10"/>
  <c r="C51" i="10"/>
  <c r="C52" i="10"/>
  <c r="C45" i="11"/>
  <c r="C46" i="11"/>
  <c r="C47" i="11"/>
  <c r="C48" i="11"/>
  <c r="C49" i="11"/>
  <c r="C50" i="11"/>
  <c r="C51" i="11"/>
  <c r="C52" i="11"/>
  <c r="C45" i="12"/>
  <c r="C46" i="12"/>
  <c r="C47" i="12"/>
  <c r="C48" i="12"/>
  <c r="C49" i="12"/>
  <c r="C50" i="12"/>
  <c r="C51" i="12"/>
  <c r="C52" i="12"/>
  <c r="C45" i="13"/>
  <c r="C46" i="13"/>
  <c r="C47" i="13"/>
  <c r="C48" i="13"/>
  <c r="C49" i="13"/>
  <c r="C50" i="13"/>
  <c r="C51" i="13"/>
  <c r="C52" i="13"/>
  <c r="C45" i="14"/>
  <c r="C46" i="14"/>
  <c r="C47" i="14"/>
  <c r="C48" i="14"/>
  <c r="C49" i="14"/>
  <c r="C50" i="14"/>
  <c r="C51" i="14"/>
  <c r="C52" i="14"/>
  <c r="C45" i="15"/>
  <c r="C46" i="15"/>
  <c r="C47" i="15"/>
  <c r="C48" i="15"/>
  <c r="C49" i="15"/>
  <c r="C50" i="15"/>
  <c r="C51" i="15"/>
  <c r="C52" i="15"/>
  <c r="C45" i="16"/>
  <c r="C46" i="16"/>
  <c r="C47" i="16"/>
  <c r="C48" i="16"/>
  <c r="C49" i="16"/>
  <c r="C50" i="16"/>
  <c r="C51" i="16"/>
  <c r="C52" i="16"/>
  <c r="C45" i="17"/>
  <c r="C46" i="17"/>
  <c r="C47" i="17"/>
  <c r="C48" i="17"/>
  <c r="C49" i="17"/>
  <c r="C50" i="17"/>
  <c r="C51" i="17"/>
  <c r="C52" i="17"/>
  <c r="C45" i="18"/>
  <c r="C46" i="18"/>
  <c r="C47" i="18"/>
  <c r="C48" i="18"/>
  <c r="C49" i="18"/>
  <c r="C50" i="18"/>
  <c r="C51" i="18"/>
  <c r="C52" i="18"/>
  <c r="C45" i="19"/>
  <c r="C46" i="19"/>
  <c r="C47" i="19"/>
  <c r="C48" i="19"/>
  <c r="C49" i="19"/>
  <c r="C50" i="19"/>
  <c r="C51" i="19"/>
  <c r="C52" i="19"/>
  <c r="C45" i="20"/>
  <c r="C46" i="20"/>
  <c r="C47" i="20"/>
  <c r="C48" i="20"/>
  <c r="C49" i="20"/>
  <c r="C50" i="20"/>
  <c r="C51" i="20"/>
  <c r="C52" i="20"/>
  <c r="C45" i="21"/>
  <c r="C46" i="21"/>
  <c r="C47" i="21"/>
  <c r="C48" i="21"/>
  <c r="C49" i="21"/>
  <c r="C50" i="21"/>
  <c r="C51" i="21"/>
  <c r="C52" i="21"/>
  <c r="C45" i="22"/>
  <c r="C46" i="22"/>
  <c r="C47" i="22"/>
  <c r="C48" i="22"/>
  <c r="C49" i="22"/>
  <c r="C50" i="22"/>
  <c r="C51" i="22"/>
  <c r="C52" i="22"/>
  <c r="C45" i="23"/>
  <c r="C46" i="23"/>
  <c r="C47" i="23"/>
  <c r="C48" i="23"/>
  <c r="C49" i="23"/>
  <c r="C50" i="23"/>
  <c r="C51" i="23"/>
  <c r="C52" i="23"/>
  <c r="C45" i="24"/>
  <c r="C46" i="24"/>
  <c r="C47" i="24"/>
  <c r="C48" i="24"/>
  <c r="C49" i="24"/>
  <c r="C50" i="24"/>
  <c r="C51" i="24"/>
  <c r="C52" i="24"/>
  <c r="C45" i="25"/>
  <c r="C46" i="25"/>
  <c r="C47" i="25"/>
  <c r="C48" i="25"/>
  <c r="C49" i="25"/>
  <c r="C50" i="25"/>
  <c r="C51" i="25"/>
  <c r="C52" i="25"/>
  <c r="C45" i="26"/>
  <c r="C46" i="26"/>
  <c r="C47" i="26"/>
  <c r="C48" i="26"/>
  <c r="C49" i="26"/>
  <c r="C50" i="26"/>
  <c r="C51" i="26"/>
  <c r="C52" i="26"/>
  <c r="C45" i="27"/>
  <c r="C46" i="27"/>
  <c r="C47" i="27"/>
  <c r="C48" i="27"/>
  <c r="C49" i="27"/>
  <c r="C50" i="27"/>
  <c r="C51" i="27"/>
  <c r="C52" i="27"/>
  <c r="C45" i="28"/>
  <c r="C46" i="28"/>
  <c r="C47" i="28"/>
  <c r="C48" i="28"/>
  <c r="C49" i="28"/>
  <c r="C50" i="28"/>
  <c r="C51" i="28"/>
  <c r="C52" i="28"/>
  <c r="C45" i="29"/>
  <c r="C46" i="29"/>
  <c r="C47" i="29"/>
  <c r="C48" i="29"/>
  <c r="C49" i="29"/>
  <c r="C50" i="29"/>
  <c r="C51" i="29"/>
  <c r="C52" i="29"/>
  <c r="C45" i="30"/>
  <c r="C46" i="30"/>
  <c r="C47" i="30"/>
  <c r="C48" i="30"/>
  <c r="C49" i="30"/>
  <c r="C50" i="30"/>
  <c r="C51" i="30"/>
  <c r="C52" i="30"/>
  <c r="C45" i="31"/>
  <c r="C46" i="31"/>
  <c r="C47" i="31"/>
  <c r="C48" i="31"/>
  <c r="C49" i="31"/>
  <c r="C50" i="31"/>
  <c r="C51" i="31"/>
  <c r="C52" i="31"/>
  <c r="C45" i="32"/>
  <c r="C46" i="32"/>
  <c r="C47" i="32"/>
  <c r="C48" i="32"/>
  <c r="C49" i="32"/>
  <c r="C50" i="32"/>
  <c r="C51" i="32"/>
  <c r="C52" i="32"/>
  <c r="C45" i="1"/>
  <c r="C46" i="1"/>
  <c r="C47" i="1"/>
  <c r="C48" i="1"/>
  <c r="C49" i="1"/>
  <c r="C50" i="1"/>
  <c r="C51" i="1"/>
  <c r="C52" i="1"/>
  <c r="C44" i="2"/>
  <c r="C44" i="3"/>
  <c r="C44" i="4"/>
  <c r="C44" i="5"/>
  <c r="C44" i="6"/>
  <c r="C44" i="7"/>
  <c r="C44" i="8"/>
  <c r="C44" i="9"/>
  <c r="C44" i="10"/>
  <c r="C44" i="11"/>
  <c r="C44" i="12"/>
  <c r="C44" i="13"/>
  <c r="C44" i="14"/>
  <c r="C44" i="15"/>
  <c r="C44" i="16"/>
  <c r="C44" i="17"/>
  <c r="C44" i="18"/>
  <c r="C44" i="19"/>
  <c r="C44" i="20"/>
  <c r="C44" i="21"/>
  <c r="C44" i="22"/>
  <c r="C44" i="23"/>
  <c r="C44" i="24"/>
  <c r="C44" i="25"/>
  <c r="C44" i="26"/>
  <c r="C44" i="27"/>
  <c r="C44" i="28"/>
  <c r="C44" i="29"/>
  <c r="C44" i="30"/>
  <c r="C44" i="31"/>
  <c r="C44" i="32"/>
  <c r="C44" i="1"/>
  <c r="C29" i="2"/>
  <c r="C30" i="2"/>
  <c r="C31" i="2"/>
  <c r="C32" i="2"/>
  <c r="C33" i="2"/>
  <c r="C34" i="2"/>
  <c r="C35" i="2"/>
  <c r="C36" i="2"/>
  <c r="C29" i="3"/>
  <c r="C30" i="3"/>
  <c r="C31" i="3"/>
  <c r="C32" i="3"/>
  <c r="C33" i="3"/>
  <c r="C34" i="3"/>
  <c r="C35" i="3"/>
  <c r="C36" i="3"/>
  <c r="C29" i="4"/>
  <c r="C30" i="4"/>
  <c r="C31" i="4"/>
  <c r="C32" i="4"/>
  <c r="C33" i="4"/>
  <c r="C34" i="4"/>
  <c r="C35" i="4"/>
  <c r="C36" i="4"/>
  <c r="C29" i="5"/>
  <c r="C30" i="5"/>
  <c r="C31" i="5"/>
  <c r="C32" i="5"/>
  <c r="C33" i="5"/>
  <c r="C34" i="5"/>
  <c r="C35" i="5"/>
  <c r="C36" i="5"/>
  <c r="C29" i="6"/>
  <c r="C30" i="6"/>
  <c r="C31" i="6"/>
  <c r="C32" i="6"/>
  <c r="C33" i="6"/>
  <c r="C34" i="6"/>
  <c r="C35" i="6"/>
  <c r="C36" i="6"/>
  <c r="C29" i="7"/>
  <c r="C30" i="7"/>
  <c r="C31" i="7"/>
  <c r="C32" i="7"/>
  <c r="C33" i="7"/>
  <c r="C34" i="7"/>
  <c r="C35" i="7"/>
  <c r="C36" i="7"/>
  <c r="C29" i="8"/>
  <c r="C30" i="8"/>
  <c r="C31" i="8"/>
  <c r="C32" i="8"/>
  <c r="C33" i="8"/>
  <c r="C34" i="8"/>
  <c r="C35" i="8"/>
  <c r="C36" i="8"/>
  <c r="C29" i="9"/>
  <c r="C30" i="9"/>
  <c r="C31" i="9"/>
  <c r="C32" i="9"/>
  <c r="C33" i="9"/>
  <c r="C34" i="9"/>
  <c r="C35" i="9"/>
  <c r="C36" i="9"/>
  <c r="C29" i="10"/>
  <c r="C30" i="10"/>
  <c r="C31" i="10"/>
  <c r="C32" i="10"/>
  <c r="C33" i="10"/>
  <c r="C34" i="10"/>
  <c r="C35" i="10"/>
  <c r="C36" i="10"/>
  <c r="C29" i="11"/>
  <c r="C30" i="11"/>
  <c r="C31" i="11"/>
  <c r="C32" i="11"/>
  <c r="C33" i="11"/>
  <c r="C34" i="11"/>
  <c r="C35" i="11"/>
  <c r="C36" i="11"/>
  <c r="C29" i="12"/>
  <c r="C30" i="12"/>
  <c r="C31" i="12"/>
  <c r="C32" i="12"/>
  <c r="C33" i="12"/>
  <c r="C34" i="12"/>
  <c r="C35" i="12"/>
  <c r="C36" i="12"/>
  <c r="C29" i="13"/>
  <c r="C30" i="13"/>
  <c r="C31" i="13"/>
  <c r="C32" i="13"/>
  <c r="C33" i="13"/>
  <c r="C34" i="13"/>
  <c r="C35" i="13"/>
  <c r="C36" i="13"/>
  <c r="C29" i="14"/>
  <c r="C30" i="14"/>
  <c r="C31" i="14"/>
  <c r="C32" i="14"/>
  <c r="C33" i="14"/>
  <c r="C34" i="14"/>
  <c r="C35" i="14"/>
  <c r="C36" i="14"/>
  <c r="C29" i="15"/>
  <c r="C30" i="15"/>
  <c r="C31" i="15"/>
  <c r="C32" i="15"/>
  <c r="C33" i="15"/>
  <c r="C34" i="15"/>
  <c r="C35" i="15"/>
  <c r="C36" i="15"/>
  <c r="C29" i="16"/>
  <c r="C30" i="16"/>
  <c r="C31" i="16"/>
  <c r="C32" i="16"/>
  <c r="C33" i="16"/>
  <c r="C34" i="16"/>
  <c r="C35" i="16"/>
  <c r="C36" i="16"/>
  <c r="C29" i="17"/>
  <c r="C30" i="17"/>
  <c r="C31" i="17"/>
  <c r="C32" i="17"/>
  <c r="C33" i="17"/>
  <c r="C34" i="17"/>
  <c r="C35" i="17"/>
  <c r="C36" i="17"/>
  <c r="C29" i="18"/>
  <c r="C30" i="18"/>
  <c r="C31" i="18"/>
  <c r="C32" i="18"/>
  <c r="C33" i="18"/>
  <c r="C34" i="18"/>
  <c r="C35" i="18"/>
  <c r="C36" i="18"/>
  <c r="C29" i="19"/>
  <c r="C30" i="19"/>
  <c r="C31" i="19"/>
  <c r="C32" i="19"/>
  <c r="C33" i="19"/>
  <c r="C34" i="19"/>
  <c r="C35" i="19"/>
  <c r="C36" i="19"/>
  <c r="C29" i="20"/>
  <c r="C30" i="20"/>
  <c r="C31" i="20"/>
  <c r="C32" i="20"/>
  <c r="C33" i="20"/>
  <c r="C34" i="20"/>
  <c r="C35" i="20"/>
  <c r="C36" i="20"/>
  <c r="C29" i="21"/>
  <c r="C30" i="21"/>
  <c r="C31" i="21"/>
  <c r="C32" i="21"/>
  <c r="C33" i="21"/>
  <c r="C34" i="21"/>
  <c r="C35" i="21"/>
  <c r="C36" i="21"/>
  <c r="C29" i="22"/>
  <c r="C30" i="22"/>
  <c r="C31" i="22"/>
  <c r="C32" i="22"/>
  <c r="C33" i="22"/>
  <c r="C34" i="22"/>
  <c r="C35" i="22"/>
  <c r="C36" i="22"/>
  <c r="C29" i="23"/>
  <c r="C30" i="23"/>
  <c r="C31" i="23"/>
  <c r="C32" i="23"/>
  <c r="C33" i="23"/>
  <c r="C34" i="23"/>
  <c r="C35" i="23"/>
  <c r="C36" i="23"/>
  <c r="C29" i="24"/>
  <c r="C30" i="24"/>
  <c r="C31" i="24"/>
  <c r="C32" i="24"/>
  <c r="C33" i="24"/>
  <c r="C34" i="24"/>
  <c r="C35" i="24"/>
  <c r="C36" i="24"/>
  <c r="C29" i="25"/>
  <c r="C30" i="25"/>
  <c r="C31" i="25"/>
  <c r="C32" i="25"/>
  <c r="C33" i="25"/>
  <c r="C34" i="25"/>
  <c r="C35" i="25"/>
  <c r="C36" i="25"/>
  <c r="C29" i="26"/>
  <c r="C30" i="26"/>
  <c r="C31" i="26"/>
  <c r="C32" i="26"/>
  <c r="C33" i="26"/>
  <c r="C34" i="26"/>
  <c r="C35" i="26"/>
  <c r="C36" i="26"/>
  <c r="C29" i="27"/>
  <c r="C30" i="27"/>
  <c r="C31" i="27"/>
  <c r="C32" i="27"/>
  <c r="C33" i="27"/>
  <c r="C34" i="27"/>
  <c r="C35" i="27"/>
  <c r="C36" i="27"/>
  <c r="C29" i="28"/>
  <c r="C30" i="28"/>
  <c r="C31" i="28"/>
  <c r="C32" i="28"/>
  <c r="C33" i="28"/>
  <c r="C34" i="28"/>
  <c r="C35" i="28"/>
  <c r="C36" i="28"/>
  <c r="C29" i="29"/>
  <c r="C30" i="29"/>
  <c r="C31" i="29"/>
  <c r="C32" i="29"/>
  <c r="C33" i="29"/>
  <c r="C34" i="29"/>
  <c r="C35" i="29"/>
  <c r="C36" i="29"/>
  <c r="C29" i="30"/>
  <c r="C30" i="30"/>
  <c r="C31" i="30"/>
  <c r="C32" i="30"/>
  <c r="C33" i="30"/>
  <c r="C34" i="30"/>
  <c r="C35" i="30"/>
  <c r="C36" i="30"/>
  <c r="C29" i="31"/>
  <c r="C30" i="31"/>
  <c r="C31" i="31"/>
  <c r="C32" i="31"/>
  <c r="C33" i="31"/>
  <c r="C34" i="31"/>
  <c r="C35" i="31"/>
  <c r="C36" i="31"/>
  <c r="C29" i="32"/>
  <c r="C30" i="32"/>
  <c r="C31" i="32"/>
  <c r="C32" i="32"/>
  <c r="C33" i="32"/>
  <c r="C34" i="32"/>
  <c r="C35" i="32"/>
  <c r="C36" i="32"/>
  <c r="C29" i="1"/>
  <c r="C30" i="1"/>
  <c r="C31" i="1"/>
  <c r="C32" i="1"/>
  <c r="C33" i="1"/>
  <c r="C34" i="1"/>
  <c r="C35" i="1"/>
  <c r="C36" i="1"/>
  <c r="C28" i="2"/>
  <c r="C28" i="3"/>
  <c r="C28" i="4"/>
  <c r="C28" i="5"/>
  <c r="C28" i="6"/>
  <c r="C28" i="7"/>
  <c r="C28" i="8"/>
  <c r="C28" i="9"/>
  <c r="C28" i="10"/>
  <c r="C28" i="11"/>
  <c r="C28" i="12"/>
  <c r="C28" i="13"/>
  <c r="C28" i="14"/>
  <c r="C28" i="15"/>
  <c r="C28" i="16"/>
  <c r="C28" i="17"/>
  <c r="C28" i="18"/>
  <c r="C28" i="19"/>
  <c r="C28" i="20"/>
  <c r="C28" i="21"/>
  <c r="C28" i="22"/>
  <c r="C28" i="23"/>
  <c r="C28" i="24"/>
  <c r="C28" i="25"/>
  <c r="C28" i="26"/>
  <c r="C28" i="27"/>
  <c r="C28" i="28"/>
  <c r="C28" i="29"/>
  <c r="C28" i="30"/>
  <c r="C28" i="31"/>
  <c r="C28" i="32"/>
  <c r="C28" i="1"/>
  <c r="F37" i="2" l="1"/>
  <c r="G37" i="2"/>
  <c r="F37" i="3"/>
  <c r="G37" i="3"/>
  <c r="F37" i="4"/>
  <c r="G37" i="4"/>
  <c r="F37" i="5"/>
  <c r="G37" i="5"/>
  <c r="F37" i="6"/>
  <c r="G37" i="6"/>
  <c r="F37" i="7"/>
  <c r="G37" i="7"/>
  <c r="F37" i="8"/>
  <c r="G37" i="8"/>
  <c r="F37" i="9"/>
  <c r="G37" i="9"/>
  <c r="F37" i="10"/>
  <c r="G37" i="10"/>
  <c r="F37" i="11"/>
  <c r="G37" i="11"/>
  <c r="F37" i="12"/>
  <c r="G37" i="12"/>
  <c r="F37" i="13"/>
  <c r="G37" i="13"/>
  <c r="F37" i="14"/>
  <c r="G37" i="14"/>
  <c r="F37" i="15"/>
  <c r="G37" i="15"/>
  <c r="F37" i="16"/>
  <c r="G37" i="16"/>
  <c r="F37" i="17"/>
  <c r="G37" i="17"/>
  <c r="F37" i="18"/>
  <c r="G37" i="18"/>
  <c r="F37" i="19"/>
  <c r="G37" i="19"/>
  <c r="F37" i="20"/>
  <c r="G37" i="20"/>
  <c r="F37" i="21"/>
  <c r="G37" i="21"/>
  <c r="F37" i="22"/>
  <c r="G37" i="22"/>
  <c r="F37" i="23"/>
  <c r="G37" i="23"/>
  <c r="F37" i="24"/>
  <c r="G37" i="24"/>
  <c r="F37" i="25"/>
  <c r="G37" i="25"/>
  <c r="F37" i="26"/>
  <c r="G37" i="26"/>
  <c r="F37" i="27"/>
  <c r="G37" i="27"/>
  <c r="F37" i="28"/>
  <c r="G37" i="28"/>
  <c r="F37" i="29"/>
  <c r="G37" i="29"/>
  <c r="F37" i="30"/>
  <c r="G37" i="30"/>
  <c r="F37" i="31"/>
  <c r="G37" i="31"/>
  <c r="F37" i="1"/>
  <c r="G37" i="1"/>
  <c r="E37" i="2"/>
  <c r="E37" i="3"/>
  <c r="E37" i="4"/>
  <c r="E37" i="5"/>
  <c r="E37" i="6"/>
  <c r="E37" i="7"/>
  <c r="E37" i="8"/>
  <c r="E37" i="9"/>
  <c r="E37" i="10"/>
  <c r="E37" i="11"/>
  <c r="E37" i="12"/>
  <c r="E37" i="13"/>
  <c r="E37" i="14"/>
  <c r="E37" i="15"/>
  <c r="E37" i="16"/>
  <c r="E37" i="17"/>
  <c r="E37" i="18"/>
  <c r="E37" i="19"/>
  <c r="E37" i="20"/>
  <c r="E37" i="21"/>
  <c r="E37" i="22"/>
  <c r="E37" i="23"/>
  <c r="E37" i="24"/>
  <c r="E37" i="25"/>
  <c r="E37" i="26"/>
  <c r="E37" i="27"/>
  <c r="E37" i="28"/>
  <c r="E37" i="29"/>
  <c r="E37" i="30"/>
  <c r="E37" i="31"/>
  <c r="E37" i="1"/>
  <c r="F21" i="2"/>
  <c r="G21" i="2"/>
  <c r="F21" i="3"/>
  <c r="G21" i="3"/>
  <c r="F21" i="4"/>
  <c r="G21" i="4"/>
  <c r="F21" i="5"/>
  <c r="G21" i="5"/>
  <c r="F21" i="6"/>
  <c r="G21" i="6"/>
  <c r="F21" i="7"/>
  <c r="G21" i="7"/>
  <c r="F21" i="8"/>
  <c r="G21" i="8"/>
  <c r="F21" i="9"/>
  <c r="G21" i="9"/>
  <c r="F21" i="10"/>
  <c r="G21" i="10"/>
  <c r="F21" i="11"/>
  <c r="G21" i="11"/>
  <c r="F21" i="12"/>
  <c r="G21" i="12"/>
  <c r="F21" i="13"/>
  <c r="G21" i="13"/>
  <c r="F21" i="14"/>
  <c r="G21" i="14"/>
  <c r="F21" i="15"/>
  <c r="G21" i="15"/>
  <c r="F21" i="16"/>
  <c r="G21" i="16"/>
  <c r="F21" i="17"/>
  <c r="G21" i="17"/>
  <c r="F21" i="18"/>
  <c r="G21" i="18"/>
  <c r="F21" i="19"/>
  <c r="G21" i="19"/>
  <c r="F21" i="20"/>
  <c r="G21" i="20"/>
  <c r="F21" i="21"/>
  <c r="G21" i="21"/>
  <c r="F21" i="22"/>
  <c r="G21" i="22"/>
  <c r="F21" i="23"/>
  <c r="G21" i="23"/>
  <c r="F21" i="24"/>
  <c r="G21" i="24"/>
  <c r="F21" i="25"/>
  <c r="G21" i="25"/>
  <c r="F21" i="26"/>
  <c r="G21" i="26"/>
  <c r="F21" i="27"/>
  <c r="G21" i="27"/>
  <c r="F21" i="28"/>
  <c r="G21" i="28"/>
  <c r="F21" i="29"/>
  <c r="G21" i="29"/>
  <c r="F21" i="30"/>
  <c r="G21" i="30"/>
  <c r="F21" i="31"/>
  <c r="G21" i="31"/>
  <c r="F21" i="1"/>
  <c r="G21" i="1"/>
  <c r="E21" i="2"/>
  <c r="E21" i="3"/>
  <c r="E21" i="4"/>
  <c r="E21" i="5"/>
  <c r="E21" i="6"/>
  <c r="E21" i="7"/>
  <c r="E21" i="8"/>
  <c r="E21" i="9"/>
  <c r="E21" i="10"/>
  <c r="E21" i="11"/>
  <c r="E21" i="12"/>
  <c r="E21" i="13"/>
  <c r="E21" i="14"/>
  <c r="E21" i="15"/>
  <c r="E21" i="16"/>
  <c r="E21" i="17"/>
  <c r="E21" i="18"/>
  <c r="E21" i="19"/>
  <c r="E21" i="20"/>
  <c r="E21" i="21"/>
  <c r="E21" i="22"/>
  <c r="E21" i="23"/>
  <c r="E21" i="24"/>
  <c r="E21" i="25"/>
  <c r="E21" i="26"/>
  <c r="E21" i="27"/>
  <c r="E21" i="28"/>
  <c r="E21" i="29"/>
  <c r="E21" i="30"/>
  <c r="E21" i="31"/>
  <c r="E21" i="1"/>
  <c r="G65" i="32" l="1"/>
  <c r="G64" i="32"/>
  <c r="G63" i="32"/>
  <c r="G62" i="32"/>
  <c r="G61" i="32"/>
  <c r="G60" i="32"/>
  <c r="G67" i="2"/>
  <c r="H66" i="2"/>
  <c r="H65" i="2"/>
  <c r="H64" i="2"/>
  <c r="H63" i="2"/>
  <c r="H62" i="2"/>
  <c r="H61" i="2"/>
  <c r="H60" i="2"/>
  <c r="G67" i="3"/>
  <c r="H66" i="3"/>
  <c r="H65" i="3"/>
  <c r="H64" i="3"/>
  <c r="H63" i="3"/>
  <c r="H62" i="3"/>
  <c r="H61" i="3"/>
  <c r="H60" i="3"/>
  <c r="G67" i="4"/>
  <c r="H66" i="4"/>
  <c r="H65" i="4"/>
  <c r="H64" i="4"/>
  <c r="H63" i="4"/>
  <c r="H62" i="4"/>
  <c r="H61" i="4"/>
  <c r="H60" i="4"/>
  <c r="G67" i="5"/>
  <c r="H66" i="5"/>
  <c r="H65" i="5"/>
  <c r="H64" i="5"/>
  <c r="H63" i="5"/>
  <c r="H62" i="5"/>
  <c r="H61" i="5"/>
  <c r="H60" i="5"/>
  <c r="G67" i="6"/>
  <c r="H66" i="6"/>
  <c r="H65" i="6"/>
  <c r="H64" i="6"/>
  <c r="H63" i="6"/>
  <c r="H62" i="6"/>
  <c r="H61" i="6"/>
  <c r="H60" i="6"/>
  <c r="G67" i="7"/>
  <c r="H66" i="7"/>
  <c r="H65" i="7"/>
  <c r="H64" i="7"/>
  <c r="H63" i="7"/>
  <c r="H62" i="7"/>
  <c r="H61" i="7"/>
  <c r="H60" i="7"/>
  <c r="G67" i="8"/>
  <c r="H66" i="8"/>
  <c r="H65" i="8"/>
  <c r="H64" i="8"/>
  <c r="H63" i="8"/>
  <c r="H62" i="8"/>
  <c r="H61" i="8"/>
  <c r="H60" i="8"/>
  <c r="G67" i="9"/>
  <c r="H66" i="9"/>
  <c r="H65" i="9"/>
  <c r="H64" i="9"/>
  <c r="H63" i="9"/>
  <c r="H62" i="9"/>
  <c r="H61" i="9"/>
  <c r="H60" i="9"/>
  <c r="G67" i="10"/>
  <c r="H66" i="10"/>
  <c r="H65" i="10"/>
  <c r="H64" i="10"/>
  <c r="H63" i="10"/>
  <c r="H62" i="10"/>
  <c r="H61" i="10"/>
  <c r="H60" i="10"/>
  <c r="G67" i="11"/>
  <c r="H66" i="11"/>
  <c r="H65" i="11"/>
  <c r="H64" i="11"/>
  <c r="H63" i="11"/>
  <c r="H62" i="11"/>
  <c r="H61" i="11"/>
  <c r="H60" i="11"/>
  <c r="G67" i="12"/>
  <c r="H66" i="12"/>
  <c r="H65" i="12"/>
  <c r="H64" i="12"/>
  <c r="H63" i="12"/>
  <c r="H62" i="12"/>
  <c r="H61" i="12"/>
  <c r="H60" i="12"/>
  <c r="G67" i="13"/>
  <c r="H66" i="13"/>
  <c r="H65" i="13"/>
  <c r="H64" i="13"/>
  <c r="H63" i="13"/>
  <c r="H62" i="13"/>
  <c r="H61" i="13"/>
  <c r="H60" i="13"/>
  <c r="G67" i="14"/>
  <c r="H66" i="14"/>
  <c r="H65" i="14"/>
  <c r="H64" i="14"/>
  <c r="H63" i="14"/>
  <c r="H62" i="14"/>
  <c r="H61" i="14"/>
  <c r="H60" i="14"/>
  <c r="G67" i="15"/>
  <c r="H66" i="15"/>
  <c r="H65" i="15"/>
  <c r="H64" i="15"/>
  <c r="H63" i="15"/>
  <c r="H62" i="15"/>
  <c r="H61" i="15"/>
  <c r="H60" i="15"/>
  <c r="G67" i="16"/>
  <c r="H66" i="16"/>
  <c r="H65" i="16"/>
  <c r="H64" i="16"/>
  <c r="H63" i="16"/>
  <c r="H62" i="16"/>
  <c r="H61" i="16"/>
  <c r="H60" i="16"/>
  <c r="G67" i="17"/>
  <c r="H66" i="17"/>
  <c r="H65" i="17"/>
  <c r="H64" i="17"/>
  <c r="H63" i="17"/>
  <c r="H62" i="17"/>
  <c r="H61" i="17"/>
  <c r="H60" i="17"/>
  <c r="G67" i="18"/>
  <c r="H66" i="18"/>
  <c r="H65" i="18"/>
  <c r="H64" i="18"/>
  <c r="H63" i="18"/>
  <c r="H62" i="18"/>
  <c r="H61" i="18"/>
  <c r="H60" i="18"/>
  <c r="G67" i="19"/>
  <c r="H66" i="19"/>
  <c r="H65" i="19"/>
  <c r="H64" i="19"/>
  <c r="H63" i="19"/>
  <c r="H62" i="19"/>
  <c r="H61" i="19"/>
  <c r="H60" i="19"/>
  <c r="G67" i="20"/>
  <c r="H66" i="20"/>
  <c r="H65" i="20"/>
  <c r="H64" i="20"/>
  <c r="H63" i="20"/>
  <c r="H62" i="20"/>
  <c r="H61" i="20"/>
  <c r="H60" i="20"/>
  <c r="G67" i="21"/>
  <c r="H66" i="21"/>
  <c r="H65" i="21"/>
  <c r="H64" i="21"/>
  <c r="H63" i="21"/>
  <c r="H62" i="21"/>
  <c r="H61" i="21"/>
  <c r="H60" i="21"/>
  <c r="G67" i="22"/>
  <c r="H66" i="22"/>
  <c r="H65" i="22"/>
  <c r="H64" i="22"/>
  <c r="H63" i="22"/>
  <c r="H62" i="22"/>
  <c r="H61" i="22"/>
  <c r="H60" i="22"/>
  <c r="G67" i="23"/>
  <c r="H66" i="23"/>
  <c r="H65" i="23"/>
  <c r="H64" i="23"/>
  <c r="H63" i="23"/>
  <c r="H62" i="23"/>
  <c r="H61" i="23"/>
  <c r="H60" i="23"/>
  <c r="G67" i="24"/>
  <c r="H66" i="24"/>
  <c r="H65" i="24"/>
  <c r="H64" i="24"/>
  <c r="H63" i="24"/>
  <c r="H62" i="24"/>
  <c r="H61" i="24"/>
  <c r="H60" i="24"/>
  <c r="G67" i="25"/>
  <c r="H66" i="25"/>
  <c r="H65" i="25"/>
  <c r="H64" i="25"/>
  <c r="H63" i="25"/>
  <c r="H62" i="25"/>
  <c r="H61" i="25"/>
  <c r="H60" i="25"/>
  <c r="G67" i="26"/>
  <c r="H66" i="26"/>
  <c r="H65" i="26"/>
  <c r="H64" i="26"/>
  <c r="H63" i="26"/>
  <c r="H62" i="26"/>
  <c r="H61" i="26"/>
  <c r="H60" i="26"/>
  <c r="G67" i="27"/>
  <c r="H66" i="27"/>
  <c r="H65" i="27"/>
  <c r="H64" i="27"/>
  <c r="H63" i="27"/>
  <c r="H62" i="27"/>
  <c r="H61" i="27"/>
  <c r="H60" i="27"/>
  <c r="G67" i="28"/>
  <c r="H66" i="28"/>
  <c r="H65" i="28"/>
  <c r="H64" i="28"/>
  <c r="H63" i="28"/>
  <c r="H62" i="28"/>
  <c r="H61" i="28"/>
  <c r="H60" i="28"/>
  <c r="G67" i="29"/>
  <c r="H66" i="29"/>
  <c r="H65" i="29"/>
  <c r="H64" i="29"/>
  <c r="H63" i="29"/>
  <c r="H62" i="29"/>
  <c r="H61" i="29"/>
  <c r="H60" i="29"/>
  <c r="G67" i="30"/>
  <c r="H66" i="30"/>
  <c r="H65" i="30"/>
  <c r="H64" i="30"/>
  <c r="H63" i="30"/>
  <c r="H62" i="30"/>
  <c r="H61" i="30"/>
  <c r="H60" i="30"/>
  <c r="G67" i="31"/>
  <c r="H66" i="31"/>
  <c r="H65" i="31"/>
  <c r="H64" i="31"/>
  <c r="H63" i="31"/>
  <c r="H62" i="31"/>
  <c r="H61" i="31"/>
  <c r="H60" i="31"/>
  <c r="G67" i="1"/>
  <c r="H66" i="1"/>
  <c r="H65" i="32" s="1"/>
  <c r="H65" i="1"/>
  <c r="H64" i="32" s="1"/>
  <c r="H64" i="1"/>
  <c r="H63" i="32" s="1"/>
  <c r="H63" i="1"/>
  <c r="H62" i="32" s="1"/>
  <c r="H62" i="1"/>
  <c r="H61" i="1"/>
  <c r="H60" i="1"/>
  <c r="C61" i="32"/>
  <c r="C62" i="32"/>
  <c r="C63" i="32"/>
  <c r="C64" i="32"/>
  <c r="C65" i="32"/>
  <c r="C60" i="32"/>
  <c r="G29" i="32"/>
  <c r="G30" i="32"/>
  <c r="G31" i="32"/>
  <c r="G32" i="32"/>
  <c r="G33" i="32"/>
  <c r="G34" i="32"/>
  <c r="G35" i="32"/>
  <c r="G36" i="32"/>
  <c r="G28" i="32"/>
  <c r="F29" i="32"/>
  <c r="F30" i="32"/>
  <c r="F31" i="32"/>
  <c r="F32" i="32"/>
  <c r="F33" i="32"/>
  <c r="F34" i="32"/>
  <c r="F35" i="32"/>
  <c r="F36" i="32"/>
  <c r="F28" i="32"/>
  <c r="E29" i="32"/>
  <c r="E30" i="32"/>
  <c r="E31" i="32"/>
  <c r="E32" i="32"/>
  <c r="E33" i="32"/>
  <c r="E34" i="32"/>
  <c r="E35" i="32"/>
  <c r="E36" i="32"/>
  <c r="E28" i="32"/>
  <c r="D39" i="32"/>
  <c r="B29" i="32"/>
  <c r="B30" i="32"/>
  <c r="B31" i="32"/>
  <c r="B32" i="32"/>
  <c r="B33" i="32"/>
  <c r="B34" i="32"/>
  <c r="B35" i="32"/>
  <c r="B36" i="32"/>
  <c r="B28" i="32"/>
  <c r="B13" i="32"/>
  <c r="B14" i="32"/>
  <c r="B15" i="32"/>
  <c r="B16" i="32"/>
  <c r="B17" i="32"/>
  <c r="B18" i="32"/>
  <c r="B19" i="32"/>
  <c r="B20" i="32"/>
  <c r="B12" i="32"/>
  <c r="G13" i="32"/>
  <c r="G14" i="32"/>
  <c r="G46" i="32" s="1"/>
  <c r="G15" i="32"/>
  <c r="G16" i="32"/>
  <c r="G17" i="32"/>
  <c r="G18" i="32"/>
  <c r="G19" i="32"/>
  <c r="G20" i="32"/>
  <c r="G12" i="32"/>
  <c r="F13" i="32"/>
  <c r="F45" i="32" s="1"/>
  <c r="F14" i="32"/>
  <c r="F15" i="32"/>
  <c r="F16" i="32"/>
  <c r="F17" i="32"/>
  <c r="F49" i="32" s="1"/>
  <c r="F18" i="32"/>
  <c r="F19" i="32"/>
  <c r="F20" i="32"/>
  <c r="F12" i="32"/>
  <c r="E13" i="32"/>
  <c r="E14" i="32"/>
  <c r="E15" i="32"/>
  <c r="E16" i="32"/>
  <c r="E17" i="32"/>
  <c r="E18" i="32"/>
  <c r="E19" i="32"/>
  <c r="E20" i="32"/>
  <c r="E12" i="32"/>
  <c r="D23" i="32"/>
  <c r="E51" i="32" l="1"/>
  <c r="G51" i="32"/>
  <c r="E52" i="32"/>
  <c r="B47" i="32"/>
  <c r="E50" i="32"/>
  <c r="F51" i="32"/>
  <c r="F47" i="32"/>
  <c r="F50" i="32"/>
  <c r="D55" i="32"/>
  <c r="G52" i="32"/>
  <c r="G50" i="32"/>
  <c r="G49" i="32"/>
  <c r="G48" i="32"/>
  <c r="G47" i="32"/>
  <c r="G45" i="32"/>
  <c r="G44" i="32"/>
  <c r="F52" i="32"/>
  <c r="F48" i="32"/>
  <c r="F46" i="32"/>
  <c r="F44" i="32"/>
  <c r="E49" i="32"/>
  <c r="E48" i="32"/>
  <c r="E47" i="32"/>
  <c r="E46" i="32"/>
  <c r="E45" i="32"/>
  <c r="E44" i="32"/>
  <c r="B52" i="32"/>
  <c r="B51" i="32"/>
  <c r="B50" i="32"/>
  <c r="B49" i="32"/>
  <c r="B48" i="32"/>
  <c r="B46" i="32"/>
  <c r="B45" i="32"/>
  <c r="B44" i="32"/>
  <c r="H67" i="5"/>
  <c r="G66" i="32"/>
  <c r="H67" i="1"/>
  <c r="H67" i="31"/>
  <c r="H67" i="30"/>
  <c r="H67" i="29"/>
  <c r="H67" i="28"/>
  <c r="H67" i="27"/>
  <c r="H67" i="26"/>
  <c r="H67" i="25"/>
  <c r="H67" i="24"/>
  <c r="H67" i="23"/>
  <c r="H67" i="22"/>
  <c r="H67" i="21"/>
  <c r="H67" i="20"/>
  <c r="H67" i="19"/>
  <c r="H67" i="18"/>
  <c r="H67" i="17"/>
  <c r="H67" i="16"/>
  <c r="H67" i="15"/>
  <c r="H67" i="14"/>
  <c r="H67" i="13"/>
  <c r="H67" i="12"/>
  <c r="H67" i="11"/>
  <c r="H67" i="10"/>
  <c r="H67" i="9"/>
  <c r="H67" i="8"/>
  <c r="H67" i="7"/>
  <c r="H67" i="6"/>
  <c r="H67" i="4"/>
  <c r="H67" i="3"/>
  <c r="H67" i="2"/>
  <c r="H61" i="32"/>
  <c r="H60" i="32"/>
  <c r="H66" i="32" l="1"/>
  <c r="C66" i="32"/>
  <c r="B6" i="2" l="1"/>
  <c r="B6" i="3"/>
  <c r="B6" i="4"/>
  <c r="B6" i="5"/>
  <c r="B6" i="6"/>
  <c r="B6" i="7"/>
  <c r="B6" i="8"/>
  <c r="B6" i="9"/>
  <c r="B6" i="10"/>
  <c r="B6" i="11"/>
  <c r="B6" i="12"/>
  <c r="B6" i="13"/>
  <c r="B6" i="14"/>
  <c r="B6" i="15"/>
  <c r="B6" i="16"/>
  <c r="B6" i="17"/>
  <c r="B6" i="18"/>
  <c r="B6" i="19"/>
  <c r="B6" i="20"/>
  <c r="B6" i="21"/>
  <c r="B6" i="22"/>
  <c r="B6" i="23"/>
  <c r="B6" i="24"/>
  <c r="B6" i="25"/>
  <c r="B6" i="26"/>
  <c r="B6" i="27"/>
  <c r="B6" i="28"/>
  <c r="B6" i="29"/>
  <c r="B6" i="30"/>
  <c r="B6" i="31"/>
  <c r="B6" i="1"/>
  <c r="B8" i="31"/>
  <c r="B8" i="30"/>
  <c r="B8" i="29"/>
  <c r="B8" i="28"/>
  <c r="B8" i="27"/>
  <c r="B8" i="26"/>
  <c r="B8" i="25"/>
  <c r="B8" i="24"/>
  <c r="B8" i="23"/>
  <c r="B8" i="22"/>
  <c r="B8" i="21"/>
  <c r="B8" i="20"/>
  <c r="B8" i="19"/>
  <c r="B8" i="18"/>
  <c r="B8" i="17"/>
  <c r="B8" i="15"/>
  <c r="B8" i="16"/>
  <c r="B8" i="14"/>
  <c r="B8" i="13"/>
  <c r="B8" i="12"/>
  <c r="B8" i="11"/>
  <c r="B8" i="10"/>
  <c r="B8" i="9"/>
  <c r="B8" i="8"/>
  <c r="B8" i="7"/>
  <c r="B8" i="6"/>
  <c r="B8" i="5"/>
  <c r="B8" i="4"/>
  <c r="B8" i="3"/>
  <c r="B8" i="1"/>
  <c r="C67" i="6" l="1"/>
  <c r="D66" i="6"/>
  <c r="D65" i="6"/>
  <c r="D64" i="6"/>
  <c r="D63" i="6"/>
  <c r="D62" i="6"/>
  <c r="D61" i="6"/>
  <c r="D60" i="6"/>
  <c r="D55" i="6"/>
  <c r="G52" i="6"/>
  <c r="F52" i="6"/>
  <c r="E52" i="6"/>
  <c r="B52" i="6"/>
  <c r="D52" i="6" s="1"/>
  <c r="G51" i="6"/>
  <c r="F51" i="6"/>
  <c r="E51" i="6"/>
  <c r="B51" i="6"/>
  <c r="G50" i="6"/>
  <c r="F50" i="6"/>
  <c r="E50" i="6"/>
  <c r="B50" i="6"/>
  <c r="D50" i="6" s="1"/>
  <c r="G49" i="6"/>
  <c r="F49" i="6"/>
  <c r="E49" i="6"/>
  <c r="B49" i="6"/>
  <c r="D49" i="6" s="1"/>
  <c r="G48" i="6"/>
  <c r="F48" i="6"/>
  <c r="E48" i="6"/>
  <c r="B48" i="6"/>
  <c r="G47" i="6"/>
  <c r="F47" i="6"/>
  <c r="E47" i="6"/>
  <c r="B47" i="6"/>
  <c r="D47" i="6" s="1"/>
  <c r="G46" i="6"/>
  <c r="F46" i="6"/>
  <c r="E46" i="6"/>
  <c r="B46" i="6"/>
  <c r="D46" i="6" s="1"/>
  <c r="G45" i="6"/>
  <c r="F45" i="6"/>
  <c r="E45" i="6"/>
  <c r="B45" i="6"/>
  <c r="G44" i="6"/>
  <c r="G53" i="6" s="1"/>
  <c r="F44" i="6"/>
  <c r="E44" i="6"/>
  <c r="B44" i="6"/>
  <c r="D44" i="6" s="1"/>
  <c r="B38" i="6"/>
  <c r="D38" i="6" s="1"/>
  <c r="B37" i="6"/>
  <c r="H36" i="6"/>
  <c r="H35" i="6"/>
  <c r="H34" i="6"/>
  <c r="H33" i="6"/>
  <c r="H32" i="6"/>
  <c r="H31" i="6"/>
  <c r="H30" i="6"/>
  <c r="H29" i="6"/>
  <c r="H28" i="6"/>
  <c r="B22" i="6"/>
  <c r="D22" i="6" s="1"/>
  <c r="B21" i="6"/>
  <c r="H20" i="6"/>
  <c r="D20" i="6"/>
  <c r="H19" i="6"/>
  <c r="D19" i="6"/>
  <c r="H18" i="6"/>
  <c r="D18" i="6"/>
  <c r="H17" i="6"/>
  <c r="D17" i="6"/>
  <c r="H16" i="6"/>
  <c r="D16" i="6"/>
  <c r="H15" i="6"/>
  <c r="D15" i="6"/>
  <c r="H14" i="6"/>
  <c r="D14" i="6"/>
  <c r="H13" i="6"/>
  <c r="D13" i="6"/>
  <c r="H12" i="6"/>
  <c r="D12" i="6"/>
  <c r="E45" i="2"/>
  <c r="F45" i="2"/>
  <c r="G45" i="2"/>
  <c r="E46" i="2"/>
  <c r="F46" i="2"/>
  <c r="G46" i="2"/>
  <c r="E47" i="2"/>
  <c r="F47" i="2"/>
  <c r="G47" i="2"/>
  <c r="E48" i="2"/>
  <c r="F48" i="2"/>
  <c r="G48" i="2"/>
  <c r="E49" i="2"/>
  <c r="F49" i="2"/>
  <c r="G49" i="2"/>
  <c r="E50" i="2"/>
  <c r="F50" i="2"/>
  <c r="G50" i="2"/>
  <c r="E51" i="2"/>
  <c r="F51" i="2"/>
  <c r="G51" i="2"/>
  <c r="E52" i="2"/>
  <c r="F52" i="2"/>
  <c r="G52" i="2"/>
  <c r="F44" i="2"/>
  <c r="G44" i="2"/>
  <c r="E44" i="2"/>
  <c r="B21" i="1"/>
  <c r="B44" i="31"/>
  <c r="B44" i="30"/>
  <c r="D44" i="30" s="1"/>
  <c r="B44" i="29"/>
  <c r="B44" i="28"/>
  <c r="B44" i="27"/>
  <c r="D44" i="27" s="1"/>
  <c r="B44" i="26"/>
  <c r="D44" i="26" s="1"/>
  <c r="B44" i="25"/>
  <c r="D44" i="25" s="1"/>
  <c r="B44" i="24"/>
  <c r="D44" i="24" s="1"/>
  <c r="B44" i="23"/>
  <c r="B44" i="22"/>
  <c r="B44" i="21"/>
  <c r="D44" i="21" s="1"/>
  <c r="B44" i="20"/>
  <c r="D44" i="20" s="1"/>
  <c r="B44" i="19"/>
  <c r="B44" i="18"/>
  <c r="D44" i="18" s="1"/>
  <c r="B44" i="17"/>
  <c r="D44" i="17" s="1"/>
  <c r="B44" i="16"/>
  <c r="D44" i="16" s="1"/>
  <c r="B44" i="15"/>
  <c r="D44" i="15" s="1"/>
  <c r="B44" i="14"/>
  <c r="B44" i="13"/>
  <c r="D44" i="13" s="1"/>
  <c r="B44" i="12"/>
  <c r="D44" i="12" s="1"/>
  <c r="B44" i="11"/>
  <c r="D44" i="11" s="1"/>
  <c r="B44" i="10"/>
  <c r="B44" i="9"/>
  <c r="D44" i="9" s="1"/>
  <c r="B44" i="8"/>
  <c r="D44" i="8" s="1"/>
  <c r="B44" i="7"/>
  <c r="B44" i="5"/>
  <c r="D44" i="5" s="1"/>
  <c r="B44" i="4"/>
  <c r="D44" i="4" s="1"/>
  <c r="B44" i="3"/>
  <c r="B44" i="2"/>
  <c r="B44" i="1"/>
  <c r="B45" i="31"/>
  <c r="B45" i="30"/>
  <c r="B45" i="29"/>
  <c r="D45" i="29" s="1"/>
  <c r="B45" i="28"/>
  <c r="D45" i="28" s="1"/>
  <c r="B45" i="27"/>
  <c r="D45" i="27" s="1"/>
  <c r="B45" i="26"/>
  <c r="D45" i="26" s="1"/>
  <c r="B45" i="25"/>
  <c r="D45" i="25" s="1"/>
  <c r="B45" i="24"/>
  <c r="D45" i="24" s="1"/>
  <c r="B45" i="23"/>
  <c r="D45" i="23" s="1"/>
  <c r="B45" i="22"/>
  <c r="D45" i="22" s="1"/>
  <c r="B45" i="21"/>
  <c r="B45" i="20"/>
  <c r="D45" i="20" s="1"/>
  <c r="B45" i="19"/>
  <c r="B45" i="18"/>
  <c r="D45" i="18" s="1"/>
  <c r="B45" i="17"/>
  <c r="B45" i="16"/>
  <c r="B45" i="15"/>
  <c r="B45" i="14"/>
  <c r="D45" i="14" s="1"/>
  <c r="B45" i="13"/>
  <c r="D45" i="13" s="1"/>
  <c r="B45" i="12"/>
  <c r="D45" i="12" s="1"/>
  <c r="B45" i="11"/>
  <c r="B45" i="10"/>
  <c r="D45" i="10" s="1"/>
  <c r="B45" i="9"/>
  <c r="B45" i="8"/>
  <c r="D45" i="8" s="1"/>
  <c r="B45" i="7"/>
  <c r="B45" i="5"/>
  <c r="D45" i="5" s="1"/>
  <c r="B45" i="4"/>
  <c r="D45" i="4" s="1"/>
  <c r="B45" i="3"/>
  <c r="B45" i="2"/>
  <c r="D45" i="2" s="1"/>
  <c r="B45" i="1"/>
  <c r="D45" i="1" s="1"/>
  <c r="B46" i="31"/>
  <c r="D46" i="31" s="1"/>
  <c r="B46" i="30"/>
  <c r="D46" i="30" s="1"/>
  <c r="B46" i="29"/>
  <c r="B46" i="28"/>
  <c r="D46" i="28" s="1"/>
  <c r="B46" i="27"/>
  <c r="D46" i="27" s="1"/>
  <c r="B46" i="26"/>
  <c r="D46" i="26" s="1"/>
  <c r="B46" i="25"/>
  <c r="B46" i="24"/>
  <c r="D46" i="24" s="1"/>
  <c r="B46" i="23"/>
  <c r="D46" i="23" s="1"/>
  <c r="B46" i="22"/>
  <c r="B46" i="21"/>
  <c r="B46" i="20"/>
  <c r="D46" i="20" s="1"/>
  <c r="B46" i="19"/>
  <c r="B46" i="18"/>
  <c r="D46" i="18" s="1"/>
  <c r="B46" i="17"/>
  <c r="B46" i="16"/>
  <c r="D46" i="16" s="1"/>
  <c r="B46" i="15"/>
  <c r="D46" i="15" s="1"/>
  <c r="B46" i="14"/>
  <c r="D46" i="14" s="1"/>
  <c r="B46" i="13"/>
  <c r="B46" i="12"/>
  <c r="D46" i="12" s="1"/>
  <c r="B46" i="11"/>
  <c r="D46" i="11" s="1"/>
  <c r="B46" i="10"/>
  <c r="D46" i="10" s="1"/>
  <c r="B46" i="9"/>
  <c r="D46" i="9" s="1"/>
  <c r="B46" i="8"/>
  <c r="D46" i="8" s="1"/>
  <c r="B46" i="7"/>
  <c r="D46" i="7" s="1"/>
  <c r="B46" i="5"/>
  <c r="D46" i="5" s="1"/>
  <c r="B46" i="4"/>
  <c r="D46" i="4" s="1"/>
  <c r="B46" i="3"/>
  <c r="D46" i="3" s="1"/>
  <c r="B46" i="2"/>
  <c r="D46" i="2" s="1"/>
  <c r="B46" i="1"/>
  <c r="D46" i="1" s="1"/>
  <c r="B47" i="31"/>
  <c r="B47" i="30"/>
  <c r="D47" i="30" s="1"/>
  <c r="B47" i="29"/>
  <c r="D47" i="29" s="1"/>
  <c r="B47" i="28"/>
  <c r="D47" i="28" s="1"/>
  <c r="B47" i="27"/>
  <c r="D47" i="27" s="1"/>
  <c r="B47" i="26"/>
  <c r="D47" i="26" s="1"/>
  <c r="B47" i="25"/>
  <c r="B47" i="24"/>
  <c r="B47" i="23"/>
  <c r="D47" i="23" s="1"/>
  <c r="B47" i="22"/>
  <c r="D47" i="22" s="1"/>
  <c r="B47" i="21"/>
  <c r="D47" i="21" s="1"/>
  <c r="B47" i="20"/>
  <c r="D47" i="20" s="1"/>
  <c r="B47" i="19"/>
  <c r="D47" i="19" s="1"/>
  <c r="B47" i="18"/>
  <c r="B47" i="17"/>
  <c r="D47" i="17" s="1"/>
  <c r="B47" i="16"/>
  <c r="B47" i="15"/>
  <c r="D47" i="15" s="1"/>
  <c r="B47" i="14"/>
  <c r="B47" i="13"/>
  <c r="D47" i="13" s="1"/>
  <c r="B47" i="12"/>
  <c r="B47" i="11"/>
  <c r="D47" i="11" s="1"/>
  <c r="B47" i="10"/>
  <c r="D47" i="10" s="1"/>
  <c r="B47" i="9"/>
  <c r="B47" i="8"/>
  <c r="B47" i="7"/>
  <c r="D47" i="7" s="1"/>
  <c r="B47" i="5"/>
  <c r="D47" i="5" s="1"/>
  <c r="B47" i="4"/>
  <c r="D47" i="4" s="1"/>
  <c r="B47" i="3"/>
  <c r="D47" i="3" s="1"/>
  <c r="B47" i="2"/>
  <c r="D47" i="2" s="1"/>
  <c r="B47" i="1"/>
  <c r="D47" i="1" s="1"/>
  <c r="B48" i="31"/>
  <c r="B48" i="30"/>
  <c r="B48" i="29"/>
  <c r="D48" i="29" s="1"/>
  <c r="B48" i="28"/>
  <c r="D48" i="28" s="1"/>
  <c r="B48" i="27"/>
  <c r="B48" i="26"/>
  <c r="D48" i="26" s="1"/>
  <c r="B48" i="25"/>
  <c r="B48" i="24"/>
  <c r="D48" i="24" s="1"/>
  <c r="B48" i="23"/>
  <c r="D48" i="23" s="1"/>
  <c r="B48" i="22"/>
  <c r="B48" i="21"/>
  <c r="D48" i="21" s="1"/>
  <c r="B48" i="20"/>
  <c r="D48" i="20" s="1"/>
  <c r="B48" i="19"/>
  <c r="D48" i="19" s="1"/>
  <c r="B48" i="18"/>
  <c r="B48" i="17"/>
  <c r="D48" i="17" s="1"/>
  <c r="B48" i="16"/>
  <c r="D48" i="16" s="1"/>
  <c r="B48" i="15"/>
  <c r="D48" i="15" s="1"/>
  <c r="B48" i="14"/>
  <c r="D48" i="14" s="1"/>
  <c r="B48" i="13"/>
  <c r="B48" i="12"/>
  <c r="B48" i="11"/>
  <c r="B48" i="10"/>
  <c r="B48" i="9"/>
  <c r="D48" i="9" s="1"/>
  <c r="B48" i="8"/>
  <c r="D48" i="8" s="1"/>
  <c r="B48" i="7"/>
  <c r="D48" i="7" s="1"/>
  <c r="B48" i="5"/>
  <c r="D48" i="5" s="1"/>
  <c r="B48" i="4"/>
  <c r="B48" i="3"/>
  <c r="D48" i="3" s="1"/>
  <c r="B48" i="2"/>
  <c r="D48" i="2" s="1"/>
  <c r="B48" i="1"/>
  <c r="B49" i="31"/>
  <c r="D49" i="31" s="1"/>
  <c r="B49" i="30"/>
  <c r="D49" i="30" s="1"/>
  <c r="B49" i="29"/>
  <c r="B49" i="28"/>
  <c r="B49" i="27"/>
  <c r="B49" i="26"/>
  <c r="D49" i="26" s="1"/>
  <c r="B49" i="25"/>
  <c r="D49" i="25" s="1"/>
  <c r="B49" i="24"/>
  <c r="D49" i="24" s="1"/>
  <c r="B49" i="23"/>
  <c r="D49" i="23" s="1"/>
  <c r="B49" i="22"/>
  <c r="D49" i="22" s="1"/>
  <c r="B49" i="21"/>
  <c r="D49" i="21" s="1"/>
  <c r="B49" i="20"/>
  <c r="D49" i="20" s="1"/>
  <c r="B49" i="19"/>
  <c r="B49" i="18"/>
  <c r="B49" i="17"/>
  <c r="D49" i="17" s="1"/>
  <c r="B49" i="16"/>
  <c r="D49" i="16" s="1"/>
  <c r="B49" i="15"/>
  <c r="D49" i="15" s="1"/>
  <c r="B49" i="14"/>
  <c r="B49" i="13"/>
  <c r="D49" i="13" s="1"/>
  <c r="B49" i="12"/>
  <c r="B49" i="11"/>
  <c r="D49" i="11" s="1"/>
  <c r="B49" i="10"/>
  <c r="B49" i="9"/>
  <c r="D49" i="9" s="1"/>
  <c r="B49" i="8"/>
  <c r="B49" i="7"/>
  <c r="D49" i="7" s="1"/>
  <c r="B49" i="5"/>
  <c r="D49" i="5" s="1"/>
  <c r="B49" i="4"/>
  <c r="D49" i="4" s="1"/>
  <c r="B49" i="3"/>
  <c r="D49" i="3" s="1"/>
  <c r="B49" i="2"/>
  <c r="D49" i="2" s="1"/>
  <c r="B49" i="1"/>
  <c r="D49" i="1" s="1"/>
  <c r="B50" i="31"/>
  <c r="D50" i="31" s="1"/>
  <c r="B50" i="30"/>
  <c r="B50" i="29"/>
  <c r="D50" i="29" s="1"/>
  <c r="B50" i="28"/>
  <c r="D50" i="28" s="1"/>
  <c r="B50" i="27"/>
  <c r="D50" i="27" s="1"/>
  <c r="B50" i="26"/>
  <c r="D50" i="26" s="1"/>
  <c r="B50" i="25"/>
  <c r="B50" i="24"/>
  <c r="B50" i="23"/>
  <c r="B50" i="22"/>
  <c r="D50" i="22" s="1"/>
  <c r="B50" i="21"/>
  <c r="D50" i="21" s="1"/>
  <c r="B50" i="20"/>
  <c r="D50" i="20" s="1"/>
  <c r="B50" i="19"/>
  <c r="B50" i="18"/>
  <c r="D50" i="18" s="1"/>
  <c r="B50" i="17"/>
  <c r="D50" i="17" s="1"/>
  <c r="B50" i="16"/>
  <c r="D50" i="16" s="1"/>
  <c r="B50" i="15"/>
  <c r="D50" i="15" s="1"/>
  <c r="B50" i="14"/>
  <c r="B50" i="13"/>
  <c r="D50" i="13" s="1"/>
  <c r="B50" i="12"/>
  <c r="D50" i="12" s="1"/>
  <c r="B50" i="11"/>
  <c r="D50" i="11" s="1"/>
  <c r="B50" i="10"/>
  <c r="D50" i="10" s="1"/>
  <c r="B50" i="9"/>
  <c r="D50" i="9" s="1"/>
  <c r="B50" i="8"/>
  <c r="D50" i="8" s="1"/>
  <c r="B50" i="7"/>
  <c r="B50" i="5"/>
  <c r="D50" i="5" s="1"/>
  <c r="B50" i="4"/>
  <c r="D50" i="4" s="1"/>
  <c r="B50" i="3"/>
  <c r="D50" i="3" s="1"/>
  <c r="B50" i="2"/>
  <c r="B50" i="1"/>
  <c r="B51" i="31"/>
  <c r="B51" i="30"/>
  <c r="D51" i="30" s="1"/>
  <c r="B51" i="29"/>
  <c r="D51" i="29" s="1"/>
  <c r="B51" i="28"/>
  <c r="D51" i="28" s="1"/>
  <c r="B51" i="27"/>
  <c r="D51" i="27" s="1"/>
  <c r="B51" i="26"/>
  <c r="D51" i="26" s="1"/>
  <c r="B51" i="25"/>
  <c r="B51" i="24"/>
  <c r="D51" i="24" s="1"/>
  <c r="B51" i="23"/>
  <c r="D51" i="23" s="1"/>
  <c r="B51" i="22"/>
  <c r="D51" i="22" s="1"/>
  <c r="B51" i="21"/>
  <c r="B51" i="20"/>
  <c r="D51" i="20" s="1"/>
  <c r="B51" i="19"/>
  <c r="D51" i="19" s="1"/>
  <c r="B51" i="18"/>
  <c r="B51" i="17"/>
  <c r="D51" i="17" s="1"/>
  <c r="B51" i="16"/>
  <c r="B51" i="15"/>
  <c r="D51" i="15" s="1"/>
  <c r="B51" i="14"/>
  <c r="D51" i="14" s="1"/>
  <c r="B51" i="13"/>
  <c r="D51" i="13" s="1"/>
  <c r="B51" i="12"/>
  <c r="D51" i="12" s="1"/>
  <c r="B51" i="11"/>
  <c r="B51" i="10"/>
  <c r="D51" i="10" s="1"/>
  <c r="B51" i="9"/>
  <c r="D51" i="9" s="1"/>
  <c r="B51" i="8"/>
  <c r="B51" i="7"/>
  <c r="D51" i="7" s="1"/>
  <c r="B51" i="5"/>
  <c r="D51" i="5" s="1"/>
  <c r="B51" i="4"/>
  <c r="D51" i="4" s="1"/>
  <c r="B51" i="3"/>
  <c r="D51" i="3" s="1"/>
  <c r="B51" i="2"/>
  <c r="D51" i="2" s="1"/>
  <c r="B51" i="1"/>
  <c r="D51" i="1" s="1"/>
  <c r="B52" i="31"/>
  <c r="B52" i="30"/>
  <c r="D52" i="30" s="1"/>
  <c r="B52" i="29"/>
  <c r="B52" i="28"/>
  <c r="D52" i="28" s="1"/>
  <c r="B52" i="27"/>
  <c r="D52" i="27" s="1"/>
  <c r="B52" i="26"/>
  <c r="D52" i="26" s="1"/>
  <c r="B52" i="25"/>
  <c r="D52" i="25" s="1"/>
  <c r="B52" i="24"/>
  <c r="D52" i="24" s="1"/>
  <c r="B52" i="23"/>
  <c r="D52" i="23" s="1"/>
  <c r="B52" i="22"/>
  <c r="D52" i="22" s="1"/>
  <c r="B52" i="21"/>
  <c r="B52" i="20"/>
  <c r="D52" i="20" s="1"/>
  <c r="B52" i="19"/>
  <c r="D52" i="19" s="1"/>
  <c r="B52" i="18"/>
  <c r="D52" i="18" s="1"/>
  <c r="B52" i="17"/>
  <c r="B52" i="16"/>
  <c r="D52" i="16" s="1"/>
  <c r="B52" i="15"/>
  <c r="D52" i="15" s="1"/>
  <c r="B52" i="14"/>
  <c r="B52" i="13"/>
  <c r="B52" i="12"/>
  <c r="B52" i="11"/>
  <c r="D52" i="11" s="1"/>
  <c r="B52" i="10"/>
  <c r="D52" i="10" s="1"/>
  <c r="B52" i="9"/>
  <c r="D52" i="9" s="1"/>
  <c r="B52" i="8"/>
  <c r="D52" i="8" s="1"/>
  <c r="B52" i="7"/>
  <c r="D52" i="7" s="1"/>
  <c r="B52" i="5"/>
  <c r="B52" i="4"/>
  <c r="D52" i="4"/>
  <c r="B52" i="3"/>
  <c r="D52" i="3" s="1"/>
  <c r="B52" i="2"/>
  <c r="D52" i="2" s="1"/>
  <c r="B52" i="1"/>
  <c r="D52" i="1" s="1"/>
  <c r="B53" i="15"/>
  <c r="C67" i="7"/>
  <c r="D66" i="7"/>
  <c r="D65" i="7"/>
  <c r="D64" i="7"/>
  <c r="D63" i="7"/>
  <c r="D62" i="7"/>
  <c r="D61" i="7"/>
  <c r="D60" i="7"/>
  <c r="C67" i="8"/>
  <c r="D66" i="8"/>
  <c r="D65" i="8"/>
  <c r="D64" i="8"/>
  <c r="D63" i="8"/>
  <c r="D62" i="8"/>
  <c r="D61" i="8"/>
  <c r="D60" i="8"/>
  <c r="C67" i="9"/>
  <c r="D66" i="9"/>
  <c r="D65" i="9"/>
  <c r="D64" i="9"/>
  <c r="D63" i="9"/>
  <c r="D62" i="9"/>
  <c r="D61" i="9"/>
  <c r="D60" i="9"/>
  <c r="C67" i="10"/>
  <c r="D66" i="10"/>
  <c r="D65" i="10"/>
  <c r="D64" i="10"/>
  <c r="D63" i="10"/>
  <c r="D62" i="10"/>
  <c r="D61" i="10"/>
  <c r="D60" i="10"/>
  <c r="C67" i="11"/>
  <c r="D66" i="11"/>
  <c r="D65" i="11"/>
  <c r="D64" i="11"/>
  <c r="D63" i="11"/>
  <c r="D62" i="11"/>
  <c r="D61" i="11"/>
  <c r="D60" i="11"/>
  <c r="C67" i="12"/>
  <c r="D66" i="12"/>
  <c r="D65" i="12"/>
  <c r="D64" i="12"/>
  <c r="D63" i="12"/>
  <c r="D62" i="12"/>
  <c r="D61" i="12"/>
  <c r="D60" i="12"/>
  <c r="C67" i="13"/>
  <c r="D66" i="13"/>
  <c r="D65" i="13"/>
  <c r="D64" i="13"/>
  <c r="D63" i="13"/>
  <c r="D62" i="13"/>
  <c r="D61" i="13"/>
  <c r="D60" i="13"/>
  <c r="C67" i="14"/>
  <c r="D66" i="14"/>
  <c r="D65" i="14"/>
  <c r="D64" i="14"/>
  <c r="D63" i="14"/>
  <c r="D62" i="14"/>
  <c r="D61" i="14"/>
  <c r="D60" i="14"/>
  <c r="C67" i="15"/>
  <c r="D66" i="15"/>
  <c r="D65" i="15"/>
  <c r="D64" i="15"/>
  <c r="D63" i="15"/>
  <c r="D62" i="15"/>
  <c r="D61" i="15"/>
  <c r="D60" i="15"/>
  <c r="C67" i="16"/>
  <c r="D66" i="16"/>
  <c r="D65" i="16"/>
  <c r="D64" i="16"/>
  <c r="D63" i="16"/>
  <c r="D62" i="16"/>
  <c r="D61" i="16"/>
  <c r="D60" i="16"/>
  <c r="C67" i="17"/>
  <c r="D66" i="17"/>
  <c r="D65" i="17"/>
  <c r="D64" i="17"/>
  <c r="D63" i="17"/>
  <c r="D62" i="17"/>
  <c r="D61" i="17"/>
  <c r="D60" i="17"/>
  <c r="C67" i="18"/>
  <c r="D66" i="18"/>
  <c r="D65" i="18"/>
  <c r="D64" i="18"/>
  <c r="D63" i="18"/>
  <c r="D62" i="18"/>
  <c r="D61" i="18"/>
  <c r="D60" i="18"/>
  <c r="C67" i="19"/>
  <c r="D66" i="19"/>
  <c r="D65" i="19"/>
  <c r="D64" i="19"/>
  <c r="D63" i="19"/>
  <c r="D62" i="19"/>
  <c r="D61" i="19"/>
  <c r="D60" i="19"/>
  <c r="C67" i="20"/>
  <c r="D66" i="20"/>
  <c r="D65" i="20"/>
  <c r="D64" i="20"/>
  <c r="D63" i="20"/>
  <c r="D62" i="20"/>
  <c r="D61" i="20"/>
  <c r="D60" i="20"/>
  <c r="C67" i="21"/>
  <c r="D66" i="21"/>
  <c r="D65" i="21"/>
  <c r="D64" i="21"/>
  <c r="D63" i="21"/>
  <c r="D62" i="21"/>
  <c r="D61" i="21"/>
  <c r="D60" i="21"/>
  <c r="C67" i="22"/>
  <c r="D66" i="22"/>
  <c r="D65" i="22"/>
  <c r="D64" i="22"/>
  <c r="D63" i="22"/>
  <c r="D62" i="22"/>
  <c r="D61" i="22"/>
  <c r="D60" i="22"/>
  <c r="C67" i="23"/>
  <c r="D66" i="23"/>
  <c r="D65" i="23"/>
  <c r="D64" i="23"/>
  <c r="D63" i="23"/>
  <c r="D62" i="23"/>
  <c r="D61" i="23"/>
  <c r="D60" i="23"/>
  <c r="C67" i="24"/>
  <c r="D66" i="24"/>
  <c r="D65" i="24"/>
  <c r="D64" i="24"/>
  <c r="D63" i="24"/>
  <c r="D62" i="24"/>
  <c r="D61" i="24"/>
  <c r="D60" i="24"/>
  <c r="C67" i="25"/>
  <c r="D66" i="25"/>
  <c r="D65" i="25"/>
  <c r="D64" i="25"/>
  <c r="D63" i="25"/>
  <c r="D62" i="25"/>
  <c r="D61" i="25"/>
  <c r="D60" i="25"/>
  <c r="C67" i="26"/>
  <c r="D66" i="26"/>
  <c r="D65" i="26"/>
  <c r="D64" i="26"/>
  <c r="D63" i="26"/>
  <c r="D62" i="26"/>
  <c r="D61" i="26"/>
  <c r="D60" i="26"/>
  <c r="C67" i="27"/>
  <c r="D66" i="27"/>
  <c r="D65" i="27"/>
  <c r="D64" i="27"/>
  <c r="D63" i="27"/>
  <c r="D62" i="27"/>
  <c r="D61" i="27"/>
  <c r="D60" i="27"/>
  <c r="C67" i="28"/>
  <c r="D66" i="28"/>
  <c r="D65" i="28"/>
  <c r="D64" i="28"/>
  <c r="D63" i="28"/>
  <c r="D62" i="28"/>
  <c r="D61" i="28"/>
  <c r="D60" i="28"/>
  <c r="C67" i="29"/>
  <c r="D66" i="29"/>
  <c r="D65" i="29"/>
  <c r="D64" i="29"/>
  <c r="D63" i="29"/>
  <c r="D62" i="29"/>
  <c r="D61" i="29"/>
  <c r="D60" i="29"/>
  <c r="C67" i="30"/>
  <c r="D66" i="30"/>
  <c r="D65" i="30"/>
  <c r="D64" i="30"/>
  <c r="D63" i="30"/>
  <c r="D62" i="30"/>
  <c r="D61" i="30"/>
  <c r="D60" i="30"/>
  <c r="C67" i="31"/>
  <c r="D66" i="31"/>
  <c r="D65" i="31"/>
  <c r="D64" i="31"/>
  <c r="D63" i="31"/>
  <c r="D62" i="31"/>
  <c r="D61" i="31"/>
  <c r="D60" i="31"/>
  <c r="C67" i="4"/>
  <c r="D66" i="4"/>
  <c r="D65" i="4"/>
  <c r="D64" i="4"/>
  <c r="D63" i="4"/>
  <c r="D62" i="4"/>
  <c r="D61" i="4"/>
  <c r="D60" i="4"/>
  <c r="C67" i="3"/>
  <c r="D66" i="3"/>
  <c r="D65" i="3"/>
  <c r="D64" i="3"/>
  <c r="D63" i="3"/>
  <c r="D62" i="3"/>
  <c r="D61" i="3"/>
  <c r="D60" i="3"/>
  <c r="C67" i="2"/>
  <c r="D66" i="2"/>
  <c r="D65" i="2"/>
  <c r="D64" i="2"/>
  <c r="D63" i="2"/>
  <c r="D62" i="2"/>
  <c r="D61" i="2"/>
  <c r="D60" i="2"/>
  <c r="B37" i="2"/>
  <c r="C67" i="1"/>
  <c r="D66" i="1"/>
  <c r="D65" i="1"/>
  <c r="D64" i="1"/>
  <c r="D63" i="1"/>
  <c r="D62" i="1"/>
  <c r="D61" i="1"/>
  <c r="D60" i="1"/>
  <c r="D55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B38" i="1"/>
  <c r="D38" i="1" s="1"/>
  <c r="B37" i="1"/>
  <c r="H36" i="1"/>
  <c r="D36" i="1"/>
  <c r="H35" i="1"/>
  <c r="D35" i="1"/>
  <c r="H34" i="1"/>
  <c r="D34" i="1"/>
  <c r="H33" i="1"/>
  <c r="D33" i="1"/>
  <c r="H32" i="1"/>
  <c r="D32" i="1"/>
  <c r="H31" i="1"/>
  <c r="D31" i="1"/>
  <c r="H30" i="1"/>
  <c r="D30" i="1"/>
  <c r="H29" i="1"/>
  <c r="D29" i="1"/>
  <c r="H28" i="1"/>
  <c r="D28" i="1"/>
  <c r="B22" i="1"/>
  <c r="D22" i="1" s="1"/>
  <c r="H20" i="1"/>
  <c r="D20" i="1"/>
  <c r="H19" i="1"/>
  <c r="D19" i="1"/>
  <c r="H18" i="1"/>
  <c r="D18" i="1"/>
  <c r="H17" i="1"/>
  <c r="D17" i="1"/>
  <c r="H16" i="1"/>
  <c r="D16" i="1"/>
  <c r="H15" i="1"/>
  <c r="D15" i="1"/>
  <c r="H14" i="1"/>
  <c r="D14" i="1"/>
  <c r="H13" i="1"/>
  <c r="D13" i="1"/>
  <c r="H12" i="1"/>
  <c r="D12" i="1"/>
  <c r="C67" i="5"/>
  <c r="D66" i="5"/>
  <c r="D65" i="5"/>
  <c r="D64" i="5"/>
  <c r="D63" i="5"/>
  <c r="D62" i="5"/>
  <c r="D61" i="5"/>
  <c r="D60" i="5"/>
  <c r="D55" i="5"/>
  <c r="G52" i="5"/>
  <c r="F52" i="5"/>
  <c r="E52" i="5"/>
  <c r="G51" i="5"/>
  <c r="F51" i="5"/>
  <c r="E51" i="5"/>
  <c r="G50" i="5"/>
  <c r="F50" i="5"/>
  <c r="E50" i="5"/>
  <c r="G49" i="5"/>
  <c r="F49" i="5"/>
  <c r="E49" i="5"/>
  <c r="G48" i="5"/>
  <c r="F48" i="5"/>
  <c r="E48" i="5"/>
  <c r="G47" i="5"/>
  <c r="F47" i="5"/>
  <c r="E47" i="5"/>
  <c r="G46" i="5"/>
  <c r="F46" i="5"/>
  <c r="E46" i="5"/>
  <c r="G45" i="5"/>
  <c r="F45" i="5"/>
  <c r="E45" i="5"/>
  <c r="G44" i="5"/>
  <c r="F44" i="5"/>
  <c r="E44" i="5"/>
  <c r="B38" i="5"/>
  <c r="D38" i="5" s="1"/>
  <c r="B37" i="5"/>
  <c r="H36" i="5"/>
  <c r="D36" i="5"/>
  <c r="H35" i="5"/>
  <c r="D35" i="5"/>
  <c r="H34" i="5"/>
  <c r="D34" i="5"/>
  <c r="H33" i="5"/>
  <c r="D33" i="5"/>
  <c r="H32" i="5"/>
  <c r="D32" i="5"/>
  <c r="H31" i="5"/>
  <c r="D31" i="5"/>
  <c r="H30" i="5"/>
  <c r="D30" i="5"/>
  <c r="H29" i="5"/>
  <c r="D29" i="5"/>
  <c r="H28" i="5"/>
  <c r="D28" i="5"/>
  <c r="B22" i="5"/>
  <c r="D22" i="5" s="1"/>
  <c r="B21" i="5"/>
  <c r="H20" i="5"/>
  <c r="D20" i="5"/>
  <c r="H19" i="5"/>
  <c r="D19" i="5"/>
  <c r="H18" i="5"/>
  <c r="D18" i="5"/>
  <c r="H17" i="5"/>
  <c r="D17" i="5"/>
  <c r="H16" i="5"/>
  <c r="D16" i="5"/>
  <c r="H15" i="5"/>
  <c r="D15" i="5"/>
  <c r="H14" i="5"/>
  <c r="D14" i="5"/>
  <c r="H13" i="5"/>
  <c r="D13" i="5"/>
  <c r="H12" i="5"/>
  <c r="D12" i="5"/>
  <c r="D12" i="3"/>
  <c r="D13" i="3"/>
  <c r="D14" i="3"/>
  <c r="D15" i="3"/>
  <c r="D16" i="3"/>
  <c r="D17" i="3"/>
  <c r="D18" i="3"/>
  <c r="D19" i="3"/>
  <c r="D20" i="3"/>
  <c r="F37" i="32"/>
  <c r="E37" i="32"/>
  <c r="B37" i="32"/>
  <c r="D55" i="31"/>
  <c r="G52" i="31"/>
  <c r="F52" i="31"/>
  <c r="E52" i="31"/>
  <c r="G51" i="31"/>
  <c r="F51" i="31"/>
  <c r="E51" i="31"/>
  <c r="G50" i="31"/>
  <c r="F50" i="31"/>
  <c r="E50" i="31"/>
  <c r="G49" i="31"/>
  <c r="F49" i="31"/>
  <c r="E49" i="31"/>
  <c r="G48" i="31"/>
  <c r="F48" i="31"/>
  <c r="E48" i="31"/>
  <c r="G47" i="31"/>
  <c r="F47" i="31"/>
  <c r="E47" i="31"/>
  <c r="G46" i="31"/>
  <c r="F46" i="31"/>
  <c r="E46" i="31"/>
  <c r="G45" i="31"/>
  <c r="F45" i="31"/>
  <c r="E45" i="31"/>
  <c r="G44" i="31"/>
  <c r="F44" i="31"/>
  <c r="E44" i="31"/>
  <c r="B38" i="31"/>
  <c r="D38" i="31" s="1"/>
  <c r="B37" i="31"/>
  <c r="H36" i="31"/>
  <c r="H35" i="31"/>
  <c r="H34" i="31"/>
  <c r="H33" i="31"/>
  <c r="H32" i="31"/>
  <c r="H31" i="31"/>
  <c r="H30" i="31"/>
  <c r="H29" i="31"/>
  <c r="H28" i="31"/>
  <c r="B22" i="31"/>
  <c r="D22" i="31" s="1"/>
  <c r="B21" i="31"/>
  <c r="H20" i="31"/>
  <c r="D20" i="31"/>
  <c r="H19" i="31"/>
  <c r="D19" i="31"/>
  <c r="H18" i="31"/>
  <c r="D18" i="31"/>
  <c r="H17" i="31"/>
  <c r="D17" i="31"/>
  <c r="H16" i="31"/>
  <c r="D16" i="31"/>
  <c r="H15" i="31"/>
  <c r="D15" i="31"/>
  <c r="H14" i="31"/>
  <c r="D14" i="31"/>
  <c r="H13" i="31"/>
  <c r="D13" i="31"/>
  <c r="H12" i="31"/>
  <c r="D12" i="31"/>
  <c r="D55" i="30"/>
  <c r="G52" i="30"/>
  <c r="F52" i="30"/>
  <c r="E52" i="30"/>
  <c r="G51" i="30"/>
  <c r="F51" i="30"/>
  <c r="E51" i="30"/>
  <c r="G50" i="30"/>
  <c r="F50" i="30"/>
  <c r="E50" i="30"/>
  <c r="G49" i="30"/>
  <c r="F49" i="30"/>
  <c r="E49" i="30"/>
  <c r="G48" i="30"/>
  <c r="F48" i="30"/>
  <c r="E48" i="30"/>
  <c r="G47" i="30"/>
  <c r="F47" i="30"/>
  <c r="E47" i="30"/>
  <c r="G46" i="30"/>
  <c r="F46" i="30"/>
  <c r="E46" i="30"/>
  <c r="G45" i="30"/>
  <c r="F45" i="30"/>
  <c r="E45" i="30"/>
  <c r="G44" i="30"/>
  <c r="F44" i="30"/>
  <c r="E44" i="30"/>
  <c r="B38" i="30"/>
  <c r="D38" i="30" s="1"/>
  <c r="B37" i="30"/>
  <c r="H36" i="30"/>
  <c r="H35" i="30"/>
  <c r="H34" i="30"/>
  <c r="H33" i="30"/>
  <c r="H32" i="30"/>
  <c r="H31" i="30"/>
  <c r="H30" i="30"/>
  <c r="H29" i="30"/>
  <c r="H28" i="30"/>
  <c r="B22" i="30"/>
  <c r="D22" i="30" s="1"/>
  <c r="B21" i="30"/>
  <c r="H20" i="30"/>
  <c r="D20" i="30"/>
  <c r="H19" i="30"/>
  <c r="D19" i="30"/>
  <c r="H18" i="30"/>
  <c r="D18" i="30"/>
  <c r="H17" i="30"/>
  <c r="D17" i="30"/>
  <c r="H16" i="30"/>
  <c r="D16" i="30"/>
  <c r="H15" i="30"/>
  <c r="D15" i="30"/>
  <c r="H14" i="30"/>
  <c r="D14" i="30"/>
  <c r="H13" i="30"/>
  <c r="D13" i="30"/>
  <c r="H12" i="30"/>
  <c r="D12" i="30"/>
  <c r="D55" i="29"/>
  <c r="G52" i="29"/>
  <c r="F52" i="29"/>
  <c r="E52" i="29"/>
  <c r="G51" i="29"/>
  <c r="F51" i="29"/>
  <c r="E51" i="29"/>
  <c r="G50" i="29"/>
  <c r="F50" i="29"/>
  <c r="E50" i="29"/>
  <c r="G49" i="29"/>
  <c r="F49" i="29"/>
  <c r="E49" i="29"/>
  <c r="G48" i="29"/>
  <c r="F48" i="29"/>
  <c r="E48" i="29"/>
  <c r="G47" i="29"/>
  <c r="F47" i="29"/>
  <c r="E47" i="29"/>
  <c r="G46" i="29"/>
  <c r="F46" i="29"/>
  <c r="E46" i="29"/>
  <c r="G45" i="29"/>
  <c r="F45" i="29"/>
  <c r="E45" i="29"/>
  <c r="G44" i="29"/>
  <c r="F44" i="29"/>
  <c r="E44" i="29"/>
  <c r="B38" i="29"/>
  <c r="D38" i="29" s="1"/>
  <c r="B37" i="29"/>
  <c r="H36" i="29"/>
  <c r="H35" i="29"/>
  <c r="H34" i="29"/>
  <c r="H33" i="29"/>
  <c r="H32" i="29"/>
  <c r="H31" i="29"/>
  <c r="H30" i="29"/>
  <c r="H29" i="29"/>
  <c r="H28" i="29"/>
  <c r="B22" i="29"/>
  <c r="D22" i="29" s="1"/>
  <c r="B21" i="29"/>
  <c r="H20" i="29"/>
  <c r="D20" i="29"/>
  <c r="H19" i="29"/>
  <c r="D19" i="29"/>
  <c r="H18" i="29"/>
  <c r="D18" i="29"/>
  <c r="H17" i="29"/>
  <c r="D17" i="29"/>
  <c r="H16" i="29"/>
  <c r="D16" i="29"/>
  <c r="H15" i="29"/>
  <c r="D15" i="29"/>
  <c r="H14" i="29"/>
  <c r="D14" i="29"/>
  <c r="H13" i="29"/>
  <c r="D13" i="29"/>
  <c r="H12" i="29"/>
  <c r="D12" i="29"/>
  <c r="D55" i="28"/>
  <c r="G52" i="28"/>
  <c r="F52" i="28"/>
  <c r="E52" i="28"/>
  <c r="G51" i="28"/>
  <c r="F51" i="28"/>
  <c r="E51" i="28"/>
  <c r="G50" i="28"/>
  <c r="F50" i="28"/>
  <c r="E50" i="28"/>
  <c r="G49" i="28"/>
  <c r="F49" i="28"/>
  <c r="E49" i="28"/>
  <c r="G48" i="28"/>
  <c r="F48" i="28"/>
  <c r="E48" i="28"/>
  <c r="G47" i="28"/>
  <c r="F47" i="28"/>
  <c r="E47" i="28"/>
  <c r="G46" i="28"/>
  <c r="F46" i="28"/>
  <c r="E46" i="28"/>
  <c r="G45" i="28"/>
  <c r="F45" i="28"/>
  <c r="E45" i="28"/>
  <c r="G44" i="28"/>
  <c r="F44" i="28"/>
  <c r="E44" i="28"/>
  <c r="B38" i="28"/>
  <c r="D38" i="28" s="1"/>
  <c r="B37" i="28"/>
  <c r="H36" i="28"/>
  <c r="H35" i="28"/>
  <c r="H34" i="28"/>
  <c r="H33" i="28"/>
  <c r="H32" i="28"/>
  <c r="H31" i="28"/>
  <c r="D31" i="28"/>
  <c r="H30" i="28"/>
  <c r="H29" i="28"/>
  <c r="H28" i="28"/>
  <c r="B22" i="28"/>
  <c r="D22" i="28" s="1"/>
  <c r="B21" i="28"/>
  <c r="H20" i="28"/>
  <c r="D20" i="28"/>
  <c r="H19" i="28"/>
  <c r="D19" i="28"/>
  <c r="H18" i="28"/>
  <c r="D18" i="28"/>
  <c r="H17" i="28"/>
  <c r="D17" i="28"/>
  <c r="H16" i="28"/>
  <c r="D16" i="28"/>
  <c r="H15" i="28"/>
  <c r="D15" i="28"/>
  <c r="H14" i="28"/>
  <c r="D14" i="28"/>
  <c r="H13" i="28"/>
  <c r="D13" i="28"/>
  <c r="H12" i="28"/>
  <c r="D12" i="28"/>
  <c r="D55" i="27"/>
  <c r="G52" i="27"/>
  <c r="F52" i="27"/>
  <c r="E52" i="27"/>
  <c r="G51" i="27"/>
  <c r="F51" i="27"/>
  <c r="E51" i="27"/>
  <c r="G50" i="27"/>
  <c r="F50" i="27"/>
  <c r="E50" i="27"/>
  <c r="G49" i="27"/>
  <c r="F49" i="27"/>
  <c r="E49" i="27"/>
  <c r="G48" i="27"/>
  <c r="F48" i="27"/>
  <c r="E48" i="27"/>
  <c r="G47" i="27"/>
  <c r="F47" i="27"/>
  <c r="E47" i="27"/>
  <c r="G46" i="27"/>
  <c r="F46" i="27"/>
  <c r="E46" i="27"/>
  <c r="G45" i="27"/>
  <c r="F45" i="27"/>
  <c r="E45" i="27"/>
  <c r="G44" i="27"/>
  <c r="F44" i="27"/>
  <c r="E44" i="27"/>
  <c r="B38" i="27"/>
  <c r="D38" i="27" s="1"/>
  <c r="B37" i="27"/>
  <c r="H36" i="27"/>
  <c r="H35" i="27"/>
  <c r="H34" i="27"/>
  <c r="H33" i="27"/>
  <c r="H32" i="27"/>
  <c r="H31" i="27"/>
  <c r="D31" i="27"/>
  <c r="H30" i="27"/>
  <c r="H29" i="27"/>
  <c r="H28" i="27"/>
  <c r="B22" i="27"/>
  <c r="D22" i="27" s="1"/>
  <c r="B21" i="27"/>
  <c r="H20" i="27"/>
  <c r="D20" i="27"/>
  <c r="H19" i="27"/>
  <c r="D19" i="27"/>
  <c r="H18" i="27"/>
  <c r="D18" i="27"/>
  <c r="H17" i="27"/>
  <c r="D17" i="27"/>
  <c r="H16" i="27"/>
  <c r="D16" i="27"/>
  <c r="H15" i="27"/>
  <c r="D15" i="27"/>
  <c r="H14" i="27"/>
  <c r="D14" i="27"/>
  <c r="H13" i="27"/>
  <c r="D13" i="27"/>
  <c r="H12" i="27"/>
  <c r="D12" i="27"/>
  <c r="D55" i="26"/>
  <c r="G52" i="26"/>
  <c r="F52" i="26"/>
  <c r="E52" i="26"/>
  <c r="G51" i="26"/>
  <c r="F51" i="26"/>
  <c r="E51" i="26"/>
  <c r="G50" i="26"/>
  <c r="F50" i="26"/>
  <c r="E50" i="26"/>
  <c r="G49" i="26"/>
  <c r="F49" i="26"/>
  <c r="E49" i="26"/>
  <c r="G48" i="26"/>
  <c r="F48" i="26"/>
  <c r="E48" i="26"/>
  <c r="G47" i="26"/>
  <c r="F47" i="26"/>
  <c r="E47" i="26"/>
  <c r="G46" i="26"/>
  <c r="F46" i="26"/>
  <c r="E46" i="26"/>
  <c r="G45" i="26"/>
  <c r="F45" i="26"/>
  <c r="E45" i="26"/>
  <c r="G44" i="26"/>
  <c r="F44" i="26"/>
  <c r="E44" i="26"/>
  <c r="B38" i="26"/>
  <c r="D38" i="26" s="1"/>
  <c r="B37" i="26"/>
  <c r="H36" i="26"/>
  <c r="H35" i="26"/>
  <c r="H34" i="26"/>
  <c r="H33" i="26"/>
  <c r="H32" i="26"/>
  <c r="H31" i="26"/>
  <c r="H30" i="26"/>
  <c r="H29" i="26"/>
  <c r="H28" i="26"/>
  <c r="B22" i="26"/>
  <c r="D22" i="26" s="1"/>
  <c r="B21" i="26"/>
  <c r="H20" i="26"/>
  <c r="D20" i="26"/>
  <c r="H19" i="26"/>
  <c r="D19" i="26"/>
  <c r="H18" i="26"/>
  <c r="D18" i="26"/>
  <c r="H17" i="26"/>
  <c r="D17" i="26"/>
  <c r="H16" i="26"/>
  <c r="D16" i="26"/>
  <c r="H15" i="26"/>
  <c r="D15" i="26"/>
  <c r="H14" i="26"/>
  <c r="D14" i="26"/>
  <c r="H13" i="26"/>
  <c r="D13" i="26"/>
  <c r="H12" i="26"/>
  <c r="D12" i="26"/>
  <c r="D55" i="25"/>
  <c r="G52" i="25"/>
  <c r="F52" i="25"/>
  <c r="E52" i="25"/>
  <c r="G51" i="25"/>
  <c r="F51" i="25"/>
  <c r="E51" i="25"/>
  <c r="G50" i="25"/>
  <c r="F50" i="25"/>
  <c r="E50" i="25"/>
  <c r="G49" i="25"/>
  <c r="F49" i="25"/>
  <c r="E49" i="25"/>
  <c r="G48" i="25"/>
  <c r="F48" i="25"/>
  <c r="E48" i="25"/>
  <c r="G47" i="25"/>
  <c r="F47" i="25"/>
  <c r="E47" i="25"/>
  <c r="G46" i="25"/>
  <c r="F46" i="25"/>
  <c r="E46" i="25"/>
  <c r="G45" i="25"/>
  <c r="F45" i="25"/>
  <c r="E45" i="25"/>
  <c r="G44" i="25"/>
  <c r="F44" i="25"/>
  <c r="E44" i="25"/>
  <c r="B38" i="25"/>
  <c r="D38" i="25" s="1"/>
  <c r="B37" i="25"/>
  <c r="H36" i="25"/>
  <c r="H35" i="25"/>
  <c r="H34" i="25"/>
  <c r="H33" i="25"/>
  <c r="H32" i="25"/>
  <c r="D32" i="25"/>
  <c r="H31" i="25"/>
  <c r="D31" i="25"/>
  <c r="H30" i="25"/>
  <c r="H29" i="25"/>
  <c r="H28" i="25"/>
  <c r="B22" i="25"/>
  <c r="D22" i="25" s="1"/>
  <c r="B21" i="25"/>
  <c r="H20" i="25"/>
  <c r="D20" i="25"/>
  <c r="H19" i="25"/>
  <c r="D19" i="25"/>
  <c r="H18" i="25"/>
  <c r="D18" i="25"/>
  <c r="H17" i="25"/>
  <c r="D17" i="25"/>
  <c r="H16" i="25"/>
  <c r="D16" i="25"/>
  <c r="H15" i="25"/>
  <c r="D15" i="25"/>
  <c r="H14" i="25"/>
  <c r="D14" i="25"/>
  <c r="H13" i="25"/>
  <c r="D13" i="25"/>
  <c r="H12" i="25"/>
  <c r="D12" i="25"/>
  <c r="D55" i="24"/>
  <c r="G52" i="24"/>
  <c r="F52" i="24"/>
  <c r="E52" i="24"/>
  <c r="G51" i="24"/>
  <c r="F51" i="24"/>
  <c r="E51" i="24"/>
  <c r="G50" i="24"/>
  <c r="F50" i="24"/>
  <c r="E50" i="24"/>
  <c r="G49" i="24"/>
  <c r="F49" i="24"/>
  <c r="E49" i="24"/>
  <c r="G48" i="24"/>
  <c r="F48" i="24"/>
  <c r="E48" i="24"/>
  <c r="G47" i="24"/>
  <c r="F47" i="24"/>
  <c r="E47" i="24"/>
  <c r="G46" i="24"/>
  <c r="F46" i="24"/>
  <c r="E46" i="24"/>
  <c r="G45" i="24"/>
  <c r="F45" i="24"/>
  <c r="E45" i="24"/>
  <c r="G44" i="24"/>
  <c r="F44" i="24"/>
  <c r="E44" i="24"/>
  <c r="B38" i="24"/>
  <c r="B37" i="24"/>
  <c r="H36" i="24"/>
  <c r="H35" i="24"/>
  <c r="H34" i="24"/>
  <c r="D34" i="24"/>
  <c r="H33" i="24"/>
  <c r="H32" i="24"/>
  <c r="H31" i="24"/>
  <c r="H30" i="24"/>
  <c r="H29" i="24"/>
  <c r="H28" i="24"/>
  <c r="B22" i="24"/>
  <c r="D22" i="24" s="1"/>
  <c r="B21" i="24"/>
  <c r="H20" i="24"/>
  <c r="D20" i="24"/>
  <c r="H19" i="24"/>
  <c r="D19" i="24"/>
  <c r="H18" i="24"/>
  <c r="D18" i="24"/>
  <c r="H17" i="24"/>
  <c r="D17" i="24"/>
  <c r="H16" i="24"/>
  <c r="D16" i="24"/>
  <c r="H15" i="24"/>
  <c r="D15" i="24"/>
  <c r="H14" i="24"/>
  <c r="D14" i="24"/>
  <c r="H13" i="24"/>
  <c r="D13" i="24"/>
  <c r="H12" i="24"/>
  <c r="D12" i="24"/>
  <c r="D55" i="23"/>
  <c r="G52" i="23"/>
  <c r="F52" i="23"/>
  <c r="E52" i="23"/>
  <c r="G51" i="23"/>
  <c r="F51" i="23"/>
  <c r="E51" i="23"/>
  <c r="G50" i="23"/>
  <c r="F50" i="23"/>
  <c r="E50" i="23"/>
  <c r="G49" i="23"/>
  <c r="F49" i="23"/>
  <c r="E49" i="23"/>
  <c r="G48" i="23"/>
  <c r="F48" i="23"/>
  <c r="E48" i="23"/>
  <c r="G47" i="23"/>
  <c r="F47" i="23"/>
  <c r="E47" i="23"/>
  <c r="G46" i="23"/>
  <c r="F46" i="23"/>
  <c r="E46" i="23"/>
  <c r="G45" i="23"/>
  <c r="F45" i="23"/>
  <c r="E45" i="23"/>
  <c r="G44" i="23"/>
  <c r="F44" i="23"/>
  <c r="E44" i="23"/>
  <c r="B38" i="23"/>
  <c r="D38" i="23" s="1"/>
  <c r="B37" i="23"/>
  <c r="H36" i="23"/>
  <c r="H35" i="23"/>
  <c r="H34" i="23"/>
  <c r="H33" i="23"/>
  <c r="H32" i="23"/>
  <c r="H31" i="23"/>
  <c r="H30" i="23"/>
  <c r="H29" i="23"/>
  <c r="H28" i="23"/>
  <c r="B22" i="23"/>
  <c r="D22" i="23" s="1"/>
  <c r="B21" i="23"/>
  <c r="H20" i="23"/>
  <c r="D20" i="23"/>
  <c r="H19" i="23"/>
  <c r="D19" i="23"/>
  <c r="H18" i="23"/>
  <c r="D18" i="23"/>
  <c r="H17" i="23"/>
  <c r="D17" i="23"/>
  <c r="H16" i="23"/>
  <c r="D16" i="23"/>
  <c r="H15" i="23"/>
  <c r="D15" i="23"/>
  <c r="H14" i="23"/>
  <c r="D14" i="23"/>
  <c r="H13" i="23"/>
  <c r="D13" i="23"/>
  <c r="H12" i="23"/>
  <c r="D12" i="23"/>
  <c r="D55" i="22"/>
  <c r="G52" i="22"/>
  <c r="F52" i="22"/>
  <c r="E52" i="22"/>
  <c r="G51" i="22"/>
  <c r="F51" i="22"/>
  <c r="E51" i="22"/>
  <c r="G50" i="22"/>
  <c r="F50" i="22"/>
  <c r="E50" i="22"/>
  <c r="G49" i="22"/>
  <c r="F49" i="22"/>
  <c r="E49" i="22"/>
  <c r="G48" i="22"/>
  <c r="F48" i="22"/>
  <c r="E48" i="22"/>
  <c r="G47" i="22"/>
  <c r="F47" i="22"/>
  <c r="E47" i="22"/>
  <c r="G46" i="22"/>
  <c r="F46" i="22"/>
  <c r="E46" i="22"/>
  <c r="G45" i="22"/>
  <c r="F45" i="22"/>
  <c r="E45" i="22"/>
  <c r="G44" i="22"/>
  <c r="F44" i="22"/>
  <c r="E44" i="22"/>
  <c r="B38" i="22"/>
  <c r="D38" i="22" s="1"/>
  <c r="B37" i="22"/>
  <c r="H36" i="22"/>
  <c r="H35" i="22"/>
  <c r="H34" i="22"/>
  <c r="H33" i="22"/>
  <c r="H32" i="22"/>
  <c r="H31" i="22"/>
  <c r="D31" i="22"/>
  <c r="H30" i="22"/>
  <c r="H29" i="22"/>
  <c r="H28" i="22"/>
  <c r="B22" i="22"/>
  <c r="D22" i="22" s="1"/>
  <c r="B21" i="22"/>
  <c r="H20" i="22"/>
  <c r="D20" i="22"/>
  <c r="H19" i="22"/>
  <c r="D19" i="22"/>
  <c r="H18" i="22"/>
  <c r="D18" i="22"/>
  <c r="H17" i="22"/>
  <c r="D17" i="22"/>
  <c r="H16" i="22"/>
  <c r="D16" i="22"/>
  <c r="H15" i="22"/>
  <c r="D15" i="22"/>
  <c r="H14" i="22"/>
  <c r="D14" i="22"/>
  <c r="H13" i="22"/>
  <c r="D13" i="22"/>
  <c r="H12" i="22"/>
  <c r="D12" i="22"/>
  <c r="D55" i="21"/>
  <c r="G52" i="21"/>
  <c r="F52" i="21"/>
  <c r="E52" i="21"/>
  <c r="G51" i="21"/>
  <c r="F51" i="21"/>
  <c r="E51" i="21"/>
  <c r="G50" i="21"/>
  <c r="F50" i="21"/>
  <c r="E50" i="21"/>
  <c r="G49" i="21"/>
  <c r="F49" i="21"/>
  <c r="E49" i="21"/>
  <c r="G48" i="21"/>
  <c r="F48" i="21"/>
  <c r="E48" i="21"/>
  <c r="G47" i="21"/>
  <c r="F47" i="21"/>
  <c r="E47" i="21"/>
  <c r="G46" i="21"/>
  <c r="F46" i="21"/>
  <c r="E46" i="21"/>
  <c r="G45" i="21"/>
  <c r="F45" i="21"/>
  <c r="E45" i="21"/>
  <c r="G44" i="21"/>
  <c r="F44" i="21"/>
  <c r="E44" i="21"/>
  <c r="B38" i="21"/>
  <c r="D38" i="21" s="1"/>
  <c r="B37" i="21"/>
  <c r="H36" i="21"/>
  <c r="H35" i="21"/>
  <c r="D35" i="21"/>
  <c r="H34" i="21"/>
  <c r="H33" i="21"/>
  <c r="H32" i="21"/>
  <c r="H31" i="21"/>
  <c r="H30" i="21"/>
  <c r="H29" i="21"/>
  <c r="H28" i="21"/>
  <c r="B22" i="21"/>
  <c r="D22" i="21" s="1"/>
  <c r="B21" i="21"/>
  <c r="H20" i="21"/>
  <c r="D20" i="21"/>
  <c r="H19" i="21"/>
  <c r="D19" i="21"/>
  <c r="H18" i="21"/>
  <c r="D18" i="21"/>
  <c r="H17" i="21"/>
  <c r="D17" i="21"/>
  <c r="H16" i="21"/>
  <c r="D16" i="21"/>
  <c r="H15" i="21"/>
  <c r="D15" i="21"/>
  <c r="H14" i="21"/>
  <c r="D14" i="21"/>
  <c r="H13" i="21"/>
  <c r="D13" i="21"/>
  <c r="H12" i="21"/>
  <c r="D12" i="21"/>
  <c r="D55" i="20"/>
  <c r="G52" i="20"/>
  <c r="F52" i="20"/>
  <c r="E52" i="20"/>
  <c r="G51" i="20"/>
  <c r="F51" i="20"/>
  <c r="E51" i="20"/>
  <c r="G50" i="20"/>
  <c r="F50" i="20"/>
  <c r="E50" i="20"/>
  <c r="G49" i="20"/>
  <c r="F49" i="20"/>
  <c r="E49" i="20"/>
  <c r="G48" i="20"/>
  <c r="F48" i="20"/>
  <c r="E48" i="20"/>
  <c r="G47" i="20"/>
  <c r="F47" i="20"/>
  <c r="E47" i="20"/>
  <c r="G46" i="20"/>
  <c r="F46" i="20"/>
  <c r="E46" i="20"/>
  <c r="G45" i="20"/>
  <c r="F45" i="20"/>
  <c r="E45" i="20"/>
  <c r="G44" i="20"/>
  <c r="F44" i="20"/>
  <c r="E44" i="20"/>
  <c r="B38" i="20"/>
  <c r="D38" i="20" s="1"/>
  <c r="B37" i="20"/>
  <c r="H36" i="20"/>
  <c r="D36" i="20"/>
  <c r="H35" i="20"/>
  <c r="H34" i="20"/>
  <c r="D34" i="20"/>
  <c r="H33" i="20"/>
  <c r="H32" i="20"/>
  <c r="H31" i="20"/>
  <c r="H30" i="20"/>
  <c r="H29" i="20"/>
  <c r="H28" i="20"/>
  <c r="D28" i="20"/>
  <c r="B22" i="20"/>
  <c r="D22" i="20" s="1"/>
  <c r="B21" i="20"/>
  <c r="H20" i="20"/>
  <c r="D20" i="20"/>
  <c r="H19" i="20"/>
  <c r="D19" i="20"/>
  <c r="H18" i="20"/>
  <c r="D18" i="20"/>
  <c r="H17" i="20"/>
  <c r="D17" i="20"/>
  <c r="H16" i="20"/>
  <c r="D16" i="20"/>
  <c r="H15" i="20"/>
  <c r="D15" i="20"/>
  <c r="H14" i="20"/>
  <c r="D14" i="20"/>
  <c r="H13" i="20"/>
  <c r="D13" i="20"/>
  <c r="H12" i="20"/>
  <c r="D12" i="20"/>
  <c r="D55" i="19"/>
  <c r="G52" i="19"/>
  <c r="F52" i="19"/>
  <c r="E52" i="19"/>
  <c r="G51" i="19"/>
  <c r="F51" i="19"/>
  <c r="E51" i="19"/>
  <c r="G50" i="19"/>
  <c r="F50" i="19"/>
  <c r="E50" i="19"/>
  <c r="G49" i="19"/>
  <c r="F49" i="19"/>
  <c r="E49" i="19"/>
  <c r="G48" i="19"/>
  <c r="F48" i="19"/>
  <c r="E48" i="19"/>
  <c r="G47" i="19"/>
  <c r="F47" i="19"/>
  <c r="E47" i="19"/>
  <c r="G46" i="19"/>
  <c r="F46" i="19"/>
  <c r="E46" i="19"/>
  <c r="G45" i="19"/>
  <c r="F45" i="19"/>
  <c r="E45" i="19"/>
  <c r="G44" i="19"/>
  <c r="F44" i="19"/>
  <c r="E44" i="19"/>
  <c r="B38" i="19"/>
  <c r="D38" i="19" s="1"/>
  <c r="B37" i="19"/>
  <c r="H36" i="19"/>
  <c r="H35" i="19"/>
  <c r="H34" i="19"/>
  <c r="H33" i="19"/>
  <c r="H32" i="19"/>
  <c r="D32" i="19"/>
  <c r="H31" i="19"/>
  <c r="H30" i="19"/>
  <c r="H29" i="19"/>
  <c r="D45" i="19"/>
  <c r="H28" i="19"/>
  <c r="B22" i="19"/>
  <c r="D22" i="19" s="1"/>
  <c r="B21" i="19"/>
  <c r="H20" i="19"/>
  <c r="D20" i="19"/>
  <c r="H19" i="19"/>
  <c r="D19" i="19"/>
  <c r="H18" i="19"/>
  <c r="D18" i="19"/>
  <c r="H17" i="19"/>
  <c r="D17" i="19"/>
  <c r="H16" i="19"/>
  <c r="D16" i="19"/>
  <c r="H15" i="19"/>
  <c r="D15" i="19"/>
  <c r="H14" i="19"/>
  <c r="D14" i="19"/>
  <c r="H13" i="19"/>
  <c r="D13" i="19"/>
  <c r="H12" i="19"/>
  <c r="D12" i="19"/>
  <c r="D55" i="18"/>
  <c r="G52" i="18"/>
  <c r="F52" i="18"/>
  <c r="E52" i="18"/>
  <c r="G51" i="18"/>
  <c r="F51" i="18"/>
  <c r="E51" i="18"/>
  <c r="G50" i="18"/>
  <c r="F50" i="18"/>
  <c r="E50" i="18"/>
  <c r="G49" i="18"/>
  <c r="F49" i="18"/>
  <c r="E49" i="18"/>
  <c r="G48" i="18"/>
  <c r="F48" i="18"/>
  <c r="E48" i="18"/>
  <c r="G47" i="18"/>
  <c r="F47" i="18"/>
  <c r="E47" i="18"/>
  <c r="G46" i="18"/>
  <c r="F46" i="18"/>
  <c r="E46" i="18"/>
  <c r="G45" i="18"/>
  <c r="F45" i="18"/>
  <c r="E45" i="18"/>
  <c r="G44" i="18"/>
  <c r="F44" i="18"/>
  <c r="E44" i="18"/>
  <c r="B38" i="18"/>
  <c r="D38" i="18" s="1"/>
  <c r="B37" i="18"/>
  <c r="H36" i="18"/>
  <c r="H35" i="18"/>
  <c r="H34" i="18"/>
  <c r="H33" i="18"/>
  <c r="H32" i="18"/>
  <c r="H31" i="18"/>
  <c r="D31" i="18"/>
  <c r="H30" i="18"/>
  <c r="H29" i="18"/>
  <c r="H28" i="18"/>
  <c r="B22" i="18"/>
  <c r="D22" i="18" s="1"/>
  <c r="B21" i="18"/>
  <c r="H20" i="18"/>
  <c r="D20" i="18"/>
  <c r="H19" i="18"/>
  <c r="D19" i="18"/>
  <c r="H18" i="18"/>
  <c r="D18" i="18"/>
  <c r="H17" i="18"/>
  <c r="D17" i="18"/>
  <c r="H16" i="18"/>
  <c r="D16" i="18"/>
  <c r="H15" i="18"/>
  <c r="D15" i="18"/>
  <c r="H14" i="18"/>
  <c r="D14" i="18"/>
  <c r="H13" i="18"/>
  <c r="D13" i="18"/>
  <c r="H12" i="18"/>
  <c r="H21" i="18" s="1"/>
  <c r="D12" i="18"/>
  <c r="D55" i="17"/>
  <c r="G52" i="17"/>
  <c r="F52" i="17"/>
  <c r="E52" i="17"/>
  <c r="G51" i="17"/>
  <c r="F51" i="17"/>
  <c r="E51" i="17"/>
  <c r="G50" i="17"/>
  <c r="F50" i="17"/>
  <c r="E50" i="17"/>
  <c r="G49" i="17"/>
  <c r="F49" i="17"/>
  <c r="E49" i="17"/>
  <c r="G48" i="17"/>
  <c r="F48" i="17"/>
  <c r="E48" i="17"/>
  <c r="G47" i="17"/>
  <c r="F47" i="17"/>
  <c r="E47" i="17"/>
  <c r="G46" i="17"/>
  <c r="F46" i="17"/>
  <c r="E46" i="17"/>
  <c r="G45" i="17"/>
  <c r="F45" i="17"/>
  <c r="E45" i="17"/>
  <c r="G44" i="17"/>
  <c r="F44" i="17"/>
  <c r="E44" i="17"/>
  <c r="B38" i="17"/>
  <c r="D38" i="17" s="1"/>
  <c r="B37" i="17"/>
  <c r="H36" i="17"/>
  <c r="H35" i="17"/>
  <c r="H34" i="17"/>
  <c r="H33" i="17"/>
  <c r="H32" i="17"/>
  <c r="D32" i="17"/>
  <c r="H31" i="17"/>
  <c r="H30" i="17"/>
  <c r="D46" i="17"/>
  <c r="H29" i="17"/>
  <c r="H28" i="17"/>
  <c r="B22" i="17"/>
  <c r="D22" i="17" s="1"/>
  <c r="B21" i="17"/>
  <c r="H20" i="17"/>
  <c r="D20" i="17"/>
  <c r="H19" i="17"/>
  <c r="D19" i="17"/>
  <c r="H18" i="17"/>
  <c r="D18" i="17"/>
  <c r="H17" i="17"/>
  <c r="D17" i="17"/>
  <c r="H16" i="17"/>
  <c r="D16" i="17"/>
  <c r="H15" i="17"/>
  <c r="D15" i="17"/>
  <c r="H14" i="17"/>
  <c r="D14" i="17"/>
  <c r="H13" i="17"/>
  <c r="D13" i="17"/>
  <c r="H12" i="17"/>
  <c r="D12" i="17"/>
  <c r="D55" i="16"/>
  <c r="G52" i="16"/>
  <c r="F52" i="16"/>
  <c r="E52" i="16"/>
  <c r="G51" i="16"/>
  <c r="F51" i="16"/>
  <c r="E51" i="16"/>
  <c r="G50" i="16"/>
  <c r="F50" i="16"/>
  <c r="E50" i="16"/>
  <c r="G49" i="16"/>
  <c r="F49" i="16"/>
  <c r="E49" i="16"/>
  <c r="G48" i="16"/>
  <c r="F48" i="16"/>
  <c r="E48" i="16"/>
  <c r="G47" i="16"/>
  <c r="F47" i="16"/>
  <c r="E47" i="16"/>
  <c r="G46" i="16"/>
  <c r="F46" i="16"/>
  <c r="E46" i="16"/>
  <c r="G45" i="16"/>
  <c r="F45" i="16"/>
  <c r="E45" i="16"/>
  <c r="G44" i="16"/>
  <c r="F44" i="16"/>
  <c r="E44" i="16"/>
  <c r="B38" i="16"/>
  <c r="D38" i="16" s="1"/>
  <c r="B37" i="16"/>
  <c r="H36" i="16"/>
  <c r="D36" i="16"/>
  <c r="H35" i="16"/>
  <c r="H34" i="16"/>
  <c r="H33" i="16"/>
  <c r="H32" i="16"/>
  <c r="D32" i="16"/>
  <c r="H31" i="16"/>
  <c r="H30" i="16"/>
  <c r="H29" i="16"/>
  <c r="H28" i="16"/>
  <c r="D28" i="16"/>
  <c r="B22" i="16"/>
  <c r="D22" i="16" s="1"/>
  <c r="B21" i="16"/>
  <c r="H20" i="16"/>
  <c r="D20" i="16"/>
  <c r="H19" i="16"/>
  <c r="D19" i="16"/>
  <c r="H18" i="16"/>
  <c r="D18" i="16"/>
  <c r="H17" i="16"/>
  <c r="D17" i="16"/>
  <c r="H16" i="16"/>
  <c r="D16" i="16"/>
  <c r="H15" i="16"/>
  <c r="D15" i="16"/>
  <c r="H14" i="16"/>
  <c r="D14" i="16"/>
  <c r="H13" i="16"/>
  <c r="D13" i="16"/>
  <c r="H12" i="16"/>
  <c r="D12" i="16"/>
  <c r="D55" i="15"/>
  <c r="G52" i="15"/>
  <c r="F52" i="15"/>
  <c r="E52" i="15"/>
  <c r="G51" i="15"/>
  <c r="F51" i="15"/>
  <c r="E51" i="15"/>
  <c r="G50" i="15"/>
  <c r="F50" i="15"/>
  <c r="E50" i="15"/>
  <c r="G49" i="15"/>
  <c r="F49" i="15"/>
  <c r="E49" i="15"/>
  <c r="G48" i="15"/>
  <c r="F48" i="15"/>
  <c r="E48" i="15"/>
  <c r="G47" i="15"/>
  <c r="F47" i="15"/>
  <c r="E47" i="15"/>
  <c r="G46" i="15"/>
  <c r="F46" i="15"/>
  <c r="E46" i="15"/>
  <c r="G45" i="15"/>
  <c r="F45" i="15"/>
  <c r="E45" i="15"/>
  <c r="G44" i="15"/>
  <c r="F44" i="15"/>
  <c r="E44" i="15"/>
  <c r="B38" i="15"/>
  <c r="D38" i="15" s="1"/>
  <c r="B37" i="15"/>
  <c r="H36" i="15"/>
  <c r="H35" i="15"/>
  <c r="H34" i="15"/>
  <c r="H33" i="15"/>
  <c r="D33" i="15"/>
  <c r="H32" i="15"/>
  <c r="H31" i="15"/>
  <c r="H30" i="15"/>
  <c r="H29" i="15"/>
  <c r="H28" i="15"/>
  <c r="B22" i="15"/>
  <c r="D22" i="15" s="1"/>
  <c r="B21" i="15"/>
  <c r="H20" i="15"/>
  <c r="D20" i="15"/>
  <c r="H19" i="15"/>
  <c r="D19" i="15"/>
  <c r="H18" i="15"/>
  <c r="D18" i="15"/>
  <c r="H17" i="15"/>
  <c r="D17" i="15"/>
  <c r="H16" i="15"/>
  <c r="D16" i="15"/>
  <c r="H15" i="15"/>
  <c r="D15" i="15"/>
  <c r="H14" i="15"/>
  <c r="D14" i="15"/>
  <c r="H13" i="15"/>
  <c r="D13" i="15"/>
  <c r="H12" i="15"/>
  <c r="D12" i="15"/>
  <c r="D55" i="14"/>
  <c r="G52" i="14"/>
  <c r="F52" i="14"/>
  <c r="E52" i="14"/>
  <c r="G51" i="14"/>
  <c r="F51" i="14"/>
  <c r="E51" i="14"/>
  <c r="G50" i="14"/>
  <c r="F50" i="14"/>
  <c r="E50" i="14"/>
  <c r="G49" i="14"/>
  <c r="F49" i="14"/>
  <c r="E49" i="14"/>
  <c r="G48" i="14"/>
  <c r="F48" i="14"/>
  <c r="E48" i="14"/>
  <c r="G47" i="14"/>
  <c r="F47" i="14"/>
  <c r="E47" i="14"/>
  <c r="G46" i="14"/>
  <c r="F46" i="14"/>
  <c r="E46" i="14"/>
  <c r="G45" i="14"/>
  <c r="F45" i="14"/>
  <c r="E45" i="14"/>
  <c r="G44" i="14"/>
  <c r="F44" i="14"/>
  <c r="E44" i="14"/>
  <c r="B38" i="14"/>
  <c r="D38" i="14" s="1"/>
  <c r="B37" i="14"/>
  <c r="H36" i="14"/>
  <c r="H35" i="14"/>
  <c r="H34" i="14"/>
  <c r="H33" i="14"/>
  <c r="H32" i="14"/>
  <c r="H31" i="14"/>
  <c r="H30" i="14"/>
  <c r="H29" i="14"/>
  <c r="H28" i="14"/>
  <c r="B22" i="14"/>
  <c r="D22" i="14" s="1"/>
  <c r="B21" i="14"/>
  <c r="H20" i="14"/>
  <c r="D20" i="14"/>
  <c r="H19" i="14"/>
  <c r="D19" i="14"/>
  <c r="H18" i="14"/>
  <c r="D18" i="14"/>
  <c r="H17" i="14"/>
  <c r="D17" i="14"/>
  <c r="H16" i="14"/>
  <c r="D16" i="14"/>
  <c r="H15" i="14"/>
  <c r="D15" i="14"/>
  <c r="H14" i="14"/>
  <c r="D14" i="14"/>
  <c r="H13" i="14"/>
  <c r="D13" i="14"/>
  <c r="H12" i="14"/>
  <c r="D12" i="14"/>
  <c r="D55" i="13"/>
  <c r="G52" i="13"/>
  <c r="F52" i="13"/>
  <c r="E52" i="13"/>
  <c r="G51" i="13"/>
  <c r="F51" i="13"/>
  <c r="E51" i="13"/>
  <c r="G50" i="13"/>
  <c r="F50" i="13"/>
  <c r="E50" i="13"/>
  <c r="G49" i="13"/>
  <c r="F49" i="13"/>
  <c r="E49" i="13"/>
  <c r="G48" i="13"/>
  <c r="F48" i="13"/>
  <c r="E48" i="13"/>
  <c r="G47" i="13"/>
  <c r="F47" i="13"/>
  <c r="E47" i="13"/>
  <c r="G46" i="13"/>
  <c r="F46" i="13"/>
  <c r="E46" i="13"/>
  <c r="G45" i="13"/>
  <c r="F45" i="13"/>
  <c r="E45" i="13"/>
  <c r="G44" i="13"/>
  <c r="F44" i="13"/>
  <c r="E44" i="13"/>
  <c r="B38" i="13"/>
  <c r="D38" i="13" s="1"/>
  <c r="B37" i="13"/>
  <c r="H36" i="13"/>
  <c r="H35" i="13"/>
  <c r="H34" i="13"/>
  <c r="H33" i="13"/>
  <c r="H32" i="13"/>
  <c r="H31" i="13"/>
  <c r="H30" i="13"/>
  <c r="D46" i="13"/>
  <c r="H29" i="13"/>
  <c r="H28" i="13"/>
  <c r="B22" i="13"/>
  <c r="D22" i="13" s="1"/>
  <c r="B21" i="13"/>
  <c r="H20" i="13"/>
  <c r="D20" i="13"/>
  <c r="H19" i="13"/>
  <c r="D19" i="13"/>
  <c r="H18" i="13"/>
  <c r="D18" i="13"/>
  <c r="H17" i="13"/>
  <c r="D17" i="13"/>
  <c r="H16" i="13"/>
  <c r="D16" i="13"/>
  <c r="H15" i="13"/>
  <c r="D15" i="13"/>
  <c r="H14" i="13"/>
  <c r="D14" i="13"/>
  <c r="H13" i="13"/>
  <c r="D13" i="13"/>
  <c r="H12" i="13"/>
  <c r="D12" i="13"/>
  <c r="D55" i="12"/>
  <c r="G52" i="12"/>
  <c r="F52" i="12"/>
  <c r="E52" i="12"/>
  <c r="G51" i="12"/>
  <c r="F51" i="12"/>
  <c r="E51" i="12"/>
  <c r="G50" i="12"/>
  <c r="F50" i="12"/>
  <c r="E50" i="12"/>
  <c r="G49" i="12"/>
  <c r="F49" i="12"/>
  <c r="E49" i="12"/>
  <c r="G48" i="12"/>
  <c r="F48" i="12"/>
  <c r="E48" i="12"/>
  <c r="G47" i="12"/>
  <c r="F47" i="12"/>
  <c r="E47" i="12"/>
  <c r="G46" i="12"/>
  <c r="F46" i="12"/>
  <c r="E46" i="12"/>
  <c r="G45" i="12"/>
  <c r="F45" i="12"/>
  <c r="E45" i="12"/>
  <c r="G44" i="12"/>
  <c r="F44" i="12"/>
  <c r="E44" i="12"/>
  <c r="B38" i="12"/>
  <c r="D38" i="12" s="1"/>
  <c r="B37" i="12"/>
  <c r="H36" i="12"/>
  <c r="H35" i="12"/>
  <c r="H34" i="12"/>
  <c r="H33" i="12"/>
  <c r="H32" i="12"/>
  <c r="H31" i="12"/>
  <c r="H30" i="12"/>
  <c r="H29" i="12"/>
  <c r="H28" i="12"/>
  <c r="B22" i="12"/>
  <c r="D22" i="12" s="1"/>
  <c r="B21" i="12"/>
  <c r="H20" i="12"/>
  <c r="D20" i="12"/>
  <c r="H19" i="12"/>
  <c r="D19" i="12"/>
  <c r="H18" i="12"/>
  <c r="D18" i="12"/>
  <c r="H17" i="12"/>
  <c r="D17" i="12"/>
  <c r="H16" i="12"/>
  <c r="D16" i="12"/>
  <c r="H15" i="12"/>
  <c r="D15" i="12"/>
  <c r="H14" i="12"/>
  <c r="D14" i="12"/>
  <c r="H13" i="12"/>
  <c r="D13" i="12"/>
  <c r="H12" i="12"/>
  <c r="D12" i="12"/>
  <c r="D55" i="11"/>
  <c r="G52" i="11"/>
  <c r="F52" i="11"/>
  <c r="E52" i="11"/>
  <c r="G51" i="11"/>
  <c r="F51" i="11"/>
  <c r="E51" i="11"/>
  <c r="G50" i="11"/>
  <c r="F50" i="11"/>
  <c r="E50" i="11"/>
  <c r="G49" i="11"/>
  <c r="F49" i="11"/>
  <c r="E49" i="11"/>
  <c r="G48" i="11"/>
  <c r="F48" i="11"/>
  <c r="E48" i="11"/>
  <c r="G47" i="11"/>
  <c r="F47" i="11"/>
  <c r="E47" i="11"/>
  <c r="G46" i="11"/>
  <c r="F46" i="11"/>
  <c r="E46" i="11"/>
  <c r="G45" i="11"/>
  <c r="F45" i="11"/>
  <c r="E45" i="11"/>
  <c r="G44" i="11"/>
  <c r="F44" i="11"/>
  <c r="E44" i="11"/>
  <c r="B38" i="11"/>
  <c r="D38" i="11" s="1"/>
  <c r="B37" i="11"/>
  <c r="H36" i="11"/>
  <c r="H35" i="11"/>
  <c r="D51" i="11"/>
  <c r="H34" i="11"/>
  <c r="H33" i="11"/>
  <c r="H32" i="11"/>
  <c r="H31" i="11"/>
  <c r="H30" i="11"/>
  <c r="H29" i="11"/>
  <c r="D29" i="11"/>
  <c r="H28" i="11"/>
  <c r="B22" i="11"/>
  <c r="D22" i="11" s="1"/>
  <c r="B21" i="11"/>
  <c r="H20" i="11"/>
  <c r="D20" i="11"/>
  <c r="H19" i="11"/>
  <c r="D19" i="11"/>
  <c r="H18" i="11"/>
  <c r="D18" i="11"/>
  <c r="H17" i="11"/>
  <c r="D17" i="11"/>
  <c r="H16" i="11"/>
  <c r="D16" i="11"/>
  <c r="H15" i="11"/>
  <c r="D15" i="11"/>
  <c r="H14" i="11"/>
  <c r="D14" i="11"/>
  <c r="H13" i="11"/>
  <c r="D13" i="11"/>
  <c r="H12" i="11"/>
  <c r="D12" i="11"/>
  <c r="D55" i="10"/>
  <c r="G52" i="10"/>
  <c r="F52" i="10"/>
  <c r="E52" i="10"/>
  <c r="G51" i="10"/>
  <c r="F51" i="10"/>
  <c r="E51" i="10"/>
  <c r="G50" i="10"/>
  <c r="F50" i="10"/>
  <c r="E50" i="10"/>
  <c r="G49" i="10"/>
  <c r="F49" i="10"/>
  <c r="E49" i="10"/>
  <c r="G48" i="10"/>
  <c r="F48" i="10"/>
  <c r="E48" i="10"/>
  <c r="G47" i="10"/>
  <c r="F47" i="10"/>
  <c r="E47" i="10"/>
  <c r="G46" i="10"/>
  <c r="F46" i="10"/>
  <c r="E46" i="10"/>
  <c r="G45" i="10"/>
  <c r="F45" i="10"/>
  <c r="E45" i="10"/>
  <c r="G44" i="10"/>
  <c r="F44" i="10"/>
  <c r="E44" i="10"/>
  <c r="B38" i="10"/>
  <c r="D38" i="10" s="1"/>
  <c r="B37" i="10"/>
  <c r="H36" i="10"/>
  <c r="H35" i="10"/>
  <c r="H34" i="10"/>
  <c r="D34" i="10"/>
  <c r="H33" i="10"/>
  <c r="H32" i="10"/>
  <c r="H31" i="10"/>
  <c r="H30" i="10"/>
  <c r="H29" i="10"/>
  <c r="H28" i="10"/>
  <c r="B22" i="10"/>
  <c r="D22" i="10" s="1"/>
  <c r="B21" i="10"/>
  <c r="H20" i="10"/>
  <c r="D20" i="10"/>
  <c r="H19" i="10"/>
  <c r="D19" i="10"/>
  <c r="H18" i="10"/>
  <c r="D18" i="10"/>
  <c r="H17" i="10"/>
  <c r="D17" i="10"/>
  <c r="H16" i="10"/>
  <c r="D16" i="10"/>
  <c r="H15" i="10"/>
  <c r="D15" i="10"/>
  <c r="H14" i="10"/>
  <c r="D14" i="10"/>
  <c r="H13" i="10"/>
  <c r="D13" i="10"/>
  <c r="H12" i="10"/>
  <c r="D12" i="10"/>
  <c r="D55" i="9"/>
  <c r="G52" i="9"/>
  <c r="F52" i="9"/>
  <c r="E52" i="9"/>
  <c r="G51" i="9"/>
  <c r="F51" i="9"/>
  <c r="E51" i="9"/>
  <c r="G50" i="9"/>
  <c r="F50" i="9"/>
  <c r="E50" i="9"/>
  <c r="G49" i="9"/>
  <c r="F49" i="9"/>
  <c r="E49" i="9"/>
  <c r="G48" i="9"/>
  <c r="F48" i="9"/>
  <c r="E48" i="9"/>
  <c r="G47" i="9"/>
  <c r="F47" i="9"/>
  <c r="E47" i="9"/>
  <c r="G46" i="9"/>
  <c r="F46" i="9"/>
  <c r="E46" i="9"/>
  <c r="G45" i="9"/>
  <c r="F45" i="9"/>
  <c r="E45" i="9"/>
  <c r="G44" i="9"/>
  <c r="F44" i="9"/>
  <c r="E44" i="9"/>
  <c r="B38" i="9"/>
  <c r="D38" i="9" s="1"/>
  <c r="B37" i="9"/>
  <c r="H36" i="9"/>
  <c r="D36" i="9"/>
  <c r="H35" i="9"/>
  <c r="H34" i="9"/>
  <c r="H33" i="9"/>
  <c r="H32" i="9"/>
  <c r="H31" i="9"/>
  <c r="H30" i="9"/>
  <c r="H29" i="9"/>
  <c r="H28" i="9"/>
  <c r="B22" i="9"/>
  <c r="D22" i="9" s="1"/>
  <c r="B21" i="9"/>
  <c r="H20" i="9"/>
  <c r="D20" i="9"/>
  <c r="H19" i="9"/>
  <c r="D19" i="9"/>
  <c r="H18" i="9"/>
  <c r="D18" i="9"/>
  <c r="H17" i="9"/>
  <c r="D17" i="9"/>
  <c r="H16" i="9"/>
  <c r="D16" i="9"/>
  <c r="H15" i="9"/>
  <c r="D15" i="9"/>
  <c r="H14" i="9"/>
  <c r="D14" i="9"/>
  <c r="H13" i="9"/>
  <c r="D13" i="9"/>
  <c r="H12" i="9"/>
  <c r="D12" i="9"/>
  <c r="D55" i="8"/>
  <c r="G52" i="8"/>
  <c r="F52" i="8"/>
  <c r="E52" i="8"/>
  <c r="G51" i="8"/>
  <c r="F51" i="8"/>
  <c r="E51" i="8"/>
  <c r="G50" i="8"/>
  <c r="F50" i="8"/>
  <c r="E50" i="8"/>
  <c r="G49" i="8"/>
  <c r="F49" i="8"/>
  <c r="E49" i="8"/>
  <c r="G48" i="8"/>
  <c r="F48" i="8"/>
  <c r="E48" i="8"/>
  <c r="G47" i="8"/>
  <c r="F47" i="8"/>
  <c r="E47" i="8"/>
  <c r="G46" i="8"/>
  <c r="F46" i="8"/>
  <c r="E46" i="8"/>
  <c r="G45" i="8"/>
  <c r="F45" i="8"/>
  <c r="E45" i="8"/>
  <c r="G44" i="8"/>
  <c r="F44" i="8"/>
  <c r="E44" i="8"/>
  <c r="B38" i="8"/>
  <c r="D38" i="8" s="1"/>
  <c r="B37" i="8"/>
  <c r="H36" i="8"/>
  <c r="H35" i="8"/>
  <c r="H34" i="8"/>
  <c r="H33" i="8"/>
  <c r="H32" i="8"/>
  <c r="H31" i="8"/>
  <c r="H30" i="8"/>
  <c r="H29" i="8"/>
  <c r="H28" i="8"/>
  <c r="B22" i="8"/>
  <c r="D22" i="8" s="1"/>
  <c r="B21" i="8"/>
  <c r="H20" i="8"/>
  <c r="D20" i="8"/>
  <c r="H19" i="8"/>
  <c r="D19" i="8"/>
  <c r="H18" i="8"/>
  <c r="D18" i="8"/>
  <c r="H17" i="8"/>
  <c r="D17" i="8"/>
  <c r="H16" i="8"/>
  <c r="D16" i="8"/>
  <c r="H15" i="8"/>
  <c r="D15" i="8"/>
  <c r="H14" i="8"/>
  <c r="D14" i="8"/>
  <c r="H13" i="8"/>
  <c r="D13" i="8"/>
  <c r="H12" i="8"/>
  <c r="D12" i="8"/>
  <c r="D55" i="7"/>
  <c r="G52" i="7"/>
  <c r="F52" i="7"/>
  <c r="E52" i="7"/>
  <c r="G51" i="7"/>
  <c r="F51" i="7"/>
  <c r="E51" i="7"/>
  <c r="G50" i="7"/>
  <c r="F50" i="7"/>
  <c r="E50" i="7"/>
  <c r="G49" i="7"/>
  <c r="F49" i="7"/>
  <c r="E49" i="7"/>
  <c r="G48" i="7"/>
  <c r="F48" i="7"/>
  <c r="E48" i="7"/>
  <c r="G47" i="7"/>
  <c r="F47" i="7"/>
  <c r="E47" i="7"/>
  <c r="G46" i="7"/>
  <c r="F46" i="7"/>
  <c r="E46" i="7"/>
  <c r="G45" i="7"/>
  <c r="F45" i="7"/>
  <c r="E45" i="7"/>
  <c r="G44" i="7"/>
  <c r="F44" i="7"/>
  <c r="E44" i="7"/>
  <c r="B38" i="7"/>
  <c r="D38" i="7" s="1"/>
  <c r="B37" i="7"/>
  <c r="H36" i="7"/>
  <c r="H35" i="7"/>
  <c r="H34" i="7"/>
  <c r="H33" i="7"/>
  <c r="H32" i="7"/>
  <c r="H31" i="7"/>
  <c r="H30" i="7"/>
  <c r="H29" i="7"/>
  <c r="H28" i="7"/>
  <c r="B22" i="7"/>
  <c r="D22" i="7" s="1"/>
  <c r="B21" i="7"/>
  <c r="H20" i="7"/>
  <c r="D20" i="7"/>
  <c r="H19" i="7"/>
  <c r="D19" i="7"/>
  <c r="H18" i="7"/>
  <c r="D18" i="7"/>
  <c r="H17" i="7"/>
  <c r="D17" i="7"/>
  <c r="H16" i="7"/>
  <c r="D16" i="7"/>
  <c r="H15" i="7"/>
  <c r="D15" i="7"/>
  <c r="H14" i="7"/>
  <c r="D14" i="7"/>
  <c r="H13" i="7"/>
  <c r="D13" i="7"/>
  <c r="H12" i="7"/>
  <c r="D12" i="7"/>
  <c r="B8" i="2"/>
  <c r="D12" i="2"/>
  <c r="H12" i="2"/>
  <c r="D13" i="2"/>
  <c r="H13" i="2"/>
  <c r="D14" i="2"/>
  <c r="H14" i="2"/>
  <c r="D15" i="2"/>
  <c r="H15" i="2"/>
  <c r="D16" i="2"/>
  <c r="H16" i="2"/>
  <c r="D17" i="2"/>
  <c r="H17" i="2"/>
  <c r="D18" i="2"/>
  <c r="H18" i="2"/>
  <c r="D19" i="2"/>
  <c r="H19" i="2"/>
  <c r="D20" i="2"/>
  <c r="H20" i="2"/>
  <c r="B21" i="2"/>
  <c r="B22" i="2"/>
  <c r="D22" i="2" s="1"/>
  <c r="D28" i="2"/>
  <c r="H28" i="2"/>
  <c r="D29" i="2"/>
  <c r="H29" i="2"/>
  <c r="D30" i="2"/>
  <c r="H30" i="2"/>
  <c r="D31" i="2"/>
  <c r="H31" i="2"/>
  <c r="D32" i="2"/>
  <c r="H32" i="2"/>
  <c r="D33" i="2"/>
  <c r="H33" i="2"/>
  <c r="D34" i="2"/>
  <c r="H34" i="2"/>
  <c r="D35" i="2"/>
  <c r="H35" i="2"/>
  <c r="D36" i="2"/>
  <c r="H36" i="2"/>
  <c r="B38" i="2"/>
  <c r="D38" i="2" s="1"/>
  <c r="D55" i="2"/>
  <c r="H12" i="3"/>
  <c r="H13" i="3"/>
  <c r="H14" i="3"/>
  <c r="H15" i="3"/>
  <c r="H16" i="3"/>
  <c r="H17" i="3"/>
  <c r="H18" i="3"/>
  <c r="H19" i="3"/>
  <c r="H20" i="3"/>
  <c r="B21" i="3"/>
  <c r="B22" i="3"/>
  <c r="D22" i="3" s="1"/>
  <c r="D28" i="3"/>
  <c r="H28" i="3"/>
  <c r="D29" i="3"/>
  <c r="H29" i="3"/>
  <c r="D30" i="3"/>
  <c r="H30" i="3"/>
  <c r="D31" i="3"/>
  <c r="H31" i="3"/>
  <c r="D32" i="3"/>
  <c r="H32" i="3"/>
  <c r="D33" i="3"/>
  <c r="H33" i="3"/>
  <c r="D34" i="3"/>
  <c r="H34" i="3"/>
  <c r="D35" i="3"/>
  <c r="H35" i="3"/>
  <c r="D36" i="3"/>
  <c r="H36" i="3"/>
  <c r="B37" i="3"/>
  <c r="B38" i="3"/>
  <c r="D38" i="3" s="1"/>
  <c r="E44" i="3"/>
  <c r="F44" i="3"/>
  <c r="G44" i="3"/>
  <c r="D45" i="3"/>
  <c r="E45" i="3"/>
  <c r="F45" i="3"/>
  <c r="G45" i="3"/>
  <c r="E46" i="3"/>
  <c r="F46" i="3"/>
  <c r="G46" i="3"/>
  <c r="E47" i="3"/>
  <c r="F47" i="3"/>
  <c r="G47" i="3"/>
  <c r="E48" i="3"/>
  <c r="F48" i="3"/>
  <c r="G48" i="3"/>
  <c r="E49" i="3"/>
  <c r="F49" i="3"/>
  <c r="G49" i="3"/>
  <c r="E50" i="3"/>
  <c r="F50" i="3"/>
  <c r="G50" i="3"/>
  <c r="E51" i="3"/>
  <c r="F51" i="3"/>
  <c r="G51" i="3"/>
  <c r="E52" i="3"/>
  <c r="F52" i="3"/>
  <c r="G52" i="3"/>
  <c r="D55" i="3"/>
  <c r="D12" i="4"/>
  <c r="H12" i="4"/>
  <c r="D13" i="4"/>
  <c r="H13" i="4"/>
  <c r="D14" i="4"/>
  <c r="H14" i="4"/>
  <c r="D15" i="4"/>
  <c r="H15" i="4"/>
  <c r="D16" i="4"/>
  <c r="H16" i="4"/>
  <c r="D17" i="4"/>
  <c r="H17" i="4"/>
  <c r="D18" i="4"/>
  <c r="H18" i="4"/>
  <c r="D19" i="4"/>
  <c r="H19" i="4"/>
  <c r="D20" i="4"/>
  <c r="H20" i="4"/>
  <c r="B21" i="4"/>
  <c r="B22" i="4"/>
  <c r="D22" i="4" s="1"/>
  <c r="D28" i="4"/>
  <c r="H28" i="4"/>
  <c r="D29" i="4"/>
  <c r="H29" i="4"/>
  <c r="D30" i="4"/>
  <c r="H30" i="4"/>
  <c r="D31" i="4"/>
  <c r="H31" i="4"/>
  <c r="D32" i="4"/>
  <c r="H32" i="4"/>
  <c r="D33" i="4"/>
  <c r="H33" i="4"/>
  <c r="D34" i="4"/>
  <c r="H34" i="4"/>
  <c r="D35" i="4"/>
  <c r="H35" i="4"/>
  <c r="D36" i="4"/>
  <c r="H36" i="4"/>
  <c r="B37" i="4"/>
  <c r="B38" i="4"/>
  <c r="D38" i="4" s="1"/>
  <c r="E44" i="4"/>
  <c r="F44" i="4"/>
  <c r="G44" i="4"/>
  <c r="E45" i="4"/>
  <c r="F45" i="4"/>
  <c r="G45" i="4"/>
  <c r="E46" i="4"/>
  <c r="F46" i="4"/>
  <c r="G46" i="4"/>
  <c r="E47" i="4"/>
  <c r="F47" i="4"/>
  <c r="G47" i="4"/>
  <c r="E48" i="4"/>
  <c r="F48" i="4"/>
  <c r="G48" i="4"/>
  <c r="E49" i="4"/>
  <c r="F49" i="4"/>
  <c r="G49" i="4"/>
  <c r="E50" i="4"/>
  <c r="F50" i="4"/>
  <c r="G50" i="4"/>
  <c r="E51" i="4"/>
  <c r="F51" i="4"/>
  <c r="G51" i="4"/>
  <c r="E52" i="4"/>
  <c r="F52" i="4"/>
  <c r="G52" i="4"/>
  <c r="D55" i="4"/>
  <c r="F21" i="32"/>
  <c r="E21" i="32"/>
  <c r="D29" i="31"/>
  <c r="D30" i="31"/>
  <c r="D31" i="31"/>
  <c r="D35" i="31"/>
  <c r="D36" i="31"/>
  <c r="D28" i="30"/>
  <c r="D29" i="30"/>
  <c r="D31" i="30"/>
  <c r="D33" i="30"/>
  <c r="D34" i="30"/>
  <c r="D35" i="30"/>
  <c r="D28" i="29"/>
  <c r="D30" i="29"/>
  <c r="D32" i="29"/>
  <c r="D33" i="29"/>
  <c r="D34" i="29"/>
  <c r="D35" i="29"/>
  <c r="D36" i="29"/>
  <c r="D28" i="28"/>
  <c r="D29" i="28"/>
  <c r="D30" i="28"/>
  <c r="D32" i="28"/>
  <c r="D33" i="28"/>
  <c r="D34" i="28"/>
  <c r="D35" i="28"/>
  <c r="D36" i="28"/>
  <c r="D28" i="27"/>
  <c r="D30" i="27"/>
  <c r="D32" i="27"/>
  <c r="D34" i="27"/>
  <c r="D35" i="27"/>
  <c r="D36" i="27"/>
  <c r="D29" i="26"/>
  <c r="D30" i="26"/>
  <c r="D31" i="26"/>
  <c r="D32" i="26"/>
  <c r="D33" i="26"/>
  <c r="D34" i="26"/>
  <c r="D35" i="26"/>
  <c r="D28" i="25"/>
  <c r="D29" i="25"/>
  <c r="D30" i="25"/>
  <c r="D33" i="25"/>
  <c r="D34" i="25"/>
  <c r="D35" i="25"/>
  <c r="D36" i="25"/>
  <c r="D29" i="24"/>
  <c r="D30" i="24"/>
  <c r="D31" i="24"/>
  <c r="D32" i="24"/>
  <c r="D33" i="24"/>
  <c r="D35" i="24"/>
  <c r="D36" i="24"/>
  <c r="D28" i="23"/>
  <c r="D29" i="23"/>
  <c r="D30" i="23"/>
  <c r="D32" i="23"/>
  <c r="D33" i="23"/>
  <c r="D34" i="23"/>
  <c r="D35" i="23"/>
  <c r="D36" i="23"/>
  <c r="D29" i="22"/>
  <c r="D30" i="22"/>
  <c r="D33" i="22"/>
  <c r="D34" i="22"/>
  <c r="D35" i="22"/>
  <c r="D36" i="22"/>
  <c r="D28" i="21"/>
  <c r="D29" i="21"/>
  <c r="D32" i="21"/>
  <c r="D33" i="21"/>
  <c r="D34" i="21"/>
  <c r="D36" i="21"/>
  <c r="D29" i="20"/>
  <c r="D30" i="20"/>
  <c r="D31" i="20"/>
  <c r="D32" i="20"/>
  <c r="D33" i="20"/>
  <c r="D28" i="19"/>
  <c r="D29" i="19"/>
  <c r="D31" i="19"/>
  <c r="D33" i="19"/>
  <c r="D34" i="19"/>
  <c r="D35" i="19"/>
  <c r="D28" i="18"/>
  <c r="D29" i="18"/>
  <c r="D30" i="18"/>
  <c r="D33" i="18"/>
  <c r="D34" i="18"/>
  <c r="D35" i="18"/>
  <c r="D36" i="18"/>
  <c r="D28" i="17"/>
  <c r="D29" i="17"/>
  <c r="D30" i="17"/>
  <c r="D31" i="17"/>
  <c r="D33" i="17"/>
  <c r="D34" i="17"/>
  <c r="D35" i="17"/>
  <c r="D36" i="17"/>
  <c r="D31" i="16"/>
  <c r="D33" i="16"/>
  <c r="D34" i="16"/>
  <c r="D35" i="16"/>
  <c r="D28" i="15"/>
  <c r="D30" i="15"/>
  <c r="D31" i="15"/>
  <c r="D32" i="15"/>
  <c r="D34" i="15"/>
  <c r="D36" i="15"/>
  <c r="D28" i="14"/>
  <c r="D29" i="14"/>
  <c r="D30" i="14"/>
  <c r="D31" i="14"/>
  <c r="D32" i="14"/>
  <c r="D36" i="14"/>
  <c r="D28" i="13"/>
  <c r="D29" i="13"/>
  <c r="D30" i="13"/>
  <c r="D31" i="13"/>
  <c r="D32" i="13"/>
  <c r="D33" i="13"/>
  <c r="D28" i="12"/>
  <c r="D31" i="12"/>
  <c r="D32" i="12"/>
  <c r="D35" i="12"/>
  <c r="D36" i="12"/>
  <c r="D28" i="11"/>
  <c r="D31" i="11"/>
  <c r="D32" i="11"/>
  <c r="D34" i="11"/>
  <c r="D35" i="11"/>
  <c r="D36" i="11"/>
  <c r="D31" i="10"/>
  <c r="D32" i="10"/>
  <c r="D33" i="10"/>
  <c r="D29" i="9"/>
  <c r="D30" i="9"/>
  <c r="D33" i="9"/>
  <c r="D34" i="9"/>
  <c r="D35" i="9"/>
  <c r="D28" i="8"/>
  <c r="D29" i="8"/>
  <c r="D30" i="8"/>
  <c r="D33" i="8"/>
  <c r="D34" i="8"/>
  <c r="D35" i="8"/>
  <c r="D36" i="8"/>
  <c r="D28" i="7"/>
  <c r="D29" i="7"/>
  <c r="D30" i="7"/>
  <c r="D34" i="7"/>
  <c r="D48" i="25"/>
  <c r="D48" i="31"/>
  <c r="D47" i="31"/>
  <c r="D33" i="31"/>
  <c r="D45" i="31"/>
  <c r="D34" i="31"/>
  <c r="D32" i="31"/>
  <c r="D28" i="31"/>
  <c r="D36" i="30"/>
  <c r="D32" i="30"/>
  <c r="D48" i="30"/>
  <c r="D30" i="30"/>
  <c r="D44" i="29"/>
  <c r="D31" i="29"/>
  <c r="D29" i="29"/>
  <c r="D33" i="27"/>
  <c r="D29" i="27"/>
  <c r="D36" i="26"/>
  <c r="D28" i="26"/>
  <c r="D28" i="24"/>
  <c r="D47" i="24"/>
  <c r="D44" i="23"/>
  <c r="D31" i="23"/>
  <c r="D32" i="22"/>
  <c r="D28" i="22"/>
  <c r="D46" i="22"/>
  <c r="D31" i="21"/>
  <c r="D46" i="21"/>
  <c r="D30" i="21"/>
  <c r="D35" i="20"/>
  <c r="D30" i="19"/>
  <c r="D36" i="19"/>
  <c r="D32" i="18"/>
  <c r="D30" i="16"/>
  <c r="D29" i="16"/>
  <c r="D35" i="15"/>
  <c r="D29" i="15"/>
  <c r="D35" i="14"/>
  <c r="D34" i="14"/>
  <c r="D33" i="14"/>
  <c r="D36" i="13"/>
  <c r="D35" i="13"/>
  <c r="D34" i="13"/>
  <c r="D28" i="9"/>
  <c r="D30" i="11"/>
  <c r="D31" i="8"/>
  <c r="D32" i="9"/>
  <c r="D30" i="10"/>
  <c r="D33" i="11"/>
  <c r="D34" i="12"/>
  <c r="D30" i="12"/>
  <c r="D49" i="12"/>
  <c r="D33" i="12"/>
  <c r="D29" i="12"/>
  <c r="D31" i="7"/>
  <c r="D33" i="7"/>
  <c r="D31" i="9"/>
  <c r="D29" i="10"/>
  <c r="D36" i="7"/>
  <c r="D32" i="7"/>
  <c r="D36" i="10"/>
  <c r="D28" i="10"/>
  <c r="D48" i="10"/>
  <c r="D47" i="8"/>
  <c r="D35" i="7"/>
  <c r="D32" i="8"/>
  <c r="D35" i="10"/>
  <c r="G37" i="32"/>
  <c r="D50" i="25"/>
  <c r="D50" i="23"/>
  <c r="D49" i="19"/>
  <c r="D49" i="28"/>
  <c r="D48" i="22"/>
  <c r="B54" i="26"/>
  <c r="B72" i="26" s="1"/>
  <c r="D45" i="15"/>
  <c r="D51" i="31"/>
  <c r="D49" i="27"/>
  <c r="D48" i="18"/>
  <c r="D48" i="27"/>
  <c r="D47" i="9"/>
  <c r="D47" i="12"/>
  <c r="D47" i="16"/>
  <c r="D46" i="19"/>
  <c r="D46" i="29"/>
  <c r="D45" i="7"/>
  <c r="D45" i="11"/>
  <c r="D45" i="16"/>
  <c r="D44" i="22"/>
  <c r="D44" i="10"/>
  <c r="G21" i="32"/>
  <c r="B38" i="32"/>
  <c r="B21" i="32"/>
  <c r="B22" i="32"/>
  <c r="D28" i="6"/>
  <c r="D29" i="6"/>
  <c r="D30" i="6"/>
  <c r="D31" i="6"/>
  <c r="D32" i="6"/>
  <c r="D33" i="6"/>
  <c r="D34" i="6"/>
  <c r="D35" i="6"/>
  <c r="D36" i="6"/>
  <c r="B53" i="25"/>
  <c r="D46" i="25"/>
  <c r="D54" i="27"/>
  <c r="H21" i="11" l="1"/>
  <c r="H37" i="12"/>
  <c r="H21" i="20"/>
  <c r="H49" i="24"/>
  <c r="E53" i="8"/>
  <c r="E53" i="13"/>
  <c r="H51" i="14"/>
  <c r="E53" i="17"/>
  <c r="H37" i="21"/>
  <c r="E53" i="22"/>
  <c r="D38" i="24"/>
  <c r="D54" i="24" s="1"/>
  <c r="H44" i="25"/>
  <c r="H47" i="27"/>
  <c r="H51" i="27"/>
  <c r="G53" i="29"/>
  <c r="E53" i="29"/>
  <c r="H21" i="31"/>
  <c r="B53" i="29"/>
  <c r="D21" i="5"/>
  <c r="D24" i="5" s="1"/>
  <c r="D21" i="1"/>
  <c r="D24" i="1" s="1"/>
  <c r="D21" i="31"/>
  <c r="D24" i="31" s="1"/>
  <c r="D21" i="9"/>
  <c r="D24" i="9" s="1"/>
  <c r="D21" i="15"/>
  <c r="D24" i="15" s="1"/>
  <c r="D21" i="18"/>
  <c r="D24" i="18" s="1"/>
  <c r="D21" i="23"/>
  <c r="D24" i="23" s="1"/>
  <c r="D21" i="3"/>
  <c r="D24" i="3" s="1"/>
  <c r="D21" i="27"/>
  <c r="D24" i="27" s="1"/>
  <c r="H21" i="4"/>
  <c r="B54" i="23"/>
  <c r="B72" i="23" s="1"/>
  <c r="B53" i="22"/>
  <c r="H46" i="9"/>
  <c r="H50" i="9"/>
  <c r="H51" i="11"/>
  <c r="H46" i="13"/>
  <c r="H49" i="15"/>
  <c r="H21" i="16"/>
  <c r="E53" i="16"/>
  <c r="D21" i="24"/>
  <c r="D24" i="24" s="1"/>
  <c r="D54" i="26"/>
  <c r="D21" i="28"/>
  <c r="D24" i="28" s="1"/>
  <c r="H48" i="30"/>
  <c r="H52" i="30"/>
  <c r="H47" i="11"/>
  <c r="D37" i="31"/>
  <c r="D40" i="31" s="1"/>
  <c r="H21" i="21"/>
  <c r="H21" i="27"/>
  <c r="D67" i="24"/>
  <c r="B71" i="24" s="1"/>
  <c r="D67" i="25"/>
  <c r="B71" i="25" s="1"/>
  <c r="D67" i="31"/>
  <c r="B71" i="31" s="1"/>
  <c r="D67" i="28"/>
  <c r="B71" i="28" s="1"/>
  <c r="H47" i="15"/>
  <c r="H45" i="20"/>
  <c r="H46" i="30"/>
  <c r="H45" i="2"/>
  <c r="H48" i="14"/>
  <c r="H49" i="16"/>
  <c r="H44" i="21"/>
  <c r="H51" i="23"/>
  <c r="E53" i="25"/>
  <c r="H46" i="25"/>
  <c r="H48" i="25"/>
  <c r="H50" i="25"/>
  <c r="H47" i="26"/>
  <c r="H49" i="27"/>
  <c r="H46" i="29"/>
  <c r="G53" i="9"/>
  <c r="H52" i="9"/>
  <c r="E53" i="1"/>
  <c r="H51" i="25"/>
  <c r="H45" i="9"/>
  <c r="H37" i="10"/>
  <c r="H45" i="11"/>
  <c r="H47" i="22"/>
  <c r="F53" i="25"/>
  <c r="H46" i="26"/>
  <c r="H49" i="31"/>
  <c r="B54" i="20"/>
  <c r="B72" i="20" s="1"/>
  <c r="D44" i="2"/>
  <c r="B53" i="2"/>
  <c r="D44" i="19"/>
  <c r="H44" i="19"/>
  <c r="H46" i="23"/>
  <c r="D51" i="25"/>
  <c r="D37" i="12"/>
  <c r="D40" i="12" s="1"/>
  <c r="H50" i="11"/>
  <c r="H46" i="15"/>
  <c r="H45" i="17"/>
  <c r="H37" i="23"/>
  <c r="H44" i="23"/>
  <c r="H37" i="24"/>
  <c r="H45" i="25"/>
  <c r="H49" i="25"/>
  <c r="H44" i="27"/>
  <c r="H46" i="27"/>
  <c r="H50" i="27"/>
  <c r="H47" i="30"/>
  <c r="D37" i="18"/>
  <c r="D40" i="18" s="1"/>
  <c r="D37" i="27"/>
  <c r="D40" i="27" s="1"/>
  <c r="H52" i="7"/>
  <c r="H51" i="9"/>
  <c r="H44" i="11"/>
  <c r="H44" i="15"/>
  <c r="H46" i="19"/>
  <c r="D54" i="31"/>
  <c r="H44" i="6"/>
  <c r="B53" i="24"/>
  <c r="H51" i="4"/>
  <c r="H47" i="7"/>
  <c r="H51" i="7"/>
  <c r="H49" i="9"/>
  <c r="H37" i="18"/>
  <c r="H48" i="27"/>
  <c r="H52" i="27"/>
  <c r="H37" i="28"/>
  <c r="H44" i="28"/>
  <c r="H46" i="28"/>
  <c r="H50" i="28"/>
  <c r="H52" i="28"/>
  <c r="H47" i="29"/>
  <c r="H49" i="30"/>
  <c r="H50" i="31"/>
  <c r="H49" i="5"/>
  <c r="H52" i="1"/>
  <c r="H52" i="2"/>
  <c r="H49" i="2"/>
  <c r="H46" i="2"/>
  <c r="G53" i="26"/>
  <c r="H48" i="26"/>
  <c r="H45" i="27"/>
  <c r="E53" i="2"/>
  <c r="H21" i="13"/>
  <c r="G53" i="17"/>
  <c r="H48" i="17"/>
  <c r="H46" i="21"/>
  <c r="G53" i="21"/>
  <c r="H49" i="21"/>
  <c r="H52" i="23"/>
  <c r="F53" i="24"/>
  <c r="H21" i="25"/>
  <c r="H21" i="30"/>
  <c r="H21" i="5"/>
  <c r="H44" i="14"/>
  <c r="F53" i="7"/>
  <c r="G53" i="18"/>
  <c r="H51" i="26"/>
  <c r="F53" i="27"/>
  <c r="E53" i="27"/>
  <c r="E53" i="26"/>
  <c r="H52" i="4"/>
  <c r="H49" i="4"/>
  <c r="G53" i="3"/>
  <c r="H44" i="3"/>
  <c r="H45" i="13"/>
  <c r="G53" i="14"/>
  <c r="H52" i="15"/>
  <c r="E53" i="18"/>
  <c r="E53" i="19"/>
  <c r="H49" i="19"/>
  <c r="H49" i="28"/>
  <c r="G53" i="1"/>
  <c r="H52" i="8"/>
  <c r="H52" i="20"/>
  <c r="H51" i="18"/>
  <c r="H50" i="24"/>
  <c r="H47" i="14"/>
  <c r="D44" i="14"/>
  <c r="D47" i="14"/>
  <c r="H48" i="5"/>
  <c r="B54" i="24"/>
  <c r="B72" i="24" s="1"/>
  <c r="H46" i="14"/>
  <c r="H47" i="20"/>
  <c r="H48" i="16"/>
  <c r="H50" i="20"/>
  <c r="B53" i="18"/>
  <c r="D21" i="8"/>
  <c r="D24" i="8" s="1"/>
  <c r="H50" i="18"/>
  <c r="H45" i="22"/>
  <c r="D54" i="25"/>
  <c r="B54" i="30"/>
  <c r="B72" i="30" s="1"/>
  <c r="B53" i="27"/>
  <c r="H21" i="12"/>
  <c r="D21" i="20"/>
  <c r="D24" i="20" s="1"/>
  <c r="D21" i="25"/>
  <c r="D24" i="25" s="1"/>
  <c r="H21" i="26"/>
  <c r="D54" i="28"/>
  <c r="D21" i="29"/>
  <c r="D24" i="29" s="1"/>
  <c r="H44" i="24"/>
  <c r="D51" i="18"/>
  <c r="H50" i="22"/>
  <c r="D50" i="24"/>
  <c r="B53" i="12"/>
  <c r="H48" i="3"/>
  <c r="H48" i="8"/>
  <c r="H45" i="10"/>
  <c r="H48" i="18"/>
  <c r="H51" i="22"/>
  <c r="H21" i="28"/>
  <c r="H47" i="5"/>
  <c r="F53" i="8"/>
  <c r="G53" i="30"/>
  <c r="D52" i="5"/>
  <c r="H52" i="5"/>
  <c r="D52" i="14"/>
  <c r="H52" i="14"/>
  <c r="H44" i="26"/>
  <c r="D53" i="26"/>
  <c r="C133" i="32" s="1"/>
  <c r="B53" i="1"/>
  <c r="D37" i="28"/>
  <c r="D40" i="28" s="1"/>
  <c r="D49" i="29"/>
  <c r="H49" i="29"/>
  <c r="H48" i="31"/>
  <c r="H47" i="9"/>
  <c r="H47" i="25"/>
  <c r="D47" i="25"/>
  <c r="D53" i="23"/>
  <c r="C130" i="32" s="1"/>
  <c r="G53" i="4"/>
  <c r="F53" i="15"/>
  <c r="E53" i="11"/>
  <c r="E53" i="14"/>
  <c r="H45" i="15"/>
  <c r="H48" i="15"/>
  <c r="G53" i="16"/>
  <c r="H47" i="16"/>
  <c r="H50" i="16"/>
  <c r="H52" i="16"/>
  <c r="D21" i="17"/>
  <c r="D24" i="17" s="1"/>
  <c r="H52" i="18"/>
  <c r="H52" i="19"/>
  <c r="H37" i="20"/>
  <c r="F53" i="20"/>
  <c r="F53" i="22"/>
  <c r="H52" i="22"/>
  <c r="H21" i="23"/>
  <c r="G53" i="24"/>
  <c r="H47" i="24"/>
  <c r="H37" i="25"/>
  <c r="H51" i="28"/>
  <c r="H21" i="29"/>
  <c r="D54" i="29"/>
  <c r="D54" i="30"/>
  <c r="H51" i="30"/>
  <c r="H45" i="31"/>
  <c r="G53" i="31"/>
  <c r="H51" i="31"/>
  <c r="H45" i="5"/>
  <c r="H51" i="24"/>
  <c r="H50" i="14"/>
  <c r="H49" i="26"/>
  <c r="H48" i="20"/>
  <c r="H45" i="21"/>
  <c r="H44" i="31"/>
  <c r="F53" i="2"/>
  <c r="H37" i="9"/>
  <c r="H44" i="9"/>
  <c r="G53" i="10"/>
  <c r="H46" i="10"/>
  <c r="H52" i="11"/>
  <c r="H49" i="12"/>
  <c r="G53" i="13"/>
  <c r="H50" i="13"/>
  <c r="H37" i="16"/>
  <c r="H45" i="16"/>
  <c r="F53" i="16"/>
  <c r="H45" i="18"/>
  <c r="H21" i="19"/>
  <c r="H51" i="19"/>
  <c r="G53" i="20"/>
  <c r="G53" i="22"/>
  <c r="H46" i="22"/>
  <c r="H48" i="22"/>
  <c r="D54" i="23"/>
  <c r="H45" i="24"/>
  <c r="H52" i="25"/>
  <c r="D21" i="26"/>
  <c r="D24" i="26" s="1"/>
  <c r="H52" i="26"/>
  <c r="H37" i="27"/>
  <c r="H45" i="28"/>
  <c r="G53" i="28"/>
  <c r="H37" i="29"/>
  <c r="D21" i="30"/>
  <c r="D24" i="30" s="1"/>
  <c r="F53" i="31"/>
  <c r="H44" i="5"/>
  <c r="D67" i="27"/>
  <c r="B71" i="27" s="1"/>
  <c r="H50" i="15"/>
  <c r="H50" i="19"/>
  <c r="H47" i="23"/>
  <c r="H47" i="31"/>
  <c r="B53" i="26"/>
  <c r="H44" i="20"/>
  <c r="D53" i="24"/>
  <c r="C131" i="32" s="1"/>
  <c r="D37" i="8"/>
  <c r="D40" i="8" s="1"/>
  <c r="D37" i="14"/>
  <c r="D40" i="14" s="1"/>
  <c r="D37" i="17"/>
  <c r="D40" i="17" s="1"/>
  <c r="D37" i="23"/>
  <c r="D40" i="23" s="1"/>
  <c r="D37" i="24"/>
  <c r="D40" i="24" s="1"/>
  <c r="D37" i="26"/>
  <c r="D40" i="26" s="1"/>
  <c r="D37" i="30"/>
  <c r="D40" i="30" s="1"/>
  <c r="H48" i="7"/>
  <c r="H47" i="8"/>
  <c r="E53" i="12"/>
  <c r="H49" i="13"/>
  <c r="H51" i="15"/>
  <c r="H47" i="17"/>
  <c r="H49" i="17"/>
  <c r="H44" i="18"/>
  <c r="H46" i="18"/>
  <c r="H48" i="19"/>
  <c r="H50" i="21"/>
  <c r="F53" i="21"/>
  <c r="D37" i="22"/>
  <c r="D40" i="22" s="1"/>
  <c r="G53" i="23"/>
  <c r="H48" i="23"/>
  <c r="H49" i="23"/>
  <c r="H50" i="23"/>
  <c r="H21" i="24"/>
  <c r="E53" i="24"/>
  <c r="G53" i="25"/>
  <c r="H37" i="26"/>
  <c r="F53" i="28"/>
  <c r="H47" i="28"/>
  <c r="H48" i="29"/>
  <c r="E53" i="30"/>
  <c r="H37" i="31"/>
  <c r="E53" i="31"/>
  <c r="H51" i="5"/>
  <c r="D67" i="5"/>
  <c r="B71" i="5" s="1"/>
  <c r="H46" i="1"/>
  <c r="D67" i="29"/>
  <c r="B71" i="29" s="1"/>
  <c r="D67" i="23"/>
  <c r="B71" i="23" s="1"/>
  <c r="D37" i="13"/>
  <c r="D40" i="13" s="1"/>
  <c r="H47" i="13"/>
  <c r="H51" i="13"/>
  <c r="H48" i="13"/>
  <c r="B53" i="13"/>
  <c r="H45" i="12"/>
  <c r="H46" i="12"/>
  <c r="H50" i="12"/>
  <c r="H48" i="12"/>
  <c r="F53" i="11"/>
  <c r="H49" i="11"/>
  <c r="D21" i="11"/>
  <c r="D24" i="11" s="1"/>
  <c r="D37" i="10"/>
  <c r="D40" i="10" s="1"/>
  <c r="F53" i="10"/>
  <c r="H51" i="10"/>
  <c r="H52" i="10"/>
  <c r="H50" i="10"/>
  <c r="H49" i="10"/>
  <c r="D37" i="9"/>
  <c r="D40" i="9" s="1"/>
  <c r="H21" i="9"/>
  <c r="B53" i="9"/>
  <c r="H44" i="8"/>
  <c r="G53" i="8"/>
  <c r="H46" i="8"/>
  <c r="H50" i="8"/>
  <c r="H21" i="8"/>
  <c r="D37" i="7"/>
  <c r="D40" i="7" s="1"/>
  <c r="G53" i="7"/>
  <c r="H49" i="7"/>
  <c r="H21" i="7"/>
  <c r="F53" i="6"/>
  <c r="H52" i="6"/>
  <c r="D37" i="5"/>
  <c r="D40" i="5" s="1"/>
  <c r="H46" i="5"/>
  <c r="H47" i="4"/>
  <c r="H46" i="4"/>
  <c r="D37" i="3"/>
  <c r="D40" i="3" s="1"/>
  <c r="H52" i="3"/>
  <c r="H51" i="3"/>
  <c r="H50" i="3"/>
  <c r="H47" i="3"/>
  <c r="B53" i="3"/>
  <c r="H51" i="2"/>
  <c r="H48" i="2"/>
  <c r="H44" i="1"/>
  <c r="F53" i="1"/>
  <c r="H49" i="1"/>
  <c r="H47" i="1"/>
  <c r="H45" i="1"/>
  <c r="H21" i="1"/>
  <c r="D53" i="15"/>
  <c r="C122" i="32" s="1"/>
  <c r="D53" i="27"/>
  <c r="C134" i="32" s="1"/>
  <c r="D21" i="2"/>
  <c r="D24" i="2" s="1"/>
  <c r="H45" i="23"/>
  <c r="F53" i="23"/>
  <c r="E53" i="21"/>
  <c r="H45" i="19"/>
  <c r="H44" i="22"/>
  <c r="H44" i="30"/>
  <c r="H37" i="4"/>
  <c r="G53" i="27"/>
  <c r="H52" i="31"/>
  <c r="D52" i="31"/>
  <c r="H51" i="20"/>
  <c r="H50" i="1"/>
  <c r="D47" i="18"/>
  <c r="H47" i="18"/>
  <c r="D45" i="17"/>
  <c r="B53" i="17"/>
  <c r="H49" i="6"/>
  <c r="D67" i="6"/>
  <c r="B71" i="6" s="1"/>
  <c r="H44" i="29"/>
  <c r="B54" i="27"/>
  <c r="B72" i="27" s="1"/>
  <c r="E53" i="9"/>
  <c r="H44" i="12"/>
  <c r="H44" i="10"/>
  <c r="H49" i="22"/>
  <c r="H48" i="24"/>
  <c r="H45" i="29"/>
  <c r="B53" i="21"/>
  <c r="H45" i="3"/>
  <c r="B54" i="10"/>
  <c r="B72" i="10" s="1"/>
  <c r="B54" i="11"/>
  <c r="B72" i="11" s="1"/>
  <c r="H47" i="12"/>
  <c r="H44" i="16"/>
  <c r="F53" i="5"/>
  <c r="H52" i="24"/>
  <c r="H51" i="29"/>
  <c r="H48" i="9"/>
  <c r="D53" i="22"/>
  <c r="D56" i="22" s="1"/>
  <c r="B70" i="22" s="1"/>
  <c r="B73" i="22" s="1"/>
  <c r="H37" i="2"/>
  <c r="H44" i="7"/>
  <c r="B54" i="28"/>
  <c r="B72" i="28" s="1"/>
  <c r="B54" i="14"/>
  <c r="B72" i="14" s="1"/>
  <c r="D37" i="29"/>
  <c r="D40" i="29" s="1"/>
  <c r="F53" i="17"/>
  <c r="H44" i="17"/>
  <c r="B54" i="29"/>
  <c r="B72" i="29" s="1"/>
  <c r="H51" i="8"/>
  <c r="H51" i="16"/>
  <c r="D50" i="30"/>
  <c r="H50" i="30"/>
  <c r="H47" i="10"/>
  <c r="H46" i="31"/>
  <c r="B53" i="7"/>
  <c r="D44" i="7"/>
  <c r="B53" i="23"/>
  <c r="B53" i="31"/>
  <c r="D44" i="31"/>
  <c r="G53" i="2"/>
  <c r="E53" i="6"/>
  <c r="H45" i="6"/>
  <c r="D45" i="6"/>
  <c r="H48" i="6"/>
  <c r="H47" i="2"/>
  <c r="D45" i="9"/>
  <c r="D53" i="9" s="1"/>
  <c r="C116" i="32" s="1"/>
  <c r="H47" i="21"/>
  <c r="E53" i="15"/>
  <c r="D51" i="16"/>
  <c r="D53" i="16" s="1"/>
  <c r="H50" i="26"/>
  <c r="H48" i="28"/>
  <c r="B54" i="31"/>
  <c r="B72" i="31" s="1"/>
  <c r="B53" i="4"/>
  <c r="F53" i="4"/>
  <c r="E53" i="10"/>
  <c r="F53" i="12"/>
  <c r="H44" i="13"/>
  <c r="F53" i="29"/>
  <c r="G53" i="5"/>
  <c r="D50" i="1"/>
  <c r="D67" i="1"/>
  <c r="B71" i="1" s="1"/>
  <c r="H52" i="12"/>
  <c r="D52" i="12"/>
  <c r="H51" i="17"/>
  <c r="H51" i="21"/>
  <c r="D51" i="21"/>
  <c r="H50" i="2"/>
  <c r="D50" i="2"/>
  <c r="H50" i="7"/>
  <c r="D48" i="4"/>
  <c r="D53" i="4" s="1"/>
  <c r="C111" i="32" s="1"/>
  <c r="H48" i="4"/>
  <c r="B53" i="30"/>
  <c r="H45" i="30"/>
  <c r="D45" i="30"/>
  <c r="B53" i="8"/>
  <c r="B53" i="28"/>
  <c r="H50" i="6"/>
  <c r="H51" i="6"/>
  <c r="D51" i="6"/>
  <c r="B54" i="25"/>
  <c r="B72" i="25" s="1"/>
  <c r="H45" i="4"/>
  <c r="D44" i="28"/>
  <c r="D53" i="28" s="1"/>
  <c r="D56" i="28" s="1"/>
  <c r="B70" i="28" s="1"/>
  <c r="H46" i="20"/>
  <c r="H47" i="19"/>
  <c r="B54" i="5"/>
  <c r="B72" i="5" s="1"/>
  <c r="H45" i="26"/>
  <c r="D45" i="21"/>
  <c r="H46" i="24"/>
  <c r="E53" i="5"/>
  <c r="H46" i="11"/>
  <c r="H46" i="7"/>
  <c r="H50" i="5"/>
  <c r="D50" i="7"/>
  <c r="H51" i="12"/>
  <c r="D48" i="12"/>
  <c r="D53" i="12" s="1"/>
  <c r="H45" i="14"/>
  <c r="H51" i="1"/>
  <c r="B54" i="1"/>
  <c r="B72" i="1" s="1"/>
  <c r="H46" i="3"/>
  <c r="H50" i="4"/>
  <c r="E53" i="4"/>
  <c r="H44" i="4"/>
  <c r="H49" i="3"/>
  <c r="D44" i="3"/>
  <c r="D53" i="3" s="1"/>
  <c r="D54" i="3"/>
  <c r="B54" i="3"/>
  <c r="B72" i="3" s="1"/>
  <c r="H44" i="2"/>
  <c r="E53" i="7"/>
  <c r="H45" i="7"/>
  <c r="D51" i="8"/>
  <c r="H45" i="8"/>
  <c r="F53" i="9"/>
  <c r="H37" i="11"/>
  <c r="G53" i="12"/>
  <c r="H37" i="13"/>
  <c r="F53" i="13"/>
  <c r="D50" i="14"/>
  <c r="G53" i="15"/>
  <c r="D37" i="16"/>
  <c r="D40" i="16" s="1"/>
  <c r="H46" i="17"/>
  <c r="D50" i="19"/>
  <c r="D53" i="19" s="1"/>
  <c r="G53" i="19"/>
  <c r="D37" i="20"/>
  <c r="D40" i="20" s="1"/>
  <c r="E53" i="20"/>
  <c r="H37" i="22"/>
  <c r="E53" i="23"/>
  <c r="E53" i="28"/>
  <c r="H37" i="30"/>
  <c r="D67" i="30"/>
  <c r="B71" i="30" s="1"/>
  <c r="H52" i="13"/>
  <c r="D52" i="13"/>
  <c r="H52" i="17"/>
  <c r="D52" i="17"/>
  <c r="H52" i="21"/>
  <c r="D52" i="21"/>
  <c r="H52" i="29"/>
  <c r="D52" i="29"/>
  <c r="D48" i="6"/>
  <c r="G53" i="11"/>
  <c r="F53" i="14"/>
  <c r="H50" i="17"/>
  <c r="F53" i="18"/>
  <c r="F53" i="19"/>
  <c r="D21" i="22"/>
  <c r="D24" i="22" s="1"/>
  <c r="F53" i="26"/>
  <c r="H50" i="29"/>
  <c r="F53" i="30"/>
  <c r="D67" i="2"/>
  <c r="B71" i="2" s="1"/>
  <c r="D67" i="3"/>
  <c r="B71" i="3" s="1"/>
  <c r="D67" i="4"/>
  <c r="B71" i="4" s="1"/>
  <c r="D67" i="26"/>
  <c r="B71" i="26" s="1"/>
  <c r="H48" i="1"/>
  <c r="H48" i="10"/>
  <c r="D37" i="1"/>
  <c r="D40" i="1" s="1"/>
  <c r="D67" i="22"/>
  <c r="B71" i="22" s="1"/>
  <c r="D67" i="21"/>
  <c r="B71" i="21" s="1"/>
  <c r="D67" i="19"/>
  <c r="B71" i="19" s="1"/>
  <c r="D67" i="18"/>
  <c r="B71" i="18" s="1"/>
  <c r="D67" i="17"/>
  <c r="B71" i="17" s="1"/>
  <c r="D67" i="16"/>
  <c r="B71" i="16" s="1"/>
  <c r="D67" i="15"/>
  <c r="B71" i="15" s="1"/>
  <c r="D67" i="14"/>
  <c r="B71" i="14" s="1"/>
  <c r="D67" i="13"/>
  <c r="B71" i="13" s="1"/>
  <c r="D67" i="12"/>
  <c r="B71" i="12" s="1"/>
  <c r="D67" i="11"/>
  <c r="B71" i="11" s="1"/>
  <c r="D67" i="10"/>
  <c r="B71" i="10" s="1"/>
  <c r="D67" i="9"/>
  <c r="B71" i="9" s="1"/>
  <c r="D67" i="8"/>
  <c r="B71" i="8" s="1"/>
  <c r="D67" i="7"/>
  <c r="B71" i="7" s="1"/>
  <c r="B54" i="6"/>
  <c r="B72" i="6" s="1"/>
  <c r="B53" i="6"/>
  <c r="H46" i="16"/>
  <c r="D34" i="32"/>
  <c r="D37" i="21"/>
  <c r="D40" i="21" s="1"/>
  <c r="H36" i="32"/>
  <c r="D19" i="32"/>
  <c r="D21" i="7"/>
  <c r="D24" i="7" s="1"/>
  <c r="D21" i="10"/>
  <c r="D24" i="10" s="1"/>
  <c r="D21" i="12"/>
  <c r="D24" i="12" s="1"/>
  <c r="D21" i="13"/>
  <c r="D24" i="13" s="1"/>
  <c r="D21" i="14"/>
  <c r="D24" i="14" s="1"/>
  <c r="H34" i="32"/>
  <c r="D21" i="16"/>
  <c r="D24" i="16" s="1"/>
  <c r="D21" i="19"/>
  <c r="D24" i="19" s="1"/>
  <c r="D21" i="21"/>
  <c r="D24" i="21" s="1"/>
  <c r="D61" i="32"/>
  <c r="D62" i="32"/>
  <c r="D63" i="32"/>
  <c r="D64" i="32"/>
  <c r="D65" i="32"/>
  <c r="H49" i="8"/>
  <c r="H49" i="18"/>
  <c r="D48" i="13"/>
  <c r="H48" i="21"/>
  <c r="D21" i="6"/>
  <c r="D24" i="6" s="1"/>
  <c r="D36" i="32"/>
  <c r="D67" i="20"/>
  <c r="D60" i="32"/>
  <c r="H47" i="6"/>
  <c r="H37" i="14"/>
  <c r="H37" i="15"/>
  <c r="H37" i="17"/>
  <c r="H37" i="19"/>
  <c r="H37" i="7"/>
  <c r="H37" i="8"/>
  <c r="H37" i="5"/>
  <c r="H37" i="1"/>
  <c r="H37" i="6"/>
  <c r="D35" i="32"/>
  <c r="H35" i="32"/>
  <c r="D37" i="19"/>
  <c r="D40" i="19" s="1"/>
  <c r="D33" i="32"/>
  <c r="D37" i="11"/>
  <c r="D40" i="11" s="1"/>
  <c r="D37" i="4"/>
  <c r="D40" i="4" s="1"/>
  <c r="H33" i="32"/>
  <c r="B53" i="11"/>
  <c r="B53" i="19"/>
  <c r="D37" i="6"/>
  <c r="D40" i="6" s="1"/>
  <c r="B54" i="21"/>
  <c r="B72" i="21" s="1"/>
  <c r="B54" i="22"/>
  <c r="B72" i="22" s="1"/>
  <c r="B54" i="15"/>
  <c r="B72" i="15" s="1"/>
  <c r="B54" i="16"/>
  <c r="B72" i="16" s="1"/>
  <c r="B54" i="9"/>
  <c r="B72" i="9" s="1"/>
  <c r="D37" i="15"/>
  <c r="D40" i="15" s="1"/>
  <c r="H37" i="3"/>
  <c r="D48" i="11"/>
  <c r="D53" i="11" s="1"/>
  <c r="C118" i="32" s="1"/>
  <c r="H48" i="11"/>
  <c r="D32" i="32"/>
  <c r="H32" i="32"/>
  <c r="D31" i="32"/>
  <c r="H31" i="32"/>
  <c r="D30" i="32"/>
  <c r="D54" i="14"/>
  <c r="D54" i="15"/>
  <c r="H30" i="32"/>
  <c r="D37" i="2"/>
  <c r="D40" i="2" s="1"/>
  <c r="H29" i="32"/>
  <c r="D54" i="6"/>
  <c r="D54" i="9"/>
  <c r="D54" i="20"/>
  <c r="D29" i="32"/>
  <c r="D53" i="20"/>
  <c r="C127" i="32" s="1"/>
  <c r="D54" i="4"/>
  <c r="D54" i="2"/>
  <c r="D54" i="7"/>
  <c r="D54" i="10"/>
  <c r="D54" i="11"/>
  <c r="D54" i="12"/>
  <c r="D54" i="13"/>
  <c r="D54" i="16"/>
  <c r="D54" i="18"/>
  <c r="D54" i="19"/>
  <c r="D54" i="21"/>
  <c r="D54" i="1"/>
  <c r="H28" i="32"/>
  <c r="D54" i="8"/>
  <c r="D54" i="17"/>
  <c r="D54" i="22"/>
  <c r="D54" i="5"/>
  <c r="D28" i="32"/>
  <c r="D38" i="32"/>
  <c r="E53" i="3"/>
  <c r="H46" i="6"/>
  <c r="H21" i="10"/>
  <c r="H21" i="6"/>
  <c r="H21" i="14"/>
  <c r="H21" i="15"/>
  <c r="H21" i="17"/>
  <c r="H21" i="22"/>
  <c r="H20" i="32"/>
  <c r="D20" i="32"/>
  <c r="H19" i="32"/>
  <c r="D21" i="4"/>
  <c r="D24" i="4" s="1"/>
  <c r="D18" i="32"/>
  <c r="H18" i="32"/>
  <c r="H21" i="2"/>
  <c r="B53" i="10"/>
  <c r="B53" i="14"/>
  <c r="B53" i="16"/>
  <c r="B53" i="20"/>
  <c r="D17" i="32"/>
  <c r="D49" i="18"/>
  <c r="D49" i="8"/>
  <c r="B54" i="12"/>
  <c r="B72" i="12" s="1"/>
  <c r="B54" i="8"/>
  <c r="B72" i="8" s="1"/>
  <c r="B54" i="19"/>
  <c r="B72" i="19" s="1"/>
  <c r="B54" i="7"/>
  <c r="B72" i="7" s="1"/>
  <c r="B54" i="18"/>
  <c r="B72" i="18" s="1"/>
  <c r="D49" i="10"/>
  <c r="D53" i="10" s="1"/>
  <c r="D56" i="10" s="1"/>
  <c r="B70" i="10" s="1"/>
  <c r="H49" i="20"/>
  <c r="B53" i="5"/>
  <c r="B54" i="4"/>
  <c r="B72" i="4" s="1"/>
  <c r="D49" i="14"/>
  <c r="H49" i="14"/>
  <c r="H17" i="32"/>
  <c r="H16" i="32"/>
  <c r="D56" i="15"/>
  <c r="B70" i="15" s="1"/>
  <c r="D16" i="32"/>
  <c r="D48" i="1"/>
  <c r="H15" i="32"/>
  <c r="D15" i="32"/>
  <c r="D53" i="5"/>
  <c r="C112" i="32" s="1"/>
  <c r="H14" i="32"/>
  <c r="B54" i="13"/>
  <c r="B72" i="13" s="1"/>
  <c r="B54" i="17"/>
  <c r="B72" i="17" s="1"/>
  <c r="D14" i="32"/>
  <c r="H21" i="3"/>
  <c r="H13" i="32"/>
  <c r="D13" i="32"/>
  <c r="H12" i="32"/>
  <c r="B54" i="2"/>
  <c r="B72" i="2" s="1"/>
  <c r="D12" i="32"/>
  <c r="D44" i="1"/>
  <c r="D37" i="25"/>
  <c r="D40" i="25" s="1"/>
  <c r="F53" i="3"/>
  <c r="H47" i="32" l="1"/>
  <c r="D53" i="31"/>
  <c r="H49" i="32"/>
  <c r="H50" i="32"/>
  <c r="H46" i="32"/>
  <c r="H51" i="32"/>
  <c r="H52" i="32"/>
  <c r="H48" i="32"/>
  <c r="H45" i="32"/>
  <c r="H44" i="32"/>
  <c r="D51" i="32"/>
  <c r="D46" i="32"/>
  <c r="D49" i="32"/>
  <c r="H53" i="22"/>
  <c r="D53" i="25"/>
  <c r="D56" i="25" s="1"/>
  <c r="B70" i="25" s="1"/>
  <c r="D53" i="21"/>
  <c r="D56" i="21" s="1"/>
  <c r="B70" i="21" s="1"/>
  <c r="B73" i="21" s="1"/>
  <c r="B75" i="21" s="1"/>
  <c r="D52" i="32"/>
  <c r="D50" i="32"/>
  <c r="D48" i="32"/>
  <c r="D47" i="32"/>
  <c r="D45" i="32"/>
  <c r="D44" i="32"/>
  <c r="D56" i="9"/>
  <c r="B70" i="9" s="1"/>
  <c r="B73" i="9" s="1"/>
  <c r="B74" i="9" s="1"/>
  <c r="D56" i="26"/>
  <c r="B70" i="26" s="1"/>
  <c r="B73" i="26" s="1"/>
  <c r="C126" i="32"/>
  <c r="D56" i="19"/>
  <c r="B70" i="19" s="1"/>
  <c r="B73" i="19" s="1"/>
  <c r="B74" i="19" s="1"/>
  <c r="D53" i="2"/>
  <c r="C109" i="32" s="1"/>
  <c r="D56" i="24"/>
  <c r="B70" i="24" s="1"/>
  <c r="B73" i="24" s="1"/>
  <c r="D53" i="8"/>
  <c r="C115" i="32" s="1"/>
  <c r="C132" i="32"/>
  <c r="D56" i="20"/>
  <c r="B70" i="20" s="1"/>
  <c r="B73" i="20" s="1"/>
  <c r="B74" i="20" s="1"/>
  <c r="H53" i="27"/>
  <c r="H53" i="11"/>
  <c r="D53" i="29"/>
  <c r="C136" i="32" s="1"/>
  <c r="H53" i="19"/>
  <c r="H53" i="9"/>
  <c r="H53" i="31"/>
  <c r="D53" i="18"/>
  <c r="D56" i="18" s="1"/>
  <c r="B70" i="18" s="1"/>
  <c r="B73" i="18" s="1"/>
  <c r="H53" i="8"/>
  <c r="H53" i="2"/>
  <c r="D53" i="6"/>
  <c r="C113" i="32" s="1"/>
  <c r="H53" i="3"/>
  <c r="H53" i="18"/>
  <c r="H53" i="15"/>
  <c r="H53" i="20"/>
  <c r="H53" i="4"/>
  <c r="H53" i="13"/>
  <c r="C123" i="32"/>
  <c r="D56" i="16"/>
  <c r="B70" i="16" s="1"/>
  <c r="B73" i="16" s="1"/>
  <c r="B75" i="16" s="1"/>
  <c r="H53" i="25"/>
  <c r="D56" i="11"/>
  <c r="B70" i="11" s="1"/>
  <c r="B73" i="11" s="1"/>
  <c r="B74" i="11" s="1"/>
  <c r="D56" i="23"/>
  <c r="B70" i="23" s="1"/>
  <c r="C135" i="32"/>
  <c r="C117" i="32"/>
  <c r="D53" i="14"/>
  <c r="C121" i="32" s="1"/>
  <c r="H53" i="1"/>
  <c r="H53" i="5"/>
  <c r="H53" i="24"/>
  <c r="D53" i="17"/>
  <c r="D56" i="17" s="1"/>
  <c r="B70" i="17" s="1"/>
  <c r="B73" i="17" s="1"/>
  <c r="H53" i="28"/>
  <c r="H53" i="21"/>
  <c r="D53" i="30"/>
  <c r="D56" i="30" s="1"/>
  <c r="B70" i="30" s="1"/>
  <c r="H53" i="17"/>
  <c r="H53" i="16"/>
  <c r="H53" i="6"/>
  <c r="H53" i="26"/>
  <c r="H53" i="23"/>
  <c r="D53" i="13"/>
  <c r="C120" i="32" s="1"/>
  <c r="H53" i="12"/>
  <c r="D53" i="7"/>
  <c r="D56" i="7" s="1"/>
  <c r="B70" i="7" s="1"/>
  <c r="B73" i="7" s="1"/>
  <c r="B74" i="7" s="1"/>
  <c r="D22" i="32"/>
  <c r="D54" i="32" s="1"/>
  <c r="D56" i="12"/>
  <c r="B70" i="12" s="1"/>
  <c r="B73" i="12" s="1"/>
  <c r="C119" i="32"/>
  <c r="D56" i="3"/>
  <c r="B70" i="3" s="1"/>
  <c r="B73" i="3" s="1"/>
  <c r="B74" i="3" s="1"/>
  <c r="C110" i="32"/>
  <c r="C138" i="32"/>
  <c r="D56" i="31"/>
  <c r="B70" i="31" s="1"/>
  <c r="H53" i="30"/>
  <c r="C129" i="32"/>
  <c r="H53" i="10"/>
  <c r="H53" i="7"/>
  <c r="H53" i="29"/>
  <c r="D56" i="27"/>
  <c r="B70" i="27" s="1"/>
  <c r="B75" i="22"/>
  <c r="B74" i="22"/>
  <c r="B71" i="20"/>
  <c r="B70" i="32" s="1"/>
  <c r="B73" i="15"/>
  <c r="B74" i="15" s="1"/>
  <c r="B73" i="10"/>
  <c r="B74" i="10" s="1"/>
  <c r="H53" i="14"/>
  <c r="D56" i="4"/>
  <c r="B70" i="4" s="1"/>
  <c r="D56" i="5"/>
  <c r="B70" i="5" s="1"/>
  <c r="B54" i="32"/>
  <c r="B53" i="32"/>
  <c r="D53" i="1"/>
  <c r="B71" i="32"/>
  <c r="B73" i="28"/>
  <c r="B75" i="28" s="1"/>
  <c r="B73" i="25"/>
  <c r="B75" i="25" s="1"/>
  <c r="D66" i="32"/>
  <c r="G53" i="32"/>
  <c r="F53" i="32"/>
  <c r="E53" i="32"/>
  <c r="H37" i="32"/>
  <c r="D37" i="32"/>
  <c r="D40" i="32" s="1"/>
  <c r="H21" i="32"/>
  <c r="D21" i="32"/>
  <c r="D24" i="32" s="1"/>
  <c r="C128" i="32" l="1"/>
  <c r="C114" i="32"/>
  <c r="C125" i="32"/>
  <c r="B75" i="26"/>
  <c r="D56" i="32"/>
  <c r="B74" i="26"/>
  <c r="D56" i="8"/>
  <c r="B70" i="8" s="1"/>
  <c r="B73" i="8" s="1"/>
  <c r="B75" i="8" s="1"/>
  <c r="D56" i="29"/>
  <c r="B70" i="29" s="1"/>
  <c r="B73" i="29" s="1"/>
  <c r="B74" i="29" s="1"/>
  <c r="D56" i="14"/>
  <c r="B70" i="14" s="1"/>
  <c r="B73" i="14" s="1"/>
  <c r="B74" i="14" s="1"/>
  <c r="B74" i="24"/>
  <c r="D56" i="2"/>
  <c r="B70" i="2" s="1"/>
  <c r="B73" i="2" s="1"/>
  <c r="B74" i="2" s="1"/>
  <c r="D56" i="6"/>
  <c r="B70" i="6" s="1"/>
  <c r="B73" i="6" s="1"/>
  <c r="B75" i="24"/>
  <c r="D56" i="13"/>
  <c r="B70" i="13" s="1"/>
  <c r="B73" i="13" s="1"/>
  <c r="C137" i="32"/>
  <c r="B75" i="17"/>
  <c r="B73" i="23"/>
  <c r="B74" i="23" s="1"/>
  <c r="B74" i="17"/>
  <c r="H53" i="32"/>
  <c r="C124" i="32"/>
  <c r="B73" i="31"/>
  <c r="B75" i="31" s="1"/>
  <c r="B74" i="12"/>
  <c r="B75" i="12"/>
  <c r="B73" i="27"/>
  <c r="B75" i="27" s="1"/>
  <c r="B73" i="30"/>
  <c r="B74" i="30" s="1"/>
  <c r="B75" i="18"/>
  <c r="B75" i="3"/>
  <c r="B75" i="9"/>
  <c r="B75" i="7"/>
  <c r="B75" i="11"/>
  <c r="B75" i="19"/>
  <c r="B75" i="10"/>
  <c r="B75" i="20"/>
  <c r="B75" i="15"/>
  <c r="B74" i="18"/>
  <c r="B74" i="21"/>
  <c r="B74" i="16"/>
  <c r="B74" i="25"/>
  <c r="B74" i="28"/>
  <c r="B73" i="5"/>
  <c r="B74" i="5" s="1"/>
  <c r="B73" i="4"/>
  <c r="B74" i="4" s="1"/>
  <c r="D53" i="32"/>
  <c r="D56" i="1"/>
  <c r="C108" i="32"/>
  <c r="B75" i="14" l="1"/>
  <c r="B75" i="6"/>
  <c r="B75" i="13"/>
  <c r="B74" i="6"/>
  <c r="B74" i="13"/>
  <c r="B74" i="27"/>
  <c r="B75" i="23"/>
  <c r="B74" i="31"/>
  <c r="B75" i="30"/>
  <c r="B75" i="29"/>
  <c r="B75" i="2"/>
  <c r="B75" i="4"/>
  <c r="B75" i="5"/>
  <c r="B74" i="8"/>
  <c r="B70" i="1"/>
  <c r="N8" i="32"/>
  <c r="F8" i="32" s="1"/>
  <c r="I45" i="32" l="1"/>
  <c r="I46" i="32"/>
  <c r="I49" i="32"/>
  <c r="I48" i="32"/>
  <c r="I47" i="32"/>
  <c r="I44" i="32"/>
  <c r="I50" i="32"/>
  <c r="I51" i="32"/>
  <c r="I52" i="32"/>
  <c r="I53" i="32"/>
  <c r="B69" i="32"/>
  <c r="B73" i="1"/>
  <c r="B72" i="32" s="1"/>
  <c r="B75" i="1" l="1"/>
  <c r="B74" i="32" s="1"/>
  <c r="B74" i="1"/>
  <c r="B73" i="32" s="1"/>
</calcChain>
</file>

<file path=xl/sharedStrings.xml><?xml version="1.0" encoding="utf-8"?>
<sst xmlns="http://schemas.openxmlformats.org/spreadsheetml/2006/main" count="3333" uniqueCount="55">
  <si>
    <t>Código: OPFO013-01</t>
  </si>
  <si>
    <t>Actualización: Oct 31 de 2011</t>
  </si>
  <si>
    <t>Página 1 de 1</t>
  </si>
  <si>
    <t>PEAJE                :</t>
  </si>
  <si>
    <t>PANDEQUESO</t>
  </si>
  <si>
    <t>DIA DEL RECAUDO :</t>
  </si>
  <si>
    <t>SENTIDO 1</t>
  </si>
  <si>
    <t>CAT</t>
  </si>
  <si>
    <t>PAGARON</t>
  </si>
  <si>
    <t>VALOR CATEGORIA</t>
  </si>
  <si>
    <t>TOTAL RECAUDO POR CATEGORIA</t>
  </si>
  <si>
    <t>EXCENTOS LEY 787</t>
  </si>
  <si>
    <t>EXCENTOS CONCESION</t>
  </si>
  <si>
    <t>EVASORES</t>
  </si>
  <si>
    <t>TOTAL TRAFICO SENTIDO 1</t>
  </si>
  <si>
    <t>I</t>
  </si>
  <si>
    <t>I ESP</t>
  </si>
  <si>
    <t>II</t>
  </si>
  <si>
    <t>III</t>
  </si>
  <si>
    <t>IV</t>
  </si>
  <si>
    <t>V</t>
  </si>
  <si>
    <t>EJE GRUA</t>
  </si>
  <si>
    <t>EJE REMOLQUE</t>
  </si>
  <si>
    <t>EJE ADICIONAL</t>
  </si>
  <si>
    <t>SUBTOTAL</t>
  </si>
  <si>
    <t>SUBTOTAL  S.V</t>
  </si>
  <si>
    <t>SOBRANTES</t>
  </si>
  <si>
    <t>TOTAL SENTIDO 1</t>
  </si>
  <si>
    <t>SENTIDO 2</t>
  </si>
  <si>
    <t>TOTAL TRAFICO SENTIDO 2</t>
  </si>
  <si>
    <t>TOTAL SENTIDO 2</t>
  </si>
  <si>
    <t>TOTAL SENTIDOS 1 Y 2</t>
  </si>
  <si>
    <t>TOTAL TRAFICO SENTIDO 1 Y 2</t>
  </si>
  <si>
    <t>TOTAL PREPAGOS</t>
  </si>
  <si>
    <t xml:space="preserve">VALOR TOTAL </t>
  </si>
  <si>
    <t>TOTAL PREPAGADOS</t>
  </si>
  <si>
    <t>TOTAL RECAUDO</t>
  </si>
  <si>
    <t>PREPAGADOS</t>
  </si>
  <si>
    <t>CONSIGNACION SEGURIDAD VIAL</t>
  </si>
  <si>
    <t>CONSIGNACION HATOVIAL</t>
  </si>
  <si>
    <t>CONSIGNACION IDEA</t>
  </si>
  <si>
    <t>PERIODO DEL RECAUDO :</t>
  </si>
  <si>
    <t>TPD</t>
  </si>
  <si>
    <t>TOTAL SENTIDO 1Y 2</t>
  </si>
  <si>
    <t>JOSE GUILLERMO OROZCO ALVAREZ</t>
  </si>
  <si>
    <t>Total Recaudo</t>
  </si>
  <si>
    <t>TOTAL SENTIDO 1 y 2</t>
  </si>
  <si>
    <t>REGENCY S.A.S.</t>
  </si>
  <si>
    <t>DIAS</t>
  </si>
  <si>
    <t>Creación: 29 de Enero de 2014</t>
  </si>
  <si>
    <t>RECAUDO INFORME DIARIO Y MENSUAL PANDEQUESO</t>
  </si>
  <si>
    <t>Código: OPFO193-01</t>
  </si>
  <si>
    <t>CONSIGNACION FIDUCIARIA</t>
  </si>
  <si>
    <t>PREPAGOS  2015</t>
  </si>
  <si>
    <t>PREPAGOS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</si>
</sst>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dd&quot;, &quot;mmmm\ dd&quot;, &quot;yyyy"/>
    <numFmt numFmtId="165" formatCode="&quot;$ &quot;#,##0"/>
    <numFmt numFmtId="166" formatCode="_ &quot;$ &quot;* #,##0.00_ ;_ &quot;$ &quot;* \-#,##0.00_ ;_ &quot;$ &quot;* \-??_ ;_ @_ "/>
    <numFmt numFmtId="167" formatCode="[$-F800]dddd\,\ mmmm\ dd\,\ yyyy"/>
    <numFmt numFmtId="168" formatCode="#,##0;[Red]#,##0"/>
  </numFmts>
  <fonts count="13" x14ac:knownFonts="1">
    <font>
      <sz val="10"/>
      <name val="Arial"/>
      <family val="2"/>
    </font>
    <font>
      <b/>
      <sz val="11"/>
      <name val="Arial"/>
      <family val="2"/>
    </font>
    <font>
      <sz val="11"/>
      <name val="Copperplate Gothic Bold"/>
      <family val="2"/>
    </font>
    <font>
      <sz val="7"/>
      <color indexed="8"/>
      <name val="Calibri"/>
      <family val="2"/>
    </font>
    <font>
      <b/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24"/>
      <name val="Copperplate Gothic Bold"/>
      <family val="2"/>
    </font>
    <font>
      <b/>
      <sz val="8"/>
      <color indexed="22"/>
      <name val="Arial"/>
      <family val="2"/>
    </font>
    <font>
      <sz val="8"/>
      <color indexed="22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39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2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</borders>
  <cellStyleXfs count="8">
    <xf numFmtId="0" fontId="0" fillId="0" borderId="0"/>
    <xf numFmtId="0" fontId="1" fillId="2" borderId="1">
      <alignment horizontal="center" vertical="center" wrapText="1"/>
    </xf>
    <xf numFmtId="0" fontId="1" fillId="3" borderId="1">
      <alignment horizontal="center" vertical="center" wrapText="1"/>
    </xf>
    <xf numFmtId="0" fontId="11" fillId="0" borderId="0"/>
    <xf numFmtId="166" fontId="11" fillId="0" borderId="0" applyFill="0" applyBorder="0" applyAlignment="0" applyProtection="0"/>
    <xf numFmtId="0" fontId="11" fillId="0" borderId="0"/>
    <xf numFmtId="0" fontId="11" fillId="0" borderId="0"/>
    <xf numFmtId="0" fontId="11" fillId="0" borderId="0"/>
  </cellStyleXfs>
  <cellXfs count="214">
    <xf numFmtId="0" fontId="0" fillId="0" borderId="0" xfId="0"/>
    <xf numFmtId="0" fontId="4" fillId="0" borderId="0" xfId="0" applyFont="1" applyFill="1" applyAlignment="1" applyProtection="1">
      <alignment vertical="center" wrapText="1"/>
    </xf>
    <xf numFmtId="164" fontId="0" fillId="6" borderId="0" xfId="0" applyNumberFormat="1" applyFill="1" applyBorder="1" applyAlignment="1" applyProtection="1">
      <alignment vertical="center" wrapText="1"/>
    </xf>
    <xf numFmtId="165" fontId="0" fillId="0" borderId="21" xfId="0" applyNumberFormat="1" applyFill="1" applyBorder="1" applyAlignment="1" applyProtection="1">
      <alignment vertical="center" wrapText="1"/>
      <protection locked="0"/>
    </xf>
    <xf numFmtId="3" fontId="0" fillId="7" borderId="23" xfId="0" applyNumberFormat="1" applyFill="1" applyBorder="1" applyAlignment="1" applyProtection="1">
      <alignment vertical="center" wrapText="1"/>
    </xf>
    <xf numFmtId="3" fontId="0" fillId="7" borderId="1" xfId="0" applyNumberFormat="1" applyFill="1" applyBorder="1" applyAlignment="1" applyProtection="1">
      <alignment vertical="center" wrapText="1"/>
    </xf>
    <xf numFmtId="3" fontId="0" fillId="7" borderId="55" xfId="0" applyNumberFormat="1" applyFill="1" applyBorder="1" applyAlignment="1" applyProtection="1">
      <alignment vertical="center" wrapText="1"/>
    </xf>
    <xf numFmtId="3" fontId="0" fillId="7" borderId="31" xfId="0" applyNumberFormat="1" applyFill="1" applyBorder="1" applyAlignment="1" applyProtection="1">
      <alignment vertical="center" wrapText="1"/>
    </xf>
    <xf numFmtId="3" fontId="0" fillId="0" borderId="23" xfId="0" applyNumberFormat="1" applyFill="1" applyBorder="1" applyAlignment="1" applyProtection="1">
      <alignment vertical="center" wrapText="1"/>
      <protection locked="0"/>
    </xf>
    <xf numFmtId="3" fontId="0" fillId="0" borderId="29" xfId="0" applyNumberFormat="1" applyFill="1" applyBorder="1" applyAlignment="1" applyProtection="1">
      <alignment vertical="center" wrapText="1"/>
      <protection locked="0"/>
    </xf>
    <xf numFmtId="3" fontId="0" fillId="0" borderId="1" xfId="0" applyNumberFormat="1" applyFill="1" applyBorder="1" applyAlignment="1" applyProtection="1">
      <alignment vertical="center" wrapText="1"/>
      <protection locked="0"/>
    </xf>
    <xf numFmtId="3" fontId="0" fillId="0" borderId="26" xfId="0" applyNumberFormat="1" applyFill="1" applyBorder="1" applyAlignment="1" applyProtection="1">
      <alignment vertical="center" wrapText="1"/>
      <protection locked="0"/>
    </xf>
    <xf numFmtId="3" fontId="0" fillId="0" borderId="7" xfId="0" applyNumberFormat="1" applyFill="1" applyBorder="1" applyAlignment="1" applyProtection="1">
      <alignment vertical="center" wrapText="1"/>
      <protection locked="0"/>
    </xf>
    <xf numFmtId="3" fontId="0" fillId="0" borderId="30" xfId="0" applyNumberFormat="1" applyFill="1" applyBorder="1" applyAlignment="1" applyProtection="1">
      <alignment vertical="center" wrapText="1"/>
      <protection locked="0"/>
    </xf>
    <xf numFmtId="3" fontId="0" fillId="0" borderId="56" xfId="0" applyNumberFormat="1" applyFill="1" applyBorder="1" applyAlignment="1" applyProtection="1">
      <alignment vertical="center" wrapText="1"/>
      <protection locked="0"/>
    </xf>
    <xf numFmtId="165" fontId="0" fillId="9" borderId="24" xfId="0" applyNumberFormat="1" applyFill="1" applyBorder="1" applyAlignment="1" applyProtection="1">
      <alignment vertical="center" wrapText="1"/>
    </xf>
    <xf numFmtId="0" fontId="0" fillId="0" borderId="0" xfId="0" applyProtection="1"/>
    <xf numFmtId="0" fontId="0" fillId="0" borderId="0" xfId="0" applyFill="1" applyAlignment="1" applyProtection="1">
      <alignment vertical="center" wrapText="1"/>
    </xf>
    <xf numFmtId="0" fontId="8" fillId="0" borderId="0" xfId="6" applyFont="1" applyFill="1" applyBorder="1" applyAlignment="1" applyProtection="1">
      <alignment vertical="center"/>
    </xf>
    <xf numFmtId="0" fontId="4" fillId="0" borderId="0" xfId="6" applyFont="1" applyFill="1" applyAlignment="1" applyProtection="1">
      <alignment vertical="center" wrapText="1"/>
    </xf>
    <xf numFmtId="0" fontId="11" fillId="0" borderId="0" xfId="6" applyFill="1" applyBorder="1" applyAlignment="1" applyProtection="1">
      <alignment vertical="center" wrapText="1"/>
    </xf>
    <xf numFmtId="0" fontId="11" fillId="0" borderId="0" xfId="6" applyFill="1" applyAlignment="1" applyProtection="1">
      <alignment vertical="center" wrapText="1"/>
    </xf>
    <xf numFmtId="0" fontId="12" fillId="0" borderId="0" xfId="6" applyFont="1" applyFill="1" applyAlignment="1" applyProtection="1">
      <alignment vertical="center" wrapText="1"/>
    </xf>
    <xf numFmtId="0" fontId="6" fillId="7" borderId="22" xfId="0" applyFont="1" applyFill="1" applyBorder="1" applyAlignment="1" applyProtection="1">
      <alignment horizontal="center" vertical="center" wrapText="1"/>
    </xf>
    <xf numFmtId="0" fontId="0" fillId="7" borderId="6" xfId="0" applyFont="1" applyFill="1" applyBorder="1" applyAlignment="1" applyProtection="1">
      <alignment horizontal="center" vertical="center" wrapText="1"/>
    </xf>
    <xf numFmtId="165" fontId="0" fillId="7" borderId="23" xfId="0" applyNumberFormat="1" applyFill="1" applyBorder="1" applyAlignment="1" applyProtection="1">
      <alignment vertical="center" wrapText="1"/>
    </xf>
    <xf numFmtId="3" fontId="0" fillId="7" borderId="24" xfId="0" applyNumberFormat="1" applyFill="1" applyBorder="1" applyAlignment="1" applyProtection="1">
      <alignment vertical="center" wrapText="1"/>
    </xf>
    <xf numFmtId="0" fontId="0" fillId="7" borderId="2" xfId="0" applyFont="1" applyFill="1" applyBorder="1" applyAlignment="1" applyProtection="1">
      <alignment horizontal="center" vertical="center" wrapText="1"/>
    </xf>
    <xf numFmtId="165" fontId="0" fillId="7" borderId="1" xfId="0" applyNumberFormat="1" applyFill="1" applyBorder="1" applyAlignment="1" applyProtection="1">
      <alignment vertical="center" wrapText="1"/>
    </xf>
    <xf numFmtId="3" fontId="0" fillId="7" borderId="21" xfId="0" applyNumberFormat="1" applyFill="1" applyBorder="1" applyAlignment="1" applyProtection="1">
      <alignment vertical="center" wrapText="1"/>
    </xf>
    <xf numFmtId="0" fontId="4" fillId="9" borderId="25" xfId="0" applyFont="1" applyFill="1" applyBorder="1" applyAlignment="1" applyProtection="1">
      <alignment horizontal="center" vertical="center" wrapText="1"/>
    </xf>
    <xf numFmtId="3" fontId="4" fillId="9" borderId="26" xfId="0" applyNumberFormat="1" applyFont="1" applyFill="1" applyBorder="1" applyAlignment="1" applyProtection="1">
      <alignment vertical="center" wrapText="1"/>
    </xf>
    <xf numFmtId="0" fontId="0" fillId="9" borderId="26" xfId="0" applyFill="1" applyBorder="1" applyAlignment="1" applyProtection="1">
      <alignment vertical="center" wrapText="1"/>
    </xf>
    <xf numFmtId="165" fontId="0" fillId="9" borderId="27" xfId="0" applyNumberFormat="1" applyFill="1" applyBorder="1" applyAlignment="1" applyProtection="1">
      <alignment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0" fillId="0" borderId="1" xfId="0" applyFill="1" applyBorder="1" applyAlignment="1" applyProtection="1">
      <alignment vertical="center" wrapText="1"/>
    </xf>
    <xf numFmtId="165" fontId="0" fillId="0" borderId="21" xfId="0" applyNumberFormat="1" applyFill="1" applyBorder="1" applyAlignment="1" applyProtection="1">
      <alignment vertical="center" wrapText="1"/>
    </xf>
    <xf numFmtId="3" fontId="0" fillId="0" borderId="0" xfId="0" applyNumberFormat="1" applyFill="1" applyBorder="1" applyAlignment="1" applyProtection="1">
      <alignment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0" fillId="0" borderId="20" xfId="0" applyFill="1" applyBorder="1" applyAlignment="1" applyProtection="1">
      <alignment vertical="center" wrapText="1"/>
    </xf>
    <xf numFmtId="165" fontId="0" fillId="0" borderId="4" xfId="0" applyNumberFormat="1" applyFill="1" applyBorder="1" applyAlignment="1" applyProtection="1">
      <alignment vertical="center" wrapText="1"/>
    </xf>
    <xf numFmtId="0" fontId="0" fillId="0" borderId="0" xfId="0" applyFill="1" applyBorder="1" applyAlignment="1" applyProtection="1">
      <alignment vertical="center" wrapText="1"/>
    </xf>
    <xf numFmtId="0" fontId="4" fillId="0" borderId="5" xfId="0" applyFont="1" applyFill="1" applyBorder="1" applyAlignment="1" applyProtection="1">
      <alignment horizontal="center" vertical="center" wrapText="1"/>
    </xf>
    <xf numFmtId="0" fontId="6" fillId="7" borderId="39" xfId="0" applyFont="1" applyFill="1" applyBorder="1" applyAlignment="1" applyProtection="1">
      <alignment horizontal="center" vertical="center" wrapText="1"/>
    </xf>
    <xf numFmtId="0" fontId="6" fillId="7" borderId="40" xfId="0" applyFont="1" applyFill="1" applyBorder="1" applyAlignment="1" applyProtection="1">
      <alignment horizontal="center" vertical="center" wrapText="1"/>
    </xf>
    <xf numFmtId="0" fontId="6" fillId="7" borderId="41" xfId="0" applyFont="1" applyFill="1" applyBorder="1" applyAlignment="1" applyProtection="1">
      <alignment horizontal="center" vertical="center" wrapText="1"/>
    </xf>
    <xf numFmtId="0" fontId="6" fillId="7" borderId="28" xfId="0" applyFont="1" applyFill="1" applyBorder="1" applyAlignment="1" applyProtection="1">
      <alignment horizontal="center" vertical="center" wrapText="1"/>
    </xf>
    <xf numFmtId="0" fontId="0" fillId="7" borderId="35" xfId="0" applyFont="1" applyFill="1" applyBorder="1" applyAlignment="1" applyProtection="1">
      <alignment horizontal="center" vertical="center" wrapText="1"/>
    </xf>
    <xf numFmtId="0" fontId="0" fillId="7" borderId="15" xfId="0" applyFont="1" applyFill="1" applyBorder="1" applyAlignment="1" applyProtection="1">
      <alignment horizontal="center" vertical="center" wrapText="1"/>
    </xf>
    <xf numFmtId="0" fontId="4" fillId="9" borderId="36" xfId="0" applyFont="1" applyFill="1" applyBorder="1" applyAlignment="1" applyProtection="1">
      <alignment horizontal="center" vertical="center" wrapText="1"/>
    </xf>
    <xf numFmtId="3" fontId="4" fillId="9" borderId="37" xfId="0" applyNumberFormat="1" applyFont="1" applyFill="1" applyBorder="1" applyAlignment="1" applyProtection="1">
      <alignment vertical="center" wrapText="1"/>
    </xf>
    <xf numFmtId="0" fontId="0" fillId="9" borderId="37" xfId="0" applyFill="1" applyBorder="1" applyAlignment="1" applyProtection="1">
      <alignment vertical="center" wrapText="1"/>
    </xf>
    <xf numFmtId="165" fontId="0" fillId="9" borderId="38" xfId="0" applyNumberFormat="1" applyFill="1" applyBorder="1" applyAlignment="1" applyProtection="1">
      <alignment vertical="center" wrapText="1"/>
    </xf>
    <xf numFmtId="0" fontId="4" fillId="0" borderId="6" xfId="0" applyFont="1" applyFill="1" applyBorder="1" applyAlignment="1" applyProtection="1">
      <alignment horizontal="center" vertical="center" wrapText="1"/>
    </xf>
    <xf numFmtId="168" fontId="0" fillId="0" borderId="23" xfId="0" applyNumberFormat="1" applyFill="1" applyBorder="1" applyAlignment="1" applyProtection="1">
      <alignment vertical="center" wrapText="1"/>
    </xf>
    <xf numFmtId="0" fontId="0" fillId="0" borderId="23" xfId="0" applyFill="1" applyBorder="1" applyAlignment="1" applyProtection="1">
      <alignment vertical="center" wrapText="1"/>
    </xf>
    <xf numFmtId="165" fontId="0" fillId="0" borderId="24" xfId="0" applyNumberFormat="1" applyFill="1" applyBorder="1" applyAlignment="1" applyProtection="1">
      <alignment vertical="center" wrapText="1"/>
    </xf>
    <xf numFmtId="0" fontId="4" fillId="0" borderId="42" xfId="0" applyFont="1" applyFill="1" applyBorder="1" applyAlignment="1" applyProtection="1">
      <alignment horizontal="center" vertical="center" wrapText="1"/>
    </xf>
    <xf numFmtId="0" fontId="0" fillId="0" borderId="7" xfId="0" applyFill="1" applyBorder="1" applyAlignment="1" applyProtection="1">
      <alignment vertical="center" wrapText="1"/>
    </xf>
    <xf numFmtId="0" fontId="4" fillId="9" borderId="43" xfId="0" applyFont="1" applyFill="1" applyBorder="1" applyAlignment="1" applyProtection="1">
      <alignment horizontal="center" vertical="center" wrapText="1"/>
    </xf>
    <xf numFmtId="3" fontId="4" fillId="9" borderId="44" xfId="0" applyNumberFormat="1" applyFont="1" applyFill="1" applyBorder="1" applyAlignment="1" applyProtection="1">
      <alignment vertical="center" wrapText="1"/>
    </xf>
    <xf numFmtId="0" fontId="0" fillId="9" borderId="44" xfId="0" applyFill="1" applyBorder="1" applyAlignment="1" applyProtection="1">
      <alignment vertical="center" wrapText="1"/>
    </xf>
    <xf numFmtId="165" fontId="0" fillId="9" borderId="45" xfId="0" applyNumberFormat="1" applyFill="1" applyBorder="1" applyAlignment="1" applyProtection="1">
      <alignment vertical="center" wrapText="1"/>
    </xf>
    <xf numFmtId="0" fontId="4" fillId="0" borderId="0" xfId="0" applyFont="1" applyFill="1" applyBorder="1" applyAlignment="1" applyProtection="1">
      <alignment horizontal="left" vertical="center" wrapText="1"/>
    </xf>
    <xf numFmtId="0" fontId="0" fillId="0" borderId="0" xfId="0" applyFill="1" applyProtection="1"/>
    <xf numFmtId="0" fontId="6" fillId="0" borderId="12" xfId="0" applyFont="1" applyFill="1" applyBorder="1" applyAlignment="1" applyProtection="1">
      <alignment horizontal="center" vertical="center" wrapText="1"/>
    </xf>
    <xf numFmtId="0" fontId="6" fillId="0" borderId="13" xfId="0" applyFont="1" applyFill="1" applyBorder="1" applyAlignment="1" applyProtection="1">
      <alignment horizontal="center" vertical="center" wrapText="1"/>
    </xf>
    <xf numFmtId="0" fontId="6" fillId="0" borderId="14" xfId="0" applyFont="1" applyFill="1" applyBorder="1" applyAlignment="1" applyProtection="1">
      <alignment horizontal="center" vertical="center" wrapText="1"/>
    </xf>
    <xf numFmtId="0" fontId="0" fillId="0" borderId="15" xfId="0" applyFont="1" applyFill="1" applyBorder="1" applyAlignment="1" applyProtection="1">
      <alignment horizontal="center" vertical="center" wrapText="1"/>
    </xf>
    <xf numFmtId="165" fontId="0" fillId="0" borderId="1" xfId="0" applyNumberFormat="1" applyFill="1" applyBorder="1" applyAlignment="1" applyProtection="1">
      <alignment vertical="center" wrapText="1"/>
    </xf>
    <xf numFmtId="3" fontId="0" fillId="0" borderId="1" xfId="0" applyNumberFormat="1" applyFill="1" applyBorder="1" applyAlignment="1" applyProtection="1">
      <alignment vertical="center" wrapText="1"/>
    </xf>
    <xf numFmtId="3" fontId="0" fillId="0" borderId="16" xfId="0" applyNumberFormat="1" applyFill="1" applyBorder="1" applyAlignment="1" applyProtection="1">
      <alignment vertical="center" wrapText="1"/>
    </xf>
    <xf numFmtId="0" fontId="0" fillId="0" borderId="17" xfId="0" applyFill="1" applyBorder="1" applyAlignment="1" applyProtection="1">
      <alignment horizontal="center" vertical="center" wrapText="1"/>
    </xf>
    <xf numFmtId="165" fontId="0" fillId="0" borderId="7" xfId="0" applyNumberFormat="1" applyFill="1" applyBorder="1" applyAlignment="1" applyProtection="1">
      <alignment vertical="center" wrapText="1"/>
    </xf>
    <xf numFmtId="3" fontId="4" fillId="4" borderId="18" xfId="0" applyNumberFormat="1" applyFont="1" applyFill="1" applyBorder="1" applyAlignment="1" applyProtection="1">
      <alignment vertical="center" wrapText="1"/>
    </xf>
    <xf numFmtId="165" fontId="4" fillId="4" borderId="19" xfId="0" applyNumberFormat="1" applyFont="1" applyFill="1" applyBorder="1" applyAlignment="1" applyProtection="1">
      <alignment vertical="center" wrapText="1"/>
    </xf>
    <xf numFmtId="0" fontId="0" fillId="0" borderId="0" xfId="0" applyFill="1" applyBorder="1" applyProtection="1"/>
    <xf numFmtId="0" fontId="6" fillId="0" borderId="9" xfId="0" applyFont="1" applyFill="1" applyBorder="1" applyAlignment="1" applyProtection="1">
      <alignment horizontal="center" vertical="center" wrapText="1"/>
    </xf>
    <xf numFmtId="0" fontId="6" fillId="0" borderId="10" xfId="0" applyFont="1" applyFill="1" applyBorder="1" applyAlignment="1" applyProtection="1">
      <alignment horizontal="center" vertical="center" wrapText="1"/>
    </xf>
    <xf numFmtId="0" fontId="6" fillId="0" borderId="11" xfId="0" applyFont="1" applyFill="1" applyBorder="1" applyAlignment="1" applyProtection="1">
      <alignment horizontal="center" vertical="center" wrapText="1"/>
    </xf>
    <xf numFmtId="165" fontId="0" fillId="0" borderId="0" xfId="0" applyNumberFormat="1" applyFill="1" applyBorder="1" applyAlignment="1" applyProtection="1">
      <alignment vertical="center" wrapText="1"/>
    </xf>
    <xf numFmtId="0" fontId="11" fillId="0" borderId="0" xfId="6" applyFill="1" applyProtection="1"/>
    <xf numFmtId="3" fontId="11" fillId="0" borderId="0" xfId="6" applyNumberFormat="1" applyFill="1" applyBorder="1" applyAlignment="1" applyProtection="1">
      <alignment vertical="center" wrapText="1"/>
    </xf>
    <xf numFmtId="0" fontId="11" fillId="0" borderId="0" xfId="6" applyFill="1" applyBorder="1" applyProtection="1"/>
    <xf numFmtId="165" fontId="11" fillId="0" borderId="0" xfId="6" applyNumberFormat="1" applyFill="1" applyBorder="1" applyAlignment="1" applyProtection="1">
      <alignment vertical="center" wrapText="1"/>
    </xf>
    <xf numFmtId="0" fontId="4" fillId="0" borderId="0" xfId="6" applyFont="1" applyFill="1" applyBorder="1" applyAlignment="1" applyProtection="1">
      <alignment horizontal="center" vertical="center" wrapText="1"/>
    </xf>
    <xf numFmtId="0" fontId="4" fillId="0" borderId="0" xfId="6" applyFont="1" applyFill="1" applyBorder="1" applyAlignment="1" applyProtection="1">
      <alignment vertical="center"/>
    </xf>
    <xf numFmtId="0" fontId="1" fillId="0" borderId="0" xfId="6" applyFont="1" applyFill="1" applyBorder="1" applyAlignment="1" applyProtection="1">
      <alignment horizontal="center" vertical="center" wrapText="1"/>
    </xf>
    <xf numFmtId="0" fontId="4" fillId="0" borderId="0" xfId="6" applyFont="1" applyFill="1" applyBorder="1" applyAlignment="1" applyProtection="1">
      <alignment horizontal="left" vertical="center" wrapText="1"/>
    </xf>
    <xf numFmtId="0" fontId="0" fillId="0" borderId="8" xfId="0" applyFill="1" applyBorder="1" applyProtection="1"/>
    <xf numFmtId="0" fontId="4" fillId="0" borderId="0" xfId="0" applyFont="1" applyFill="1" applyBorder="1" applyAlignment="1" applyProtection="1">
      <alignment horizontal="left"/>
    </xf>
    <xf numFmtId="0" fontId="4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left"/>
    </xf>
    <xf numFmtId="0" fontId="4" fillId="0" borderId="0" xfId="0" applyFont="1" applyFill="1" applyBorder="1" applyAlignment="1" applyProtection="1">
      <alignment horizontal="center" vertical="center" wrapText="1"/>
    </xf>
    <xf numFmtId="0" fontId="9" fillId="0" borderId="0" xfId="7" applyFont="1" applyFill="1" applyAlignment="1" applyProtection="1">
      <alignment horizontal="center" vertical="center" wrapText="1"/>
    </xf>
    <xf numFmtId="3" fontId="10" fillId="0" borderId="0" xfId="7" applyNumberFormat="1" applyFont="1" applyFill="1" applyAlignment="1" applyProtection="1">
      <alignment horizontal="center" vertical="center" wrapText="1"/>
    </xf>
    <xf numFmtId="0" fontId="10" fillId="0" borderId="0" xfId="7" applyFont="1" applyFill="1" applyAlignment="1" applyProtection="1">
      <alignment horizontal="center" vertical="center" wrapText="1"/>
    </xf>
    <xf numFmtId="0" fontId="5" fillId="0" borderId="0" xfId="0" applyFont="1" applyFill="1" applyBorder="1" applyAlignment="1" applyProtection="1">
      <alignment horizontal="left" vertical="center" wrapText="1"/>
    </xf>
    <xf numFmtId="0" fontId="0" fillId="7" borderId="42" xfId="0" applyFont="1" applyFill="1" applyBorder="1" applyAlignment="1" applyProtection="1">
      <alignment horizontal="center" vertical="center" wrapText="1"/>
    </xf>
    <xf numFmtId="165" fontId="0" fillId="7" borderId="29" xfId="0" applyNumberFormat="1" applyFill="1" applyBorder="1" applyAlignment="1" applyProtection="1">
      <alignment vertical="center" wrapText="1"/>
    </xf>
    <xf numFmtId="165" fontId="0" fillId="7" borderId="7" xfId="0" applyNumberFormat="1" applyFill="1" applyBorder="1" applyAlignment="1" applyProtection="1">
      <alignment vertical="center" wrapText="1"/>
    </xf>
    <xf numFmtId="0" fontId="4" fillId="7" borderId="43" xfId="0" applyFont="1" applyFill="1" applyBorder="1" applyAlignment="1" applyProtection="1">
      <alignment horizontal="center" vertical="center" wrapText="1"/>
    </xf>
    <xf numFmtId="3" fontId="0" fillId="7" borderId="44" xfId="0" applyNumberFormat="1" applyFill="1" applyBorder="1" applyAlignment="1" applyProtection="1">
      <alignment vertical="center" wrapText="1"/>
    </xf>
    <xf numFmtId="165" fontId="0" fillId="7" borderId="45" xfId="0" applyNumberFormat="1" applyFill="1" applyBorder="1" applyAlignment="1" applyProtection="1">
      <alignment vertical="center" wrapText="1"/>
    </xf>
    <xf numFmtId="3" fontId="0" fillId="7" borderId="46" xfId="0" applyNumberFormat="1" applyFill="1" applyBorder="1" applyAlignment="1" applyProtection="1">
      <alignment vertical="center" wrapText="1"/>
    </xf>
    <xf numFmtId="3" fontId="0" fillId="7" borderId="20" xfId="0" applyNumberFormat="1" applyFill="1" applyBorder="1" applyAlignment="1" applyProtection="1">
      <alignment vertical="center" wrapText="1"/>
    </xf>
    <xf numFmtId="3" fontId="0" fillId="7" borderId="4" xfId="0" applyNumberFormat="1" applyFill="1" applyBorder="1" applyAlignment="1" applyProtection="1">
      <alignment vertical="center" wrapText="1"/>
    </xf>
    <xf numFmtId="0" fontId="4" fillId="9" borderId="6" xfId="0" applyFont="1" applyFill="1" applyBorder="1" applyAlignment="1" applyProtection="1">
      <alignment horizontal="center" vertical="center" wrapText="1"/>
    </xf>
    <xf numFmtId="3" fontId="4" fillId="9" borderId="23" xfId="0" applyNumberFormat="1" applyFont="1" applyFill="1" applyBorder="1" applyAlignment="1" applyProtection="1">
      <alignment vertical="center" wrapText="1"/>
    </xf>
    <xf numFmtId="0" fontId="0" fillId="7" borderId="25" xfId="0" applyFont="1" applyFill="1" applyBorder="1" applyAlignment="1" applyProtection="1">
      <alignment horizontal="center" vertical="center" wrapText="1"/>
    </xf>
    <xf numFmtId="165" fontId="0" fillId="7" borderId="26" xfId="0" applyNumberFormat="1" applyFill="1" applyBorder="1" applyAlignment="1" applyProtection="1">
      <alignment vertical="center" wrapText="1"/>
    </xf>
    <xf numFmtId="3" fontId="0" fillId="7" borderId="27" xfId="0" applyNumberFormat="1" applyFill="1" applyBorder="1" applyAlignment="1" applyProtection="1">
      <alignment vertical="center" wrapText="1"/>
    </xf>
    <xf numFmtId="165" fontId="0" fillId="7" borderId="44" xfId="0" applyNumberFormat="1" applyFill="1" applyBorder="1" applyAlignment="1" applyProtection="1">
      <alignment vertical="center" wrapText="1"/>
    </xf>
    <xf numFmtId="3" fontId="0" fillId="7" borderId="29" xfId="0" applyNumberFormat="1" applyFill="1" applyBorder="1" applyAlignment="1" applyProtection="1">
      <alignment vertical="center" wrapText="1"/>
    </xf>
    <xf numFmtId="165" fontId="4" fillId="0" borderId="0" xfId="0" applyNumberFormat="1" applyFont="1" applyFill="1" applyBorder="1" applyAlignment="1" applyProtection="1">
      <alignment vertical="center" wrapText="1"/>
    </xf>
    <xf numFmtId="0" fontId="6" fillId="8" borderId="10" xfId="0" applyFont="1" applyFill="1" applyBorder="1" applyAlignment="1" applyProtection="1">
      <alignment horizontal="center" vertical="center" wrapText="1"/>
    </xf>
    <xf numFmtId="0" fontId="6" fillId="8" borderId="30" xfId="0" applyFont="1" applyFill="1" applyBorder="1" applyAlignment="1" applyProtection="1">
      <alignment horizontal="center" vertical="center" wrapText="1"/>
    </xf>
    <xf numFmtId="0" fontId="6" fillId="8" borderId="31" xfId="0" applyFont="1" applyFill="1" applyBorder="1" applyAlignment="1" applyProtection="1">
      <alignment horizontal="center" vertical="center" wrapText="1"/>
    </xf>
    <xf numFmtId="165" fontId="0" fillId="8" borderId="30" xfId="0" applyNumberFormat="1" applyFill="1" applyBorder="1" applyAlignment="1" applyProtection="1">
      <alignment vertical="center" wrapText="1"/>
    </xf>
    <xf numFmtId="3" fontId="0" fillId="8" borderId="30" xfId="0" applyNumberFormat="1" applyFill="1" applyBorder="1" applyAlignment="1" applyProtection="1">
      <alignment vertical="center" wrapText="1"/>
    </xf>
    <xf numFmtId="165" fontId="0" fillId="8" borderId="31" xfId="0" applyNumberFormat="1" applyFill="1" applyBorder="1" applyAlignment="1" applyProtection="1">
      <alignment vertical="center" wrapText="1"/>
    </xf>
    <xf numFmtId="0" fontId="0" fillId="8" borderId="32" xfId="0" applyFill="1" applyBorder="1" applyAlignment="1" applyProtection="1">
      <alignment horizontal="center" vertical="center" wrapText="1"/>
    </xf>
    <xf numFmtId="165" fontId="0" fillId="8" borderId="29" xfId="0" applyNumberFormat="1" applyFill="1" applyBorder="1" applyAlignment="1" applyProtection="1">
      <alignment vertical="center" wrapText="1"/>
    </xf>
    <xf numFmtId="3" fontId="0" fillId="8" borderId="29" xfId="0" applyNumberFormat="1" applyFill="1" applyBorder="1" applyAlignment="1" applyProtection="1">
      <alignment vertical="center" wrapText="1"/>
    </xf>
    <xf numFmtId="165" fontId="0" fillId="8" borderId="33" xfId="0" applyNumberFormat="1" applyFill="1" applyBorder="1" applyAlignment="1" applyProtection="1">
      <alignment vertical="center" wrapText="1"/>
    </xf>
    <xf numFmtId="3" fontId="4" fillId="8" borderId="28" xfId="0" applyNumberFormat="1" applyFont="1" applyFill="1" applyBorder="1" applyAlignment="1" applyProtection="1">
      <alignment vertical="center" wrapText="1"/>
    </xf>
    <xf numFmtId="165" fontId="4" fillId="8" borderId="34" xfId="0" applyNumberFormat="1" applyFont="1" applyFill="1" applyBorder="1" applyAlignment="1" applyProtection="1">
      <alignment vertical="center" wrapText="1"/>
    </xf>
    <xf numFmtId="0" fontId="0" fillId="0" borderId="0" xfId="0" applyFont="1" applyFill="1" applyProtection="1"/>
    <xf numFmtId="0" fontId="6" fillId="0" borderId="0" xfId="0" applyFont="1" applyFill="1" applyBorder="1" applyAlignment="1" applyProtection="1">
      <alignment horizontal="center" vertical="center" wrapText="1"/>
    </xf>
    <xf numFmtId="0" fontId="6" fillId="7" borderId="47" xfId="0" applyFont="1" applyFill="1" applyBorder="1" applyAlignment="1" applyProtection="1">
      <alignment horizontal="center" vertical="center" wrapText="1"/>
    </xf>
    <xf numFmtId="3" fontId="4" fillId="7" borderId="30" xfId="0" applyNumberFormat="1" applyFont="1" applyFill="1" applyBorder="1" applyAlignment="1" applyProtection="1">
      <alignment horizontal="center" vertical="center" wrapText="1"/>
    </xf>
    <xf numFmtId="0" fontId="6" fillId="7" borderId="51" xfId="0" applyFont="1" applyFill="1" applyBorder="1" applyAlignment="1" applyProtection="1">
      <alignment horizontal="center" vertical="center" wrapText="1"/>
    </xf>
    <xf numFmtId="0" fontId="0" fillId="7" borderId="48" xfId="0" applyFont="1" applyFill="1" applyBorder="1" applyAlignment="1" applyProtection="1">
      <alignment horizontal="center" vertical="center" wrapText="1"/>
    </xf>
    <xf numFmtId="165" fontId="0" fillId="7" borderId="52" xfId="0" applyNumberFormat="1" applyFill="1" applyBorder="1" applyAlignment="1" applyProtection="1">
      <alignment vertical="center" wrapText="1"/>
    </xf>
    <xf numFmtId="0" fontId="0" fillId="7" borderId="49" xfId="0" applyFont="1" applyFill="1" applyBorder="1" applyAlignment="1" applyProtection="1">
      <alignment horizontal="center" vertical="center" wrapText="1"/>
    </xf>
    <xf numFmtId="0" fontId="0" fillId="7" borderId="50" xfId="0" applyFont="1" applyFill="1" applyBorder="1" applyAlignment="1" applyProtection="1">
      <alignment horizontal="center" vertical="center" wrapText="1"/>
    </xf>
    <xf numFmtId="165" fontId="0" fillId="7" borderId="53" xfId="0" applyNumberFormat="1" applyFill="1" applyBorder="1" applyAlignment="1" applyProtection="1">
      <alignment vertical="center" wrapText="1"/>
    </xf>
    <xf numFmtId="0" fontId="0" fillId="7" borderId="44" xfId="0" applyFill="1" applyBorder="1" applyAlignment="1" applyProtection="1">
      <alignment vertical="center" wrapText="1"/>
      <protection locked="0"/>
    </xf>
    <xf numFmtId="0" fontId="0" fillId="9" borderId="23" xfId="0" applyFill="1" applyBorder="1" applyAlignment="1" applyProtection="1">
      <alignment vertical="center" wrapText="1"/>
      <protection locked="0"/>
    </xf>
    <xf numFmtId="0" fontId="0" fillId="0" borderId="1" xfId="0" applyFill="1" applyBorder="1" applyAlignment="1" applyProtection="1">
      <alignment vertical="center" wrapText="1"/>
      <protection locked="0"/>
    </xf>
    <xf numFmtId="0" fontId="0" fillId="0" borderId="20" xfId="0" applyFill="1" applyBorder="1" applyAlignment="1" applyProtection="1">
      <alignment vertical="center" wrapText="1"/>
      <protection locked="0"/>
    </xf>
    <xf numFmtId="165" fontId="0" fillId="7" borderId="44" xfId="0" applyNumberFormat="1" applyFill="1" applyBorder="1" applyAlignment="1" applyProtection="1">
      <alignment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6" fillId="7" borderId="9" xfId="0" applyFont="1" applyFill="1" applyBorder="1" applyAlignment="1" applyProtection="1">
      <alignment horizontal="center" vertical="center" wrapText="1"/>
    </xf>
    <xf numFmtId="0" fontId="6" fillId="9" borderId="10" xfId="0" applyFont="1" applyFill="1" applyBorder="1" applyAlignment="1" applyProtection="1">
      <alignment horizontal="center" vertical="center" wrapText="1"/>
    </xf>
    <xf numFmtId="0" fontId="6" fillId="10" borderId="11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4" fillId="8" borderId="62" xfId="0" applyFont="1" applyFill="1" applyBorder="1" applyAlignment="1" applyProtection="1">
      <alignment horizontal="center" vertical="center" wrapText="1"/>
    </xf>
    <xf numFmtId="0" fontId="4" fillId="8" borderId="63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</xf>
    <xf numFmtId="165" fontId="7" fillId="7" borderId="70" xfId="0" applyNumberFormat="1" applyFont="1" applyFill="1" applyBorder="1" applyAlignment="1" applyProtection="1">
      <alignment horizontal="center" vertical="center" wrapText="1"/>
    </xf>
    <xf numFmtId="165" fontId="7" fillId="7" borderId="71" xfId="0" applyNumberFormat="1" applyFont="1" applyFill="1" applyBorder="1" applyAlignment="1" applyProtection="1">
      <alignment horizontal="center" vertical="center" wrapText="1"/>
    </xf>
    <xf numFmtId="165" fontId="7" fillId="8" borderId="30" xfId="0" applyNumberFormat="1" applyFont="1" applyFill="1" applyBorder="1" applyAlignment="1" applyProtection="1">
      <alignment horizontal="center" vertical="center" wrapText="1"/>
    </xf>
    <xf numFmtId="165" fontId="7" fillId="8" borderId="31" xfId="0" applyNumberFormat="1" applyFont="1" applyFill="1" applyBorder="1" applyAlignment="1" applyProtection="1">
      <alignment horizontal="center" vertical="center" wrapText="1"/>
    </xf>
    <xf numFmtId="165" fontId="7" fillId="9" borderId="30" xfId="0" applyNumberFormat="1" applyFont="1" applyFill="1" applyBorder="1" applyAlignment="1" applyProtection="1">
      <alignment horizontal="center" vertical="center" wrapText="1"/>
    </xf>
    <xf numFmtId="165" fontId="7" fillId="9" borderId="31" xfId="0" applyNumberFormat="1" applyFont="1" applyFill="1" applyBorder="1" applyAlignment="1" applyProtection="1">
      <alignment horizontal="center" vertical="center" wrapText="1"/>
    </xf>
    <xf numFmtId="165" fontId="7" fillId="0" borderId="30" xfId="0" applyNumberFormat="1" applyFont="1" applyFill="1" applyBorder="1" applyAlignment="1" applyProtection="1">
      <alignment horizontal="center" vertical="center" wrapText="1"/>
    </xf>
    <xf numFmtId="165" fontId="7" fillId="0" borderId="31" xfId="0" applyNumberFormat="1" applyFont="1" applyFill="1" applyBorder="1" applyAlignment="1" applyProtection="1">
      <alignment horizontal="center" vertical="center" wrapText="1"/>
    </xf>
    <xf numFmtId="165" fontId="7" fillId="10" borderId="65" xfId="0" applyNumberFormat="1" applyFont="1" applyFill="1" applyBorder="1" applyAlignment="1" applyProtection="1">
      <alignment horizontal="center" vertical="center" wrapText="1"/>
    </xf>
    <xf numFmtId="165" fontId="7" fillId="10" borderId="66" xfId="0" applyNumberFormat="1" applyFont="1" applyFill="1" applyBorder="1" applyAlignment="1" applyProtection="1">
      <alignment horizontal="center" vertical="center" wrapText="1"/>
    </xf>
    <xf numFmtId="0" fontId="1" fillId="8" borderId="57" xfId="2" applyFont="1" applyFill="1" applyBorder="1" applyProtection="1">
      <alignment horizontal="center" vertical="center" wrapText="1"/>
    </xf>
    <xf numFmtId="0" fontId="1" fillId="8" borderId="58" xfId="2" applyFont="1" applyFill="1" applyBorder="1" applyProtection="1">
      <alignment horizontal="center" vertical="center" wrapText="1"/>
    </xf>
    <xf numFmtId="0" fontId="1" fillId="8" borderId="59" xfId="2" applyFont="1" applyFill="1" applyBorder="1" applyProtection="1">
      <alignment horizontal="center" vertical="center" wrapText="1"/>
    </xf>
    <xf numFmtId="0" fontId="0" fillId="0" borderId="60" xfId="0" applyFill="1" applyBorder="1" applyAlignment="1" applyProtection="1">
      <alignment horizontal="center" vertical="center" wrapText="1"/>
      <protection locked="0"/>
    </xf>
    <xf numFmtId="0" fontId="0" fillId="0" borderId="61" xfId="0" applyFill="1" applyBorder="1" applyAlignment="1" applyProtection="1">
      <alignment horizontal="center" vertical="center" wrapText="1"/>
      <protection locked="0"/>
    </xf>
    <xf numFmtId="0" fontId="2" fillId="0" borderId="1" xfId="3" applyFont="1" applyFill="1" applyBorder="1" applyAlignment="1" applyProtection="1">
      <alignment horizontal="left" vertical="center" wrapText="1"/>
    </xf>
    <xf numFmtId="0" fontId="1" fillId="0" borderId="1" xfId="3" applyFont="1" applyFill="1" applyBorder="1" applyAlignment="1" applyProtection="1">
      <alignment horizontal="center" vertical="center" wrapText="1"/>
    </xf>
    <xf numFmtId="0" fontId="1" fillId="0" borderId="60" xfId="3" applyFont="1" applyFill="1" applyBorder="1" applyAlignment="1" applyProtection="1">
      <alignment horizontal="center" vertical="center" wrapText="1"/>
    </xf>
    <xf numFmtId="0" fontId="1" fillId="0" borderId="30" xfId="3" applyFont="1" applyFill="1" applyBorder="1" applyAlignment="1" applyProtection="1">
      <alignment vertical="center" wrapText="1"/>
    </xf>
    <xf numFmtId="0" fontId="3" fillId="0" borderId="23" xfId="0" applyFont="1" applyFill="1" applyBorder="1" applyProtection="1"/>
    <xf numFmtId="0" fontId="3" fillId="0" borderId="1" xfId="0" applyFont="1" applyFill="1" applyBorder="1" applyProtection="1"/>
    <xf numFmtId="0" fontId="4" fillId="0" borderId="8" xfId="0" applyFont="1" applyFill="1" applyBorder="1" applyAlignment="1" applyProtection="1">
      <alignment horizontal="center" vertical="center" wrapText="1"/>
    </xf>
    <xf numFmtId="164" fontId="0" fillId="0" borderId="0" xfId="0" applyNumberFormat="1" applyFill="1" applyBorder="1" applyAlignment="1" applyProtection="1">
      <alignment horizontal="center" vertical="center" wrapText="1"/>
    </xf>
    <xf numFmtId="0" fontId="1" fillId="7" borderId="22" xfId="2" applyFont="1" applyFill="1" applyBorder="1" applyProtection="1">
      <alignment horizontal="center" vertical="center" wrapText="1"/>
    </xf>
    <xf numFmtId="0" fontId="1" fillId="7" borderId="64" xfId="2" applyFont="1" applyFill="1" applyBorder="1" applyProtection="1">
      <alignment horizontal="center" vertical="center" wrapText="1"/>
    </xf>
    <xf numFmtId="0" fontId="2" fillId="5" borderId="7" xfId="3" applyFont="1" applyFill="1" applyBorder="1" applyAlignment="1" applyProtection="1">
      <alignment horizontal="left" vertical="center" wrapText="1"/>
    </xf>
    <xf numFmtId="0" fontId="2" fillId="5" borderId="29" xfId="3" applyFont="1" applyFill="1" applyBorder="1" applyAlignment="1" applyProtection="1">
      <alignment horizontal="left" vertical="center" wrapText="1"/>
    </xf>
    <xf numFmtId="0" fontId="2" fillId="5" borderId="23" xfId="3" applyFont="1" applyFill="1" applyBorder="1" applyAlignment="1" applyProtection="1">
      <alignment horizontal="left" vertical="center" wrapText="1"/>
    </xf>
    <xf numFmtId="0" fontId="1" fillId="5" borderId="78" xfId="3" applyFont="1" applyFill="1" applyBorder="1" applyAlignment="1" applyProtection="1">
      <alignment horizontal="center" vertical="center" wrapText="1"/>
    </xf>
    <xf numFmtId="0" fontId="1" fillId="5" borderId="79" xfId="3" applyFont="1" applyFill="1" applyBorder="1" applyAlignment="1" applyProtection="1">
      <alignment horizontal="center" vertical="center" wrapText="1"/>
    </xf>
    <xf numFmtId="0" fontId="1" fillId="5" borderId="5" xfId="3" applyFont="1" applyFill="1" applyBorder="1" applyAlignment="1" applyProtection="1">
      <alignment horizontal="center" vertical="center" wrapText="1"/>
    </xf>
    <xf numFmtId="0" fontId="1" fillId="5" borderId="0" xfId="3" applyFont="1" applyFill="1" applyBorder="1" applyAlignment="1" applyProtection="1">
      <alignment horizontal="center" vertical="center" wrapText="1"/>
    </xf>
    <xf numFmtId="0" fontId="1" fillId="5" borderId="54" xfId="3" applyFont="1" applyFill="1" applyBorder="1" applyAlignment="1" applyProtection="1">
      <alignment horizontal="center" vertical="center" wrapText="1"/>
    </xf>
    <xf numFmtId="0" fontId="1" fillId="5" borderId="8" xfId="3" applyFont="1" applyFill="1" applyBorder="1" applyAlignment="1" applyProtection="1">
      <alignment horizontal="center" vertical="center" wrapText="1"/>
    </xf>
    <xf numFmtId="0" fontId="1" fillId="5" borderId="72" xfId="3" applyFont="1" applyFill="1" applyBorder="1" applyAlignment="1" applyProtection="1">
      <alignment vertical="center" wrapText="1"/>
    </xf>
    <xf numFmtId="0" fontId="1" fillId="5" borderId="73" xfId="3" applyFont="1" applyFill="1" applyBorder="1" applyAlignment="1" applyProtection="1">
      <alignment vertical="center" wrapText="1"/>
    </xf>
    <xf numFmtId="0" fontId="3" fillId="0" borderId="80" xfId="0" applyFont="1" applyBorder="1" applyProtection="1"/>
    <xf numFmtId="0" fontId="3" fillId="0" borderId="81" xfId="0" applyFont="1" applyBorder="1" applyProtection="1"/>
    <xf numFmtId="0" fontId="3" fillId="0" borderId="60" xfId="0" applyFont="1" applyBorder="1" applyProtection="1"/>
    <xf numFmtId="0" fontId="3" fillId="0" borderId="61" xfId="0" applyFont="1" applyBorder="1" applyProtection="1"/>
    <xf numFmtId="0" fontId="3" fillId="0" borderId="60" xfId="0" applyFont="1" applyFill="1" applyBorder="1" applyProtection="1"/>
    <xf numFmtId="0" fontId="3" fillId="0" borderId="61" xfId="0" applyFont="1" applyFill="1" applyBorder="1" applyProtection="1"/>
    <xf numFmtId="0" fontId="1" fillId="0" borderId="8" xfId="6" applyFont="1" applyFill="1" applyBorder="1" applyAlignment="1" applyProtection="1">
      <alignment horizontal="center" vertical="center" wrapText="1"/>
    </xf>
    <xf numFmtId="167" fontId="0" fillId="6" borderId="72" xfId="0" applyNumberFormat="1" applyFill="1" applyBorder="1" applyAlignment="1" applyProtection="1">
      <alignment horizontal="center" vertical="center" wrapText="1"/>
    </xf>
    <xf numFmtId="167" fontId="0" fillId="6" borderId="73" xfId="0" applyNumberFormat="1" applyFill="1" applyBorder="1" applyAlignment="1" applyProtection="1">
      <alignment horizontal="center" vertical="center" wrapText="1"/>
    </xf>
    <xf numFmtId="0" fontId="1" fillId="7" borderId="74" xfId="2" applyFont="1" applyFill="1" applyBorder="1" applyAlignment="1" applyProtection="1">
      <alignment horizontal="center" vertical="center" wrapText="1"/>
    </xf>
    <xf numFmtId="0" fontId="1" fillId="7" borderId="75" xfId="2" applyFont="1" applyFill="1" applyBorder="1" applyAlignment="1" applyProtection="1">
      <alignment horizontal="center" vertical="center" wrapText="1"/>
    </xf>
    <xf numFmtId="0" fontId="1" fillId="7" borderId="76" xfId="2" applyFont="1" applyFill="1" applyBorder="1" applyAlignment="1" applyProtection="1">
      <alignment horizontal="center" vertical="center" wrapText="1"/>
    </xf>
    <xf numFmtId="167" fontId="0" fillId="0" borderId="72" xfId="5" applyNumberFormat="1" applyFont="1" applyFill="1" applyBorder="1" applyAlignment="1" applyProtection="1">
      <alignment horizontal="center" vertical="center"/>
    </xf>
    <xf numFmtId="167" fontId="11" fillId="0" borderId="77" xfId="5" applyNumberFormat="1" applyFill="1" applyBorder="1" applyAlignment="1" applyProtection="1">
      <alignment horizontal="center" vertical="center"/>
    </xf>
    <xf numFmtId="167" fontId="11" fillId="0" borderId="73" xfId="5" applyNumberFormat="1" applyFill="1" applyBorder="1" applyAlignment="1" applyProtection="1">
      <alignment horizontal="center" vertical="center"/>
    </xf>
    <xf numFmtId="165" fontId="0" fillId="0" borderId="30" xfId="4" applyNumberFormat="1" applyFont="1" applyFill="1" applyBorder="1" applyAlignment="1" applyProtection="1">
      <alignment horizontal="center" vertical="center" wrapText="1"/>
    </xf>
    <xf numFmtId="165" fontId="0" fillId="0" borderId="31" xfId="4" applyNumberFormat="1" applyFont="1" applyFill="1" applyBorder="1" applyAlignment="1" applyProtection="1">
      <alignment horizontal="center" vertical="center" wrapText="1"/>
    </xf>
    <xf numFmtId="0" fontId="1" fillId="4" borderId="63" xfId="2" applyFont="1" applyFill="1" applyBorder="1" applyProtection="1">
      <alignment horizontal="center" vertical="center" wrapText="1"/>
    </xf>
    <xf numFmtId="0" fontId="1" fillId="4" borderId="67" xfId="2" applyFont="1" applyFill="1" applyBorder="1" applyProtection="1">
      <alignment horizontal="center" vertical="center" wrapText="1"/>
    </xf>
    <xf numFmtId="0" fontId="1" fillId="4" borderId="68" xfId="2" applyFont="1" applyFill="1" applyBorder="1" applyProtection="1">
      <alignment horizontal="center" vertical="center" wrapText="1"/>
    </xf>
    <xf numFmtId="0" fontId="4" fillId="4" borderId="69" xfId="0" applyFont="1" applyFill="1" applyBorder="1" applyAlignment="1" applyProtection="1">
      <alignment horizontal="center" vertical="center" wrapText="1"/>
    </xf>
    <xf numFmtId="0" fontId="4" fillId="4" borderId="68" xfId="0" applyFont="1" applyFill="1" applyBorder="1" applyAlignment="1" applyProtection="1">
      <alignment horizontal="center" vertical="center" wrapText="1"/>
    </xf>
    <xf numFmtId="165" fontId="0" fillId="0" borderId="70" xfId="4" applyNumberFormat="1" applyFont="1" applyFill="1" applyBorder="1" applyAlignment="1" applyProtection="1">
      <alignment horizontal="center" vertical="center" wrapText="1"/>
    </xf>
    <xf numFmtId="165" fontId="0" fillId="0" borderId="71" xfId="4" applyNumberFormat="1" applyFont="1" applyFill="1" applyBorder="1" applyAlignment="1" applyProtection="1">
      <alignment horizontal="center" vertical="center" wrapText="1"/>
    </xf>
    <xf numFmtId="165" fontId="0" fillId="0" borderId="65" xfId="4" applyNumberFormat="1" applyFont="1" applyFill="1" applyBorder="1" applyAlignment="1" applyProtection="1">
      <alignment horizontal="center" vertical="center" wrapText="1"/>
    </xf>
    <xf numFmtId="165" fontId="0" fillId="0" borderId="66" xfId="4" applyNumberFormat="1" applyFont="1" applyFill="1" applyBorder="1" applyAlignment="1" applyProtection="1">
      <alignment horizontal="center" vertical="center" wrapText="1"/>
    </xf>
  </cellXfs>
  <cellStyles count="8">
    <cellStyle name="Estilo 1" xfId="1"/>
    <cellStyle name="Estilo 2" xfId="2"/>
    <cellStyle name="Excel Built-in Normal" xfId="3"/>
    <cellStyle name="Moneda" xfId="4" builtinId="4"/>
    <cellStyle name="Normal" xfId="0" builtinId="0"/>
    <cellStyle name="Normal 2" xfId="5"/>
    <cellStyle name="Normal 3" xfId="6"/>
    <cellStyle name="Normal_RID LA PARADA DIC 07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Recaudo</a:t>
            </a:r>
          </a:p>
        </c:rich>
      </c:tx>
      <c:layout>
        <c:manualLayout>
          <c:xMode val="edge"/>
          <c:yMode val="edge"/>
          <c:x val="0.45866383478380995"/>
          <c:y val="4.02296587926508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335269685680617E-2"/>
          <c:y val="0.19431634563594871"/>
          <c:w val="0.87532912004420493"/>
          <c:h val="0.62752673831080563"/>
        </c:manualLayout>
      </c:layout>
      <c:lineChart>
        <c:grouping val="standard"/>
        <c:varyColors val="0"/>
        <c:ser>
          <c:idx val="0"/>
          <c:order val="0"/>
          <c:tx>
            <c:strRef>
              <c:f>RIM!$C$107</c:f>
              <c:strCache>
                <c:ptCount val="1"/>
                <c:pt idx="0">
                  <c:v>Total Recaudo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RIM!$C$108:$C$138</c:f>
              <c:numCache>
                <c:formatCode>#,##0</c:formatCode>
                <c:ptCount val="31"/>
                <c:pt idx="0">
                  <c:v>46888200</c:v>
                </c:pt>
                <c:pt idx="1">
                  <c:v>46492600</c:v>
                </c:pt>
                <c:pt idx="2">
                  <c:v>45571900</c:v>
                </c:pt>
                <c:pt idx="3">
                  <c:v>52370500</c:v>
                </c:pt>
                <c:pt idx="4">
                  <c:v>55637500</c:v>
                </c:pt>
                <c:pt idx="5">
                  <c:v>56302100</c:v>
                </c:pt>
                <c:pt idx="6">
                  <c:v>57199700</c:v>
                </c:pt>
                <c:pt idx="7">
                  <c:v>54242400</c:v>
                </c:pt>
                <c:pt idx="8">
                  <c:v>59629600</c:v>
                </c:pt>
                <c:pt idx="9">
                  <c:v>43473800</c:v>
                </c:pt>
                <c:pt idx="10">
                  <c:v>58027800</c:v>
                </c:pt>
                <c:pt idx="11">
                  <c:v>61938200</c:v>
                </c:pt>
                <c:pt idx="12">
                  <c:v>64907800</c:v>
                </c:pt>
                <c:pt idx="13">
                  <c:v>70394600</c:v>
                </c:pt>
                <c:pt idx="14">
                  <c:v>52885200</c:v>
                </c:pt>
                <c:pt idx="15">
                  <c:v>59067800</c:v>
                </c:pt>
                <c:pt idx="16">
                  <c:v>54989200</c:v>
                </c:pt>
                <c:pt idx="17">
                  <c:v>51488700</c:v>
                </c:pt>
                <c:pt idx="18">
                  <c:v>55410200</c:v>
                </c:pt>
                <c:pt idx="19">
                  <c:v>56929100</c:v>
                </c:pt>
                <c:pt idx="20">
                  <c:v>56501500</c:v>
                </c:pt>
                <c:pt idx="21">
                  <c:v>49703100</c:v>
                </c:pt>
                <c:pt idx="22">
                  <c:v>51090500</c:v>
                </c:pt>
                <c:pt idx="23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6B-4962-9C3F-70CA0F3FC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23592"/>
        <c:axId val="171924768"/>
      </c:lineChart>
      <c:catAx>
        <c:axId val="171923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lang="es-E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7192476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7192476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&quot;$ &quot;#,##0;[Red]&quot;$ &quot;#,##0" sourceLinked="0"/>
        <c:majorTickMark val="out"/>
        <c:minorTickMark val="none"/>
        <c:tickLblPos val="low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lang="es-E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71923592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056" r="0.75000000000000056" t="1" header="0.51180555555555562" footer="0.51180555555555562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1765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104775</xdr:colOff>
      <xdr:row>0</xdr:row>
      <xdr:rowOff>66675</xdr:rowOff>
    </xdr:from>
    <xdr:to>
      <xdr:col>0</xdr:col>
      <xdr:colOff>1219200</xdr:colOff>
      <xdr:row>3</xdr:row>
      <xdr:rowOff>57150</xdr:rowOff>
    </xdr:to>
    <xdr:pic>
      <xdr:nvPicPr>
        <xdr:cNvPr id="1766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66675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1767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104775</xdr:colOff>
      <xdr:row>0</xdr:row>
      <xdr:rowOff>66675</xdr:rowOff>
    </xdr:from>
    <xdr:to>
      <xdr:col>0</xdr:col>
      <xdr:colOff>1219200</xdr:colOff>
      <xdr:row>3</xdr:row>
      <xdr:rowOff>57150</xdr:rowOff>
    </xdr:to>
    <xdr:pic>
      <xdr:nvPicPr>
        <xdr:cNvPr id="1768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66675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10673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200025</xdr:colOff>
      <xdr:row>0</xdr:row>
      <xdr:rowOff>85725</xdr:rowOff>
    </xdr:from>
    <xdr:to>
      <xdr:col>0</xdr:col>
      <xdr:colOff>1314450</xdr:colOff>
      <xdr:row>3</xdr:row>
      <xdr:rowOff>76200</xdr:rowOff>
    </xdr:to>
    <xdr:pic>
      <xdr:nvPicPr>
        <xdr:cNvPr id="10674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85725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11697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152400</xdr:colOff>
      <xdr:row>0</xdr:row>
      <xdr:rowOff>85725</xdr:rowOff>
    </xdr:from>
    <xdr:to>
      <xdr:col>0</xdr:col>
      <xdr:colOff>1266825</xdr:colOff>
      <xdr:row>3</xdr:row>
      <xdr:rowOff>76200</xdr:rowOff>
    </xdr:to>
    <xdr:pic>
      <xdr:nvPicPr>
        <xdr:cNvPr id="11698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85725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12721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123825</xdr:colOff>
      <xdr:row>0</xdr:row>
      <xdr:rowOff>0</xdr:rowOff>
    </xdr:from>
    <xdr:to>
      <xdr:col>0</xdr:col>
      <xdr:colOff>1238250</xdr:colOff>
      <xdr:row>2</xdr:row>
      <xdr:rowOff>171450</xdr:rowOff>
    </xdr:to>
    <xdr:pic>
      <xdr:nvPicPr>
        <xdr:cNvPr id="1272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0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13745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114300</xdr:colOff>
      <xdr:row>0</xdr:row>
      <xdr:rowOff>0</xdr:rowOff>
    </xdr:from>
    <xdr:to>
      <xdr:col>0</xdr:col>
      <xdr:colOff>1228725</xdr:colOff>
      <xdr:row>2</xdr:row>
      <xdr:rowOff>171450</xdr:rowOff>
    </xdr:to>
    <xdr:pic>
      <xdr:nvPicPr>
        <xdr:cNvPr id="13746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14769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219075</xdr:colOff>
      <xdr:row>0</xdr:row>
      <xdr:rowOff>57150</xdr:rowOff>
    </xdr:from>
    <xdr:to>
      <xdr:col>0</xdr:col>
      <xdr:colOff>1333500</xdr:colOff>
      <xdr:row>3</xdr:row>
      <xdr:rowOff>47625</xdr:rowOff>
    </xdr:to>
    <xdr:pic>
      <xdr:nvPicPr>
        <xdr:cNvPr id="14770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57150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15793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200025</xdr:colOff>
      <xdr:row>0</xdr:row>
      <xdr:rowOff>0</xdr:rowOff>
    </xdr:from>
    <xdr:to>
      <xdr:col>0</xdr:col>
      <xdr:colOff>1314450</xdr:colOff>
      <xdr:row>2</xdr:row>
      <xdr:rowOff>171450</xdr:rowOff>
    </xdr:to>
    <xdr:pic>
      <xdr:nvPicPr>
        <xdr:cNvPr id="15794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0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168449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123825</xdr:colOff>
      <xdr:row>0</xdr:row>
      <xdr:rowOff>76200</xdr:rowOff>
    </xdr:from>
    <xdr:to>
      <xdr:col>0</xdr:col>
      <xdr:colOff>1238250</xdr:colOff>
      <xdr:row>3</xdr:row>
      <xdr:rowOff>66675</xdr:rowOff>
    </xdr:to>
    <xdr:pic>
      <xdr:nvPicPr>
        <xdr:cNvPr id="168450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76200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17841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161925</xdr:colOff>
      <xdr:row>0</xdr:row>
      <xdr:rowOff>28575</xdr:rowOff>
    </xdr:from>
    <xdr:to>
      <xdr:col>0</xdr:col>
      <xdr:colOff>1276350</xdr:colOff>
      <xdr:row>3</xdr:row>
      <xdr:rowOff>19050</xdr:rowOff>
    </xdr:to>
    <xdr:pic>
      <xdr:nvPicPr>
        <xdr:cNvPr id="1784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575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18865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180975</xdr:colOff>
      <xdr:row>0</xdr:row>
      <xdr:rowOff>57150</xdr:rowOff>
    </xdr:from>
    <xdr:to>
      <xdr:col>0</xdr:col>
      <xdr:colOff>1295400</xdr:colOff>
      <xdr:row>3</xdr:row>
      <xdr:rowOff>47625</xdr:rowOff>
    </xdr:to>
    <xdr:pic>
      <xdr:nvPicPr>
        <xdr:cNvPr id="18866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57150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19889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152400</xdr:colOff>
      <xdr:row>0</xdr:row>
      <xdr:rowOff>85725</xdr:rowOff>
    </xdr:from>
    <xdr:to>
      <xdr:col>0</xdr:col>
      <xdr:colOff>1266825</xdr:colOff>
      <xdr:row>3</xdr:row>
      <xdr:rowOff>76200</xdr:rowOff>
    </xdr:to>
    <xdr:pic>
      <xdr:nvPicPr>
        <xdr:cNvPr id="19890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85725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2481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419100</xdr:colOff>
      <xdr:row>0</xdr:row>
      <xdr:rowOff>180975</xdr:rowOff>
    </xdr:from>
    <xdr:to>
      <xdr:col>1</xdr:col>
      <xdr:colOff>76200</xdr:colOff>
      <xdr:row>3</xdr:row>
      <xdr:rowOff>171450</xdr:rowOff>
    </xdr:to>
    <xdr:pic>
      <xdr:nvPicPr>
        <xdr:cNvPr id="248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80975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20913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161925</xdr:colOff>
      <xdr:row>0</xdr:row>
      <xdr:rowOff>28575</xdr:rowOff>
    </xdr:from>
    <xdr:to>
      <xdr:col>0</xdr:col>
      <xdr:colOff>1276350</xdr:colOff>
      <xdr:row>3</xdr:row>
      <xdr:rowOff>19050</xdr:rowOff>
    </xdr:to>
    <xdr:pic>
      <xdr:nvPicPr>
        <xdr:cNvPr id="20914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575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21937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66675</xdr:rowOff>
    </xdr:from>
    <xdr:to>
      <xdr:col>0</xdr:col>
      <xdr:colOff>1285875</xdr:colOff>
      <xdr:row>3</xdr:row>
      <xdr:rowOff>57150</xdr:rowOff>
    </xdr:to>
    <xdr:pic>
      <xdr:nvPicPr>
        <xdr:cNvPr id="21938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6675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22961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133350</xdr:colOff>
      <xdr:row>0</xdr:row>
      <xdr:rowOff>66675</xdr:rowOff>
    </xdr:from>
    <xdr:to>
      <xdr:col>0</xdr:col>
      <xdr:colOff>1247775</xdr:colOff>
      <xdr:row>3</xdr:row>
      <xdr:rowOff>57150</xdr:rowOff>
    </xdr:to>
    <xdr:pic>
      <xdr:nvPicPr>
        <xdr:cNvPr id="2296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66675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23985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266700</xdr:colOff>
      <xdr:row>0</xdr:row>
      <xdr:rowOff>57150</xdr:rowOff>
    </xdr:from>
    <xdr:to>
      <xdr:col>0</xdr:col>
      <xdr:colOff>1381125</xdr:colOff>
      <xdr:row>3</xdr:row>
      <xdr:rowOff>47625</xdr:rowOff>
    </xdr:to>
    <xdr:pic>
      <xdr:nvPicPr>
        <xdr:cNvPr id="23986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57150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25009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114300</xdr:colOff>
      <xdr:row>0</xdr:row>
      <xdr:rowOff>104775</xdr:rowOff>
    </xdr:from>
    <xdr:to>
      <xdr:col>0</xdr:col>
      <xdr:colOff>1228725</xdr:colOff>
      <xdr:row>3</xdr:row>
      <xdr:rowOff>95250</xdr:rowOff>
    </xdr:to>
    <xdr:pic>
      <xdr:nvPicPr>
        <xdr:cNvPr id="25010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04775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26033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133350</xdr:colOff>
      <xdr:row>0</xdr:row>
      <xdr:rowOff>28575</xdr:rowOff>
    </xdr:from>
    <xdr:to>
      <xdr:col>0</xdr:col>
      <xdr:colOff>1247775</xdr:colOff>
      <xdr:row>3</xdr:row>
      <xdr:rowOff>19050</xdr:rowOff>
    </xdr:to>
    <xdr:pic>
      <xdr:nvPicPr>
        <xdr:cNvPr id="26034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8575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27057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228600</xdr:colOff>
      <xdr:row>0</xdr:row>
      <xdr:rowOff>9525</xdr:rowOff>
    </xdr:from>
    <xdr:to>
      <xdr:col>0</xdr:col>
      <xdr:colOff>1343025</xdr:colOff>
      <xdr:row>3</xdr:row>
      <xdr:rowOff>0</xdr:rowOff>
    </xdr:to>
    <xdr:pic>
      <xdr:nvPicPr>
        <xdr:cNvPr id="27058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9525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28425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114300</xdr:rowOff>
    </xdr:from>
    <xdr:to>
      <xdr:col>0</xdr:col>
      <xdr:colOff>1285875</xdr:colOff>
      <xdr:row>3</xdr:row>
      <xdr:rowOff>104775</xdr:rowOff>
    </xdr:to>
    <xdr:pic>
      <xdr:nvPicPr>
        <xdr:cNvPr id="28426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114300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29450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1114425</xdr:colOff>
      <xdr:row>2</xdr:row>
      <xdr:rowOff>171450</xdr:rowOff>
    </xdr:to>
    <xdr:pic>
      <xdr:nvPicPr>
        <xdr:cNvPr id="29451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30475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200025</xdr:colOff>
      <xdr:row>0</xdr:row>
      <xdr:rowOff>76200</xdr:rowOff>
    </xdr:from>
    <xdr:to>
      <xdr:col>0</xdr:col>
      <xdr:colOff>1314450</xdr:colOff>
      <xdr:row>3</xdr:row>
      <xdr:rowOff>66675</xdr:rowOff>
    </xdr:to>
    <xdr:pic>
      <xdr:nvPicPr>
        <xdr:cNvPr id="30476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76200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3505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257175</xdr:colOff>
      <xdr:row>0</xdr:row>
      <xdr:rowOff>142875</xdr:rowOff>
    </xdr:from>
    <xdr:to>
      <xdr:col>0</xdr:col>
      <xdr:colOff>1228725</xdr:colOff>
      <xdr:row>3</xdr:row>
      <xdr:rowOff>19050</xdr:rowOff>
    </xdr:to>
    <xdr:pic>
      <xdr:nvPicPr>
        <xdr:cNvPr id="3506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142875"/>
          <a:ext cx="97155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31500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9525</xdr:rowOff>
    </xdr:from>
    <xdr:to>
      <xdr:col>0</xdr:col>
      <xdr:colOff>1209675</xdr:colOff>
      <xdr:row>3</xdr:row>
      <xdr:rowOff>0</xdr:rowOff>
    </xdr:to>
    <xdr:pic>
      <xdr:nvPicPr>
        <xdr:cNvPr id="31501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9525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32524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228600</xdr:colOff>
      <xdr:row>0</xdr:row>
      <xdr:rowOff>123825</xdr:rowOff>
    </xdr:from>
    <xdr:to>
      <xdr:col>0</xdr:col>
      <xdr:colOff>1343025</xdr:colOff>
      <xdr:row>3</xdr:row>
      <xdr:rowOff>114300</xdr:rowOff>
    </xdr:to>
    <xdr:pic>
      <xdr:nvPicPr>
        <xdr:cNvPr id="32525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23825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75</xdr:row>
      <xdr:rowOff>95250</xdr:rowOff>
    </xdr:from>
    <xdr:to>
      <xdr:col>8</xdr:col>
      <xdr:colOff>409575</xdr:colOff>
      <xdr:row>83</xdr:row>
      <xdr:rowOff>95250</xdr:rowOff>
    </xdr:to>
    <xdr:graphicFrame macro="">
      <xdr:nvGraphicFramePr>
        <xdr:cNvPr id="33417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0</xdr:row>
      <xdr:rowOff>85725</xdr:rowOff>
    </xdr:from>
    <xdr:to>
      <xdr:col>7</xdr:col>
      <xdr:colOff>638175</xdr:colOff>
      <xdr:row>0</xdr:row>
      <xdr:rowOff>666750</xdr:rowOff>
    </xdr:to>
    <xdr:pic>
      <xdr:nvPicPr>
        <xdr:cNvPr id="33418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4700" y="85725"/>
          <a:ext cx="1181100" cy="581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209550</xdr:rowOff>
    </xdr:from>
    <xdr:to>
      <xdr:col>0</xdr:col>
      <xdr:colOff>1409700</xdr:colOff>
      <xdr:row>2</xdr:row>
      <xdr:rowOff>171450</xdr:rowOff>
    </xdr:to>
    <xdr:pic>
      <xdr:nvPicPr>
        <xdr:cNvPr id="33419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209550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4529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152400</xdr:colOff>
      <xdr:row>0</xdr:row>
      <xdr:rowOff>57150</xdr:rowOff>
    </xdr:from>
    <xdr:to>
      <xdr:col>0</xdr:col>
      <xdr:colOff>1266825</xdr:colOff>
      <xdr:row>3</xdr:row>
      <xdr:rowOff>47625</xdr:rowOff>
    </xdr:to>
    <xdr:pic>
      <xdr:nvPicPr>
        <xdr:cNvPr id="4530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7150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5861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133350</xdr:colOff>
      <xdr:row>0</xdr:row>
      <xdr:rowOff>76200</xdr:rowOff>
    </xdr:from>
    <xdr:to>
      <xdr:col>0</xdr:col>
      <xdr:colOff>1247775</xdr:colOff>
      <xdr:row>3</xdr:row>
      <xdr:rowOff>66675</xdr:rowOff>
    </xdr:to>
    <xdr:pic>
      <xdr:nvPicPr>
        <xdr:cNvPr id="586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76200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5863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104775</xdr:colOff>
      <xdr:row>0</xdr:row>
      <xdr:rowOff>66675</xdr:rowOff>
    </xdr:from>
    <xdr:to>
      <xdr:col>0</xdr:col>
      <xdr:colOff>1219200</xdr:colOff>
      <xdr:row>3</xdr:row>
      <xdr:rowOff>57150</xdr:rowOff>
    </xdr:to>
    <xdr:pic>
      <xdr:nvPicPr>
        <xdr:cNvPr id="5864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66675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6681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161925</xdr:colOff>
      <xdr:row>0</xdr:row>
      <xdr:rowOff>123825</xdr:rowOff>
    </xdr:from>
    <xdr:to>
      <xdr:col>0</xdr:col>
      <xdr:colOff>1276350</xdr:colOff>
      <xdr:row>3</xdr:row>
      <xdr:rowOff>114300</xdr:rowOff>
    </xdr:to>
    <xdr:pic>
      <xdr:nvPicPr>
        <xdr:cNvPr id="668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23825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6683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161925</xdr:colOff>
      <xdr:row>0</xdr:row>
      <xdr:rowOff>123825</xdr:rowOff>
    </xdr:from>
    <xdr:to>
      <xdr:col>0</xdr:col>
      <xdr:colOff>1276350</xdr:colOff>
      <xdr:row>3</xdr:row>
      <xdr:rowOff>114300</xdr:rowOff>
    </xdr:to>
    <xdr:pic>
      <xdr:nvPicPr>
        <xdr:cNvPr id="6684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23825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7601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1114425</xdr:colOff>
      <xdr:row>2</xdr:row>
      <xdr:rowOff>171450</xdr:rowOff>
    </xdr:to>
    <xdr:pic>
      <xdr:nvPicPr>
        <xdr:cNvPr id="760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8625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133350</xdr:colOff>
      <xdr:row>0</xdr:row>
      <xdr:rowOff>19050</xdr:rowOff>
    </xdr:from>
    <xdr:to>
      <xdr:col>0</xdr:col>
      <xdr:colOff>1247775</xdr:colOff>
      <xdr:row>3</xdr:row>
      <xdr:rowOff>9525</xdr:rowOff>
    </xdr:to>
    <xdr:pic>
      <xdr:nvPicPr>
        <xdr:cNvPr id="8626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9050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9890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95250</xdr:rowOff>
    </xdr:from>
    <xdr:to>
      <xdr:col>0</xdr:col>
      <xdr:colOff>1285875</xdr:colOff>
      <xdr:row>3</xdr:row>
      <xdr:rowOff>85725</xdr:rowOff>
    </xdr:to>
    <xdr:pic>
      <xdr:nvPicPr>
        <xdr:cNvPr id="9891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95250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GENCY/Proceso%20Prestaci&#243;n%20del%20Servicio/Peajes/Contrato%20C&#250;cuta/Los%20Acacios/2013/-RIDYM_Acacios_1302_v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RIM"/>
      <sheetName val="Parametro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>
        <row r="6">
          <cell r="E6">
            <v>5</v>
          </cell>
        </row>
      </sheetData>
      <sheetData sheetId="3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J114"/>
  <sheetViews>
    <sheetView topLeftCell="A7" zoomScale="90" zoomScaleNormal="90" zoomScaleSheetLayoutView="110" workbookViewId="0">
      <selection activeCell="A78" sqref="A78:J78"/>
    </sheetView>
  </sheetViews>
  <sheetFormatPr baseColWidth="10" defaultRowHeight="12.75" x14ac:dyDescent="0.2"/>
  <cols>
    <col min="1" max="1" width="21.85546875" style="17" customWidth="1"/>
    <col min="2" max="2" width="14.28515625" style="17" customWidth="1"/>
    <col min="3" max="3" width="13.5703125" style="17" customWidth="1"/>
    <col min="4" max="4" width="14.42578125" style="17" customWidth="1"/>
    <col min="5" max="6" width="13.5703125" style="17" customWidth="1"/>
    <col min="7" max="7" width="13.140625" style="17" customWidth="1"/>
    <col min="8" max="8" width="13.5703125" style="17" customWidth="1"/>
    <col min="9" max="9" width="15.140625" style="17" customWidth="1"/>
    <col min="10" max="16384" width="11.42578125" style="17"/>
  </cols>
  <sheetData>
    <row r="1" spans="1:8" ht="48" customHeight="1" x14ac:dyDescent="0.2">
      <c r="A1" s="167"/>
      <c r="B1" s="168" t="s">
        <v>50</v>
      </c>
      <c r="C1" s="168"/>
      <c r="D1" s="168"/>
      <c r="E1" s="168"/>
      <c r="F1" s="169"/>
      <c r="G1" s="170"/>
      <c r="H1" s="170"/>
    </row>
    <row r="2" spans="1:8" x14ac:dyDescent="0.15">
      <c r="A2" s="167"/>
      <c r="B2" s="167"/>
      <c r="C2" s="168"/>
      <c r="D2" s="168"/>
      <c r="E2" s="168"/>
      <c r="F2" s="168"/>
      <c r="G2" s="171" t="s">
        <v>51</v>
      </c>
      <c r="H2" s="171" t="s">
        <v>0</v>
      </c>
    </row>
    <row r="3" spans="1:8" ht="14.25" customHeight="1" x14ac:dyDescent="0.15">
      <c r="A3" s="167"/>
      <c r="B3" s="167"/>
      <c r="C3" s="168"/>
      <c r="D3" s="168"/>
      <c r="E3" s="168"/>
      <c r="F3" s="168"/>
      <c r="G3" s="172" t="s">
        <v>49</v>
      </c>
      <c r="H3" s="172" t="s">
        <v>1</v>
      </c>
    </row>
    <row r="4" spans="1:8" ht="14.25" customHeight="1" x14ac:dyDescent="0.15">
      <c r="A4" s="167"/>
      <c r="B4" s="167"/>
      <c r="C4" s="168"/>
      <c r="D4" s="168"/>
      <c r="E4" s="168"/>
      <c r="F4" s="168"/>
      <c r="G4" s="172" t="s">
        <v>2</v>
      </c>
      <c r="H4" s="172" t="s">
        <v>2</v>
      </c>
    </row>
    <row r="5" spans="1:8" ht="14.25" customHeight="1" x14ac:dyDescent="0.2">
      <c r="A5" s="1"/>
      <c r="B5" s="97"/>
      <c r="C5" s="97"/>
      <c r="D5" s="41"/>
      <c r="E5" s="41"/>
      <c r="F5" s="41"/>
      <c r="G5" s="41"/>
      <c r="H5" s="41"/>
    </row>
    <row r="6" spans="1:8" ht="12.75" customHeight="1" x14ac:dyDescent="0.2">
      <c r="A6" s="1" t="s">
        <v>3</v>
      </c>
      <c r="B6" s="173" t="str">
        <f>RIM!B6</f>
        <v>PANDEQUESO</v>
      </c>
      <c r="C6" s="173"/>
      <c r="D6" s="41"/>
    </row>
    <row r="7" spans="1:8" x14ac:dyDescent="0.2">
      <c r="A7" s="1"/>
      <c r="B7" s="93"/>
      <c r="C7" s="93"/>
      <c r="D7" s="41"/>
    </row>
    <row r="8" spans="1:8" ht="12.75" customHeight="1" x14ac:dyDescent="0.2">
      <c r="A8" s="1" t="s">
        <v>5</v>
      </c>
      <c r="B8" s="174">
        <f>RIM!B8</f>
        <v>42644</v>
      </c>
      <c r="C8" s="174"/>
      <c r="D8" s="174"/>
      <c r="E8" s="41"/>
      <c r="F8" s="41"/>
      <c r="G8" s="41"/>
      <c r="H8" s="41"/>
    </row>
    <row r="9" spans="1:8" ht="13.5" thickBot="1" x14ac:dyDescent="0.25"/>
    <row r="10" spans="1:8" ht="15.75" customHeight="1" thickBot="1" x14ac:dyDescent="0.25">
      <c r="A10" s="175" t="s">
        <v>6</v>
      </c>
      <c r="B10" s="175"/>
      <c r="C10" s="175"/>
      <c r="D10" s="175"/>
      <c r="E10" s="175"/>
      <c r="F10" s="175"/>
      <c r="G10" s="175"/>
      <c r="H10" s="175"/>
    </row>
    <row r="11" spans="1:8" ht="36.75" thickBot="1" x14ac:dyDescent="0.25">
      <c r="A11" s="23" t="s">
        <v>7</v>
      </c>
      <c r="B11" s="23" t="s">
        <v>8</v>
      </c>
      <c r="C11" s="23" t="s">
        <v>9</v>
      </c>
      <c r="D11" s="23" t="s">
        <v>10</v>
      </c>
      <c r="E11" s="23" t="s">
        <v>11</v>
      </c>
      <c r="F11" s="23" t="s">
        <v>12</v>
      </c>
      <c r="G11" s="23" t="s">
        <v>13</v>
      </c>
      <c r="H11" s="23" t="s">
        <v>14</v>
      </c>
    </row>
    <row r="12" spans="1:8" ht="15" customHeight="1" x14ac:dyDescent="0.2">
      <c r="A12" s="24" t="s">
        <v>15</v>
      </c>
      <c r="B12" s="8">
        <v>888</v>
      </c>
      <c r="C12" s="25">
        <v>7400</v>
      </c>
      <c r="D12" s="25">
        <f t="shared" ref="D12:D20" si="0">C12*B12</f>
        <v>6571200</v>
      </c>
      <c r="E12" s="8">
        <v>27</v>
      </c>
      <c r="F12" s="8">
        <v>0</v>
      </c>
      <c r="G12" s="8">
        <v>0</v>
      </c>
      <c r="H12" s="26">
        <f t="shared" ref="H12:H20" si="1">B12+E12+F12+G12</f>
        <v>915</v>
      </c>
    </row>
    <row r="13" spans="1:8" ht="15" customHeight="1" x14ac:dyDescent="0.2">
      <c r="A13" s="27" t="s">
        <v>16</v>
      </c>
      <c r="B13" s="8">
        <v>71</v>
      </c>
      <c r="C13" s="25">
        <v>3400</v>
      </c>
      <c r="D13" s="28">
        <f t="shared" si="0"/>
        <v>241400</v>
      </c>
      <c r="E13" s="8">
        <v>0</v>
      </c>
      <c r="F13" s="8">
        <v>0</v>
      </c>
      <c r="G13" s="8">
        <v>0</v>
      </c>
      <c r="H13" s="29">
        <f t="shared" si="1"/>
        <v>71</v>
      </c>
    </row>
    <row r="14" spans="1:8" ht="15" customHeight="1" x14ac:dyDescent="0.2">
      <c r="A14" s="27" t="s">
        <v>17</v>
      </c>
      <c r="B14" s="8">
        <v>864</v>
      </c>
      <c r="C14" s="25">
        <v>8100</v>
      </c>
      <c r="D14" s="28">
        <f t="shared" si="0"/>
        <v>6998400</v>
      </c>
      <c r="E14" s="8">
        <v>13</v>
      </c>
      <c r="F14" s="8">
        <v>0</v>
      </c>
      <c r="G14" s="8">
        <v>0</v>
      </c>
      <c r="H14" s="29">
        <f t="shared" si="1"/>
        <v>877</v>
      </c>
    </row>
    <row r="15" spans="1:8" ht="15" customHeight="1" x14ac:dyDescent="0.2">
      <c r="A15" s="27" t="s">
        <v>18</v>
      </c>
      <c r="B15" s="8">
        <v>131</v>
      </c>
      <c r="C15" s="25">
        <v>17200</v>
      </c>
      <c r="D15" s="28">
        <f t="shared" si="0"/>
        <v>2253200</v>
      </c>
      <c r="E15" s="8">
        <v>0</v>
      </c>
      <c r="F15" s="8">
        <v>0</v>
      </c>
      <c r="G15" s="8">
        <v>0</v>
      </c>
      <c r="H15" s="29">
        <f t="shared" si="1"/>
        <v>131</v>
      </c>
    </row>
    <row r="16" spans="1:8" ht="15" customHeight="1" x14ac:dyDescent="0.2">
      <c r="A16" s="27" t="s">
        <v>19</v>
      </c>
      <c r="B16" s="8">
        <v>93</v>
      </c>
      <c r="C16" s="25">
        <v>22000</v>
      </c>
      <c r="D16" s="28">
        <f t="shared" si="0"/>
        <v>2046000</v>
      </c>
      <c r="E16" s="8">
        <v>0</v>
      </c>
      <c r="F16" s="8">
        <v>0</v>
      </c>
      <c r="G16" s="8">
        <v>0</v>
      </c>
      <c r="H16" s="29">
        <f t="shared" si="1"/>
        <v>93</v>
      </c>
    </row>
    <row r="17" spans="1:8" ht="15" customHeight="1" x14ac:dyDescent="0.2">
      <c r="A17" s="27" t="s">
        <v>20</v>
      </c>
      <c r="B17" s="8">
        <v>304</v>
      </c>
      <c r="C17" s="25">
        <v>25000</v>
      </c>
      <c r="D17" s="28">
        <f t="shared" si="0"/>
        <v>7600000</v>
      </c>
      <c r="E17" s="8">
        <v>0</v>
      </c>
      <c r="F17" s="8">
        <v>0</v>
      </c>
      <c r="G17" s="8">
        <v>0</v>
      </c>
      <c r="H17" s="29">
        <f t="shared" si="1"/>
        <v>304</v>
      </c>
    </row>
    <row r="18" spans="1:8" ht="15" customHeight="1" x14ac:dyDescent="0.2">
      <c r="A18" s="27" t="s">
        <v>21</v>
      </c>
      <c r="B18" s="8">
        <v>3</v>
      </c>
      <c r="C18" s="25">
        <v>5700</v>
      </c>
      <c r="D18" s="28">
        <f t="shared" si="0"/>
        <v>17100</v>
      </c>
      <c r="E18" s="8">
        <v>0</v>
      </c>
      <c r="F18" s="8">
        <v>0</v>
      </c>
      <c r="G18" s="8">
        <v>0</v>
      </c>
      <c r="H18" s="29">
        <f t="shared" si="1"/>
        <v>3</v>
      </c>
    </row>
    <row r="19" spans="1:8" ht="15" customHeight="1" x14ac:dyDescent="0.2">
      <c r="A19" s="27" t="s">
        <v>22</v>
      </c>
      <c r="B19" s="8">
        <v>1</v>
      </c>
      <c r="C19" s="25">
        <v>7400</v>
      </c>
      <c r="D19" s="28">
        <f t="shared" si="0"/>
        <v>7400</v>
      </c>
      <c r="E19" s="8">
        <v>0</v>
      </c>
      <c r="F19" s="8">
        <v>0</v>
      </c>
      <c r="G19" s="8">
        <v>0</v>
      </c>
      <c r="H19" s="29">
        <f t="shared" si="1"/>
        <v>1</v>
      </c>
    </row>
    <row r="20" spans="1:8" ht="15" customHeight="1" thickBot="1" x14ac:dyDescent="0.25">
      <c r="A20" s="98" t="s">
        <v>23</v>
      </c>
      <c r="B20" s="9">
        <v>0</v>
      </c>
      <c r="C20" s="99">
        <v>7700</v>
      </c>
      <c r="D20" s="100">
        <f t="shared" si="0"/>
        <v>0</v>
      </c>
      <c r="E20" s="8">
        <v>0</v>
      </c>
      <c r="F20" s="8">
        <v>0</v>
      </c>
      <c r="G20" s="8">
        <v>0</v>
      </c>
      <c r="H20" s="29">
        <f t="shared" si="1"/>
        <v>0</v>
      </c>
    </row>
    <row r="21" spans="1:8" ht="15" customHeight="1" thickBot="1" x14ac:dyDescent="0.25">
      <c r="A21" s="101" t="s">
        <v>24</v>
      </c>
      <c r="B21" s="102">
        <f>SUM(B12:B20)</f>
        <v>2355</v>
      </c>
      <c r="C21" s="137"/>
      <c r="D21" s="103">
        <f>SUM(D12:D20)</f>
        <v>25734700</v>
      </c>
      <c r="E21" s="104">
        <f>SUM(E12:E20)</f>
        <v>40</v>
      </c>
      <c r="F21" s="104">
        <f t="shared" ref="F21:G21" si="2">SUM(F12:F20)</f>
        <v>0</v>
      </c>
      <c r="G21" s="104">
        <f t="shared" si="2"/>
        <v>0</v>
      </c>
      <c r="H21" s="106">
        <f>SUM(H12:H20)</f>
        <v>2395</v>
      </c>
    </row>
    <row r="22" spans="1:8" ht="15" customHeight="1" x14ac:dyDescent="0.2">
      <c r="A22" s="107" t="s">
        <v>25</v>
      </c>
      <c r="B22" s="108">
        <f>SUM(B12:B17)</f>
        <v>2351</v>
      </c>
      <c r="C22" s="138"/>
      <c r="D22" s="15">
        <f>+B22*278</f>
        <v>653578</v>
      </c>
      <c r="E22" s="37"/>
      <c r="F22" s="37"/>
      <c r="G22" s="37"/>
      <c r="H22" s="37"/>
    </row>
    <row r="23" spans="1:8" ht="15" customHeight="1" x14ac:dyDescent="0.2">
      <c r="A23" s="34" t="s">
        <v>26</v>
      </c>
      <c r="B23" s="139"/>
      <c r="C23" s="139"/>
      <c r="D23" s="3">
        <v>12800</v>
      </c>
      <c r="E23" s="41"/>
      <c r="F23" s="41"/>
      <c r="G23" s="41"/>
      <c r="H23" s="41"/>
    </row>
    <row r="24" spans="1:8" ht="15" customHeight="1" thickBot="1" x14ac:dyDescent="0.25">
      <c r="A24" s="38" t="s">
        <v>27</v>
      </c>
      <c r="B24" s="140"/>
      <c r="C24" s="140"/>
      <c r="D24" s="40">
        <f>D23+D21</f>
        <v>25747500</v>
      </c>
      <c r="E24" s="41"/>
      <c r="F24" s="41"/>
      <c r="G24" s="41"/>
      <c r="H24" s="41"/>
    </row>
    <row r="25" spans="1:8" ht="13.5" thickBot="1" x14ac:dyDescent="0.25"/>
    <row r="26" spans="1:8" ht="15.75" customHeight="1" thickBot="1" x14ac:dyDescent="0.25">
      <c r="A26" s="175" t="s">
        <v>28</v>
      </c>
      <c r="B26" s="175"/>
      <c r="C26" s="175"/>
      <c r="D26" s="175"/>
      <c r="E26" s="175"/>
      <c r="F26" s="175"/>
      <c r="G26" s="175"/>
      <c r="H26" s="175"/>
    </row>
    <row r="27" spans="1:8" ht="36.75" thickBot="1" x14ac:dyDescent="0.25">
      <c r="A27" s="23" t="s">
        <v>7</v>
      </c>
      <c r="B27" s="23" t="s">
        <v>8</v>
      </c>
      <c r="C27" s="23" t="s">
        <v>9</v>
      </c>
      <c r="D27" s="23" t="s">
        <v>10</v>
      </c>
      <c r="E27" s="23" t="s">
        <v>11</v>
      </c>
      <c r="F27" s="23" t="s">
        <v>12</v>
      </c>
      <c r="G27" s="23" t="s">
        <v>13</v>
      </c>
      <c r="H27" s="23" t="s">
        <v>29</v>
      </c>
    </row>
    <row r="28" spans="1:8" ht="15" customHeight="1" x14ac:dyDescent="0.2">
      <c r="A28" s="109" t="s">
        <v>15</v>
      </c>
      <c r="B28" s="11">
        <v>903</v>
      </c>
      <c r="C28" s="25">
        <f>C12</f>
        <v>7400</v>
      </c>
      <c r="D28" s="110">
        <f t="shared" ref="D28:D36" si="3">C28*B28</f>
        <v>6682200</v>
      </c>
      <c r="E28" s="8">
        <v>30</v>
      </c>
      <c r="F28" s="8">
        <v>0</v>
      </c>
      <c r="G28" s="8">
        <v>0</v>
      </c>
      <c r="H28" s="111">
        <f t="shared" ref="H28:H36" si="4">B28+E28+F28+G28</f>
        <v>933</v>
      </c>
    </row>
    <row r="29" spans="1:8" ht="15" customHeight="1" x14ac:dyDescent="0.2">
      <c r="A29" s="27" t="s">
        <v>16</v>
      </c>
      <c r="B29" s="10">
        <v>78</v>
      </c>
      <c r="C29" s="25">
        <f t="shared" ref="C29:C36" si="5">C13</f>
        <v>3400</v>
      </c>
      <c r="D29" s="28">
        <f t="shared" si="3"/>
        <v>265200</v>
      </c>
      <c r="E29" s="8">
        <v>0</v>
      </c>
      <c r="F29" s="8">
        <v>0</v>
      </c>
      <c r="G29" s="8">
        <v>0</v>
      </c>
      <c r="H29" s="29">
        <f t="shared" si="4"/>
        <v>78</v>
      </c>
    </row>
    <row r="30" spans="1:8" ht="15" customHeight="1" x14ac:dyDescent="0.2">
      <c r="A30" s="27" t="s">
        <v>17</v>
      </c>
      <c r="B30" s="10">
        <v>747</v>
      </c>
      <c r="C30" s="25">
        <f t="shared" si="5"/>
        <v>8100</v>
      </c>
      <c r="D30" s="28">
        <f t="shared" si="3"/>
        <v>6050700</v>
      </c>
      <c r="E30" s="8">
        <v>5</v>
      </c>
      <c r="F30" s="8">
        <v>0</v>
      </c>
      <c r="G30" s="8">
        <v>0</v>
      </c>
      <c r="H30" s="29">
        <f t="shared" si="4"/>
        <v>752</v>
      </c>
    </row>
    <row r="31" spans="1:8" ht="15" customHeight="1" x14ac:dyDescent="0.2">
      <c r="A31" s="27" t="s">
        <v>18</v>
      </c>
      <c r="B31" s="10">
        <v>103</v>
      </c>
      <c r="C31" s="25">
        <f t="shared" si="5"/>
        <v>17200</v>
      </c>
      <c r="D31" s="28">
        <f t="shared" si="3"/>
        <v>1771600</v>
      </c>
      <c r="E31" s="8">
        <v>0</v>
      </c>
      <c r="F31" s="8">
        <v>0</v>
      </c>
      <c r="G31" s="8">
        <v>0</v>
      </c>
      <c r="H31" s="29">
        <f t="shared" si="4"/>
        <v>103</v>
      </c>
    </row>
    <row r="32" spans="1:8" ht="15" customHeight="1" x14ac:dyDescent="0.2">
      <c r="A32" s="27" t="s">
        <v>19</v>
      </c>
      <c r="B32" s="10">
        <v>102</v>
      </c>
      <c r="C32" s="25">
        <f t="shared" si="5"/>
        <v>22000</v>
      </c>
      <c r="D32" s="28">
        <f t="shared" si="3"/>
        <v>2244000</v>
      </c>
      <c r="E32" s="8">
        <v>0</v>
      </c>
      <c r="F32" s="8">
        <v>0</v>
      </c>
      <c r="G32" s="8">
        <v>0</v>
      </c>
      <c r="H32" s="29">
        <f t="shared" si="4"/>
        <v>102</v>
      </c>
    </row>
    <row r="33" spans="1:8" ht="15" customHeight="1" x14ac:dyDescent="0.2">
      <c r="A33" s="27" t="s">
        <v>20</v>
      </c>
      <c r="B33" s="10">
        <v>165</v>
      </c>
      <c r="C33" s="25">
        <f t="shared" si="5"/>
        <v>25000</v>
      </c>
      <c r="D33" s="28">
        <f t="shared" si="3"/>
        <v>4125000</v>
      </c>
      <c r="E33" s="8">
        <v>0</v>
      </c>
      <c r="F33" s="8">
        <v>0</v>
      </c>
      <c r="G33" s="8">
        <v>0</v>
      </c>
      <c r="H33" s="29">
        <f t="shared" si="4"/>
        <v>165</v>
      </c>
    </row>
    <row r="34" spans="1:8" ht="15" customHeight="1" x14ac:dyDescent="0.2">
      <c r="A34" s="27" t="s">
        <v>21</v>
      </c>
      <c r="B34" s="10">
        <v>0</v>
      </c>
      <c r="C34" s="25">
        <f t="shared" si="5"/>
        <v>5700</v>
      </c>
      <c r="D34" s="28">
        <f t="shared" si="3"/>
        <v>0</v>
      </c>
      <c r="E34" s="8">
        <v>0</v>
      </c>
      <c r="F34" s="8">
        <v>0</v>
      </c>
      <c r="G34" s="8">
        <v>0</v>
      </c>
      <c r="H34" s="29">
        <f t="shared" si="4"/>
        <v>0</v>
      </c>
    </row>
    <row r="35" spans="1:8" ht="15" customHeight="1" x14ac:dyDescent="0.2">
      <c r="A35" s="27" t="s">
        <v>22</v>
      </c>
      <c r="B35" s="10">
        <v>2</v>
      </c>
      <c r="C35" s="25">
        <f t="shared" si="5"/>
        <v>7400</v>
      </c>
      <c r="D35" s="28">
        <f t="shared" si="3"/>
        <v>14800</v>
      </c>
      <c r="E35" s="8">
        <v>0</v>
      </c>
      <c r="F35" s="8">
        <v>0</v>
      </c>
      <c r="G35" s="8">
        <v>0</v>
      </c>
      <c r="H35" s="29">
        <f t="shared" si="4"/>
        <v>2</v>
      </c>
    </row>
    <row r="36" spans="1:8" ht="15" customHeight="1" thickBot="1" x14ac:dyDescent="0.25">
      <c r="A36" s="98" t="s">
        <v>23</v>
      </c>
      <c r="B36" s="12">
        <v>0</v>
      </c>
      <c r="C36" s="25">
        <f t="shared" si="5"/>
        <v>7700</v>
      </c>
      <c r="D36" s="100">
        <f t="shared" si="3"/>
        <v>0</v>
      </c>
      <c r="E36" s="8">
        <v>0</v>
      </c>
      <c r="F36" s="8">
        <v>0</v>
      </c>
      <c r="G36" s="8">
        <v>0</v>
      </c>
      <c r="H36" s="29">
        <f t="shared" si="4"/>
        <v>0</v>
      </c>
    </row>
    <row r="37" spans="1:8" ht="15" customHeight="1" thickBot="1" x14ac:dyDescent="0.25">
      <c r="A37" s="101" t="s">
        <v>24</v>
      </c>
      <c r="B37" s="102">
        <f>SUM(B28:B36)</f>
        <v>2100</v>
      </c>
      <c r="C37" s="112"/>
      <c r="D37" s="103">
        <f>SUM(D28:D36)</f>
        <v>21153500</v>
      </c>
      <c r="E37" s="104">
        <f>SUM(E28:E36)</f>
        <v>35</v>
      </c>
      <c r="F37" s="104">
        <f t="shared" ref="F37:G37" si="6">SUM(F28:F36)</f>
        <v>0</v>
      </c>
      <c r="G37" s="104">
        <f t="shared" si="6"/>
        <v>0</v>
      </c>
      <c r="H37" s="106">
        <f>SUM(H28:H36)</f>
        <v>2135</v>
      </c>
    </row>
    <row r="38" spans="1:8" ht="15" customHeight="1" x14ac:dyDescent="0.2">
      <c r="A38" s="107" t="s">
        <v>25</v>
      </c>
      <c r="B38" s="108">
        <f>SUM(B28:B33)</f>
        <v>2098</v>
      </c>
      <c r="C38" s="138"/>
      <c r="D38" s="15">
        <f>+B38*278</f>
        <v>583244</v>
      </c>
      <c r="E38" s="37"/>
      <c r="F38" s="37"/>
      <c r="G38" s="37"/>
      <c r="H38" s="37"/>
    </row>
    <row r="39" spans="1:8" ht="15" customHeight="1" x14ac:dyDescent="0.2">
      <c r="A39" s="34" t="s">
        <v>26</v>
      </c>
      <c r="B39" s="165"/>
      <c r="C39" s="166"/>
      <c r="D39" s="3">
        <v>9600</v>
      </c>
      <c r="E39" s="41"/>
      <c r="F39" s="41"/>
      <c r="G39" s="41"/>
      <c r="H39" s="41"/>
    </row>
    <row r="40" spans="1:8" ht="15" customHeight="1" thickBot="1" x14ac:dyDescent="0.25">
      <c r="A40" s="38" t="s">
        <v>30</v>
      </c>
      <c r="B40" s="140"/>
      <c r="C40" s="140"/>
      <c r="D40" s="40">
        <f>D39+D37</f>
        <v>21163100</v>
      </c>
      <c r="E40" s="41"/>
      <c r="F40" s="41"/>
      <c r="G40" s="41"/>
      <c r="H40" s="41"/>
    </row>
    <row r="41" spans="1:8" ht="12.75" customHeight="1" thickBot="1" x14ac:dyDescent="0.25">
      <c r="A41" s="93"/>
      <c r="B41" s="41"/>
      <c r="C41" s="41"/>
      <c r="D41" s="80"/>
      <c r="E41" s="41"/>
      <c r="F41" s="41"/>
      <c r="G41" s="41"/>
      <c r="H41" s="41"/>
    </row>
    <row r="42" spans="1:8" ht="12.75" customHeight="1" thickBot="1" x14ac:dyDescent="0.25">
      <c r="A42" s="175" t="s">
        <v>31</v>
      </c>
      <c r="B42" s="175"/>
      <c r="C42" s="175"/>
      <c r="D42" s="175"/>
      <c r="E42" s="175"/>
      <c r="F42" s="175"/>
      <c r="G42" s="175"/>
      <c r="H42" s="175"/>
    </row>
    <row r="43" spans="1:8" ht="36.75" thickBot="1" x14ac:dyDescent="0.25">
      <c r="A43" s="23" t="s">
        <v>7</v>
      </c>
      <c r="B43" s="23" t="s">
        <v>8</v>
      </c>
      <c r="C43" s="23" t="s">
        <v>9</v>
      </c>
      <c r="D43" s="23" t="s">
        <v>10</v>
      </c>
      <c r="E43" s="23" t="s">
        <v>11</v>
      </c>
      <c r="F43" s="23" t="s">
        <v>12</v>
      </c>
      <c r="G43" s="23" t="s">
        <v>13</v>
      </c>
      <c r="H43" s="23" t="s">
        <v>32</v>
      </c>
    </row>
    <row r="44" spans="1:8" ht="15" customHeight="1" x14ac:dyDescent="0.2">
      <c r="A44" s="24" t="s">
        <v>15</v>
      </c>
      <c r="B44" s="4">
        <f t="shared" ref="B44:B52" si="7">+B12+B28</f>
        <v>1791</v>
      </c>
      <c r="C44" s="25">
        <f>C12</f>
        <v>7400</v>
      </c>
      <c r="D44" s="25">
        <f t="shared" ref="D44:D52" si="8">C44*B44</f>
        <v>13253400</v>
      </c>
      <c r="E44" s="4">
        <f t="shared" ref="E44:G52" si="9">E12+E28</f>
        <v>57</v>
      </c>
      <c r="F44" s="4">
        <f t="shared" si="9"/>
        <v>0</v>
      </c>
      <c r="G44" s="4">
        <f t="shared" si="9"/>
        <v>0</v>
      </c>
      <c r="H44" s="26">
        <f t="shared" ref="H44:H52" si="10">B44+E44+F44+G44</f>
        <v>1848</v>
      </c>
    </row>
    <row r="45" spans="1:8" ht="15" customHeight="1" x14ac:dyDescent="0.2">
      <c r="A45" s="27" t="s">
        <v>16</v>
      </c>
      <c r="B45" s="4">
        <f t="shared" si="7"/>
        <v>149</v>
      </c>
      <c r="C45" s="25">
        <f t="shared" ref="C45:C52" si="11">C13</f>
        <v>3400</v>
      </c>
      <c r="D45" s="28">
        <f t="shared" si="8"/>
        <v>506600</v>
      </c>
      <c r="E45" s="5">
        <f t="shared" si="9"/>
        <v>0</v>
      </c>
      <c r="F45" s="5">
        <f t="shared" si="9"/>
        <v>0</v>
      </c>
      <c r="G45" s="5">
        <f t="shared" si="9"/>
        <v>0</v>
      </c>
      <c r="H45" s="29">
        <f t="shared" si="10"/>
        <v>149</v>
      </c>
    </row>
    <row r="46" spans="1:8" ht="15" customHeight="1" x14ac:dyDescent="0.2">
      <c r="A46" s="27" t="s">
        <v>17</v>
      </c>
      <c r="B46" s="4">
        <f t="shared" si="7"/>
        <v>1611</v>
      </c>
      <c r="C46" s="25">
        <f t="shared" si="11"/>
        <v>8100</v>
      </c>
      <c r="D46" s="28">
        <f t="shared" si="8"/>
        <v>13049100</v>
      </c>
      <c r="E46" s="5">
        <f t="shared" si="9"/>
        <v>18</v>
      </c>
      <c r="F46" s="5">
        <f t="shared" si="9"/>
        <v>0</v>
      </c>
      <c r="G46" s="5">
        <f t="shared" si="9"/>
        <v>0</v>
      </c>
      <c r="H46" s="29">
        <f t="shared" si="10"/>
        <v>1629</v>
      </c>
    </row>
    <row r="47" spans="1:8" ht="15" customHeight="1" x14ac:dyDescent="0.2">
      <c r="A47" s="27" t="s">
        <v>18</v>
      </c>
      <c r="B47" s="4">
        <f t="shared" si="7"/>
        <v>234</v>
      </c>
      <c r="C47" s="25">
        <f t="shared" si="11"/>
        <v>17200</v>
      </c>
      <c r="D47" s="28">
        <f t="shared" si="8"/>
        <v>4024800</v>
      </c>
      <c r="E47" s="5">
        <f t="shared" si="9"/>
        <v>0</v>
      </c>
      <c r="F47" s="5">
        <f t="shared" si="9"/>
        <v>0</v>
      </c>
      <c r="G47" s="5">
        <f t="shared" si="9"/>
        <v>0</v>
      </c>
      <c r="H47" s="29">
        <f t="shared" si="10"/>
        <v>234</v>
      </c>
    </row>
    <row r="48" spans="1:8" ht="15" customHeight="1" x14ac:dyDescent="0.2">
      <c r="A48" s="27" t="s">
        <v>19</v>
      </c>
      <c r="B48" s="4">
        <f t="shared" si="7"/>
        <v>195</v>
      </c>
      <c r="C48" s="25">
        <f t="shared" si="11"/>
        <v>22000</v>
      </c>
      <c r="D48" s="28">
        <f t="shared" si="8"/>
        <v>4290000</v>
      </c>
      <c r="E48" s="5">
        <f t="shared" si="9"/>
        <v>0</v>
      </c>
      <c r="F48" s="5">
        <f t="shared" si="9"/>
        <v>0</v>
      </c>
      <c r="G48" s="5">
        <f t="shared" si="9"/>
        <v>0</v>
      </c>
      <c r="H48" s="29">
        <f t="shared" si="10"/>
        <v>195</v>
      </c>
    </row>
    <row r="49" spans="1:10" ht="15" customHeight="1" x14ac:dyDescent="0.2">
      <c r="A49" s="27" t="s">
        <v>20</v>
      </c>
      <c r="B49" s="4">
        <f t="shared" si="7"/>
        <v>469</v>
      </c>
      <c r="C49" s="25">
        <f t="shared" si="11"/>
        <v>25000</v>
      </c>
      <c r="D49" s="28">
        <f t="shared" si="8"/>
        <v>11725000</v>
      </c>
      <c r="E49" s="5">
        <f t="shared" si="9"/>
        <v>0</v>
      </c>
      <c r="F49" s="5">
        <f t="shared" si="9"/>
        <v>0</v>
      </c>
      <c r="G49" s="5">
        <f t="shared" si="9"/>
        <v>0</v>
      </c>
      <c r="H49" s="29">
        <f t="shared" si="10"/>
        <v>469</v>
      </c>
    </row>
    <row r="50" spans="1:10" ht="15" customHeight="1" x14ac:dyDescent="0.2">
      <c r="A50" s="27" t="s">
        <v>21</v>
      </c>
      <c r="B50" s="4">
        <f t="shared" si="7"/>
        <v>3</v>
      </c>
      <c r="C50" s="25">
        <f t="shared" si="11"/>
        <v>5700</v>
      </c>
      <c r="D50" s="28">
        <f t="shared" si="8"/>
        <v>17100</v>
      </c>
      <c r="E50" s="5">
        <f t="shared" si="9"/>
        <v>0</v>
      </c>
      <c r="F50" s="5">
        <f t="shared" si="9"/>
        <v>0</v>
      </c>
      <c r="G50" s="5">
        <f t="shared" si="9"/>
        <v>0</v>
      </c>
      <c r="H50" s="29">
        <f t="shared" si="10"/>
        <v>3</v>
      </c>
    </row>
    <row r="51" spans="1:10" ht="15" customHeight="1" x14ac:dyDescent="0.2">
      <c r="A51" s="27" t="s">
        <v>22</v>
      </c>
      <c r="B51" s="4">
        <f t="shared" si="7"/>
        <v>3</v>
      </c>
      <c r="C51" s="25">
        <f t="shared" si="11"/>
        <v>7400</v>
      </c>
      <c r="D51" s="28">
        <f t="shared" si="8"/>
        <v>22200</v>
      </c>
      <c r="E51" s="5">
        <f t="shared" si="9"/>
        <v>0</v>
      </c>
      <c r="F51" s="5">
        <f t="shared" si="9"/>
        <v>0</v>
      </c>
      <c r="G51" s="5">
        <f t="shared" si="9"/>
        <v>0</v>
      </c>
      <c r="H51" s="29">
        <f t="shared" si="10"/>
        <v>3</v>
      </c>
    </row>
    <row r="52" spans="1:10" ht="15" customHeight="1" thickBot="1" x14ac:dyDescent="0.25">
      <c r="A52" s="98" t="s">
        <v>23</v>
      </c>
      <c r="B52" s="113">
        <f t="shared" si="7"/>
        <v>0</v>
      </c>
      <c r="C52" s="25">
        <f t="shared" si="11"/>
        <v>7700</v>
      </c>
      <c r="D52" s="100">
        <f t="shared" si="8"/>
        <v>0</v>
      </c>
      <c r="E52" s="5">
        <f t="shared" si="9"/>
        <v>0</v>
      </c>
      <c r="F52" s="5">
        <f t="shared" si="9"/>
        <v>0</v>
      </c>
      <c r="G52" s="5">
        <f t="shared" si="9"/>
        <v>0</v>
      </c>
      <c r="H52" s="29">
        <f t="shared" si="10"/>
        <v>0</v>
      </c>
    </row>
    <row r="53" spans="1:10" ht="15" customHeight="1" thickBot="1" x14ac:dyDescent="0.25">
      <c r="A53" s="101" t="s">
        <v>24</v>
      </c>
      <c r="B53" s="102">
        <f>SUM(B44:B52)</f>
        <v>4455</v>
      </c>
      <c r="C53" s="141"/>
      <c r="D53" s="103">
        <f>SUM(D44:D52)</f>
        <v>46888200</v>
      </c>
      <c r="E53" s="104">
        <f>SUM(E44:E52)</f>
        <v>75</v>
      </c>
      <c r="F53" s="105">
        <f>SUM(F44:F52)</f>
        <v>0</v>
      </c>
      <c r="G53" s="105">
        <f>SUM(G44:G52)</f>
        <v>0</v>
      </c>
      <c r="H53" s="106">
        <f>SUM(H44:H52)</f>
        <v>4530</v>
      </c>
    </row>
    <row r="54" spans="1:10" ht="15" customHeight="1" x14ac:dyDescent="0.2">
      <c r="A54" s="107" t="s">
        <v>25</v>
      </c>
      <c r="B54" s="108">
        <f>B22+B38</f>
        <v>4449</v>
      </c>
      <c r="C54" s="138"/>
      <c r="D54" s="15">
        <f>D38+D22</f>
        <v>1236822</v>
      </c>
      <c r="E54" s="37"/>
      <c r="F54" s="37"/>
      <c r="G54" s="37"/>
      <c r="H54" s="37"/>
    </row>
    <row r="55" spans="1:10" ht="15" customHeight="1" x14ac:dyDescent="0.2">
      <c r="A55" s="34" t="s">
        <v>26</v>
      </c>
      <c r="B55" s="139"/>
      <c r="C55" s="139"/>
      <c r="D55" s="36">
        <f>D39+D23</f>
        <v>22400</v>
      </c>
      <c r="E55" s="41"/>
      <c r="F55" s="41"/>
      <c r="G55" s="41"/>
      <c r="H55" s="41"/>
    </row>
    <row r="56" spans="1:10" ht="15" customHeight="1" thickBot="1" x14ac:dyDescent="0.25">
      <c r="A56" s="38" t="s">
        <v>27</v>
      </c>
      <c r="B56" s="140"/>
      <c r="C56" s="140"/>
      <c r="D56" s="40">
        <f>D55+D53</f>
        <v>46910600</v>
      </c>
      <c r="E56" s="41"/>
      <c r="F56" s="41"/>
      <c r="G56" s="41"/>
      <c r="H56" s="41"/>
    </row>
    <row r="57" spans="1:10" ht="13.5" thickBot="1" x14ac:dyDescent="0.25">
      <c r="A57" s="63"/>
      <c r="B57" s="41"/>
      <c r="C57" s="41"/>
      <c r="D57" s="114"/>
      <c r="E57" s="41"/>
      <c r="F57" s="41"/>
      <c r="G57" s="41"/>
      <c r="H57" s="41"/>
    </row>
    <row r="58" spans="1:10" ht="21" customHeight="1" x14ac:dyDescent="0.2">
      <c r="A58" s="162" t="s">
        <v>53</v>
      </c>
      <c r="B58" s="163"/>
      <c r="C58" s="163"/>
      <c r="D58" s="164"/>
      <c r="E58" s="162" t="s">
        <v>54</v>
      </c>
      <c r="F58" s="163"/>
      <c r="G58" s="163"/>
      <c r="H58" s="164"/>
      <c r="J58" s="64"/>
    </row>
    <row r="59" spans="1:10" ht="24" x14ac:dyDescent="0.2">
      <c r="A59" s="115" t="s">
        <v>7</v>
      </c>
      <c r="B59" s="116" t="s">
        <v>9</v>
      </c>
      <c r="C59" s="116" t="s">
        <v>33</v>
      </c>
      <c r="D59" s="117" t="s">
        <v>34</v>
      </c>
      <c r="E59" s="115" t="s">
        <v>7</v>
      </c>
      <c r="F59" s="116" t="s">
        <v>9</v>
      </c>
      <c r="G59" s="116" t="s">
        <v>33</v>
      </c>
      <c r="H59" s="117" t="s">
        <v>34</v>
      </c>
      <c r="J59" s="64"/>
    </row>
    <row r="60" spans="1:10" ht="15" hidden="1" customHeight="1" x14ac:dyDescent="0.2">
      <c r="A60" s="147" t="s">
        <v>15</v>
      </c>
      <c r="B60" s="118">
        <v>6400</v>
      </c>
      <c r="C60" s="119">
        <v>0</v>
      </c>
      <c r="D60" s="120">
        <f>B60*C60</f>
        <v>0</v>
      </c>
      <c r="E60" s="147" t="s">
        <v>15</v>
      </c>
      <c r="F60" s="118">
        <v>6400</v>
      </c>
      <c r="G60" s="119">
        <v>0</v>
      </c>
      <c r="H60" s="120">
        <f>F60*G60</f>
        <v>0</v>
      </c>
      <c r="J60" s="64"/>
    </row>
    <row r="61" spans="1:10" ht="15" customHeight="1" x14ac:dyDescent="0.2">
      <c r="A61" s="147"/>
      <c r="B61" s="118">
        <v>6900</v>
      </c>
      <c r="C61" s="13">
        <v>0</v>
      </c>
      <c r="D61" s="120">
        <f t="shared" ref="D61:D66" si="12">B61*C61</f>
        <v>0</v>
      </c>
      <c r="E61" s="147"/>
      <c r="F61" s="118">
        <f>C12</f>
        <v>7400</v>
      </c>
      <c r="G61" s="13">
        <v>11</v>
      </c>
      <c r="H61" s="120">
        <f t="shared" ref="H61:H66" si="13">F61*G61</f>
        <v>81400</v>
      </c>
      <c r="J61" s="64"/>
    </row>
    <row r="62" spans="1:10" ht="15" customHeight="1" x14ac:dyDescent="0.2">
      <c r="A62" s="142" t="s">
        <v>17</v>
      </c>
      <c r="B62" s="118">
        <v>7600</v>
      </c>
      <c r="C62" s="13">
        <v>0</v>
      </c>
      <c r="D62" s="120">
        <f t="shared" si="12"/>
        <v>0</v>
      </c>
      <c r="E62" s="143" t="s">
        <v>17</v>
      </c>
      <c r="F62" s="118">
        <f>C14</f>
        <v>8100</v>
      </c>
      <c r="G62" s="13">
        <v>10</v>
      </c>
      <c r="H62" s="120">
        <f t="shared" si="13"/>
        <v>81000</v>
      </c>
      <c r="J62" s="64"/>
    </row>
    <row r="63" spans="1:10" ht="15" customHeight="1" x14ac:dyDescent="0.2">
      <c r="A63" s="142" t="s">
        <v>18</v>
      </c>
      <c r="B63" s="118">
        <v>16100</v>
      </c>
      <c r="C63" s="13">
        <v>0</v>
      </c>
      <c r="D63" s="120">
        <f t="shared" si="12"/>
        <v>0</v>
      </c>
      <c r="E63" s="143" t="s">
        <v>18</v>
      </c>
      <c r="F63" s="118">
        <f t="shared" ref="F63:F65" si="14">C15</f>
        <v>17200</v>
      </c>
      <c r="G63" s="13">
        <v>1</v>
      </c>
      <c r="H63" s="120">
        <f t="shared" si="13"/>
        <v>17200</v>
      </c>
      <c r="J63" s="64"/>
    </row>
    <row r="64" spans="1:10" ht="15" customHeight="1" x14ac:dyDescent="0.2">
      <c r="A64" s="142" t="s">
        <v>19</v>
      </c>
      <c r="B64" s="118">
        <v>20600</v>
      </c>
      <c r="C64" s="13">
        <v>0</v>
      </c>
      <c r="D64" s="120">
        <f t="shared" si="12"/>
        <v>0</v>
      </c>
      <c r="E64" s="143" t="s">
        <v>19</v>
      </c>
      <c r="F64" s="118">
        <f t="shared" si="14"/>
        <v>22000</v>
      </c>
      <c r="G64" s="13">
        <v>0</v>
      </c>
      <c r="H64" s="120">
        <f t="shared" si="13"/>
        <v>0</v>
      </c>
      <c r="J64" s="64"/>
    </row>
    <row r="65" spans="1:10" ht="15" customHeight="1" thickBot="1" x14ac:dyDescent="0.25">
      <c r="A65" s="142" t="s">
        <v>20</v>
      </c>
      <c r="B65" s="118">
        <v>23400</v>
      </c>
      <c r="C65" s="13">
        <v>0</v>
      </c>
      <c r="D65" s="120">
        <f t="shared" si="12"/>
        <v>0</v>
      </c>
      <c r="E65" s="143" t="s">
        <v>20</v>
      </c>
      <c r="F65" s="118">
        <f t="shared" si="14"/>
        <v>25000</v>
      </c>
      <c r="G65" s="13">
        <v>1</v>
      </c>
      <c r="H65" s="120">
        <f t="shared" si="13"/>
        <v>25000</v>
      </c>
      <c r="J65" s="64"/>
    </row>
    <row r="66" spans="1:10" ht="15" hidden="1" customHeight="1" thickBot="1" x14ac:dyDescent="0.25">
      <c r="A66" s="121"/>
      <c r="B66" s="122"/>
      <c r="C66" s="123">
        <v>0</v>
      </c>
      <c r="D66" s="124">
        <f t="shared" si="12"/>
        <v>0</v>
      </c>
      <c r="E66" s="121"/>
      <c r="F66" s="122"/>
      <c r="G66" s="123">
        <v>0</v>
      </c>
      <c r="H66" s="124">
        <f t="shared" si="13"/>
        <v>0</v>
      </c>
      <c r="J66" s="64"/>
    </row>
    <row r="67" spans="1:10" ht="27" customHeight="1" thickBot="1" x14ac:dyDescent="0.25">
      <c r="A67" s="148" t="s">
        <v>35</v>
      </c>
      <c r="B67" s="149"/>
      <c r="C67" s="125">
        <f>SUM(C60:C66)</f>
        <v>0</v>
      </c>
      <c r="D67" s="126">
        <f>+D61+D62+D63+D64+D65</f>
        <v>0</v>
      </c>
      <c r="E67" s="148" t="s">
        <v>35</v>
      </c>
      <c r="F67" s="149"/>
      <c r="G67" s="125">
        <f>SUM(G60:G66)</f>
        <v>23</v>
      </c>
      <c r="H67" s="126">
        <f>+H61+H62+H63+H64+H65</f>
        <v>204600</v>
      </c>
      <c r="J67" s="64"/>
    </row>
    <row r="68" spans="1:10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</row>
    <row r="69" spans="1:10" ht="13.5" thickBot="1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</row>
    <row r="70" spans="1:10" s="64" customFormat="1" ht="23.1" customHeight="1" x14ac:dyDescent="0.2">
      <c r="A70" s="144" t="s">
        <v>36</v>
      </c>
      <c r="B70" s="152">
        <f>D56</f>
        <v>46910600</v>
      </c>
      <c r="C70" s="153"/>
      <c r="D70" s="127"/>
    </row>
    <row r="71" spans="1:10" s="64" customFormat="1" ht="23.1" customHeight="1" x14ac:dyDescent="0.2">
      <c r="A71" s="115" t="s">
        <v>37</v>
      </c>
      <c r="B71" s="154">
        <f>D67+H67</f>
        <v>204600</v>
      </c>
      <c r="C71" s="155"/>
    </row>
    <row r="72" spans="1:10" s="64" customFormat="1" ht="23.1" customHeight="1" x14ac:dyDescent="0.2">
      <c r="A72" s="145" t="s">
        <v>38</v>
      </c>
      <c r="B72" s="156">
        <f>B54*278</f>
        <v>1236822</v>
      </c>
      <c r="C72" s="157"/>
      <c r="D72" s="128"/>
    </row>
    <row r="73" spans="1:10" s="64" customFormat="1" ht="23.1" customHeight="1" x14ac:dyDescent="0.2">
      <c r="A73" s="78" t="s">
        <v>39</v>
      </c>
      <c r="B73" s="158">
        <f>B70*10%</f>
        <v>4691060</v>
      </c>
      <c r="C73" s="159"/>
      <c r="D73" s="80"/>
    </row>
    <row r="74" spans="1:10" s="64" customFormat="1" ht="23.1" customHeight="1" x14ac:dyDescent="0.2">
      <c r="A74" s="145" t="s">
        <v>40</v>
      </c>
      <c r="B74" s="156">
        <f>ROUND((B70-B72-B73)*70%,0)</f>
        <v>28687903</v>
      </c>
      <c r="C74" s="157"/>
      <c r="D74" s="80"/>
      <c r="E74" s="76"/>
      <c r="F74" s="76"/>
      <c r="G74" s="76"/>
    </row>
    <row r="75" spans="1:10" s="64" customFormat="1" ht="23.1" customHeight="1" thickBot="1" x14ac:dyDescent="0.25">
      <c r="A75" s="146" t="s">
        <v>52</v>
      </c>
      <c r="B75" s="160">
        <f>ROUND((B70-B72-B73)*30%,0)</f>
        <v>12294815</v>
      </c>
      <c r="C75" s="161"/>
      <c r="D75" s="80"/>
      <c r="E75" s="89"/>
      <c r="F75" s="89"/>
      <c r="G75" s="89"/>
    </row>
    <row r="76" spans="1:10" ht="20.25" customHeight="1" x14ac:dyDescent="0.2">
      <c r="A76" s="64"/>
      <c r="B76" s="64"/>
      <c r="C76" s="64"/>
      <c r="D76" s="80"/>
      <c r="E76" s="151" t="s">
        <v>47</v>
      </c>
      <c r="F76" s="151"/>
      <c r="G76" s="151"/>
      <c r="H76" s="64"/>
      <c r="I76" s="64"/>
      <c r="J76" s="64"/>
    </row>
    <row r="77" spans="1:10" ht="14.25" customHeight="1" x14ac:dyDescent="0.2">
      <c r="A77" s="150"/>
      <c r="B77" s="150"/>
      <c r="C77" s="150"/>
      <c r="D77" s="150"/>
      <c r="E77" s="150"/>
      <c r="F77" s="150"/>
      <c r="G77" s="150"/>
      <c r="H77" s="150"/>
      <c r="I77" s="150"/>
      <c r="J77" s="150"/>
    </row>
    <row r="78" spans="1:10" ht="15.75" customHeight="1" x14ac:dyDescent="0.2">
      <c r="A78" s="150"/>
      <c r="B78" s="150"/>
      <c r="C78" s="150"/>
      <c r="D78" s="150"/>
      <c r="E78" s="150"/>
      <c r="F78" s="150"/>
      <c r="G78" s="150"/>
      <c r="H78" s="150"/>
      <c r="I78" s="150"/>
      <c r="J78" s="150"/>
    </row>
    <row r="79" spans="1:10" ht="20.100000000000001" customHeight="1" x14ac:dyDescent="0.2">
      <c r="A79" s="64"/>
      <c r="B79" s="64"/>
      <c r="C79" s="64"/>
      <c r="D79" s="80"/>
      <c r="E79" s="64"/>
      <c r="F79" s="64"/>
      <c r="G79" s="64"/>
      <c r="H79" s="64"/>
      <c r="I79" s="64"/>
      <c r="J79" s="64"/>
    </row>
    <row r="80" spans="1:10" ht="20.100000000000001" customHeight="1" x14ac:dyDescent="0.2">
      <c r="A80" s="64"/>
      <c r="B80" s="64"/>
      <c r="C80" s="64"/>
      <c r="D80" s="80"/>
      <c r="E80" s="64"/>
      <c r="F80" s="64"/>
      <c r="G80" s="64"/>
      <c r="H80" s="64"/>
      <c r="I80" s="64"/>
      <c r="J80" s="64"/>
    </row>
    <row r="81" spans="1:10" ht="20.100000000000001" customHeight="1" x14ac:dyDescent="0.2">
      <c r="A81" s="151"/>
      <c r="B81" s="151"/>
      <c r="C81" s="151"/>
      <c r="D81" s="80"/>
      <c r="E81" s="64"/>
      <c r="F81" s="64"/>
      <c r="G81" s="64"/>
      <c r="H81" s="64"/>
      <c r="I81" s="64"/>
      <c r="J81" s="64"/>
    </row>
    <row r="82" spans="1:10" ht="20.100000000000001" customHeight="1" x14ac:dyDescent="0.2">
      <c r="D82" s="80"/>
      <c r="E82" s="64"/>
      <c r="F82" s="64"/>
      <c r="G82" s="64"/>
      <c r="H82" s="64"/>
      <c r="I82" s="64"/>
      <c r="J82" s="64"/>
    </row>
    <row r="83" spans="1:10" ht="20.100000000000001" customHeight="1" x14ac:dyDescent="0.2">
      <c r="A83" s="64"/>
      <c r="B83" s="64"/>
      <c r="C83" s="64"/>
      <c r="E83" s="64"/>
      <c r="F83" s="64"/>
      <c r="G83" s="64"/>
      <c r="H83" s="64"/>
      <c r="I83" s="64"/>
      <c r="J83" s="64"/>
    </row>
    <row r="84" spans="1:10" ht="0.75" customHeight="1" x14ac:dyDescent="0.2">
      <c r="A84" s="64"/>
      <c r="B84" s="64"/>
      <c r="C84" s="64"/>
      <c r="E84" s="64"/>
      <c r="F84" s="64"/>
      <c r="G84" s="64"/>
      <c r="H84" s="64"/>
      <c r="I84" s="64"/>
      <c r="J84" s="64"/>
    </row>
    <row r="85" spans="1:10" ht="19.5" customHeight="1" x14ac:dyDescent="0.2">
      <c r="E85" s="64"/>
      <c r="F85" s="64"/>
      <c r="G85" s="64"/>
      <c r="H85" s="64"/>
      <c r="I85" s="64"/>
      <c r="J85" s="64"/>
    </row>
    <row r="86" spans="1:10" ht="19.5" customHeight="1" x14ac:dyDescent="0.2">
      <c r="E86" s="64"/>
      <c r="F86" s="64"/>
      <c r="G86" s="64"/>
      <c r="H86" s="64"/>
      <c r="I86" s="64"/>
      <c r="J86" s="64"/>
    </row>
    <row r="87" spans="1:10" ht="19.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</row>
    <row r="88" spans="1:10" ht="19.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</row>
    <row r="89" spans="1:10" ht="20.100000000000001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</row>
    <row r="90" spans="1:10" ht="20.100000000000001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</row>
    <row r="91" spans="1:10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</row>
    <row r="92" spans="1:10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</row>
    <row r="93" spans="1:10" x14ac:dyDescent="0.2">
      <c r="A93" s="64"/>
      <c r="B93" s="64"/>
      <c r="C93" s="64"/>
      <c r="D93" s="64"/>
      <c r="G93" s="64"/>
      <c r="H93" s="64"/>
      <c r="I93" s="64"/>
      <c r="J93" s="64"/>
    </row>
    <row r="94" spans="1:10" x14ac:dyDescent="0.2">
      <c r="G94" s="64"/>
      <c r="H94" s="64"/>
      <c r="I94" s="64"/>
      <c r="J94" s="64"/>
    </row>
    <row r="95" spans="1:10" x14ac:dyDescent="0.2">
      <c r="G95" s="64"/>
      <c r="H95" s="64"/>
      <c r="I95" s="64"/>
      <c r="J95" s="64"/>
    </row>
    <row r="96" spans="1:10" x14ac:dyDescent="0.2">
      <c r="G96" s="64"/>
      <c r="H96" s="64"/>
      <c r="I96" s="64"/>
      <c r="J96" s="64"/>
    </row>
    <row r="97" spans="7:10" x14ac:dyDescent="0.2">
      <c r="G97" s="64"/>
      <c r="H97" s="64"/>
      <c r="I97" s="64"/>
      <c r="J97" s="64"/>
    </row>
    <row r="98" spans="7:10" x14ac:dyDescent="0.2">
      <c r="G98" s="64"/>
      <c r="H98" s="64"/>
      <c r="I98" s="64"/>
      <c r="J98" s="64"/>
    </row>
    <row r="99" spans="7:10" x14ac:dyDescent="0.2">
      <c r="G99" s="64"/>
      <c r="H99" s="64"/>
      <c r="I99" s="64"/>
      <c r="J99" s="64"/>
    </row>
    <row r="100" spans="7:10" x14ac:dyDescent="0.2">
      <c r="G100" s="64"/>
      <c r="H100" s="64"/>
      <c r="I100" s="64"/>
      <c r="J100" s="64"/>
    </row>
    <row r="101" spans="7:10" x14ac:dyDescent="0.2">
      <c r="G101" s="64"/>
      <c r="H101" s="64"/>
      <c r="I101" s="64"/>
      <c r="J101" s="64"/>
    </row>
    <row r="102" spans="7:10" x14ac:dyDescent="0.2">
      <c r="G102" s="64"/>
      <c r="H102" s="64"/>
      <c r="I102" s="64"/>
      <c r="J102" s="64"/>
    </row>
    <row r="103" spans="7:10" x14ac:dyDescent="0.2">
      <c r="G103" s="64"/>
      <c r="H103" s="64"/>
      <c r="I103" s="64"/>
      <c r="J103" s="64"/>
    </row>
    <row r="104" spans="7:10" x14ac:dyDescent="0.2">
      <c r="G104" s="64"/>
      <c r="H104" s="64"/>
      <c r="I104" s="64"/>
      <c r="J104" s="64"/>
    </row>
    <row r="105" spans="7:10" x14ac:dyDescent="0.2">
      <c r="G105" s="64"/>
      <c r="H105" s="64"/>
      <c r="I105" s="64"/>
      <c r="J105" s="64"/>
    </row>
    <row r="106" spans="7:10" x14ac:dyDescent="0.2">
      <c r="G106" s="64"/>
      <c r="H106" s="64"/>
      <c r="I106" s="64"/>
      <c r="J106" s="64"/>
    </row>
    <row r="107" spans="7:10" x14ac:dyDescent="0.2">
      <c r="G107" s="64"/>
      <c r="H107" s="64"/>
      <c r="I107" s="64"/>
      <c r="J107" s="64"/>
    </row>
    <row r="108" spans="7:10" x14ac:dyDescent="0.2">
      <c r="G108" s="64"/>
      <c r="H108" s="64"/>
      <c r="I108" s="64"/>
      <c r="J108" s="64"/>
    </row>
    <row r="109" spans="7:10" x14ac:dyDescent="0.2">
      <c r="G109" s="64"/>
      <c r="H109" s="64"/>
      <c r="I109" s="64"/>
      <c r="J109" s="64"/>
    </row>
    <row r="110" spans="7:10" x14ac:dyDescent="0.2">
      <c r="G110" s="64"/>
      <c r="H110" s="64"/>
      <c r="I110" s="64"/>
      <c r="J110" s="64"/>
    </row>
    <row r="111" spans="7:10" x14ac:dyDescent="0.2">
      <c r="G111" s="64"/>
      <c r="H111" s="64"/>
      <c r="I111" s="64"/>
      <c r="J111" s="64"/>
    </row>
    <row r="112" spans="7:10" x14ac:dyDescent="0.2">
      <c r="G112" s="64"/>
      <c r="H112" s="64"/>
      <c r="I112" s="64"/>
      <c r="J112" s="64"/>
    </row>
    <row r="113" spans="7:10" x14ac:dyDescent="0.2">
      <c r="G113" s="64"/>
      <c r="H113" s="64"/>
      <c r="I113" s="64"/>
      <c r="J113" s="64"/>
    </row>
    <row r="114" spans="7:10" x14ac:dyDescent="0.2">
      <c r="G114" s="64"/>
      <c r="H114" s="64"/>
      <c r="I114" s="64"/>
      <c r="J114" s="64"/>
    </row>
  </sheetData>
  <sheetProtection password="DC73" sheet="1" objects="1" scenarios="1"/>
  <mergeCells count="28">
    <mergeCell ref="A58:D58"/>
    <mergeCell ref="B39:C39"/>
    <mergeCell ref="A1:A4"/>
    <mergeCell ref="B1:F4"/>
    <mergeCell ref="G1:H1"/>
    <mergeCell ref="G2:H2"/>
    <mergeCell ref="G3:H3"/>
    <mergeCell ref="G4:H4"/>
    <mergeCell ref="B6:C6"/>
    <mergeCell ref="B8:D8"/>
    <mergeCell ref="A10:H10"/>
    <mergeCell ref="A26:H26"/>
    <mergeCell ref="A42:H42"/>
    <mergeCell ref="E58:H58"/>
    <mergeCell ref="A60:A61"/>
    <mergeCell ref="A67:B67"/>
    <mergeCell ref="A77:J77"/>
    <mergeCell ref="A78:J78"/>
    <mergeCell ref="A81:C81"/>
    <mergeCell ref="B70:C70"/>
    <mergeCell ref="B71:C71"/>
    <mergeCell ref="B72:C72"/>
    <mergeCell ref="B73:C73"/>
    <mergeCell ref="B74:C74"/>
    <mergeCell ref="E76:G76"/>
    <mergeCell ref="E60:E61"/>
    <mergeCell ref="E67:F67"/>
    <mergeCell ref="B75:C75"/>
  </mergeCells>
  <printOptions horizontalCentered="1" verticalCentered="1"/>
  <pageMargins left="0.59055118110236227" right="0.39370078740157483" top="0.19685039370078741" bottom="0.59055118110236227" header="0" footer="0"/>
  <pageSetup scale="59" firstPageNumber="0" orientation="portrait" blackAndWhite="1" r:id="rId1"/>
  <headerFooter alignWithMargins="0">
    <oddHeader>&amp;CVERSION 3</oddHeader>
    <oddFooter>&amp;CVERSION 3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J114"/>
  <sheetViews>
    <sheetView topLeftCell="A61" zoomScale="90" zoomScaleNormal="90" workbookViewId="0">
      <selection activeCell="A78" sqref="A78:J78"/>
    </sheetView>
  </sheetViews>
  <sheetFormatPr baseColWidth="10" defaultRowHeight="12.75" x14ac:dyDescent="0.2"/>
  <cols>
    <col min="1" max="1" width="21.85546875" style="17" customWidth="1"/>
    <col min="2" max="2" width="14.28515625" style="17" customWidth="1"/>
    <col min="3" max="3" width="13.5703125" style="17" customWidth="1"/>
    <col min="4" max="4" width="14.42578125" style="17" customWidth="1"/>
    <col min="5" max="6" width="13.5703125" style="17" customWidth="1"/>
    <col min="7" max="7" width="13.140625" style="17" customWidth="1"/>
    <col min="8" max="8" width="13.5703125" style="17" customWidth="1"/>
    <col min="9" max="9" width="15.140625" style="17" customWidth="1"/>
    <col min="10" max="16384" width="11.42578125" style="17"/>
  </cols>
  <sheetData>
    <row r="1" spans="1:8" ht="48" customHeight="1" x14ac:dyDescent="0.2">
      <c r="A1" s="167"/>
      <c r="B1" s="168" t="s">
        <v>50</v>
      </c>
      <c r="C1" s="168"/>
      <c r="D1" s="168"/>
      <c r="E1" s="168"/>
      <c r="F1" s="169"/>
      <c r="G1" s="170"/>
      <c r="H1" s="170"/>
    </row>
    <row r="2" spans="1:8" x14ac:dyDescent="0.15">
      <c r="A2" s="167"/>
      <c r="B2" s="167"/>
      <c r="C2" s="168"/>
      <c r="D2" s="168"/>
      <c r="E2" s="168"/>
      <c r="F2" s="168"/>
      <c r="G2" s="171" t="s">
        <v>51</v>
      </c>
      <c r="H2" s="171" t="s">
        <v>0</v>
      </c>
    </row>
    <row r="3" spans="1:8" ht="14.25" customHeight="1" x14ac:dyDescent="0.15">
      <c r="A3" s="167"/>
      <c r="B3" s="167"/>
      <c r="C3" s="168"/>
      <c r="D3" s="168"/>
      <c r="E3" s="168"/>
      <c r="F3" s="168"/>
      <c r="G3" s="172" t="s">
        <v>49</v>
      </c>
      <c r="H3" s="172" t="s">
        <v>1</v>
      </c>
    </row>
    <row r="4" spans="1:8" ht="14.25" customHeight="1" x14ac:dyDescent="0.15">
      <c r="A4" s="167"/>
      <c r="B4" s="167"/>
      <c r="C4" s="168"/>
      <c r="D4" s="168"/>
      <c r="E4" s="168"/>
      <c r="F4" s="168"/>
      <c r="G4" s="172" t="s">
        <v>2</v>
      </c>
      <c r="H4" s="172" t="s">
        <v>2</v>
      </c>
    </row>
    <row r="5" spans="1:8" ht="14.25" customHeight="1" x14ac:dyDescent="0.2">
      <c r="A5" s="1"/>
      <c r="B5" s="97"/>
      <c r="C5" s="97"/>
      <c r="D5" s="41"/>
      <c r="E5" s="41"/>
      <c r="F5" s="41"/>
      <c r="G5" s="41"/>
      <c r="H5" s="41"/>
    </row>
    <row r="6" spans="1:8" ht="12.75" customHeight="1" x14ac:dyDescent="0.2">
      <c r="A6" s="1" t="s">
        <v>3</v>
      </c>
      <c r="B6" s="173" t="str">
        <f>RIM!B6</f>
        <v>PANDEQUESO</v>
      </c>
      <c r="C6" s="173"/>
      <c r="D6" s="41"/>
    </row>
    <row r="7" spans="1:8" x14ac:dyDescent="0.2">
      <c r="A7" s="1"/>
      <c r="B7" s="93"/>
      <c r="C7" s="93"/>
      <c r="D7" s="41"/>
    </row>
    <row r="8" spans="1:8" ht="12.75" customHeight="1" x14ac:dyDescent="0.2">
      <c r="A8" s="1" t="s">
        <v>5</v>
      </c>
      <c r="B8" s="174">
        <f>RIM!B8+9</f>
        <v>42653</v>
      </c>
      <c r="C8" s="174"/>
      <c r="D8" s="174"/>
      <c r="E8" s="41"/>
      <c r="F8" s="41"/>
      <c r="G8" s="41"/>
      <c r="H8" s="41"/>
    </row>
    <row r="9" spans="1:8" ht="13.5" thickBot="1" x14ac:dyDescent="0.25"/>
    <row r="10" spans="1:8" ht="15.75" customHeight="1" thickBot="1" x14ac:dyDescent="0.25">
      <c r="A10" s="175" t="s">
        <v>6</v>
      </c>
      <c r="B10" s="175"/>
      <c r="C10" s="175"/>
      <c r="D10" s="175"/>
      <c r="E10" s="175"/>
      <c r="F10" s="175"/>
      <c r="G10" s="175"/>
      <c r="H10" s="175"/>
    </row>
    <row r="11" spans="1:8" ht="36.75" thickBot="1" x14ac:dyDescent="0.25">
      <c r="A11" s="23" t="s">
        <v>7</v>
      </c>
      <c r="B11" s="23" t="s">
        <v>8</v>
      </c>
      <c r="C11" s="23" t="s">
        <v>9</v>
      </c>
      <c r="D11" s="23" t="s">
        <v>10</v>
      </c>
      <c r="E11" s="23" t="s">
        <v>11</v>
      </c>
      <c r="F11" s="23" t="s">
        <v>12</v>
      </c>
      <c r="G11" s="23" t="s">
        <v>13</v>
      </c>
      <c r="H11" s="23" t="s">
        <v>14</v>
      </c>
    </row>
    <row r="12" spans="1:8" ht="15" customHeight="1" x14ac:dyDescent="0.2">
      <c r="A12" s="24" t="s">
        <v>15</v>
      </c>
      <c r="B12" s="8">
        <v>858</v>
      </c>
      <c r="C12" s="25">
        <v>7400</v>
      </c>
      <c r="D12" s="25">
        <f t="shared" ref="D12:D20" si="0">C12*B12</f>
        <v>6349200</v>
      </c>
      <c r="E12" s="8">
        <v>13</v>
      </c>
      <c r="F12" s="10">
        <v>0</v>
      </c>
      <c r="G12" s="10">
        <v>0</v>
      </c>
      <c r="H12" s="26">
        <f t="shared" ref="H12:H20" si="1">B12+E12+F12+G12</f>
        <v>871</v>
      </c>
    </row>
    <row r="13" spans="1:8" ht="15" customHeight="1" x14ac:dyDescent="0.2">
      <c r="A13" s="27" t="s">
        <v>16</v>
      </c>
      <c r="B13" s="10">
        <v>69</v>
      </c>
      <c r="C13" s="25">
        <v>3400</v>
      </c>
      <c r="D13" s="28">
        <f t="shared" si="0"/>
        <v>234600</v>
      </c>
      <c r="E13" s="10">
        <v>0</v>
      </c>
      <c r="F13" s="10">
        <v>0</v>
      </c>
      <c r="G13" s="10">
        <v>0</v>
      </c>
      <c r="H13" s="29">
        <f t="shared" si="1"/>
        <v>69</v>
      </c>
    </row>
    <row r="14" spans="1:8" ht="15" customHeight="1" x14ac:dyDescent="0.2">
      <c r="A14" s="27" t="s">
        <v>17</v>
      </c>
      <c r="B14" s="10">
        <v>716</v>
      </c>
      <c r="C14" s="25">
        <v>8100</v>
      </c>
      <c r="D14" s="28">
        <f t="shared" si="0"/>
        <v>5799600</v>
      </c>
      <c r="E14" s="10">
        <v>3</v>
      </c>
      <c r="F14" s="10">
        <v>0</v>
      </c>
      <c r="G14" s="10">
        <v>0</v>
      </c>
      <c r="H14" s="29">
        <f t="shared" si="1"/>
        <v>719</v>
      </c>
    </row>
    <row r="15" spans="1:8" ht="15" customHeight="1" x14ac:dyDescent="0.2">
      <c r="A15" s="27" t="s">
        <v>18</v>
      </c>
      <c r="B15" s="10">
        <v>89</v>
      </c>
      <c r="C15" s="25">
        <v>17200</v>
      </c>
      <c r="D15" s="28">
        <f t="shared" si="0"/>
        <v>1530800</v>
      </c>
      <c r="E15" s="10">
        <v>0</v>
      </c>
      <c r="F15" s="10">
        <v>0</v>
      </c>
      <c r="G15" s="10">
        <v>0</v>
      </c>
      <c r="H15" s="29">
        <f t="shared" si="1"/>
        <v>89</v>
      </c>
    </row>
    <row r="16" spans="1:8" ht="15" customHeight="1" x14ac:dyDescent="0.2">
      <c r="A16" s="27" t="s">
        <v>19</v>
      </c>
      <c r="B16" s="10">
        <v>42</v>
      </c>
      <c r="C16" s="25">
        <v>22000</v>
      </c>
      <c r="D16" s="28">
        <f t="shared" si="0"/>
        <v>924000</v>
      </c>
      <c r="E16" s="10">
        <v>0</v>
      </c>
      <c r="F16" s="10">
        <v>0</v>
      </c>
      <c r="G16" s="10">
        <v>0</v>
      </c>
      <c r="H16" s="29">
        <f t="shared" si="1"/>
        <v>42</v>
      </c>
    </row>
    <row r="17" spans="1:8" ht="15" customHeight="1" x14ac:dyDescent="0.2">
      <c r="A17" s="27" t="s">
        <v>20</v>
      </c>
      <c r="B17" s="10">
        <v>246</v>
      </c>
      <c r="C17" s="25">
        <v>25000</v>
      </c>
      <c r="D17" s="28">
        <f t="shared" si="0"/>
        <v>6150000</v>
      </c>
      <c r="E17" s="10">
        <v>0</v>
      </c>
      <c r="F17" s="10">
        <v>0</v>
      </c>
      <c r="G17" s="10">
        <v>0</v>
      </c>
      <c r="H17" s="29">
        <f t="shared" si="1"/>
        <v>246</v>
      </c>
    </row>
    <row r="18" spans="1:8" ht="15" customHeight="1" x14ac:dyDescent="0.2">
      <c r="A18" s="27" t="s">
        <v>21</v>
      </c>
      <c r="B18" s="10">
        <v>9</v>
      </c>
      <c r="C18" s="25">
        <v>5700</v>
      </c>
      <c r="D18" s="28">
        <f t="shared" si="0"/>
        <v>51300</v>
      </c>
      <c r="E18" s="10">
        <v>0</v>
      </c>
      <c r="F18" s="10">
        <v>0</v>
      </c>
      <c r="G18" s="10">
        <v>0</v>
      </c>
      <c r="H18" s="29">
        <f t="shared" si="1"/>
        <v>9</v>
      </c>
    </row>
    <row r="19" spans="1:8" ht="15" customHeight="1" x14ac:dyDescent="0.2">
      <c r="A19" s="27" t="s">
        <v>22</v>
      </c>
      <c r="B19" s="10">
        <v>3</v>
      </c>
      <c r="C19" s="25">
        <v>7400</v>
      </c>
      <c r="D19" s="28">
        <f t="shared" si="0"/>
        <v>22200</v>
      </c>
      <c r="E19" s="10">
        <v>0</v>
      </c>
      <c r="F19" s="10">
        <v>0</v>
      </c>
      <c r="G19" s="10">
        <v>0</v>
      </c>
      <c r="H19" s="29">
        <f t="shared" si="1"/>
        <v>3</v>
      </c>
    </row>
    <row r="20" spans="1:8" ht="15" customHeight="1" thickBot="1" x14ac:dyDescent="0.25">
      <c r="A20" s="98" t="s">
        <v>23</v>
      </c>
      <c r="B20" s="12">
        <v>0</v>
      </c>
      <c r="C20" s="99">
        <v>7700</v>
      </c>
      <c r="D20" s="100">
        <f t="shared" si="0"/>
        <v>0</v>
      </c>
      <c r="E20" s="10">
        <v>0</v>
      </c>
      <c r="F20" s="10">
        <v>0</v>
      </c>
      <c r="G20" s="10">
        <v>0</v>
      </c>
      <c r="H20" s="29">
        <f t="shared" si="1"/>
        <v>0</v>
      </c>
    </row>
    <row r="21" spans="1:8" ht="15" customHeight="1" thickBot="1" x14ac:dyDescent="0.25">
      <c r="A21" s="101" t="s">
        <v>24</v>
      </c>
      <c r="B21" s="102">
        <f>SUM(B12:B20)</f>
        <v>2032</v>
      </c>
      <c r="C21" s="137"/>
      <c r="D21" s="103">
        <f>SUM(D12:D20)</f>
        <v>21061700</v>
      </c>
      <c r="E21" s="104">
        <f>SUM(E12:E20)</f>
        <v>16</v>
      </c>
      <c r="F21" s="104">
        <f t="shared" ref="F21:G21" si="2">SUM(F12:F20)</f>
        <v>0</v>
      </c>
      <c r="G21" s="104">
        <f t="shared" si="2"/>
        <v>0</v>
      </c>
      <c r="H21" s="106">
        <f>SUM(H12:H20)</f>
        <v>2048</v>
      </c>
    </row>
    <row r="22" spans="1:8" ht="15" customHeight="1" x14ac:dyDescent="0.2">
      <c r="A22" s="107" t="s">
        <v>25</v>
      </c>
      <c r="B22" s="108">
        <f>SUM(B12:B17)</f>
        <v>2020</v>
      </c>
      <c r="C22" s="138"/>
      <c r="D22" s="15">
        <f>+B22*278</f>
        <v>561560</v>
      </c>
      <c r="E22" s="37"/>
      <c r="F22" s="37"/>
      <c r="G22" s="37"/>
      <c r="H22" s="37"/>
    </row>
    <row r="23" spans="1:8" ht="15" customHeight="1" x14ac:dyDescent="0.2">
      <c r="A23" s="34" t="s">
        <v>26</v>
      </c>
      <c r="B23" s="139"/>
      <c r="C23" s="139"/>
      <c r="D23" s="3">
        <v>5200</v>
      </c>
      <c r="E23" s="41"/>
      <c r="F23" s="41"/>
      <c r="G23" s="41"/>
      <c r="H23" s="41"/>
    </row>
    <row r="24" spans="1:8" ht="15" customHeight="1" thickBot="1" x14ac:dyDescent="0.25">
      <c r="A24" s="38" t="s">
        <v>27</v>
      </c>
      <c r="B24" s="140"/>
      <c r="C24" s="140"/>
      <c r="D24" s="40">
        <f>D23+D21</f>
        <v>21066900</v>
      </c>
      <c r="E24" s="41"/>
      <c r="F24" s="41"/>
      <c r="G24" s="41"/>
      <c r="H24" s="41"/>
    </row>
    <row r="25" spans="1:8" ht="13.5" thickBot="1" x14ac:dyDescent="0.25"/>
    <row r="26" spans="1:8" ht="15.75" customHeight="1" thickBot="1" x14ac:dyDescent="0.25">
      <c r="A26" s="175" t="s">
        <v>28</v>
      </c>
      <c r="B26" s="175"/>
      <c r="C26" s="175"/>
      <c r="D26" s="175"/>
      <c r="E26" s="175"/>
      <c r="F26" s="175"/>
      <c r="G26" s="175"/>
      <c r="H26" s="175"/>
    </row>
    <row r="27" spans="1:8" ht="36.75" thickBot="1" x14ac:dyDescent="0.25">
      <c r="A27" s="23" t="s">
        <v>7</v>
      </c>
      <c r="B27" s="23" t="s">
        <v>8</v>
      </c>
      <c r="C27" s="23" t="s">
        <v>9</v>
      </c>
      <c r="D27" s="23" t="s">
        <v>10</v>
      </c>
      <c r="E27" s="23" t="s">
        <v>11</v>
      </c>
      <c r="F27" s="23" t="s">
        <v>12</v>
      </c>
      <c r="G27" s="23" t="s">
        <v>13</v>
      </c>
      <c r="H27" s="23" t="s">
        <v>29</v>
      </c>
    </row>
    <row r="28" spans="1:8" ht="15" customHeight="1" x14ac:dyDescent="0.2">
      <c r="A28" s="109" t="s">
        <v>15</v>
      </c>
      <c r="B28" s="11">
        <v>1075</v>
      </c>
      <c r="C28" s="25">
        <f>C12</f>
        <v>7400</v>
      </c>
      <c r="D28" s="110">
        <f t="shared" ref="D28:D36" si="3">C28*B28</f>
        <v>7955000</v>
      </c>
      <c r="E28" s="10">
        <v>17</v>
      </c>
      <c r="F28" s="10">
        <v>0</v>
      </c>
      <c r="G28" s="10">
        <v>0</v>
      </c>
      <c r="H28" s="111">
        <f t="shared" ref="H28:H36" si="4">B28+E28+F28+G28</f>
        <v>1092</v>
      </c>
    </row>
    <row r="29" spans="1:8" ht="15" customHeight="1" x14ac:dyDescent="0.2">
      <c r="A29" s="27" t="s">
        <v>16</v>
      </c>
      <c r="B29" s="10">
        <v>57</v>
      </c>
      <c r="C29" s="25">
        <f t="shared" ref="C29:C36" si="5">C13</f>
        <v>3400</v>
      </c>
      <c r="D29" s="28">
        <f t="shared" si="3"/>
        <v>193800</v>
      </c>
      <c r="E29" s="10">
        <v>0</v>
      </c>
      <c r="F29" s="10">
        <v>0</v>
      </c>
      <c r="G29" s="10">
        <v>0</v>
      </c>
      <c r="H29" s="29">
        <f t="shared" si="4"/>
        <v>57</v>
      </c>
    </row>
    <row r="30" spans="1:8" ht="15" customHeight="1" x14ac:dyDescent="0.2">
      <c r="A30" s="27" t="s">
        <v>17</v>
      </c>
      <c r="B30" s="10">
        <v>773</v>
      </c>
      <c r="C30" s="25">
        <f t="shared" si="5"/>
        <v>8100</v>
      </c>
      <c r="D30" s="28">
        <f t="shared" si="3"/>
        <v>6261300</v>
      </c>
      <c r="E30" s="10">
        <v>9</v>
      </c>
      <c r="F30" s="10">
        <v>0</v>
      </c>
      <c r="G30" s="10">
        <v>0</v>
      </c>
      <c r="H30" s="29">
        <f t="shared" si="4"/>
        <v>782</v>
      </c>
    </row>
    <row r="31" spans="1:8" ht="15" customHeight="1" x14ac:dyDescent="0.2">
      <c r="A31" s="27" t="s">
        <v>18</v>
      </c>
      <c r="B31" s="10">
        <v>110</v>
      </c>
      <c r="C31" s="25">
        <f t="shared" si="5"/>
        <v>17200</v>
      </c>
      <c r="D31" s="28">
        <f t="shared" si="3"/>
        <v>1892000</v>
      </c>
      <c r="E31" s="10">
        <v>0</v>
      </c>
      <c r="F31" s="10">
        <v>0</v>
      </c>
      <c r="G31" s="10">
        <v>0</v>
      </c>
      <c r="H31" s="29">
        <f t="shared" si="4"/>
        <v>110</v>
      </c>
    </row>
    <row r="32" spans="1:8" ht="15" customHeight="1" x14ac:dyDescent="0.2">
      <c r="A32" s="27" t="s">
        <v>19</v>
      </c>
      <c r="B32" s="10">
        <v>84</v>
      </c>
      <c r="C32" s="25">
        <f t="shared" si="5"/>
        <v>22000</v>
      </c>
      <c r="D32" s="28">
        <f t="shared" si="3"/>
        <v>1848000</v>
      </c>
      <c r="E32" s="10">
        <v>0</v>
      </c>
      <c r="F32" s="10">
        <v>0</v>
      </c>
      <c r="G32" s="10">
        <v>0</v>
      </c>
      <c r="H32" s="29">
        <f t="shared" si="4"/>
        <v>84</v>
      </c>
    </row>
    <row r="33" spans="1:8" ht="15" customHeight="1" x14ac:dyDescent="0.2">
      <c r="A33" s="27" t="s">
        <v>20</v>
      </c>
      <c r="B33" s="10">
        <v>169</v>
      </c>
      <c r="C33" s="25">
        <f t="shared" si="5"/>
        <v>25000</v>
      </c>
      <c r="D33" s="28">
        <f t="shared" si="3"/>
        <v>4225000</v>
      </c>
      <c r="E33" s="10">
        <v>0</v>
      </c>
      <c r="F33" s="10">
        <v>0</v>
      </c>
      <c r="G33" s="10">
        <v>0</v>
      </c>
      <c r="H33" s="29">
        <f t="shared" si="4"/>
        <v>169</v>
      </c>
    </row>
    <row r="34" spans="1:8" ht="15" customHeight="1" x14ac:dyDescent="0.2">
      <c r="A34" s="27" t="s">
        <v>21</v>
      </c>
      <c r="B34" s="10">
        <v>0</v>
      </c>
      <c r="C34" s="25">
        <f t="shared" si="5"/>
        <v>5700</v>
      </c>
      <c r="D34" s="28">
        <f t="shared" si="3"/>
        <v>0</v>
      </c>
      <c r="E34" s="10">
        <v>0</v>
      </c>
      <c r="F34" s="10">
        <v>0</v>
      </c>
      <c r="G34" s="10">
        <v>0</v>
      </c>
      <c r="H34" s="29">
        <f t="shared" si="4"/>
        <v>0</v>
      </c>
    </row>
    <row r="35" spans="1:8" ht="15" customHeight="1" x14ac:dyDescent="0.2">
      <c r="A35" s="27" t="s">
        <v>22</v>
      </c>
      <c r="B35" s="10">
        <v>5</v>
      </c>
      <c r="C35" s="25">
        <f t="shared" si="5"/>
        <v>7400</v>
      </c>
      <c r="D35" s="28">
        <f t="shared" si="3"/>
        <v>37000</v>
      </c>
      <c r="E35" s="10">
        <v>0</v>
      </c>
      <c r="F35" s="10">
        <v>0</v>
      </c>
      <c r="G35" s="10">
        <v>0</v>
      </c>
      <c r="H35" s="29">
        <f t="shared" si="4"/>
        <v>5</v>
      </c>
    </row>
    <row r="36" spans="1:8" ht="15" customHeight="1" thickBot="1" x14ac:dyDescent="0.25">
      <c r="A36" s="98" t="s">
        <v>23</v>
      </c>
      <c r="B36" s="12">
        <v>0</v>
      </c>
      <c r="C36" s="25">
        <f t="shared" si="5"/>
        <v>7700</v>
      </c>
      <c r="D36" s="100">
        <f t="shared" si="3"/>
        <v>0</v>
      </c>
      <c r="E36" s="10">
        <v>0</v>
      </c>
      <c r="F36" s="10">
        <v>0</v>
      </c>
      <c r="G36" s="10">
        <v>0</v>
      </c>
      <c r="H36" s="29">
        <f t="shared" si="4"/>
        <v>0</v>
      </c>
    </row>
    <row r="37" spans="1:8" ht="15" customHeight="1" thickBot="1" x14ac:dyDescent="0.25">
      <c r="A37" s="101" t="s">
        <v>24</v>
      </c>
      <c r="B37" s="102">
        <f>SUM(B28:B36)</f>
        <v>2273</v>
      </c>
      <c r="C37" s="112"/>
      <c r="D37" s="103">
        <f>SUM(D28:D36)</f>
        <v>22412100</v>
      </c>
      <c r="E37" s="104">
        <f>SUM(E28:E36)</f>
        <v>26</v>
      </c>
      <c r="F37" s="104">
        <f t="shared" ref="F37:G37" si="6">SUM(F28:F36)</f>
        <v>0</v>
      </c>
      <c r="G37" s="104">
        <f t="shared" si="6"/>
        <v>0</v>
      </c>
      <c r="H37" s="106">
        <f>SUM(H28:H36)</f>
        <v>2299</v>
      </c>
    </row>
    <row r="38" spans="1:8" ht="15" customHeight="1" x14ac:dyDescent="0.2">
      <c r="A38" s="107" t="s">
        <v>25</v>
      </c>
      <c r="B38" s="108">
        <f>SUM(B28:B33)</f>
        <v>2268</v>
      </c>
      <c r="C38" s="138"/>
      <c r="D38" s="15">
        <f>+B38*278</f>
        <v>630504</v>
      </c>
      <c r="E38" s="37"/>
      <c r="F38" s="37"/>
      <c r="G38" s="37"/>
      <c r="H38" s="37"/>
    </row>
    <row r="39" spans="1:8" ht="15" customHeight="1" x14ac:dyDescent="0.2">
      <c r="A39" s="34" t="s">
        <v>26</v>
      </c>
      <c r="B39" s="139"/>
      <c r="C39" s="139"/>
      <c r="D39" s="3">
        <v>500</v>
      </c>
      <c r="E39" s="41"/>
      <c r="F39" s="41"/>
      <c r="G39" s="41"/>
      <c r="H39" s="41"/>
    </row>
    <row r="40" spans="1:8" ht="15" customHeight="1" thickBot="1" x14ac:dyDescent="0.25">
      <c r="A40" s="38" t="s">
        <v>30</v>
      </c>
      <c r="B40" s="140"/>
      <c r="C40" s="140"/>
      <c r="D40" s="40">
        <f>D39+D37</f>
        <v>22412600</v>
      </c>
      <c r="E40" s="41"/>
      <c r="F40" s="41"/>
      <c r="G40" s="41"/>
      <c r="H40" s="41"/>
    </row>
    <row r="41" spans="1:8" ht="12.75" customHeight="1" thickBot="1" x14ac:dyDescent="0.25">
      <c r="A41" s="93"/>
      <c r="B41" s="41"/>
      <c r="C41" s="41"/>
      <c r="D41" s="80"/>
      <c r="E41" s="41"/>
      <c r="F41" s="41"/>
      <c r="G41" s="41"/>
      <c r="H41" s="41"/>
    </row>
    <row r="42" spans="1:8" ht="12.75" customHeight="1" thickBot="1" x14ac:dyDescent="0.25">
      <c r="A42" s="175" t="s">
        <v>31</v>
      </c>
      <c r="B42" s="175"/>
      <c r="C42" s="175"/>
      <c r="D42" s="175"/>
      <c r="E42" s="175"/>
      <c r="F42" s="175"/>
      <c r="G42" s="175"/>
      <c r="H42" s="175"/>
    </row>
    <row r="43" spans="1:8" ht="36.75" thickBot="1" x14ac:dyDescent="0.25">
      <c r="A43" s="23" t="s">
        <v>7</v>
      </c>
      <c r="B43" s="23" t="s">
        <v>8</v>
      </c>
      <c r="C43" s="23" t="s">
        <v>9</v>
      </c>
      <c r="D43" s="23" t="s">
        <v>10</v>
      </c>
      <c r="E43" s="23" t="s">
        <v>11</v>
      </c>
      <c r="F43" s="23" t="s">
        <v>12</v>
      </c>
      <c r="G43" s="23" t="s">
        <v>13</v>
      </c>
      <c r="H43" s="23" t="s">
        <v>32</v>
      </c>
    </row>
    <row r="44" spans="1:8" ht="15" customHeight="1" x14ac:dyDescent="0.2">
      <c r="A44" s="24" t="s">
        <v>15</v>
      </c>
      <c r="B44" s="4">
        <f t="shared" ref="B44:B52" si="7">+B12+B28</f>
        <v>1933</v>
      </c>
      <c r="C44" s="25">
        <f>C12</f>
        <v>7400</v>
      </c>
      <c r="D44" s="25">
        <f t="shared" ref="D44:D52" si="8">C44*B44</f>
        <v>14304200</v>
      </c>
      <c r="E44" s="4">
        <f t="shared" ref="E44:G52" si="9">E12+E28</f>
        <v>30</v>
      </c>
      <c r="F44" s="4">
        <f t="shared" si="9"/>
        <v>0</v>
      </c>
      <c r="G44" s="4">
        <f t="shared" si="9"/>
        <v>0</v>
      </c>
      <c r="H44" s="26">
        <f t="shared" ref="H44:H52" si="10">B44+E44+F44+G44</f>
        <v>1963</v>
      </c>
    </row>
    <row r="45" spans="1:8" ht="15" customHeight="1" x14ac:dyDescent="0.2">
      <c r="A45" s="27" t="s">
        <v>16</v>
      </c>
      <c r="B45" s="4">
        <f t="shared" si="7"/>
        <v>126</v>
      </c>
      <c r="C45" s="25">
        <f t="shared" ref="C45:C52" si="11">C13</f>
        <v>3400</v>
      </c>
      <c r="D45" s="28">
        <f t="shared" si="8"/>
        <v>428400</v>
      </c>
      <c r="E45" s="5">
        <f t="shared" si="9"/>
        <v>0</v>
      </c>
      <c r="F45" s="5">
        <f t="shared" si="9"/>
        <v>0</v>
      </c>
      <c r="G45" s="5">
        <f t="shared" si="9"/>
        <v>0</v>
      </c>
      <c r="H45" s="29">
        <f t="shared" si="10"/>
        <v>126</v>
      </c>
    </row>
    <row r="46" spans="1:8" ht="15" customHeight="1" x14ac:dyDescent="0.2">
      <c r="A46" s="27" t="s">
        <v>17</v>
      </c>
      <c r="B46" s="4">
        <f t="shared" si="7"/>
        <v>1489</v>
      </c>
      <c r="C46" s="25">
        <f t="shared" si="11"/>
        <v>8100</v>
      </c>
      <c r="D46" s="28">
        <f t="shared" si="8"/>
        <v>12060900</v>
      </c>
      <c r="E46" s="5">
        <f t="shared" si="9"/>
        <v>12</v>
      </c>
      <c r="F46" s="5">
        <f t="shared" si="9"/>
        <v>0</v>
      </c>
      <c r="G46" s="5">
        <f t="shared" si="9"/>
        <v>0</v>
      </c>
      <c r="H46" s="29">
        <f t="shared" si="10"/>
        <v>1501</v>
      </c>
    </row>
    <row r="47" spans="1:8" ht="15" customHeight="1" x14ac:dyDescent="0.2">
      <c r="A47" s="27" t="s">
        <v>18</v>
      </c>
      <c r="B47" s="4">
        <f t="shared" si="7"/>
        <v>199</v>
      </c>
      <c r="C47" s="25">
        <f t="shared" si="11"/>
        <v>17200</v>
      </c>
      <c r="D47" s="28">
        <f t="shared" si="8"/>
        <v>3422800</v>
      </c>
      <c r="E47" s="5">
        <f t="shared" si="9"/>
        <v>0</v>
      </c>
      <c r="F47" s="5">
        <f t="shared" si="9"/>
        <v>0</v>
      </c>
      <c r="G47" s="5">
        <f t="shared" si="9"/>
        <v>0</v>
      </c>
      <c r="H47" s="29">
        <f t="shared" si="10"/>
        <v>199</v>
      </c>
    </row>
    <row r="48" spans="1:8" ht="15" customHeight="1" x14ac:dyDescent="0.2">
      <c r="A48" s="27" t="s">
        <v>19</v>
      </c>
      <c r="B48" s="4">
        <f t="shared" si="7"/>
        <v>126</v>
      </c>
      <c r="C48" s="25">
        <f t="shared" si="11"/>
        <v>22000</v>
      </c>
      <c r="D48" s="28">
        <f t="shared" si="8"/>
        <v>2772000</v>
      </c>
      <c r="E48" s="5">
        <f t="shared" si="9"/>
        <v>0</v>
      </c>
      <c r="F48" s="5">
        <f t="shared" si="9"/>
        <v>0</v>
      </c>
      <c r="G48" s="5">
        <f t="shared" si="9"/>
        <v>0</v>
      </c>
      <c r="H48" s="29">
        <f t="shared" si="10"/>
        <v>126</v>
      </c>
    </row>
    <row r="49" spans="1:10" ht="15" customHeight="1" x14ac:dyDescent="0.2">
      <c r="A49" s="27" t="s">
        <v>20</v>
      </c>
      <c r="B49" s="4">
        <f t="shared" si="7"/>
        <v>415</v>
      </c>
      <c r="C49" s="25">
        <f t="shared" si="11"/>
        <v>25000</v>
      </c>
      <c r="D49" s="28">
        <f t="shared" si="8"/>
        <v>10375000</v>
      </c>
      <c r="E49" s="5">
        <f t="shared" si="9"/>
        <v>0</v>
      </c>
      <c r="F49" s="5">
        <f t="shared" si="9"/>
        <v>0</v>
      </c>
      <c r="G49" s="5">
        <f t="shared" si="9"/>
        <v>0</v>
      </c>
      <c r="H49" s="29">
        <f t="shared" si="10"/>
        <v>415</v>
      </c>
    </row>
    <row r="50" spans="1:10" ht="15" customHeight="1" x14ac:dyDescent="0.2">
      <c r="A50" s="27" t="s">
        <v>21</v>
      </c>
      <c r="B50" s="4">
        <f t="shared" si="7"/>
        <v>9</v>
      </c>
      <c r="C50" s="25">
        <f t="shared" si="11"/>
        <v>5700</v>
      </c>
      <c r="D50" s="28">
        <f t="shared" si="8"/>
        <v>51300</v>
      </c>
      <c r="E50" s="5">
        <f t="shared" si="9"/>
        <v>0</v>
      </c>
      <c r="F50" s="5">
        <f t="shared" si="9"/>
        <v>0</v>
      </c>
      <c r="G50" s="5">
        <f t="shared" si="9"/>
        <v>0</v>
      </c>
      <c r="H50" s="29">
        <f t="shared" si="10"/>
        <v>9</v>
      </c>
    </row>
    <row r="51" spans="1:10" ht="15" customHeight="1" x14ac:dyDescent="0.2">
      <c r="A51" s="27" t="s">
        <v>22</v>
      </c>
      <c r="B51" s="4">
        <f t="shared" si="7"/>
        <v>8</v>
      </c>
      <c r="C51" s="25">
        <f t="shared" si="11"/>
        <v>7400</v>
      </c>
      <c r="D51" s="28">
        <f t="shared" si="8"/>
        <v>59200</v>
      </c>
      <c r="E51" s="5">
        <f t="shared" si="9"/>
        <v>0</v>
      </c>
      <c r="F51" s="5">
        <f t="shared" si="9"/>
        <v>0</v>
      </c>
      <c r="G51" s="5">
        <f t="shared" si="9"/>
        <v>0</v>
      </c>
      <c r="H51" s="29">
        <f t="shared" si="10"/>
        <v>8</v>
      </c>
    </row>
    <row r="52" spans="1:10" ht="15" customHeight="1" thickBot="1" x14ac:dyDescent="0.25">
      <c r="A52" s="98" t="s">
        <v>23</v>
      </c>
      <c r="B52" s="113">
        <f t="shared" si="7"/>
        <v>0</v>
      </c>
      <c r="C52" s="25">
        <f t="shared" si="11"/>
        <v>7700</v>
      </c>
      <c r="D52" s="100">
        <f t="shared" si="8"/>
        <v>0</v>
      </c>
      <c r="E52" s="5">
        <f t="shared" si="9"/>
        <v>0</v>
      </c>
      <c r="F52" s="5">
        <f t="shared" si="9"/>
        <v>0</v>
      </c>
      <c r="G52" s="5">
        <f t="shared" si="9"/>
        <v>0</v>
      </c>
      <c r="H52" s="29">
        <f t="shared" si="10"/>
        <v>0</v>
      </c>
    </row>
    <row r="53" spans="1:10" ht="15" customHeight="1" thickBot="1" x14ac:dyDescent="0.25">
      <c r="A53" s="101" t="s">
        <v>24</v>
      </c>
      <c r="B53" s="102">
        <f>SUM(B44:B52)</f>
        <v>4305</v>
      </c>
      <c r="C53" s="141"/>
      <c r="D53" s="103">
        <f>SUM(D44:D52)</f>
        <v>43473800</v>
      </c>
      <c r="E53" s="104">
        <f>SUM(E44:E52)</f>
        <v>42</v>
      </c>
      <c r="F53" s="105">
        <f>SUM(F44:F52)</f>
        <v>0</v>
      </c>
      <c r="G53" s="105">
        <f>SUM(G44:G52)</f>
        <v>0</v>
      </c>
      <c r="H53" s="106">
        <f>SUM(H44:H52)</f>
        <v>4347</v>
      </c>
    </row>
    <row r="54" spans="1:10" ht="15" customHeight="1" x14ac:dyDescent="0.2">
      <c r="A54" s="107" t="s">
        <v>25</v>
      </c>
      <c r="B54" s="108">
        <f>B22+B38</f>
        <v>4288</v>
      </c>
      <c r="C54" s="138"/>
      <c r="D54" s="15">
        <f>D38+D22</f>
        <v>1192064</v>
      </c>
      <c r="E54" s="37"/>
      <c r="F54" s="37"/>
      <c r="G54" s="37"/>
      <c r="H54" s="37"/>
    </row>
    <row r="55" spans="1:10" ht="15" customHeight="1" x14ac:dyDescent="0.2">
      <c r="A55" s="34" t="s">
        <v>26</v>
      </c>
      <c r="B55" s="139"/>
      <c r="C55" s="139"/>
      <c r="D55" s="36">
        <f>D39+D23</f>
        <v>5700</v>
      </c>
      <c r="E55" s="41"/>
      <c r="F55" s="41"/>
      <c r="G55" s="41"/>
      <c r="H55" s="41"/>
    </row>
    <row r="56" spans="1:10" ht="15" customHeight="1" thickBot="1" x14ac:dyDescent="0.25">
      <c r="A56" s="38" t="s">
        <v>46</v>
      </c>
      <c r="B56" s="140"/>
      <c r="C56" s="140"/>
      <c r="D56" s="40">
        <f>D55+D53</f>
        <v>43479500</v>
      </c>
      <c r="E56" s="41"/>
      <c r="F56" s="41"/>
      <c r="G56" s="41"/>
      <c r="H56" s="41"/>
    </row>
    <row r="57" spans="1:10" ht="13.5" thickBot="1" x14ac:dyDescent="0.25">
      <c r="A57" s="63"/>
      <c r="B57" s="41"/>
      <c r="C57" s="41"/>
      <c r="D57" s="114"/>
      <c r="E57" s="41"/>
      <c r="F57" s="41"/>
      <c r="G57" s="41"/>
      <c r="H57" s="41"/>
    </row>
    <row r="58" spans="1:10" ht="21" customHeight="1" x14ac:dyDescent="0.2">
      <c r="A58" s="162" t="s">
        <v>53</v>
      </c>
      <c r="B58" s="163"/>
      <c r="C58" s="163"/>
      <c r="D58" s="164"/>
      <c r="E58" s="162" t="s">
        <v>54</v>
      </c>
      <c r="F58" s="163"/>
      <c r="G58" s="163"/>
      <c r="H58" s="164"/>
      <c r="J58" s="64"/>
    </row>
    <row r="59" spans="1:10" ht="24" x14ac:dyDescent="0.2">
      <c r="A59" s="115" t="s">
        <v>7</v>
      </c>
      <c r="B59" s="116" t="s">
        <v>9</v>
      </c>
      <c r="C59" s="116" t="s">
        <v>33</v>
      </c>
      <c r="D59" s="117" t="s">
        <v>34</v>
      </c>
      <c r="E59" s="115" t="s">
        <v>7</v>
      </c>
      <c r="F59" s="116" t="s">
        <v>9</v>
      </c>
      <c r="G59" s="116" t="s">
        <v>33</v>
      </c>
      <c r="H59" s="117" t="s">
        <v>34</v>
      </c>
      <c r="J59" s="64"/>
    </row>
    <row r="60" spans="1:10" ht="15" hidden="1" customHeight="1" x14ac:dyDescent="0.2">
      <c r="A60" s="147" t="s">
        <v>15</v>
      </c>
      <c r="B60" s="118">
        <v>6400</v>
      </c>
      <c r="C60" s="119">
        <v>0</v>
      </c>
      <c r="D60" s="120">
        <f>B60*C60</f>
        <v>0</v>
      </c>
      <c r="E60" s="147" t="s">
        <v>15</v>
      </c>
      <c r="F60" s="118">
        <v>6400</v>
      </c>
      <c r="G60" s="119">
        <v>0</v>
      </c>
      <c r="H60" s="120">
        <f>F60*G60</f>
        <v>0</v>
      </c>
      <c r="J60" s="64"/>
    </row>
    <row r="61" spans="1:10" ht="15" customHeight="1" x14ac:dyDescent="0.2">
      <c r="A61" s="147"/>
      <c r="B61" s="118">
        <v>6900</v>
      </c>
      <c r="C61" s="13">
        <v>0</v>
      </c>
      <c r="D61" s="120">
        <f t="shared" ref="D61:D66" si="12">B61*C61</f>
        <v>0</v>
      </c>
      <c r="E61" s="147"/>
      <c r="F61" s="118">
        <f>C12</f>
        <v>7400</v>
      </c>
      <c r="G61" s="13">
        <v>19</v>
      </c>
      <c r="H61" s="120">
        <f t="shared" ref="H61:H66" si="13">F61*G61</f>
        <v>140600</v>
      </c>
      <c r="J61" s="64"/>
    </row>
    <row r="62" spans="1:10" ht="15" customHeight="1" x14ac:dyDescent="0.2">
      <c r="A62" s="142" t="s">
        <v>17</v>
      </c>
      <c r="B62" s="118">
        <v>7600</v>
      </c>
      <c r="C62" s="13">
        <v>0</v>
      </c>
      <c r="D62" s="120">
        <f t="shared" si="12"/>
        <v>0</v>
      </c>
      <c r="E62" s="143" t="s">
        <v>17</v>
      </c>
      <c r="F62" s="118">
        <f>C14</f>
        <v>8100</v>
      </c>
      <c r="G62" s="13">
        <v>8</v>
      </c>
      <c r="H62" s="120">
        <f t="shared" si="13"/>
        <v>64800</v>
      </c>
      <c r="J62" s="64"/>
    </row>
    <row r="63" spans="1:10" ht="15" customHeight="1" x14ac:dyDescent="0.2">
      <c r="A63" s="142" t="s">
        <v>18</v>
      </c>
      <c r="B63" s="118">
        <v>16100</v>
      </c>
      <c r="C63" s="13">
        <v>0</v>
      </c>
      <c r="D63" s="120">
        <f t="shared" si="12"/>
        <v>0</v>
      </c>
      <c r="E63" s="143" t="s">
        <v>18</v>
      </c>
      <c r="F63" s="118">
        <f t="shared" ref="F63:F65" si="14">C15</f>
        <v>17200</v>
      </c>
      <c r="G63" s="13">
        <v>3</v>
      </c>
      <c r="H63" s="120">
        <f t="shared" si="13"/>
        <v>51600</v>
      </c>
      <c r="J63" s="64"/>
    </row>
    <row r="64" spans="1:10" ht="15" customHeight="1" x14ac:dyDescent="0.2">
      <c r="A64" s="142" t="s">
        <v>19</v>
      </c>
      <c r="B64" s="118">
        <v>20600</v>
      </c>
      <c r="C64" s="13">
        <v>0</v>
      </c>
      <c r="D64" s="120">
        <f t="shared" si="12"/>
        <v>0</v>
      </c>
      <c r="E64" s="143" t="s">
        <v>19</v>
      </c>
      <c r="F64" s="118">
        <f t="shared" si="14"/>
        <v>22000</v>
      </c>
      <c r="G64" s="13">
        <v>0</v>
      </c>
      <c r="H64" s="120">
        <f t="shared" si="13"/>
        <v>0</v>
      </c>
      <c r="J64" s="64"/>
    </row>
    <row r="65" spans="1:10" ht="15" customHeight="1" thickBot="1" x14ac:dyDescent="0.25">
      <c r="A65" s="142" t="s">
        <v>20</v>
      </c>
      <c r="B65" s="118">
        <v>23400</v>
      </c>
      <c r="C65" s="13">
        <v>0</v>
      </c>
      <c r="D65" s="120">
        <f t="shared" si="12"/>
        <v>0</v>
      </c>
      <c r="E65" s="143" t="s">
        <v>20</v>
      </c>
      <c r="F65" s="118">
        <f t="shared" si="14"/>
        <v>25000</v>
      </c>
      <c r="G65" s="13">
        <v>1</v>
      </c>
      <c r="H65" s="120">
        <f t="shared" si="13"/>
        <v>25000</v>
      </c>
      <c r="J65" s="64"/>
    </row>
    <row r="66" spans="1:10" ht="15" hidden="1" customHeight="1" thickBot="1" x14ac:dyDescent="0.25">
      <c r="A66" s="121"/>
      <c r="B66" s="122"/>
      <c r="C66" s="123">
        <v>0</v>
      </c>
      <c r="D66" s="124">
        <f t="shared" si="12"/>
        <v>0</v>
      </c>
      <c r="E66" s="121"/>
      <c r="F66" s="122"/>
      <c r="G66" s="123">
        <v>0</v>
      </c>
      <c r="H66" s="124">
        <f t="shared" si="13"/>
        <v>0</v>
      </c>
      <c r="J66" s="64"/>
    </row>
    <row r="67" spans="1:10" ht="27" customHeight="1" thickBot="1" x14ac:dyDescent="0.25">
      <c r="A67" s="148" t="s">
        <v>35</v>
      </c>
      <c r="B67" s="149"/>
      <c r="C67" s="125">
        <f>SUM(C60:C66)</f>
        <v>0</v>
      </c>
      <c r="D67" s="126">
        <f>+D61+D62+D63+D64+D65</f>
        <v>0</v>
      </c>
      <c r="E67" s="148" t="s">
        <v>35</v>
      </c>
      <c r="F67" s="149"/>
      <c r="G67" s="125">
        <f>SUM(G60:G66)</f>
        <v>31</v>
      </c>
      <c r="H67" s="126">
        <f>+H61+H62+H63+H64+H65</f>
        <v>282000</v>
      </c>
      <c r="J67" s="64"/>
    </row>
    <row r="68" spans="1:10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</row>
    <row r="69" spans="1:10" ht="13.5" thickBot="1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</row>
    <row r="70" spans="1:10" s="64" customFormat="1" ht="23.1" customHeight="1" x14ac:dyDescent="0.2">
      <c r="A70" s="144" t="s">
        <v>36</v>
      </c>
      <c r="B70" s="152">
        <f>D56</f>
        <v>43479500</v>
      </c>
      <c r="C70" s="153"/>
      <c r="D70" s="127"/>
    </row>
    <row r="71" spans="1:10" s="64" customFormat="1" ht="23.1" customHeight="1" x14ac:dyDescent="0.2">
      <c r="A71" s="115" t="s">
        <v>37</v>
      </c>
      <c r="B71" s="154">
        <f>D67+H67</f>
        <v>282000</v>
      </c>
      <c r="C71" s="155"/>
    </row>
    <row r="72" spans="1:10" s="64" customFormat="1" ht="23.1" customHeight="1" x14ac:dyDescent="0.2">
      <c r="A72" s="145" t="s">
        <v>38</v>
      </c>
      <c r="B72" s="156">
        <f>B54*278</f>
        <v>1192064</v>
      </c>
      <c r="C72" s="157"/>
      <c r="D72" s="128"/>
    </row>
    <row r="73" spans="1:10" s="64" customFormat="1" ht="23.1" customHeight="1" x14ac:dyDescent="0.2">
      <c r="A73" s="78" t="s">
        <v>39</v>
      </c>
      <c r="B73" s="158">
        <f>B70*10%</f>
        <v>4347950</v>
      </c>
      <c r="C73" s="159"/>
      <c r="D73" s="80"/>
    </row>
    <row r="74" spans="1:10" s="64" customFormat="1" ht="23.1" customHeight="1" x14ac:dyDescent="0.2">
      <c r="A74" s="145" t="s">
        <v>40</v>
      </c>
      <c r="B74" s="156">
        <f>ROUND((B70-B72-B73)*70%,0)</f>
        <v>26557640</v>
      </c>
      <c r="C74" s="157"/>
      <c r="D74" s="80"/>
      <c r="E74" s="76"/>
      <c r="F74" s="76"/>
      <c r="G74" s="76"/>
    </row>
    <row r="75" spans="1:10" s="64" customFormat="1" ht="23.1" customHeight="1" thickBot="1" x14ac:dyDescent="0.25">
      <c r="A75" s="146" t="s">
        <v>52</v>
      </c>
      <c r="B75" s="160">
        <f>ROUND((B70-B72-B73)*30%,0)</f>
        <v>11381846</v>
      </c>
      <c r="C75" s="161"/>
      <c r="D75" s="80"/>
      <c r="E75" s="89"/>
      <c r="F75" s="89"/>
      <c r="G75" s="89"/>
    </row>
    <row r="76" spans="1:10" ht="20.25" customHeight="1" x14ac:dyDescent="0.2">
      <c r="A76" s="64"/>
      <c r="B76" s="64"/>
      <c r="C76" s="64"/>
      <c r="D76" s="80"/>
      <c r="E76" s="151" t="s">
        <v>47</v>
      </c>
      <c r="F76" s="151"/>
      <c r="G76" s="151"/>
      <c r="H76" s="64"/>
      <c r="I76" s="64"/>
      <c r="J76" s="64"/>
    </row>
    <row r="77" spans="1:10" ht="14.25" customHeight="1" x14ac:dyDescent="0.2">
      <c r="A77" s="150"/>
      <c r="B77" s="150"/>
      <c r="C77" s="150"/>
      <c r="D77" s="150"/>
      <c r="E77" s="150"/>
      <c r="F77" s="150"/>
      <c r="G77" s="150"/>
      <c r="H77" s="150"/>
      <c r="I77" s="150"/>
      <c r="J77" s="150"/>
    </row>
    <row r="78" spans="1:10" ht="15.75" customHeight="1" x14ac:dyDescent="0.2">
      <c r="A78" s="150"/>
      <c r="B78" s="150"/>
      <c r="C78" s="150"/>
      <c r="D78" s="150"/>
      <c r="E78" s="150"/>
      <c r="F78" s="150"/>
      <c r="G78" s="150"/>
      <c r="H78" s="150"/>
      <c r="I78" s="150"/>
      <c r="J78" s="150"/>
    </row>
    <row r="79" spans="1:10" ht="20.100000000000001" customHeight="1" x14ac:dyDescent="0.2">
      <c r="A79" s="64"/>
      <c r="B79" s="64"/>
      <c r="C79" s="64"/>
      <c r="D79" s="80"/>
      <c r="E79" s="64"/>
      <c r="F79" s="64"/>
      <c r="G79" s="64"/>
      <c r="H79" s="64"/>
      <c r="I79" s="64"/>
      <c r="J79" s="64"/>
    </row>
    <row r="80" spans="1:10" ht="20.100000000000001" customHeight="1" x14ac:dyDescent="0.2">
      <c r="A80" s="64"/>
      <c r="B80" s="64"/>
      <c r="C80" s="64"/>
      <c r="D80" s="80"/>
      <c r="E80" s="64"/>
      <c r="F80" s="64"/>
      <c r="G80" s="64"/>
      <c r="H80" s="64"/>
      <c r="I80" s="64"/>
      <c r="J80" s="64"/>
    </row>
    <row r="81" spans="1:10" ht="20.100000000000001" customHeight="1" x14ac:dyDescent="0.2">
      <c r="A81" s="151"/>
      <c r="B81" s="151"/>
      <c r="C81" s="151"/>
      <c r="D81" s="80"/>
      <c r="E81" s="64"/>
      <c r="F81" s="64"/>
      <c r="G81" s="64"/>
      <c r="H81" s="64"/>
      <c r="I81" s="64"/>
      <c r="J81" s="64"/>
    </row>
    <row r="82" spans="1:10" ht="20.100000000000001" customHeight="1" x14ac:dyDescent="0.2">
      <c r="D82" s="80"/>
      <c r="E82" s="64"/>
      <c r="F82" s="64"/>
      <c r="G82" s="64"/>
      <c r="H82" s="64"/>
      <c r="I82" s="64"/>
      <c r="J82" s="64"/>
    </row>
    <row r="83" spans="1:10" ht="20.100000000000001" customHeight="1" x14ac:dyDescent="0.2">
      <c r="A83" s="64"/>
      <c r="B83" s="64"/>
      <c r="C83" s="64"/>
      <c r="E83" s="64"/>
      <c r="F83" s="64"/>
      <c r="G83" s="64"/>
      <c r="H83" s="64"/>
      <c r="I83" s="64"/>
      <c r="J83" s="64"/>
    </row>
    <row r="84" spans="1:10" ht="0.75" customHeight="1" x14ac:dyDescent="0.2">
      <c r="A84" s="64"/>
      <c r="B84" s="64"/>
      <c r="C84" s="64"/>
      <c r="E84" s="64"/>
      <c r="F84" s="64"/>
      <c r="G84" s="64"/>
      <c r="H84" s="64"/>
      <c r="I84" s="64"/>
      <c r="J84" s="64"/>
    </row>
    <row r="85" spans="1:10" ht="19.5" customHeight="1" x14ac:dyDescent="0.2">
      <c r="E85" s="64"/>
      <c r="F85" s="64"/>
      <c r="G85" s="64"/>
      <c r="H85" s="64"/>
      <c r="I85" s="64"/>
      <c r="J85" s="64"/>
    </row>
    <row r="86" spans="1:10" ht="19.5" customHeight="1" x14ac:dyDescent="0.2">
      <c r="E86" s="64"/>
      <c r="F86" s="64"/>
      <c r="G86" s="64"/>
      <c r="H86" s="64"/>
      <c r="I86" s="64"/>
      <c r="J86" s="64"/>
    </row>
    <row r="87" spans="1:10" ht="19.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</row>
    <row r="88" spans="1:10" ht="19.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</row>
    <row r="89" spans="1:10" ht="20.100000000000001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</row>
    <row r="90" spans="1:10" ht="20.100000000000001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</row>
    <row r="91" spans="1:10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</row>
    <row r="92" spans="1:10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</row>
    <row r="93" spans="1:10" x14ac:dyDescent="0.2">
      <c r="A93" s="64"/>
      <c r="B93" s="64"/>
      <c r="C93" s="64"/>
      <c r="D93" s="64"/>
      <c r="G93" s="64"/>
      <c r="H93" s="64"/>
      <c r="I93" s="64"/>
      <c r="J93" s="64"/>
    </row>
    <row r="94" spans="1:10" x14ac:dyDescent="0.2">
      <c r="G94" s="64"/>
      <c r="H94" s="64"/>
      <c r="I94" s="64"/>
      <c r="J94" s="64"/>
    </row>
    <row r="95" spans="1:10" x14ac:dyDescent="0.2">
      <c r="G95" s="64"/>
      <c r="H95" s="64"/>
      <c r="I95" s="64"/>
      <c r="J95" s="64"/>
    </row>
    <row r="96" spans="1:10" x14ac:dyDescent="0.2">
      <c r="G96" s="64"/>
      <c r="H96" s="64"/>
      <c r="I96" s="64"/>
      <c r="J96" s="64"/>
    </row>
    <row r="97" spans="7:10" x14ac:dyDescent="0.2">
      <c r="G97" s="64"/>
      <c r="H97" s="64"/>
      <c r="I97" s="64"/>
      <c r="J97" s="64"/>
    </row>
    <row r="98" spans="7:10" x14ac:dyDescent="0.2">
      <c r="G98" s="64"/>
      <c r="H98" s="64"/>
      <c r="I98" s="64"/>
      <c r="J98" s="64"/>
    </row>
    <row r="99" spans="7:10" x14ac:dyDescent="0.2">
      <c r="G99" s="64"/>
      <c r="H99" s="64"/>
      <c r="I99" s="64"/>
      <c r="J99" s="64"/>
    </row>
    <row r="100" spans="7:10" x14ac:dyDescent="0.2">
      <c r="G100" s="64"/>
      <c r="H100" s="64"/>
      <c r="I100" s="64"/>
      <c r="J100" s="64"/>
    </row>
    <row r="101" spans="7:10" x14ac:dyDescent="0.2">
      <c r="G101" s="64"/>
      <c r="H101" s="64"/>
      <c r="I101" s="64"/>
      <c r="J101" s="64"/>
    </row>
    <row r="102" spans="7:10" x14ac:dyDescent="0.2">
      <c r="G102" s="64"/>
      <c r="H102" s="64"/>
      <c r="I102" s="64"/>
      <c r="J102" s="64"/>
    </row>
    <row r="103" spans="7:10" x14ac:dyDescent="0.2">
      <c r="G103" s="64"/>
      <c r="H103" s="64"/>
      <c r="I103" s="64"/>
      <c r="J103" s="64"/>
    </row>
    <row r="104" spans="7:10" x14ac:dyDescent="0.2">
      <c r="G104" s="64"/>
      <c r="H104" s="64"/>
      <c r="I104" s="64"/>
      <c r="J104" s="64"/>
    </row>
    <row r="105" spans="7:10" x14ac:dyDescent="0.2">
      <c r="G105" s="64"/>
      <c r="H105" s="64"/>
      <c r="I105" s="64"/>
      <c r="J105" s="64"/>
    </row>
    <row r="106" spans="7:10" x14ac:dyDescent="0.2">
      <c r="G106" s="64"/>
      <c r="H106" s="64"/>
      <c r="I106" s="64"/>
      <c r="J106" s="64"/>
    </row>
    <row r="107" spans="7:10" x14ac:dyDescent="0.2">
      <c r="G107" s="64"/>
      <c r="H107" s="64"/>
      <c r="I107" s="64"/>
      <c r="J107" s="64"/>
    </row>
    <row r="108" spans="7:10" x14ac:dyDescent="0.2">
      <c r="G108" s="64"/>
      <c r="H108" s="64"/>
      <c r="I108" s="64"/>
      <c r="J108" s="64"/>
    </row>
    <row r="109" spans="7:10" x14ac:dyDescent="0.2">
      <c r="G109" s="64"/>
      <c r="H109" s="64"/>
      <c r="I109" s="64"/>
      <c r="J109" s="64"/>
    </row>
    <row r="110" spans="7:10" x14ac:dyDescent="0.2">
      <c r="G110" s="64"/>
      <c r="H110" s="64"/>
      <c r="I110" s="64"/>
      <c r="J110" s="64"/>
    </row>
    <row r="111" spans="7:10" x14ac:dyDescent="0.2">
      <c r="G111" s="64"/>
      <c r="H111" s="64"/>
      <c r="I111" s="64"/>
      <c r="J111" s="64"/>
    </row>
    <row r="112" spans="7:10" x14ac:dyDescent="0.2">
      <c r="G112" s="64"/>
      <c r="H112" s="64"/>
      <c r="I112" s="64"/>
      <c r="J112" s="64"/>
    </row>
    <row r="113" spans="7:10" x14ac:dyDescent="0.2">
      <c r="G113" s="64"/>
      <c r="H113" s="64"/>
      <c r="I113" s="64"/>
      <c r="J113" s="64"/>
    </row>
    <row r="114" spans="7:10" x14ac:dyDescent="0.2">
      <c r="G114" s="64"/>
      <c r="H114" s="64"/>
      <c r="I114" s="64"/>
      <c r="J114" s="64"/>
    </row>
  </sheetData>
  <sheetProtection password="DC73" sheet="1" objects="1" scenarios="1"/>
  <mergeCells count="27">
    <mergeCell ref="A58:D58"/>
    <mergeCell ref="A1:A4"/>
    <mergeCell ref="B1:F4"/>
    <mergeCell ref="G1:H1"/>
    <mergeCell ref="G2:H2"/>
    <mergeCell ref="G3:H3"/>
    <mergeCell ref="G4:H4"/>
    <mergeCell ref="B6:C6"/>
    <mergeCell ref="B8:D8"/>
    <mergeCell ref="A10:H10"/>
    <mergeCell ref="A26:H26"/>
    <mergeCell ref="A42:H42"/>
    <mergeCell ref="E58:H58"/>
    <mergeCell ref="A60:A61"/>
    <mergeCell ref="A67:B67"/>
    <mergeCell ref="A77:J77"/>
    <mergeCell ref="A78:J78"/>
    <mergeCell ref="A81:C81"/>
    <mergeCell ref="B70:C70"/>
    <mergeCell ref="B71:C71"/>
    <mergeCell ref="B72:C72"/>
    <mergeCell ref="B73:C73"/>
    <mergeCell ref="B74:C74"/>
    <mergeCell ref="E76:G76"/>
    <mergeCell ref="E60:E61"/>
    <mergeCell ref="E67:F67"/>
    <mergeCell ref="B75:C75"/>
  </mergeCells>
  <printOptions horizontalCentered="1" verticalCentered="1"/>
  <pageMargins left="0.59027777777777779" right="0.39374999999999999" top="0.19652777777777777" bottom="0.59027777777777779" header="0.51180555555555551" footer="0"/>
  <pageSetup scale="59" firstPageNumber="0" orientation="portrait" r:id="rId1"/>
  <headerFooter alignWithMargins="0">
    <oddFooter>&amp;LVersion 3&amp;C&amp;D - &amp;T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J114"/>
  <sheetViews>
    <sheetView topLeftCell="A61" zoomScale="90" zoomScaleNormal="90" workbookViewId="0">
      <selection activeCell="A78" sqref="A78:J78"/>
    </sheetView>
  </sheetViews>
  <sheetFormatPr baseColWidth="10" defaultRowHeight="12.75" x14ac:dyDescent="0.2"/>
  <cols>
    <col min="1" max="1" width="21.85546875" style="17" customWidth="1"/>
    <col min="2" max="2" width="14.28515625" style="17" customWidth="1"/>
    <col min="3" max="3" width="13.5703125" style="17" customWidth="1"/>
    <col min="4" max="4" width="14.42578125" style="17" customWidth="1"/>
    <col min="5" max="6" width="13.5703125" style="17" customWidth="1"/>
    <col min="7" max="7" width="13.140625" style="17" customWidth="1"/>
    <col min="8" max="8" width="13.5703125" style="17" customWidth="1"/>
    <col min="9" max="9" width="15.140625" style="17" customWidth="1"/>
    <col min="10" max="16384" width="11.42578125" style="17"/>
  </cols>
  <sheetData>
    <row r="1" spans="1:8" ht="48" customHeight="1" x14ac:dyDescent="0.2">
      <c r="A1" s="167"/>
      <c r="B1" s="168" t="s">
        <v>50</v>
      </c>
      <c r="C1" s="168"/>
      <c r="D1" s="168"/>
      <c r="E1" s="168"/>
      <c r="F1" s="169"/>
      <c r="G1" s="170"/>
      <c r="H1" s="170"/>
    </row>
    <row r="2" spans="1:8" x14ac:dyDescent="0.15">
      <c r="A2" s="167"/>
      <c r="B2" s="167"/>
      <c r="C2" s="168"/>
      <c r="D2" s="168"/>
      <c r="E2" s="168"/>
      <c r="F2" s="168"/>
      <c r="G2" s="171" t="s">
        <v>51</v>
      </c>
      <c r="H2" s="171" t="s">
        <v>0</v>
      </c>
    </row>
    <row r="3" spans="1:8" ht="14.25" customHeight="1" x14ac:dyDescent="0.15">
      <c r="A3" s="167"/>
      <c r="B3" s="167"/>
      <c r="C3" s="168"/>
      <c r="D3" s="168"/>
      <c r="E3" s="168"/>
      <c r="F3" s="168"/>
      <c r="G3" s="172" t="s">
        <v>49</v>
      </c>
      <c r="H3" s="172" t="s">
        <v>1</v>
      </c>
    </row>
    <row r="4" spans="1:8" ht="14.25" customHeight="1" x14ac:dyDescent="0.15">
      <c r="A4" s="167"/>
      <c r="B4" s="167"/>
      <c r="C4" s="168"/>
      <c r="D4" s="168"/>
      <c r="E4" s="168"/>
      <c r="F4" s="168"/>
      <c r="G4" s="172" t="s">
        <v>2</v>
      </c>
      <c r="H4" s="172" t="s">
        <v>2</v>
      </c>
    </row>
    <row r="5" spans="1:8" ht="14.25" customHeight="1" x14ac:dyDescent="0.2">
      <c r="A5" s="1"/>
      <c r="B5" s="97"/>
      <c r="C5" s="97"/>
      <c r="D5" s="41"/>
      <c r="E5" s="41"/>
      <c r="F5" s="41"/>
      <c r="G5" s="41"/>
      <c r="H5" s="41"/>
    </row>
    <row r="6" spans="1:8" ht="12.75" customHeight="1" x14ac:dyDescent="0.2">
      <c r="A6" s="1" t="s">
        <v>3</v>
      </c>
      <c r="B6" s="173" t="str">
        <f>RIM!B6</f>
        <v>PANDEQUESO</v>
      </c>
      <c r="C6" s="173"/>
      <c r="D6" s="41"/>
    </row>
    <row r="7" spans="1:8" x14ac:dyDescent="0.2">
      <c r="A7" s="1"/>
      <c r="B7" s="93"/>
      <c r="C7" s="93"/>
      <c r="D7" s="41"/>
    </row>
    <row r="8" spans="1:8" ht="12.75" customHeight="1" x14ac:dyDescent="0.2">
      <c r="A8" s="1" t="s">
        <v>5</v>
      </c>
      <c r="B8" s="174">
        <f>RIM!B8+10</f>
        <v>42654</v>
      </c>
      <c r="C8" s="174"/>
      <c r="D8" s="174"/>
      <c r="E8" s="41"/>
      <c r="F8" s="41"/>
      <c r="G8" s="41"/>
      <c r="H8" s="41"/>
    </row>
    <row r="9" spans="1:8" ht="13.5" thickBot="1" x14ac:dyDescent="0.25"/>
    <row r="10" spans="1:8" ht="15.75" customHeight="1" thickBot="1" x14ac:dyDescent="0.25">
      <c r="A10" s="175" t="s">
        <v>6</v>
      </c>
      <c r="B10" s="175"/>
      <c r="C10" s="175"/>
      <c r="D10" s="175"/>
      <c r="E10" s="175"/>
      <c r="F10" s="175"/>
      <c r="G10" s="175"/>
      <c r="H10" s="175"/>
    </row>
    <row r="11" spans="1:8" ht="36.75" thickBot="1" x14ac:dyDescent="0.25">
      <c r="A11" s="23" t="s">
        <v>7</v>
      </c>
      <c r="B11" s="23" t="s">
        <v>8</v>
      </c>
      <c r="C11" s="23" t="s">
        <v>9</v>
      </c>
      <c r="D11" s="23" t="s">
        <v>10</v>
      </c>
      <c r="E11" s="23" t="s">
        <v>11</v>
      </c>
      <c r="F11" s="23" t="s">
        <v>12</v>
      </c>
      <c r="G11" s="23" t="s">
        <v>13</v>
      </c>
      <c r="H11" s="23" t="s">
        <v>14</v>
      </c>
    </row>
    <row r="12" spans="1:8" ht="15" customHeight="1" x14ac:dyDescent="0.2">
      <c r="A12" s="24" t="s">
        <v>15</v>
      </c>
      <c r="B12" s="8">
        <v>990</v>
      </c>
      <c r="C12" s="25">
        <v>7400</v>
      </c>
      <c r="D12" s="25">
        <f t="shared" ref="D12:D20" si="0">C12*B12</f>
        <v>7326000</v>
      </c>
      <c r="E12" s="8">
        <v>23</v>
      </c>
      <c r="F12" s="8">
        <v>0</v>
      </c>
      <c r="G12" s="8">
        <v>0</v>
      </c>
      <c r="H12" s="26">
        <f t="shared" ref="H12:H20" si="1">B12+E12+F12+G12</f>
        <v>1013</v>
      </c>
    </row>
    <row r="13" spans="1:8" ht="15" customHeight="1" x14ac:dyDescent="0.2">
      <c r="A13" s="27" t="s">
        <v>16</v>
      </c>
      <c r="B13" s="10">
        <v>65</v>
      </c>
      <c r="C13" s="25">
        <v>3400</v>
      </c>
      <c r="D13" s="28">
        <f t="shared" si="0"/>
        <v>221000</v>
      </c>
      <c r="E13" s="8">
        <v>0</v>
      </c>
      <c r="F13" s="8">
        <v>0</v>
      </c>
      <c r="G13" s="8">
        <v>0</v>
      </c>
      <c r="H13" s="29">
        <f t="shared" si="1"/>
        <v>65</v>
      </c>
    </row>
    <row r="14" spans="1:8" ht="15" customHeight="1" x14ac:dyDescent="0.2">
      <c r="A14" s="27" t="s">
        <v>17</v>
      </c>
      <c r="B14" s="10">
        <v>1002</v>
      </c>
      <c r="C14" s="25">
        <v>8100</v>
      </c>
      <c r="D14" s="28">
        <f t="shared" si="0"/>
        <v>8116200</v>
      </c>
      <c r="E14" s="8">
        <v>4</v>
      </c>
      <c r="F14" s="8">
        <v>0</v>
      </c>
      <c r="G14" s="8">
        <v>0</v>
      </c>
      <c r="H14" s="29">
        <f t="shared" si="1"/>
        <v>1006</v>
      </c>
    </row>
    <row r="15" spans="1:8" ht="15" customHeight="1" x14ac:dyDescent="0.2">
      <c r="A15" s="27" t="s">
        <v>18</v>
      </c>
      <c r="B15" s="10">
        <v>126</v>
      </c>
      <c r="C15" s="25">
        <v>17200</v>
      </c>
      <c r="D15" s="28">
        <f t="shared" si="0"/>
        <v>2167200</v>
      </c>
      <c r="E15" s="8">
        <v>0</v>
      </c>
      <c r="F15" s="8">
        <v>0</v>
      </c>
      <c r="G15" s="8">
        <v>0</v>
      </c>
      <c r="H15" s="29">
        <f t="shared" si="1"/>
        <v>126</v>
      </c>
    </row>
    <row r="16" spans="1:8" ht="15" customHeight="1" x14ac:dyDescent="0.2">
      <c r="A16" s="27" t="s">
        <v>19</v>
      </c>
      <c r="B16" s="10">
        <v>85</v>
      </c>
      <c r="C16" s="25">
        <v>22000</v>
      </c>
      <c r="D16" s="28">
        <f t="shared" si="0"/>
        <v>1870000</v>
      </c>
      <c r="E16" s="8">
        <v>0</v>
      </c>
      <c r="F16" s="8">
        <v>0</v>
      </c>
      <c r="G16" s="8">
        <v>0</v>
      </c>
      <c r="H16" s="29">
        <f t="shared" si="1"/>
        <v>85</v>
      </c>
    </row>
    <row r="17" spans="1:8" ht="15" customHeight="1" x14ac:dyDescent="0.2">
      <c r="A17" s="27" t="s">
        <v>20</v>
      </c>
      <c r="B17" s="10">
        <v>283</v>
      </c>
      <c r="C17" s="25">
        <v>25000</v>
      </c>
      <c r="D17" s="28">
        <f t="shared" si="0"/>
        <v>7075000</v>
      </c>
      <c r="E17" s="8">
        <v>0</v>
      </c>
      <c r="F17" s="8">
        <v>0</v>
      </c>
      <c r="G17" s="8">
        <v>0</v>
      </c>
      <c r="H17" s="29">
        <f t="shared" si="1"/>
        <v>283</v>
      </c>
    </row>
    <row r="18" spans="1:8" ht="15" customHeight="1" x14ac:dyDescent="0.2">
      <c r="A18" s="27" t="s">
        <v>21</v>
      </c>
      <c r="B18" s="10">
        <v>2</v>
      </c>
      <c r="C18" s="25">
        <v>5700</v>
      </c>
      <c r="D18" s="28">
        <f t="shared" si="0"/>
        <v>11400</v>
      </c>
      <c r="E18" s="8">
        <v>0</v>
      </c>
      <c r="F18" s="8">
        <v>0</v>
      </c>
      <c r="G18" s="8">
        <v>0</v>
      </c>
      <c r="H18" s="29">
        <f t="shared" si="1"/>
        <v>2</v>
      </c>
    </row>
    <row r="19" spans="1:8" ht="15" customHeight="1" x14ac:dyDescent="0.2">
      <c r="A19" s="27" t="s">
        <v>22</v>
      </c>
      <c r="B19" s="10">
        <v>1</v>
      </c>
      <c r="C19" s="25">
        <v>7400</v>
      </c>
      <c r="D19" s="28">
        <f t="shared" si="0"/>
        <v>7400</v>
      </c>
      <c r="E19" s="8">
        <v>0</v>
      </c>
      <c r="F19" s="8">
        <v>0</v>
      </c>
      <c r="G19" s="8">
        <v>0</v>
      </c>
      <c r="H19" s="29">
        <f t="shared" si="1"/>
        <v>1</v>
      </c>
    </row>
    <row r="20" spans="1:8" ht="15" customHeight="1" thickBot="1" x14ac:dyDescent="0.25">
      <c r="A20" s="98" t="s">
        <v>23</v>
      </c>
      <c r="B20" s="12">
        <v>0</v>
      </c>
      <c r="C20" s="99">
        <v>7700</v>
      </c>
      <c r="D20" s="100">
        <f t="shared" si="0"/>
        <v>0</v>
      </c>
      <c r="E20" s="8">
        <v>0</v>
      </c>
      <c r="F20" s="8">
        <v>0</v>
      </c>
      <c r="G20" s="8">
        <v>0</v>
      </c>
      <c r="H20" s="29">
        <f t="shared" si="1"/>
        <v>0</v>
      </c>
    </row>
    <row r="21" spans="1:8" ht="15" customHeight="1" thickBot="1" x14ac:dyDescent="0.25">
      <c r="A21" s="101" t="s">
        <v>24</v>
      </c>
      <c r="B21" s="102">
        <f>SUM(B12:B20)</f>
        <v>2554</v>
      </c>
      <c r="C21" s="137"/>
      <c r="D21" s="103">
        <f>SUM(D12:D20)</f>
        <v>26794200</v>
      </c>
      <c r="E21" s="104">
        <f>SUM(E12:E20)</f>
        <v>27</v>
      </c>
      <c r="F21" s="104">
        <f t="shared" ref="F21:G21" si="2">SUM(F12:F20)</f>
        <v>0</v>
      </c>
      <c r="G21" s="104">
        <f t="shared" si="2"/>
        <v>0</v>
      </c>
      <c r="H21" s="106">
        <f>SUM(H12:H20)</f>
        <v>2581</v>
      </c>
    </row>
    <row r="22" spans="1:8" ht="15" customHeight="1" x14ac:dyDescent="0.2">
      <c r="A22" s="107" t="s">
        <v>25</v>
      </c>
      <c r="B22" s="108">
        <f>SUM(B12:B17)</f>
        <v>2551</v>
      </c>
      <c r="C22" s="138"/>
      <c r="D22" s="15">
        <f>+B22*278</f>
        <v>709178</v>
      </c>
      <c r="E22" s="37"/>
      <c r="F22" s="37"/>
      <c r="G22" s="37"/>
      <c r="H22" s="37"/>
    </row>
    <row r="23" spans="1:8" ht="15" customHeight="1" x14ac:dyDescent="0.2">
      <c r="A23" s="34" t="s">
        <v>26</v>
      </c>
      <c r="B23" s="139"/>
      <c r="C23" s="139"/>
      <c r="D23" s="3">
        <v>17200</v>
      </c>
      <c r="E23" s="41"/>
      <c r="F23" s="41"/>
      <c r="G23" s="41"/>
      <c r="H23" s="41"/>
    </row>
    <row r="24" spans="1:8" ht="15" customHeight="1" thickBot="1" x14ac:dyDescent="0.25">
      <c r="A24" s="38" t="s">
        <v>27</v>
      </c>
      <c r="B24" s="140"/>
      <c r="C24" s="140"/>
      <c r="D24" s="40">
        <f>D23+D21</f>
        <v>26811400</v>
      </c>
      <c r="E24" s="41"/>
      <c r="F24" s="41"/>
      <c r="G24" s="41"/>
      <c r="H24" s="41"/>
    </row>
    <row r="25" spans="1:8" ht="13.5" thickBot="1" x14ac:dyDescent="0.25"/>
    <row r="26" spans="1:8" ht="15.75" customHeight="1" thickBot="1" x14ac:dyDescent="0.25">
      <c r="A26" s="175" t="s">
        <v>28</v>
      </c>
      <c r="B26" s="175"/>
      <c r="C26" s="175"/>
      <c r="D26" s="175"/>
      <c r="E26" s="175"/>
      <c r="F26" s="175"/>
      <c r="G26" s="175"/>
      <c r="H26" s="175"/>
    </row>
    <row r="27" spans="1:8" ht="36.75" thickBot="1" x14ac:dyDescent="0.25">
      <c r="A27" s="23" t="s">
        <v>7</v>
      </c>
      <c r="B27" s="23" t="s">
        <v>8</v>
      </c>
      <c r="C27" s="23" t="s">
        <v>9</v>
      </c>
      <c r="D27" s="23" t="s">
        <v>10</v>
      </c>
      <c r="E27" s="23" t="s">
        <v>11</v>
      </c>
      <c r="F27" s="23" t="s">
        <v>12</v>
      </c>
      <c r="G27" s="23" t="s">
        <v>13</v>
      </c>
      <c r="H27" s="23" t="s">
        <v>29</v>
      </c>
    </row>
    <row r="28" spans="1:8" ht="15" customHeight="1" x14ac:dyDescent="0.2">
      <c r="A28" s="109" t="s">
        <v>15</v>
      </c>
      <c r="B28" s="11">
        <v>952</v>
      </c>
      <c r="C28" s="25">
        <f>C12</f>
        <v>7400</v>
      </c>
      <c r="D28" s="110">
        <f t="shared" ref="D28:D36" si="3">C28*B28</f>
        <v>7044800</v>
      </c>
      <c r="E28" s="8">
        <v>27</v>
      </c>
      <c r="F28" s="8">
        <v>0</v>
      </c>
      <c r="G28" s="8">
        <v>0</v>
      </c>
      <c r="H28" s="111">
        <f t="shared" ref="H28:H36" si="4">B28+E28+F28+G28</f>
        <v>979</v>
      </c>
    </row>
    <row r="29" spans="1:8" ht="15" customHeight="1" x14ac:dyDescent="0.2">
      <c r="A29" s="27" t="s">
        <v>16</v>
      </c>
      <c r="B29" s="10">
        <v>64</v>
      </c>
      <c r="C29" s="25">
        <f t="shared" ref="C29:C36" si="5">C13</f>
        <v>3400</v>
      </c>
      <c r="D29" s="28">
        <f t="shared" si="3"/>
        <v>217600</v>
      </c>
      <c r="E29" s="8">
        <v>0</v>
      </c>
      <c r="F29" s="8">
        <v>0</v>
      </c>
      <c r="G29" s="8">
        <v>0</v>
      </c>
      <c r="H29" s="29">
        <f t="shared" si="4"/>
        <v>64</v>
      </c>
    </row>
    <row r="30" spans="1:8" ht="15" customHeight="1" x14ac:dyDescent="0.2">
      <c r="A30" s="27" t="s">
        <v>17</v>
      </c>
      <c r="B30" s="10">
        <v>1023</v>
      </c>
      <c r="C30" s="25">
        <f t="shared" si="5"/>
        <v>8100</v>
      </c>
      <c r="D30" s="28">
        <f t="shared" si="3"/>
        <v>8286300</v>
      </c>
      <c r="E30" s="8">
        <v>5</v>
      </c>
      <c r="F30" s="8">
        <v>0</v>
      </c>
      <c r="G30" s="8">
        <v>0</v>
      </c>
      <c r="H30" s="29">
        <f t="shared" si="4"/>
        <v>1028</v>
      </c>
    </row>
    <row r="31" spans="1:8" ht="15" customHeight="1" x14ac:dyDescent="0.2">
      <c r="A31" s="27" t="s">
        <v>18</v>
      </c>
      <c r="B31" s="10">
        <v>189</v>
      </c>
      <c r="C31" s="25">
        <f t="shared" si="5"/>
        <v>17200</v>
      </c>
      <c r="D31" s="28">
        <f t="shared" si="3"/>
        <v>3250800</v>
      </c>
      <c r="E31" s="8">
        <v>0</v>
      </c>
      <c r="F31" s="8">
        <v>0</v>
      </c>
      <c r="G31" s="8">
        <v>0</v>
      </c>
      <c r="H31" s="29">
        <f t="shared" si="4"/>
        <v>189</v>
      </c>
    </row>
    <row r="32" spans="1:8" ht="15" customHeight="1" x14ac:dyDescent="0.2">
      <c r="A32" s="27" t="s">
        <v>19</v>
      </c>
      <c r="B32" s="10">
        <v>156</v>
      </c>
      <c r="C32" s="25">
        <f t="shared" si="5"/>
        <v>22000</v>
      </c>
      <c r="D32" s="28">
        <f t="shared" si="3"/>
        <v>3432000</v>
      </c>
      <c r="E32" s="8">
        <v>0</v>
      </c>
      <c r="F32" s="8">
        <v>0</v>
      </c>
      <c r="G32" s="8">
        <v>0</v>
      </c>
      <c r="H32" s="29">
        <f t="shared" si="4"/>
        <v>156</v>
      </c>
    </row>
    <row r="33" spans="1:8" ht="15" customHeight="1" x14ac:dyDescent="0.2">
      <c r="A33" s="27" t="s">
        <v>20</v>
      </c>
      <c r="B33" s="10">
        <v>358</v>
      </c>
      <c r="C33" s="25">
        <f t="shared" si="5"/>
        <v>25000</v>
      </c>
      <c r="D33" s="28">
        <f t="shared" si="3"/>
        <v>8950000</v>
      </c>
      <c r="E33" s="8">
        <v>0</v>
      </c>
      <c r="F33" s="8">
        <v>0</v>
      </c>
      <c r="G33" s="8">
        <v>0</v>
      </c>
      <c r="H33" s="29">
        <f t="shared" si="4"/>
        <v>358</v>
      </c>
    </row>
    <row r="34" spans="1:8" ht="15" customHeight="1" x14ac:dyDescent="0.2">
      <c r="A34" s="27" t="s">
        <v>21</v>
      </c>
      <c r="B34" s="10">
        <v>0</v>
      </c>
      <c r="C34" s="25">
        <f t="shared" si="5"/>
        <v>5700</v>
      </c>
      <c r="D34" s="28">
        <f t="shared" si="3"/>
        <v>0</v>
      </c>
      <c r="E34" s="8">
        <v>0</v>
      </c>
      <c r="F34" s="8">
        <v>0</v>
      </c>
      <c r="G34" s="8">
        <v>0</v>
      </c>
      <c r="H34" s="29">
        <f t="shared" si="4"/>
        <v>0</v>
      </c>
    </row>
    <row r="35" spans="1:8" ht="15" customHeight="1" x14ac:dyDescent="0.2">
      <c r="A35" s="27" t="s">
        <v>22</v>
      </c>
      <c r="B35" s="10">
        <v>6</v>
      </c>
      <c r="C35" s="25">
        <f t="shared" si="5"/>
        <v>7400</v>
      </c>
      <c r="D35" s="28">
        <f t="shared" si="3"/>
        <v>44400</v>
      </c>
      <c r="E35" s="8">
        <v>0</v>
      </c>
      <c r="F35" s="8">
        <v>0</v>
      </c>
      <c r="G35" s="8">
        <v>0</v>
      </c>
      <c r="H35" s="29">
        <f t="shared" si="4"/>
        <v>6</v>
      </c>
    </row>
    <row r="36" spans="1:8" ht="15" customHeight="1" thickBot="1" x14ac:dyDescent="0.25">
      <c r="A36" s="98" t="s">
        <v>23</v>
      </c>
      <c r="B36" s="12">
        <v>1</v>
      </c>
      <c r="C36" s="25">
        <f t="shared" si="5"/>
        <v>7700</v>
      </c>
      <c r="D36" s="100">
        <f t="shared" si="3"/>
        <v>7700</v>
      </c>
      <c r="E36" s="8">
        <v>0</v>
      </c>
      <c r="F36" s="8">
        <v>0</v>
      </c>
      <c r="G36" s="8">
        <v>0</v>
      </c>
      <c r="H36" s="29">
        <f t="shared" si="4"/>
        <v>1</v>
      </c>
    </row>
    <row r="37" spans="1:8" ht="15" customHeight="1" thickBot="1" x14ac:dyDescent="0.25">
      <c r="A37" s="101" t="s">
        <v>24</v>
      </c>
      <c r="B37" s="102">
        <f>SUM(B28:B36)</f>
        <v>2749</v>
      </c>
      <c r="C37" s="112"/>
      <c r="D37" s="103">
        <f>SUM(D28:D36)</f>
        <v>31233600</v>
      </c>
      <c r="E37" s="104">
        <f>SUM(E28:E36)</f>
        <v>32</v>
      </c>
      <c r="F37" s="104">
        <f t="shared" ref="F37:G37" si="6">SUM(F28:F36)</f>
        <v>0</v>
      </c>
      <c r="G37" s="104">
        <f t="shared" si="6"/>
        <v>0</v>
      </c>
      <c r="H37" s="106">
        <f>SUM(H28:H36)</f>
        <v>2781</v>
      </c>
    </row>
    <row r="38" spans="1:8" ht="15" customHeight="1" x14ac:dyDescent="0.2">
      <c r="A38" s="107" t="s">
        <v>25</v>
      </c>
      <c r="B38" s="108">
        <f>SUM(B28:B33)</f>
        <v>2742</v>
      </c>
      <c r="C38" s="138"/>
      <c r="D38" s="15">
        <f>+B38*278</f>
        <v>762276</v>
      </c>
      <c r="E38" s="37"/>
      <c r="F38" s="37"/>
      <c r="G38" s="37"/>
      <c r="H38" s="37"/>
    </row>
    <row r="39" spans="1:8" ht="15" customHeight="1" x14ac:dyDescent="0.2">
      <c r="A39" s="34" t="s">
        <v>26</v>
      </c>
      <c r="B39" s="139"/>
      <c r="C39" s="139"/>
      <c r="D39" s="3">
        <v>9100</v>
      </c>
      <c r="E39" s="41"/>
      <c r="F39" s="41"/>
      <c r="G39" s="41"/>
      <c r="H39" s="41"/>
    </row>
    <row r="40" spans="1:8" ht="15" customHeight="1" thickBot="1" x14ac:dyDescent="0.25">
      <c r="A40" s="38" t="s">
        <v>30</v>
      </c>
      <c r="B40" s="140"/>
      <c r="C40" s="140"/>
      <c r="D40" s="40">
        <f>D39+D37</f>
        <v>31242700</v>
      </c>
      <c r="E40" s="41"/>
      <c r="F40" s="41"/>
      <c r="G40" s="41"/>
      <c r="H40" s="41"/>
    </row>
    <row r="41" spans="1:8" ht="12.75" customHeight="1" thickBot="1" x14ac:dyDescent="0.25">
      <c r="A41" s="93"/>
      <c r="B41" s="41"/>
      <c r="C41" s="41"/>
      <c r="D41" s="80"/>
      <c r="E41" s="41"/>
      <c r="F41" s="41"/>
      <c r="G41" s="41"/>
      <c r="H41" s="41"/>
    </row>
    <row r="42" spans="1:8" ht="12.75" customHeight="1" thickBot="1" x14ac:dyDescent="0.25">
      <c r="A42" s="175" t="s">
        <v>31</v>
      </c>
      <c r="B42" s="175"/>
      <c r="C42" s="175"/>
      <c r="D42" s="175"/>
      <c r="E42" s="175"/>
      <c r="F42" s="175"/>
      <c r="G42" s="175"/>
      <c r="H42" s="175"/>
    </row>
    <row r="43" spans="1:8" ht="36.75" thickBot="1" x14ac:dyDescent="0.25">
      <c r="A43" s="23" t="s">
        <v>7</v>
      </c>
      <c r="B43" s="23" t="s">
        <v>8</v>
      </c>
      <c r="C43" s="23" t="s">
        <v>9</v>
      </c>
      <c r="D43" s="23" t="s">
        <v>10</v>
      </c>
      <c r="E43" s="23" t="s">
        <v>11</v>
      </c>
      <c r="F43" s="23" t="s">
        <v>12</v>
      </c>
      <c r="G43" s="23" t="s">
        <v>13</v>
      </c>
      <c r="H43" s="23" t="s">
        <v>32</v>
      </c>
    </row>
    <row r="44" spans="1:8" ht="15" customHeight="1" x14ac:dyDescent="0.2">
      <c r="A44" s="24" t="s">
        <v>15</v>
      </c>
      <c r="B44" s="4">
        <f t="shared" ref="B44:B52" si="7">+B12+B28</f>
        <v>1942</v>
      </c>
      <c r="C44" s="25">
        <f>C12</f>
        <v>7400</v>
      </c>
      <c r="D44" s="25">
        <f t="shared" ref="D44:D52" si="8">C44*B44</f>
        <v>14370800</v>
      </c>
      <c r="E44" s="4">
        <f t="shared" ref="E44:G52" si="9">E12+E28</f>
        <v>50</v>
      </c>
      <c r="F44" s="4">
        <f t="shared" si="9"/>
        <v>0</v>
      </c>
      <c r="G44" s="4">
        <f t="shared" si="9"/>
        <v>0</v>
      </c>
      <c r="H44" s="26">
        <f t="shared" ref="H44:H52" si="10">B44+E44+F44+G44</f>
        <v>1992</v>
      </c>
    </row>
    <row r="45" spans="1:8" ht="15" customHeight="1" x14ac:dyDescent="0.2">
      <c r="A45" s="27" t="s">
        <v>16</v>
      </c>
      <c r="B45" s="4">
        <f t="shared" si="7"/>
        <v>129</v>
      </c>
      <c r="C45" s="25">
        <f t="shared" ref="C45:C52" si="11">C13</f>
        <v>3400</v>
      </c>
      <c r="D45" s="28">
        <f t="shared" si="8"/>
        <v>438600</v>
      </c>
      <c r="E45" s="5">
        <f t="shared" si="9"/>
        <v>0</v>
      </c>
      <c r="F45" s="5">
        <f t="shared" si="9"/>
        <v>0</v>
      </c>
      <c r="G45" s="5">
        <f t="shared" si="9"/>
        <v>0</v>
      </c>
      <c r="H45" s="29">
        <f t="shared" si="10"/>
        <v>129</v>
      </c>
    </row>
    <row r="46" spans="1:8" ht="15" customHeight="1" x14ac:dyDescent="0.2">
      <c r="A46" s="27" t="s">
        <v>17</v>
      </c>
      <c r="B46" s="4">
        <f t="shared" si="7"/>
        <v>2025</v>
      </c>
      <c r="C46" s="25">
        <f t="shared" si="11"/>
        <v>8100</v>
      </c>
      <c r="D46" s="28">
        <f t="shared" si="8"/>
        <v>16402500</v>
      </c>
      <c r="E46" s="5">
        <f t="shared" si="9"/>
        <v>9</v>
      </c>
      <c r="F46" s="5">
        <f t="shared" si="9"/>
        <v>0</v>
      </c>
      <c r="G46" s="5">
        <f t="shared" si="9"/>
        <v>0</v>
      </c>
      <c r="H46" s="29">
        <f t="shared" si="10"/>
        <v>2034</v>
      </c>
    </row>
    <row r="47" spans="1:8" ht="15" customHeight="1" x14ac:dyDescent="0.2">
      <c r="A47" s="27" t="s">
        <v>18</v>
      </c>
      <c r="B47" s="4">
        <f t="shared" si="7"/>
        <v>315</v>
      </c>
      <c r="C47" s="25">
        <f t="shared" si="11"/>
        <v>17200</v>
      </c>
      <c r="D47" s="28">
        <f t="shared" si="8"/>
        <v>5418000</v>
      </c>
      <c r="E47" s="5">
        <f t="shared" si="9"/>
        <v>0</v>
      </c>
      <c r="F47" s="5">
        <f t="shared" si="9"/>
        <v>0</v>
      </c>
      <c r="G47" s="5">
        <f t="shared" si="9"/>
        <v>0</v>
      </c>
      <c r="H47" s="29">
        <f t="shared" si="10"/>
        <v>315</v>
      </c>
    </row>
    <row r="48" spans="1:8" ht="15" customHeight="1" x14ac:dyDescent="0.2">
      <c r="A48" s="27" t="s">
        <v>19</v>
      </c>
      <c r="B48" s="4">
        <f t="shared" si="7"/>
        <v>241</v>
      </c>
      <c r="C48" s="25">
        <f t="shared" si="11"/>
        <v>22000</v>
      </c>
      <c r="D48" s="28">
        <f t="shared" si="8"/>
        <v>5302000</v>
      </c>
      <c r="E48" s="5">
        <f t="shared" si="9"/>
        <v>0</v>
      </c>
      <c r="F48" s="5">
        <f t="shared" si="9"/>
        <v>0</v>
      </c>
      <c r="G48" s="5">
        <f t="shared" si="9"/>
        <v>0</v>
      </c>
      <c r="H48" s="29">
        <f t="shared" si="10"/>
        <v>241</v>
      </c>
    </row>
    <row r="49" spans="1:10" ht="15" customHeight="1" x14ac:dyDescent="0.2">
      <c r="A49" s="27" t="s">
        <v>20</v>
      </c>
      <c r="B49" s="4">
        <f t="shared" si="7"/>
        <v>641</v>
      </c>
      <c r="C49" s="25">
        <f t="shared" si="11"/>
        <v>25000</v>
      </c>
      <c r="D49" s="28">
        <f t="shared" si="8"/>
        <v>16025000</v>
      </c>
      <c r="E49" s="5">
        <f t="shared" si="9"/>
        <v>0</v>
      </c>
      <c r="F49" s="5">
        <f t="shared" si="9"/>
        <v>0</v>
      </c>
      <c r="G49" s="5">
        <f t="shared" si="9"/>
        <v>0</v>
      </c>
      <c r="H49" s="29">
        <f t="shared" si="10"/>
        <v>641</v>
      </c>
    </row>
    <row r="50" spans="1:10" ht="15" customHeight="1" x14ac:dyDescent="0.2">
      <c r="A50" s="27" t="s">
        <v>21</v>
      </c>
      <c r="B50" s="4">
        <f t="shared" si="7"/>
        <v>2</v>
      </c>
      <c r="C50" s="25">
        <f t="shared" si="11"/>
        <v>5700</v>
      </c>
      <c r="D50" s="28">
        <f t="shared" si="8"/>
        <v>11400</v>
      </c>
      <c r="E50" s="5">
        <f t="shared" si="9"/>
        <v>0</v>
      </c>
      <c r="F50" s="5">
        <f t="shared" si="9"/>
        <v>0</v>
      </c>
      <c r="G50" s="5">
        <f t="shared" si="9"/>
        <v>0</v>
      </c>
      <c r="H50" s="29">
        <f t="shared" si="10"/>
        <v>2</v>
      </c>
    </row>
    <row r="51" spans="1:10" ht="15" customHeight="1" x14ac:dyDescent="0.2">
      <c r="A51" s="27" t="s">
        <v>22</v>
      </c>
      <c r="B51" s="4">
        <f t="shared" si="7"/>
        <v>7</v>
      </c>
      <c r="C51" s="25">
        <f t="shared" si="11"/>
        <v>7400</v>
      </c>
      <c r="D51" s="28">
        <f t="shared" si="8"/>
        <v>51800</v>
      </c>
      <c r="E51" s="5">
        <f t="shared" si="9"/>
        <v>0</v>
      </c>
      <c r="F51" s="5">
        <f t="shared" si="9"/>
        <v>0</v>
      </c>
      <c r="G51" s="5">
        <f t="shared" si="9"/>
        <v>0</v>
      </c>
      <c r="H51" s="29">
        <f t="shared" si="10"/>
        <v>7</v>
      </c>
    </row>
    <row r="52" spans="1:10" ht="15" customHeight="1" thickBot="1" x14ac:dyDescent="0.25">
      <c r="A52" s="98" t="s">
        <v>23</v>
      </c>
      <c r="B52" s="113">
        <f t="shared" si="7"/>
        <v>1</v>
      </c>
      <c r="C52" s="25">
        <f t="shared" si="11"/>
        <v>7700</v>
      </c>
      <c r="D52" s="100">
        <f t="shared" si="8"/>
        <v>7700</v>
      </c>
      <c r="E52" s="5">
        <f t="shared" si="9"/>
        <v>0</v>
      </c>
      <c r="F52" s="5">
        <f t="shared" si="9"/>
        <v>0</v>
      </c>
      <c r="G52" s="5">
        <f t="shared" si="9"/>
        <v>0</v>
      </c>
      <c r="H52" s="29">
        <f t="shared" si="10"/>
        <v>1</v>
      </c>
    </row>
    <row r="53" spans="1:10" ht="15" customHeight="1" thickBot="1" x14ac:dyDescent="0.25">
      <c r="A53" s="101" t="s">
        <v>24</v>
      </c>
      <c r="B53" s="102">
        <f>SUM(B44:B52)</f>
        <v>5303</v>
      </c>
      <c r="C53" s="141"/>
      <c r="D53" s="103">
        <f>SUM(D44:D52)</f>
        <v>58027800</v>
      </c>
      <c r="E53" s="104">
        <f>SUM(E44:E52)</f>
        <v>59</v>
      </c>
      <c r="F53" s="105">
        <f>SUM(F44:F52)</f>
        <v>0</v>
      </c>
      <c r="G53" s="105">
        <f>SUM(G44:G52)</f>
        <v>0</v>
      </c>
      <c r="H53" s="106">
        <f>SUM(H44:H52)</f>
        <v>5362</v>
      </c>
    </row>
    <row r="54" spans="1:10" ht="15" customHeight="1" x14ac:dyDescent="0.2">
      <c r="A54" s="107" t="s">
        <v>25</v>
      </c>
      <c r="B54" s="108">
        <f>B22+B38</f>
        <v>5293</v>
      </c>
      <c r="C54" s="138"/>
      <c r="D54" s="15">
        <f>D38+D22</f>
        <v>1471454</v>
      </c>
      <c r="E54" s="37"/>
      <c r="F54" s="37"/>
      <c r="G54" s="37"/>
      <c r="H54" s="37"/>
    </row>
    <row r="55" spans="1:10" ht="15" customHeight="1" x14ac:dyDescent="0.2">
      <c r="A55" s="34" t="s">
        <v>26</v>
      </c>
      <c r="B55" s="139"/>
      <c r="C55" s="139"/>
      <c r="D55" s="36">
        <f>D39+D23</f>
        <v>26300</v>
      </c>
      <c r="E55" s="41"/>
      <c r="F55" s="41"/>
      <c r="G55" s="41"/>
      <c r="H55" s="41"/>
    </row>
    <row r="56" spans="1:10" ht="15" customHeight="1" thickBot="1" x14ac:dyDescent="0.25">
      <c r="A56" s="38" t="s">
        <v>46</v>
      </c>
      <c r="B56" s="140"/>
      <c r="C56" s="140"/>
      <c r="D56" s="40">
        <f>D55+D53</f>
        <v>58054100</v>
      </c>
      <c r="E56" s="41"/>
      <c r="F56" s="41"/>
      <c r="G56" s="41"/>
      <c r="H56" s="41"/>
    </row>
    <row r="57" spans="1:10" ht="13.5" thickBot="1" x14ac:dyDescent="0.25">
      <c r="A57" s="63"/>
      <c r="B57" s="41"/>
      <c r="C57" s="41"/>
      <c r="D57" s="114"/>
      <c r="E57" s="41"/>
      <c r="F57" s="41"/>
      <c r="G57" s="41"/>
      <c r="H57" s="41"/>
    </row>
    <row r="58" spans="1:10" ht="21" customHeight="1" x14ac:dyDescent="0.2">
      <c r="A58" s="162" t="s">
        <v>53</v>
      </c>
      <c r="B58" s="163"/>
      <c r="C58" s="163"/>
      <c r="D58" s="164"/>
      <c r="E58" s="162" t="s">
        <v>54</v>
      </c>
      <c r="F58" s="163"/>
      <c r="G58" s="163"/>
      <c r="H58" s="164"/>
      <c r="J58" s="64"/>
    </row>
    <row r="59" spans="1:10" ht="24" x14ac:dyDescent="0.2">
      <c r="A59" s="115" t="s">
        <v>7</v>
      </c>
      <c r="B59" s="116" t="s">
        <v>9</v>
      </c>
      <c r="C59" s="116" t="s">
        <v>33</v>
      </c>
      <c r="D59" s="117" t="s">
        <v>34</v>
      </c>
      <c r="E59" s="115" t="s">
        <v>7</v>
      </c>
      <c r="F59" s="116" t="s">
        <v>9</v>
      </c>
      <c r="G59" s="116" t="s">
        <v>33</v>
      </c>
      <c r="H59" s="117" t="s">
        <v>34</v>
      </c>
      <c r="J59" s="64"/>
    </row>
    <row r="60" spans="1:10" ht="15" hidden="1" customHeight="1" x14ac:dyDescent="0.2">
      <c r="A60" s="147" t="s">
        <v>15</v>
      </c>
      <c r="B60" s="118">
        <v>6400</v>
      </c>
      <c r="C60" s="119">
        <v>0</v>
      </c>
      <c r="D60" s="120">
        <f>B60*C60</f>
        <v>0</v>
      </c>
      <c r="E60" s="147" t="s">
        <v>15</v>
      </c>
      <c r="F60" s="118">
        <v>6400</v>
      </c>
      <c r="G60" s="119">
        <v>0</v>
      </c>
      <c r="H60" s="120">
        <f>F60*G60</f>
        <v>0</v>
      </c>
      <c r="J60" s="64"/>
    </row>
    <row r="61" spans="1:10" ht="15" customHeight="1" x14ac:dyDescent="0.2">
      <c r="A61" s="147"/>
      <c r="B61" s="118">
        <v>6900</v>
      </c>
      <c r="C61" s="13">
        <v>0</v>
      </c>
      <c r="D61" s="120">
        <f t="shared" ref="D61:D66" si="12">B61*C61</f>
        <v>0</v>
      </c>
      <c r="E61" s="147"/>
      <c r="F61" s="118">
        <f>C12</f>
        <v>7400</v>
      </c>
      <c r="G61" s="13">
        <v>15</v>
      </c>
      <c r="H61" s="120">
        <f t="shared" ref="H61:H66" si="13">F61*G61</f>
        <v>111000</v>
      </c>
      <c r="J61" s="64"/>
    </row>
    <row r="62" spans="1:10" ht="15" customHeight="1" x14ac:dyDescent="0.2">
      <c r="A62" s="142" t="s">
        <v>17</v>
      </c>
      <c r="B62" s="118">
        <v>7600</v>
      </c>
      <c r="C62" s="13">
        <v>0</v>
      </c>
      <c r="D62" s="120">
        <f t="shared" si="12"/>
        <v>0</v>
      </c>
      <c r="E62" s="143" t="s">
        <v>17</v>
      </c>
      <c r="F62" s="118">
        <f>C14</f>
        <v>8100</v>
      </c>
      <c r="G62" s="13">
        <v>14</v>
      </c>
      <c r="H62" s="120">
        <f t="shared" si="13"/>
        <v>113400</v>
      </c>
      <c r="J62" s="64"/>
    </row>
    <row r="63" spans="1:10" ht="15" customHeight="1" x14ac:dyDescent="0.2">
      <c r="A63" s="142" t="s">
        <v>18</v>
      </c>
      <c r="B63" s="118">
        <v>16100</v>
      </c>
      <c r="C63" s="13">
        <v>0</v>
      </c>
      <c r="D63" s="120">
        <f t="shared" si="12"/>
        <v>0</v>
      </c>
      <c r="E63" s="143" t="s">
        <v>18</v>
      </c>
      <c r="F63" s="118">
        <f t="shared" ref="F63:F65" si="14">C15</f>
        <v>17200</v>
      </c>
      <c r="G63" s="13">
        <v>0</v>
      </c>
      <c r="H63" s="120">
        <f t="shared" si="13"/>
        <v>0</v>
      </c>
      <c r="J63" s="64"/>
    </row>
    <row r="64" spans="1:10" ht="15" customHeight="1" x14ac:dyDescent="0.2">
      <c r="A64" s="142" t="s">
        <v>19</v>
      </c>
      <c r="B64" s="118">
        <v>20600</v>
      </c>
      <c r="C64" s="13">
        <v>0</v>
      </c>
      <c r="D64" s="120">
        <f t="shared" si="12"/>
        <v>0</v>
      </c>
      <c r="E64" s="143" t="s">
        <v>19</v>
      </c>
      <c r="F64" s="118">
        <f t="shared" si="14"/>
        <v>22000</v>
      </c>
      <c r="G64" s="13">
        <v>0</v>
      </c>
      <c r="H64" s="120">
        <f t="shared" si="13"/>
        <v>0</v>
      </c>
      <c r="J64" s="64"/>
    </row>
    <row r="65" spans="1:10" ht="15" customHeight="1" thickBot="1" x14ac:dyDescent="0.25">
      <c r="A65" s="142" t="s">
        <v>20</v>
      </c>
      <c r="B65" s="118">
        <v>23400</v>
      </c>
      <c r="C65" s="13">
        <v>0</v>
      </c>
      <c r="D65" s="120">
        <f t="shared" si="12"/>
        <v>0</v>
      </c>
      <c r="E65" s="143" t="s">
        <v>20</v>
      </c>
      <c r="F65" s="118">
        <f t="shared" si="14"/>
        <v>25000</v>
      </c>
      <c r="G65" s="13">
        <v>0</v>
      </c>
      <c r="H65" s="120">
        <f t="shared" si="13"/>
        <v>0</v>
      </c>
      <c r="J65" s="64"/>
    </row>
    <row r="66" spans="1:10" ht="15" hidden="1" customHeight="1" thickBot="1" x14ac:dyDescent="0.25">
      <c r="A66" s="121"/>
      <c r="B66" s="122"/>
      <c r="C66" s="123">
        <v>0</v>
      </c>
      <c r="D66" s="124">
        <f t="shared" si="12"/>
        <v>0</v>
      </c>
      <c r="E66" s="121"/>
      <c r="F66" s="122"/>
      <c r="G66" s="123">
        <v>0</v>
      </c>
      <c r="H66" s="124">
        <f t="shared" si="13"/>
        <v>0</v>
      </c>
      <c r="J66" s="64"/>
    </row>
    <row r="67" spans="1:10" ht="27" customHeight="1" thickBot="1" x14ac:dyDescent="0.25">
      <c r="A67" s="148" t="s">
        <v>35</v>
      </c>
      <c r="B67" s="149"/>
      <c r="C67" s="125">
        <f>SUM(C60:C66)</f>
        <v>0</v>
      </c>
      <c r="D67" s="126">
        <f>+D61+D62+D63+D64+D65</f>
        <v>0</v>
      </c>
      <c r="E67" s="148" t="s">
        <v>35</v>
      </c>
      <c r="F67" s="149"/>
      <c r="G67" s="125">
        <f>SUM(G60:G66)</f>
        <v>29</v>
      </c>
      <c r="H67" s="126">
        <f>+H61+H62+H63+H64+H65</f>
        <v>224400</v>
      </c>
      <c r="J67" s="64"/>
    </row>
    <row r="68" spans="1:10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</row>
    <row r="69" spans="1:10" ht="13.5" thickBot="1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</row>
    <row r="70" spans="1:10" s="64" customFormat="1" ht="23.1" customHeight="1" x14ac:dyDescent="0.2">
      <c r="A70" s="144" t="s">
        <v>36</v>
      </c>
      <c r="B70" s="152">
        <f>D56</f>
        <v>58054100</v>
      </c>
      <c r="C70" s="153"/>
      <c r="D70" s="127"/>
    </row>
    <row r="71" spans="1:10" s="64" customFormat="1" ht="23.1" customHeight="1" x14ac:dyDescent="0.2">
      <c r="A71" s="115" t="s">
        <v>37</v>
      </c>
      <c r="B71" s="154">
        <f>D67+H67</f>
        <v>224400</v>
      </c>
      <c r="C71" s="155"/>
    </row>
    <row r="72" spans="1:10" s="64" customFormat="1" ht="23.1" customHeight="1" x14ac:dyDescent="0.2">
      <c r="A72" s="145" t="s">
        <v>38</v>
      </c>
      <c r="B72" s="156">
        <f>B54*278</f>
        <v>1471454</v>
      </c>
      <c r="C72" s="157"/>
      <c r="D72" s="128"/>
    </row>
    <row r="73" spans="1:10" s="64" customFormat="1" ht="23.1" customHeight="1" x14ac:dyDescent="0.2">
      <c r="A73" s="78" t="s">
        <v>39</v>
      </c>
      <c r="B73" s="158">
        <f>B70*10%</f>
        <v>5805410</v>
      </c>
      <c r="C73" s="159"/>
      <c r="D73" s="80"/>
    </row>
    <row r="74" spans="1:10" s="64" customFormat="1" ht="23.1" customHeight="1" x14ac:dyDescent="0.2">
      <c r="A74" s="145" t="s">
        <v>40</v>
      </c>
      <c r="B74" s="156">
        <f>ROUND((B70-B72-B73)*70%,0)</f>
        <v>35544065</v>
      </c>
      <c r="C74" s="157"/>
      <c r="D74" s="80"/>
      <c r="E74" s="76"/>
      <c r="F74" s="76"/>
      <c r="G74" s="76"/>
    </row>
    <row r="75" spans="1:10" s="64" customFormat="1" ht="23.1" customHeight="1" thickBot="1" x14ac:dyDescent="0.25">
      <c r="A75" s="146" t="s">
        <v>52</v>
      </c>
      <c r="B75" s="160">
        <f>ROUND((B70-B72-B73)*30%,0)</f>
        <v>15233171</v>
      </c>
      <c r="C75" s="161"/>
      <c r="D75" s="80"/>
      <c r="E75" s="89"/>
      <c r="F75" s="89"/>
      <c r="G75" s="89"/>
    </row>
    <row r="76" spans="1:10" ht="20.25" customHeight="1" x14ac:dyDescent="0.2">
      <c r="A76" s="64"/>
      <c r="B76" s="64"/>
      <c r="C76" s="64"/>
      <c r="D76" s="80"/>
      <c r="E76" s="151" t="s">
        <v>47</v>
      </c>
      <c r="F76" s="151"/>
      <c r="G76" s="151"/>
      <c r="H76" s="64"/>
      <c r="I76" s="64"/>
      <c r="J76" s="64"/>
    </row>
    <row r="77" spans="1:10" ht="14.25" customHeight="1" x14ac:dyDescent="0.2">
      <c r="A77" s="150"/>
      <c r="B77" s="150"/>
      <c r="C77" s="150"/>
      <c r="D77" s="150"/>
      <c r="E77" s="150"/>
      <c r="F77" s="150"/>
      <c r="G77" s="150"/>
      <c r="H77" s="150"/>
      <c r="I77" s="150"/>
      <c r="J77" s="150"/>
    </row>
    <row r="78" spans="1:10" ht="15.75" customHeight="1" x14ac:dyDescent="0.2">
      <c r="A78" s="150"/>
      <c r="B78" s="150"/>
      <c r="C78" s="150"/>
      <c r="D78" s="150"/>
      <c r="E78" s="150"/>
      <c r="F78" s="150"/>
      <c r="G78" s="150"/>
      <c r="H78" s="150"/>
      <c r="I78" s="150"/>
      <c r="J78" s="150"/>
    </row>
    <row r="79" spans="1:10" ht="20.100000000000001" customHeight="1" x14ac:dyDescent="0.2">
      <c r="A79" s="64"/>
      <c r="B79" s="64"/>
      <c r="C79" s="64"/>
      <c r="D79" s="80"/>
      <c r="E79" s="64"/>
      <c r="F79" s="64"/>
      <c r="G79" s="64"/>
      <c r="H79" s="64"/>
      <c r="I79" s="64"/>
      <c r="J79" s="64"/>
    </row>
    <row r="80" spans="1:10" ht="20.100000000000001" customHeight="1" x14ac:dyDescent="0.2">
      <c r="A80" s="64"/>
      <c r="B80" s="64"/>
      <c r="C80" s="64"/>
      <c r="D80" s="80"/>
      <c r="E80" s="64"/>
      <c r="F80" s="64"/>
      <c r="G80" s="64"/>
      <c r="H80" s="64"/>
      <c r="I80" s="64"/>
      <c r="J80" s="64"/>
    </row>
    <row r="81" spans="1:10" ht="20.100000000000001" customHeight="1" x14ac:dyDescent="0.2">
      <c r="A81" s="151"/>
      <c r="B81" s="151"/>
      <c r="C81" s="151"/>
      <c r="D81" s="80"/>
      <c r="E81" s="64"/>
      <c r="F81" s="64"/>
      <c r="G81" s="64"/>
      <c r="H81" s="64"/>
      <c r="I81" s="64"/>
      <c r="J81" s="64"/>
    </row>
    <row r="82" spans="1:10" ht="20.100000000000001" customHeight="1" x14ac:dyDescent="0.2">
      <c r="D82" s="80"/>
      <c r="E82" s="64"/>
      <c r="F82" s="64"/>
      <c r="G82" s="64"/>
      <c r="H82" s="64"/>
      <c r="I82" s="64"/>
      <c r="J82" s="64"/>
    </row>
    <row r="83" spans="1:10" ht="20.100000000000001" customHeight="1" x14ac:dyDescent="0.2">
      <c r="A83" s="64"/>
      <c r="B83" s="64"/>
      <c r="C83" s="64"/>
      <c r="E83" s="64"/>
      <c r="F83" s="64"/>
      <c r="G83" s="64"/>
      <c r="H83" s="64"/>
      <c r="I83" s="64"/>
      <c r="J83" s="64"/>
    </row>
    <row r="84" spans="1:10" ht="0.75" customHeight="1" x14ac:dyDescent="0.2">
      <c r="A84" s="64"/>
      <c r="B84" s="64"/>
      <c r="C84" s="64"/>
      <c r="E84" s="64"/>
      <c r="F84" s="64"/>
      <c r="G84" s="64"/>
      <c r="H84" s="64"/>
      <c r="I84" s="64"/>
      <c r="J84" s="64"/>
    </row>
    <row r="85" spans="1:10" ht="19.5" customHeight="1" x14ac:dyDescent="0.2">
      <c r="E85" s="64"/>
      <c r="F85" s="64"/>
      <c r="G85" s="64"/>
      <c r="H85" s="64"/>
      <c r="I85" s="64"/>
      <c r="J85" s="64"/>
    </row>
    <row r="86" spans="1:10" ht="19.5" customHeight="1" x14ac:dyDescent="0.2">
      <c r="E86" s="64"/>
      <c r="F86" s="64"/>
      <c r="G86" s="64"/>
      <c r="H86" s="64"/>
      <c r="I86" s="64"/>
      <c r="J86" s="64"/>
    </row>
    <row r="87" spans="1:10" ht="19.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</row>
    <row r="88" spans="1:10" ht="19.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</row>
    <row r="89" spans="1:10" ht="20.100000000000001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</row>
    <row r="90" spans="1:10" ht="20.100000000000001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</row>
    <row r="91" spans="1:10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</row>
    <row r="92" spans="1:10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</row>
    <row r="93" spans="1:10" x14ac:dyDescent="0.2">
      <c r="A93" s="64"/>
      <c r="B93" s="64"/>
      <c r="C93" s="64"/>
      <c r="D93" s="64"/>
      <c r="G93" s="64"/>
      <c r="H93" s="64"/>
      <c r="I93" s="64"/>
      <c r="J93" s="64"/>
    </row>
    <row r="94" spans="1:10" x14ac:dyDescent="0.2">
      <c r="G94" s="64"/>
      <c r="H94" s="64"/>
      <c r="I94" s="64"/>
      <c r="J94" s="64"/>
    </row>
    <row r="95" spans="1:10" x14ac:dyDescent="0.2">
      <c r="G95" s="64"/>
      <c r="H95" s="64"/>
      <c r="I95" s="64"/>
      <c r="J95" s="64"/>
    </row>
    <row r="96" spans="1:10" x14ac:dyDescent="0.2">
      <c r="G96" s="64"/>
      <c r="H96" s="64"/>
      <c r="I96" s="64"/>
      <c r="J96" s="64"/>
    </row>
    <row r="97" spans="7:10" x14ac:dyDescent="0.2">
      <c r="G97" s="64"/>
      <c r="H97" s="64"/>
      <c r="I97" s="64"/>
      <c r="J97" s="64"/>
    </row>
    <row r="98" spans="7:10" x14ac:dyDescent="0.2">
      <c r="G98" s="64"/>
      <c r="H98" s="64"/>
      <c r="I98" s="64"/>
      <c r="J98" s="64"/>
    </row>
    <row r="99" spans="7:10" x14ac:dyDescent="0.2">
      <c r="G99" s="64"/>
      <c r="H99" s="64"/>
      <c r="I99" s="64"/>
      <c r="J99" s="64"/>
    </row>
    <row r="100" spans="7:10" x14ac:dyDescent="0.2">
      <c r="G100" s="64"/>
      <c r="H100" s="64"/>
      <c r="I100" s="64"/>
      <c r="J100" s="64"/>
    </row>
    <row r="101" spans="7:10" x14ac:dyDescent="0.2">
      <c r="G101" s="64"/>
      <c r="H101" s="64"/>
      <c r="I101" s="64"/>
      <c r="J101" s="64"/>
    </row>
    <row r="102" spans="7:10" x14ac:dyDescent="0.2">
      <c r="G102" s="64"/>
      <c r="H102" s="64"/>
      <c r="I102" s="64"/>
      <c r="J102" s="64"/>
    </row>
    <row r="103" spans="7:10" x14ac:dyDescent="0.2">
      <c r="G103" s="64"/>
      <c r="H103" s="64"/>
      <c r="I103" s="64"/>
      <c r="J103" s="64"/>
    </row>
    <row r="104" spans="7:10" x14ac:dyDescent="0.2">
      <c r="G104" s="64"/>
      <c r="H104" s="64"/>
      <c r="I104" s="64"/>
      <c r="J104" s="64"/>
    </row>
    <row r="105" spans="7:10" x14ac:dyDescent="0.2">
      <c r="G105" s="64"/>
      <c r="H105" s="64"/>
      <c r="I105" s="64"/>
      <c r="J105" s="64"/>
    </row>
    <row r="106" spans="7:10" x14ac:dyDescent="0.2">
      <c r="G106" s="64"/>
      <c r="H106" s="64"/>
      <c r="I106" s="64"/>
      <c r="J106" s="64"/>
    </row>
    <row r="107" spans="7:10" x14ac:dyDescent="0.2">
      <c r="G107" s="64"/>
      <c r="H107" s="64"/>
      <c r="I107" s="64"/>
      <c r="J107" s="64"/>
    </row>
    <row r="108" spans="7:10" x14ac:dyDescent="0.2">
      <c r="G108" s="64"/>
      <c r="H108" s="64"/>
      <c r="I108" s="64"/>
      <c r="J108" s="64"/>
    </row>
    <row r="109" spans="7:10" x14ac:dyDescent="0.2">
      <c r="G109" s="64"/>
      <c r="H109" s="64"/>
      <c r="I109" s="64"/>
      <c r="J109" s="64"/>
    </row>
    <row r="110" spans="7:10" x14ac:dyDescent="0.2">
      <c r="G110" s="64"/>
      <c r="H110" s="64"/>
      <c r="I110" s="64"/>
      <c r="J110" s="64"/>
    </row>
    <row r="111" spans="7:10" x14ac:dyDescent="0.2">
      <c r="G111" s="64"/>
      <c r="H111" s="64"/>
      <c r="I111" s="64"/>
      <c r="J111" s="64"/>
    </row>
    <row r="112" spans="7:10" x14ac:dyDescent="0.2">
      <c r="G112" s="64"/>
      <c r="H112" s="64"/>
      <c r="I112" s="64"/>
      <c r="J112" s="64"/>
    </row>
    <row r="113" spans="7:10" x14ac:dyDescent="0.2">
      <c r="G113" s="64"/>
      <c r="H113" s="64"/>
      <c r="I113" s="64"/>
      <c r="J113" s="64"/>
    </row>
    <row r="114" spans="7:10" x14ac:dyDescent="0.2">
      <c r="G114" s="64"/>
      <c r="H114" s="64"/>
      <c r="I114" s="64"/>
      <c r="J114" s="64"/>
    </row>
  </sheetData>
  <sheetProtection password="DC73" sheet="1" objects="1" scenarios="1"/>
  <mergeCells count="27">
    <mergeCell ref="A58:D58"/>
    <mergeCell ref="A1:A4"/>
    <mergeCell ref="B1:F4"/>
    <mergeCell ref="G1:H1"/>
    <mergeCell ref="G2:H2"/>
    <mergeCell ref="G3:H3"/>
    <mergeCell ref="G4:H4"/>
    <mergeCell ref="B6:C6"/>
    <mergeCell ref="B8:D8"/>
    <mergeCell ref="A10:H10"/>
    <mergeCell ref="A26:H26"/>
    <mergeCell ref="A42:H42"/>
    <mergeCell ref="E58:H58"/>
    <mergeCell ref="A60:A61"/>
    <mergeCell ref="A67:B67"/>
    <mergeCell ref="A77:J77"/>
    <mergeCell ref="A78:J78"/>
    <mergeCell ref="A81:C81"/>
    <mergeCell ref="B70:C70"/>
    <mergeCell ref="B71:C71"/>
    <mergeCell ref="B72:C72"/>
    <mergeCell ref="B73:C73"/>
    <mergeCell ref="B74:C74"/>
    <mergeCell ref="E76:G76"/>
    <mergeCell ref="E60:E61"/>
    <mergeCell ref="E67:F67"/>
    <mergeCell ref="B75:C75"/>
  </mergeCells>
  <printOptions horizontalCentered="1" verticalCentered="1"/>
  <pageMargins left="0.59027777777777779" right="0.39374999999999999" top="0.19652777777777777" bottom="0.59027777777777779" header="0.51180555555555551" footer="0"/>
  <pageSetup scale="59" firstPageNumber="0" orientation="portrait" r:id="rId1"/>
  <headerFooter alignWithMargins="0">
    <oddFooter>&amp;LVersion 2&amp;C&amp;D - &amp;T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J114"/>
  <sheetViews>
    <sheetView topLeftCell="A61" zoomScale="90" zoomScaleNormal="90" workbookViewId="0">
      <selection activeCell="A78" sqref="A78:J78"/>
    </sheetView>
  </sheetViews>
  <sheetFormatPr baseColWidth="10" defaultRowHeight="12.75" x14ac:dyDescent="0.2"/>
  <cols>
    <col min="1" max="1" width="21.85546875" style="17" customWidth="1"/>
    <col min="2" max="2" width="14.28515625" style="17" customWidth="1"/>
    <col min="3" max="3" width="13.5703125" style="17" customWidth="1"/>
    <col min="4" max="4" width="14.42578125" style="17" customWidth="1"/>
    <col min="5" max="6" width="13.5703125" style="17" customWidth="1"/>
    <col min="7" max="7" width="13.140625" style="17" customWidth="1"/>
    <col min="8" max="8" width="13.5703125" style="17" customWidth="1"/>
    <col min="9" max="9" width="15.140625" style="17" customWidth="1"/>
    <col min="10" max="16384" width="11.42578125" style="17"/>
  </cols>
  <sheetData>
    <row r="1" spans="1:8" ht="48" customHeight="1" x14ac:dyDescent="0.2">
      <c r="A1" s="167"/>
      <c r="B1" s="168" t="s">
        <v>50</v>
      </c>
      <c r="C1" s="168"/>
      <c r="D1" s="168"/>
      <c r="E1" s="168"/>
      <c r="F1" s="169"/>
      <c r="G1" s="170"/>
      <c r="H1" s="170"/>
    </row>
    <row r="2" spans="1:8" x14ac:dyDescent="0.15">
      <c r="A2" s="167"/>
      <c r="B2" s="167"/>
      <c r="C2" s="168"/>
      <c r="D2" s="168"/>
      <c r="E2" s="168"/>
      <c r="F2" s="168"/>
      <c r="G2" s="171" t="s">
        <v>51</v>
      </c>
      <c r="H2" s="171" t="s">
        <v>0</v>
      </c>
    </row>
    <row r="3" spans="1:8" ht="14.25" customHeight="1" x14ac:dyDescent="0.15">
      <c r="A3" s="167"/>
      <c r="B3" s="167"/>
      <c r="C3" s="168"/>
      <c r="D3" s="168"/>
      <c r="E3" s="168"/>
      <c r="F3" s="168"/>
      <c r="G3" s="172" t="s">
        <v>49</v>
      </c>
      <c r="H3" s="172" t="s">
        <v>1</v>
      </c>
    </row>
    <row r="4" spans="1:8" ht="14.25" customHeight="1" x14ac:dyDescent="0.15">
      <c r="A4" s="167"/>
      <c r="B4" s="167"/>
      <c r="C4" s="168"/>
      <c r="D4" s="168"/>
      <c r="E4" s="168"/>
      <c r="F4" s="168"/>
      <c r="G4" s="172" t="s">
        <v>2</v>
      </c>
      <c r="H4" s="172" t="s">
        <v>2</v>
      </c>
    </row>
    <row r="5" spans="1:8" ht="14.25" customHeight="1" x14ac:dyDescent="0.2">
      <c r="A5" s="1"/>
      <c r="B5" s="97"/>
      <c r="C5" s="97"/>
      <c r="D5" s="41"/>
      <c r="E5" s="41"/>
      <c r="F5" s="41"/>
      <c r="G5" s="41"/>
      <c r="H5" s="41"/>
    </row>
    <row r="6" spans="1:8" ht="12.75" customHeight="1" x14ac:dyDescent="0.2">
      <c r="A6" s="1" t="s">
        <v>3</v>
      </c>
      <c r="B6" s="173" t="str">
        <f>RIM!B6</f>
        <v>PANDEQUESO</v>
      </c>
      <c r="C6" s="173"/>
      <c r="D6" s="41"/>
    </row>
    <row r="7" spans="1:8" x14ac:dyDescent="0.2">
      <c r="A7" s="1"/>
      <c r="B7" s="93"/>
      <c r="C7" s="93"/>
      <c r="D7" s="41"/>
    </row>
    <row r="8" spans="1:8" ht="12.75" customHeight="1" x14ac:dyDescent="0.2">
      <c r="A8" s="1" t="s">
        <v>5</v>
      </c>
      <c r="B8" s="174">
        <f>RIM!B8+11</f>
        <v>42655</v>
      </c>
      <c r="C8" s="174"/>
      <c r="D8" s="174"/>
      <c r="E8" s="41"/>
      <c r="F8" s="41"/>
      <c r="G8" s="41"/>
      <c r="H8" s="41"/>
    </row>
    <row r="9" spans="1:8" ht="13.5" thickBot="1" x14ac:dyDescent="0.25"/>
    <row r="10" spans="1:8" ht="15.75" customHeight="1" thickBot="1" x14ac:dyDescent="0.25">
      <c r="A10" s="175" t="s">
        <v>6</v>
      </c>
      <c r="B10" s="175"/>
      <c r="C10" s="175"/>
      <c r="D10" s="175"/>
      <c r="E10" s="175"/>
      <c r="F10" s="175"/>
      <c r="G10" s="175"/>
      <c r="H10" s="175"/>
    </row>
    <row r="11" spans="1:8" ht="36.75" thickBot="1" x14ac:dyDescent="0.25">
      <c r="A11" s="23" t="s">
        <v>7</v>
      </c>
      <c r="B11" s="23" t="s">
        <v>8</v>
      </c>
      <c r="C11" s="23" t="s">
        <v>9</v>
      </c>
      <c r="D11" s="23" t="s">
        <v>10</v>
      </c>
      <c r="E11" s="23" t="s">
        <v>11</v>
      </c>
      <c r="F11" s="23" t="s">
        <v>12</v>
      </c>
      <c r="G11" s="23" t="s">
        <v>13</v>
      </c>
      <c r="H11" s="23" t="s">
        <v>14</v>
      </c>
    </row>
    <row r="12" spans="1:8" ht="15" customHeight="1" x14ac:dyDescent="0.2">
      <c r="A12" s="24" t="s">
        <v>15</v>
      </c>
      <c r="B12" s="8">
        <v>1166</v>
      </c>
      <c r="C12" s="25">
        <v>7400</v>
      </c>
      <c r="D12" s="25">
        <f t="shared" ref="D12:D20" si="0">C12*B12</f>
        <v>8628400</v>
      </c>
      <c r="E12" s="8">
        <v>24</v>
      </c>
      <c r="F12" s="10">
        <v>0</v>
      </c>
      <c r="G12" s="10">
        <v>0</v>
      </c>
      <c r="H12" s="26">
        <f t="shared" ref="H12:H20" si="1">B12+E12+F12+G12</f>
        <v>1190</v>
      </c>
    </row>
    <row r="13" spans="1:8" ht="15" customHeight="1" x14ac:dyDescent="0.2">
      <c r="A13" s="27" t="s">
        <v>16</v>
      </c>
      <c r="B13" s="10">
        <v>80</v>
      </c>
      <c r="C13" s="25">
        <v>3400</v>
      </c>
      <c r="D13" s="28">
        <f t="shared" si="0"/>
        <v>272000</v>
      </c>
      <c r="E13" s="10">
        <v>0</v>
      </c>
      <c r="F13" s="10">
        <v>0</v>
      </c>
      <c r="G13" s="10">
        <v>0</v>
      </c>
      <c r="H13" s="29">
        <f t="shared" si="1"/>
        <v>80</v>
      </c>
    </row>
    <row r="14" spans="1:8" ht="15" customHeight="1" x14ac:dyDescent="0.2">
      <c r="A14" s="27" t="s">
        <v>17</v>
      </c>
      <c r="B14" s="10">
        <v>1062</v>
      </c>
      <c r="C14" s="25">
        <v>8100</v>
      </c>
      <c r="D14" s="28">
        <f t="shared" si="0"/>
        <v>8602200</v>
      </c>
      <c r="E14" s="10">
        <v>12</v>
      </c>
      <c r="F14" s="10">
        <v>0</v>
      </c>
      <c r="G14" s="10">
        <v>0</v>
      </c>
      <c r="H14" s="29">
        <f t="shared" si="1"/>
        <v>1074</v>
      </c>
    </row>
    <row r="15" spans="1:8" ht="15" customHeight="1" x14ac:dyDescent="0.2">
      <c r="A15" s="27" t="s">
        <v>18</v>
      </c>
      <c r="B15" s="10">
        <v>174</v>
      </c>
      <c r="C15" s="25">
        <v>17200</v>
      </c>
      <c r="D15" s="28">
        <f t="shared" si="0"/>
        <v>2992800</v>
      </c>
      <c r="E15" s="10">
        <v>0</v>
      </c>
      <c r="F15" s="10">
        <v>0</v>
      </c>
      <c r="G15" s="10">
        <v>0</v>
      </c>
      <c r="H15" s="29">
        <f t="shared" si="1"/>
        <v>174</v>
      </c>
    </row>
    <row r="16" spans="1:8" ht="15" customHeight="1" x14ac:dyDescent="0.2">
      <c r="A16" s="27" t="s">
        <v>19</v>
      </c>
      <c r="B16" s="10">
        <v>109</v>
      </c>
      <c r="C16" s="25">
        <v>22000</v>
      </c>
      <c r="D16" s="28">
        <f t="shared" si="0"/>
        <v>2398000</v>
      </c>
      <c r="E16" s="10">
        <v>0</v>
      </c>
      <c r="F16" s="10">
        <v>0</v>
      </c>
      <c r="G16" s="10">
        <v>0</v>
      </c>
      <c r="H16" s="29">
        <f t="shared" si="1"/>
        <v>109</v>
      </c>
    </row>
    <row r="17" spans="1:8" ht="15" customHeight="1" x14ac:dyDescent="0.2">
      <c r="A17" s="27" t="s">
        <v>20</v>
      </c>
      <c r="B17" s="10">
        <v>350</v>
      </c>
      <c r="C17" s="25">
        <v>25000</v>
      </c>
      <c r="D17" s="28">
        <f t="shared" si="0"/>
        <v>8750000</v>
      </c>
      <c r="E17" s="10">
        <v>0</v>
      </c>
      <c r="F17" s="10">
        <v>0</v>
      </c>
      <c r="G17" s="10">
        <v>0</v>
      </c>
      <c r="H17" s="29">
        <f t="shared" si="1"/>
        <v>350</v>
      </c>
    </row>
    <row r="18" spans="1:8" ht="15" customHeight="1" x14ac:dyDescent="0.2">
      <c r="A18" s="27" t="s">
        <v>21</v>
      </c>
      <c r="B18" s="10">
        <v>2</v>
      </c>
      <c r="C18" s="25">
        <v>5700</v>
      </c>
      <c r="D18" s="28">
        <f t="shared" si="0"/>
        <v>11400</v>
      </c>
      <c r="E18" s="10">
        <v>0</v>
      </c>
      <c r="F18" s="10">
        <v>0</v>
      </c>
      <c r="G18" s="10">
        <v>0</v>
      </c>
      <c r="H18" s="29">
        <f t="shared" si="1"/>
        <v>2</v>
      </c>
    </row>
    <row r="19" spans="1:8" ht="15" customHeight="1" x14ac:dyDescent="0.2">
      <c r="A19" s="27" t="s">
        <v>22</v>
      </c>
      <c r="B19" s="10">
        <v>3</v>
      </c>
      <c r="C19" s="25">
        <v>7400</v>
      </c>
      <c r="D19" s="28">
        <f t="shared" si="0"/>
        <v>22200</v>
      </c>
      <c r="E19" s="10">
        <v>0</v>
      </c>
      <c r="F19" s="10">
        <v>0</v>
      </c>
      <c r="G19" s="10">
        <v>0</v>
      </c>
      <c r="H19" s="29">
        <f t="shared" si="1"/>
        <v>3</v>
      </c>
    </row>
    <row r="20" spans="1:8" ht="15" customHeight="1" thickBot="1" x14ac:dyDescent="0.25">
      <c r="A20" s="98" t="s">
        <v>23</v>
      </c>
      <c r="B20" s="12">
        <v>1</v>
      </c>
      <c r="C20" s="99">
        <v>7700</v>
      </c>
      <c r="D20" s="100">
        <f t="shared" si="0"/>
        <v>7700</v>
      </c>
      <c r="E20" s="10">
        <v>0</v>
      </c>
      <c r="F20" s="10">
        <v>0</v>
      </c>
      <c r="G20" s="10">
        <v>0</v>
      </c>
      <c r="H20" s="29">
        <f t="shared" si="1"/>
        <v>1</v>
      </c>
    </row>
    <row r="21" spans="1:8" ht="15" customHeight="1" thickBot="1" x14ac:dyDescent="0.25">
      <c r="A21" s="101" t="s">
        <v>24</v>
      </c>
      <c r="B21" s="102">
        <f>SUM(B12:B20)</f>
        <v>2947</v>
      </c>
      <c r="C21" s="137"/>
      <c r="D21" s="103">
        <f>SUM(D12:D20)</f>
        <v>31684700</v>
      </c>
      <c r="E21" s="104">
        <f>SUM(E12:E20)</f>
        <v>36</v>
      </c>
      <c r="F21" s="104">
        <f t="shared" ref="F21:G21" si="2">SUM(F12:F20)</f>
        <v>0</v>
      </c>
      <c r="G21" s="104">
        <f t="shared" si="2"/>
        <v>0</v>
      </c>
      <c r="H21" s="106">
        <f>SUM(H12:H20)</f>
        <v>2983</v>
      </c>
    </row>
    <row r="22" spans="1:8" ht="15" customHeight="1" x14ac:dyDescent="0.2">
      <c r="A22" s="107" t="s">
        <v>25</v>
      </c>
      <c r="B22" s="108">
        <f>SUM(B12:B17)</f>
        <v>2941</v>
      </c>
      <c r="C22" s="138"/>
      <c r="D22" s="15">
        <f>+B22*278</f>
        <v>817598</v>
      </c>
      <c r="E22" s="37"/>
      <c r="F22" s="37"/>
      <c r="G22" s="37"/>
      <c r="H22" s="37"/>
    </row>
    <row r="23" spans="1:8" ht="15" customHeight="1" x14ac:dyDescent="0.2">
      <c r="A23" s="34" t="s">
        <v>26</v>
      </c>
      <c r="B23" s="139"/>
      <c r="C23" s="139"/>
      <c r="D23" s="3">
        <v>5300</v>
      </c>
      <c r="E23" s="41"/>
      <c r="F23" s="41"/>
      <c r="G23" s="41"/>
      <c r="H23" s="41"/>
    </row>
    <row r="24" spans="1:8" ht="15" customHeight="1" thickBot="1" x14ac:dyDescent="0.25">
      <c r="A24" s="38" t="s">
        <v>27</v>
      </c>
      <c r="B24" s="140"/>
      <c r="C24" s="140"/>
      <c r="D24" s="40">
        <f>D23+D21</f>
        <v>31690000</v>
      </c>
      <c r="E24" s="41"/>
      <c r="F24" s="41"/>
      <c r="G24" s="41"/>
      <c r="H24" s="41"/>
    </row>
    <row r="25" spans="1:8" ht="13.5" thickBot="1" x14ac:dyDescent="0.25"/>
    <row r="26" spans="1:8" ht="15.75" customHeight="1" thickBot="1" x14ac:dyDescent="0.25">
      <c r="A26" s="175" t="s">
        <v>28</v>
      </c>
      <c r="B26" s="175"/>
      <c r="C26" s="175"/>
      <c r="D26" s="175"/>
      <c r="E26" s="175"/>
      <c r="F26" s="175"/>
      <c r="G26" s="175"/>
      <c r="H26" s="175"/>
    </row>
    <row r="27" spans="1:8" ht="36.75" thickBot="1" x14ac:dyDescent="0.25">
      <c r="A27" s="23" t="s">
        <v>7</v>
      </c>
      <c r="B27" s="23" t="s">
        <v>8</v>
      </c>
      <c r="C27" s="23" t="s">
        <v>9</v>
      </c>
      <c r="D27" s="23" t="s">
        <v>10</v>
      </c>
      <c r="E27" s="23" t="s">
        <v>11</v>
      </c>
      <c r="F27" s="23" t="s">
        <v>12</v>
      </c>
      <c r="G27" s="23" t="s">
        <v>13</v>
      </c>
      <c r="H27" s="23" t="s">
        <v>29</v>
      </c>
    </row>
    <row r="28" spans="1:8" ht="15" customHeight="1" x14ac:dyDescent="0.2">
      <c r="A28" s="109" t="s">
        <v>15</v>
      </c>
      <c r="B28" s="11">
        <v>1061</v>
      </c>
      <c r="C28" s="25">
        <f>C12</f>
        <v>7400</v>
      </c>
      <c r="D28" s="110">
        <f t="shared" ref="D28:D36" si="3">C28*B28</f>
        <v>7851400</v>
      </c>
      <c r="E28" s="11">
        <v>17</v>
      </c>
      <c r="F28" s="10">
        <v>0</v>
      </c>
      <c r="G28" s="10">
        <v>0</v>
      </c>
      <c r="H28" s="111">
        <f t="shared" ref="H28:H36" si="4">B28+E28+F28+G28</f>
        <v>1078</v>
      </c>
    </row>
    <row r="29" spans="1:8" ht="15" customHeight="1" x14ac:dyDescent="0.2">
      <c r="A29" s="27" t="s">
        <v>16</v>
      </c>
      <c r="B29" s="10">
        <v>74</v>
      </c>
      <c r="C29" s="25">
        <f t="shared" ref="C29:C36" si="5">C13</f>
        <v>3400</v>
      </c>
      <c r="D29" s="28">
        <f t="shared" si="3"/>
        <v>251600</v>
      </c>
      <c r="E29" s="10">
        <v>0</v>
      </c>
      <c r="F29" s="10">
        <v>0</v>
      </c>
      <c r="G29" s="10">
        <v>0</v>
      </c>
      <c r="H29" s="29">
        <f t="shared" si="4"/>
        <v>74</v>
      </c>
    </row>
    <row r="30" spans="1:8" ht="15" customHeight="1" x14ac:dyDescent="0.2">
      <c r="A30" s="27" t="s">
        <v>17</v>
      </c>
      <c r="B30" s="10">
        <v>1049</v>
      </c>
      <c r="C30" s="25">
        <f t="shared" si="5"/>
        <v>8100</v>
      </c>
      <c r="D30" s="28">
        <f t="shared" si="3"/>
        <v>8496900</v>
      </c>
      <c r="E30" s="10">
        <v>4</v>
      </c>
      <c r="F30" s="10">
        <v>0</v>
      </c>
      <c r="G30" s="10">
        <v>0</v>
      </c>
      <c r="H30" s="29">
        <f t="shared" si="4"/>
        <v>1053</v>
      </c>
    </row>
    <row r="31" spans="1:8" ht="15" customHeight="1" x14ac:dyDescent="0.2">
      <c r="A31" s="27" t="s">
        <v>18</v>
      </c>
      <c r="B31" s="10">
        <v>170</v>
      </c>
      <c r="C31" s="25">
        <f t="shared" si="5"/>
        <v>17200</v>
      </c>
      <c r="D31" s="28">
        <f t="shared" si="3"/>
        <v>2924000</v>
      </c>
      <c r="E31" s="10">
        <v>0</v>
      </c>
      <c r="F31" s="10">
        <v>0</v>
      </c>
      <c r="G31" s="10">
        <v>0</v>
      </c>
      <c r="H31" s="29">
        <f t="shared" si="4"/>
        <v>170</v>
      </c>
    </row>
    <row r="32" spans="1:8" ht="15" customHeight="1" x14ac:dyDescent="0.2">
      <c r="A32" s="27" t="s">
        <v>19</v>
      </c>
      <c r="B32" s="10">
        <v>150</v>
      </c>
      <c r="C32" s="25">
        <f t="shared" si="5"/>
        <v>22000</v>
      </c>
      <c r="D32" s="28">
        <f t="shared" si="3"/>
        <v>3300000</v>
      </c>
      <c r="E32" s="10">
        <v>0</v>
      </c>
      <c r="F32" s="10">
        <v>0</v>
      </c>
      <c r="G32" s="10">
        <v>0</v>
      </c>
      <c r="H32" s="29">
        <f t="shared" si="4"/>
        <v>150</v>
      </c>
    </row>
    <row r="33" spans="1:8" ht="15" customHeight="1" x14ac:dyDescent="0.2">
      <c r="A33" s="27" t="s">
        <v>20</v>
      </c>
      <c r="B33" s="10">
        <v>296</v>
      </c>
      <c r="C33" s="25">
        <f t="shared" si="5"/>
        <v>25000</v>
      </c>
      <c r="D33" s="28">
        <f t="shared" si="3"/>
        <v>7400000</v>
      </c>
      <c r="E33" s="10">
        <v>0</v>
      </c>
      <c r="F33" s="10">
        <v>0</v>
      </c>
      <c r="G33" s="10">
        <v>0</v>
      </c>
      <c r="H33" s="29">
        <f t="shared" si="4"/>
        <v>296</v>
      </c>
    </row>
    <row r="34" spans="1:8" ht="15" customHeight="1" x14ac:dyDescent="0.2">
      <c r="A34" s="27" t="s">
        <v>21</v>
      </c>
      <c r="B34" s="10">
        <v>0</v>
      </c>
      <c r="C34" s="25">
        <f t="shared" si="5"/>
        <v>5700</v>
      </c>
      <c r="D34" s="28">
        <f t="shared" si="3"/>
        <v>0</v>
      </c>
      <c r="E34" s="10">
        <v>0</v>
      </c>
      <c r="F34" s="10">
        <v>0</v>
      </c>
      <c r="G34" s="10">
        <v>0</v>
      </c>
      <c r="H34" s="29">
        <f t="shared" si="4"/>
        <v>0</v>
      </c>
    </row>
    <row r="35" spans="1:8" ht="15" customHeight="1" x14ac:dyDescent="0.2">
      <c r="A35" s="27" t="s">
        <v>22</v>
      </c>
      <c r="B35" s="10">
        <v>4</v>
      </c>
      <c r="C35" s="25">
        <f t="shared" si="5"/>
        <v>7400</v>
      </c>
      <c r="D35" s="28">
        <f t="shared" si="3"/>
        <v>29600</v>
      </c>
      <c r="E35" s="10">
        <v>0</v>
      </c>
      <c r="F35" s="10">
        <v>0</v>
      </c>
      <c r="G35" s="10">
        <v>0</v>
      </c>
      <c r="H35" s="29">
        <f t="shared" si="4"/>
        <v>4</v>
      </c>
    </row>
    <row r="36" spans="1:8" ht="15" customHeight="1" thickBot="1" x14ac:dyDescent="0.25">
      <c r="A36" s="98" t="s">
        <v>23</v>
      </c>
      <c r="B36" s="12">
        <v>0</v>
      </c>
      <c r="C36" s="25">
        <f t="shared" si="5"/>
        <v>7700</v>
      </c>
      <c r="D36" s="100">
        <f t="shared" si="3"/>
        <v>0</v>
      </c>
      <c r="E36" s="10">
        <v>0</v>
      </c>
      <c r="F36" s="10">
        <v>0</v>
      </c>
      <c r="G36" s="10">
        <v>0</v>
      </c>
      <c r="H36" s="29">
        <f t="shared" si="4"/>
        <v>0</v>
      </c>
    </row>
    <row r="37" spans="1:8" ht="15" customHeight="1" thickBot="1" x14ac:dyDescent="0.25">
      <c r="A37" s="101" t="s">
        <v>24</v>
      </c>
      <c r="B37" s="102">
        <f>SUM(B28:B36)</f>
        <v>2804</v>
      </c>
      <c r="C37" s="112"/>
      <c r="D37" s="103">
        <f>SUM(D28:D36)</f>
        <v>30253500</v>
      </c>
      <c r="E37" s="104">
        <f>SUM(E28:E36)</f>
        <v>21</v>
      </c>
      <c r="F37" s="104">
        <f t="shared" ref="F37:G37" si="6">SUM(F28:F36)</f>
        <v>0</v>
      </c>
      <c r="G37" s="104">
        <f t="shared" si="6"/>
        <v>0</v>
      </c>
      <c r="H37" s="106">
        <f>SUM(H28:H36)</f>
        <v>2825</v>
      </c>
    </row>
    <row r="38" spans="1:8" ht="15" customHeight="1" x14ac:dyDescent="0.2">
      <c r="A38" s="107" t="s">
        <v>25</v>
      </c>
      <c r="B38" s="108">
        <f>SUM(B28:B33)</f>
        <v>2800</v>
      </c>
      <c r="C38" s="138"/>
      <c r="D38" s="15">
        <f>+B38*278</f>
        <v>778400</v>
      </c>
      <c r="E38" s="37"/>
      <c r="F38" s="37"/>
      <c r="G38" s="37"/>
      <c r="H38" s="37"/>
    </row>
    <row r="39" spans="1:8" ht="15" customHeight="1" x14ac:dyDescent="0.2">
      <c r="A39" s="34" t="s">
        <v>26</v>
      </c>
      <c r="B39" s="139"/>
      <c r="C39" s="139"/>
      <c r="D39" s="3">
        <v>400</v>
      </c>
      <c r="E39" s="41"/>
      <c r="F39" s="41"/>
      <c r="G39" s="41"/>
      <c r="H39" s="41"/>
    </row>
    <row r="40" spans="1:8" ht="15" customHeight="1" thickBot="1" x14ac:dyDescent="0.25">
      <c r="A40" s="38" t="s">
        <v>30</v>
      </c>
      <c r="B40" s="140"/>
      <c r="C40" s="140"/>
      <c r="D40" s="40">
        <f>D39+D37</f>
        <v>30253900</v>
      </c>
      <c r="E40" s="41"/>
      <c r="F40" s="41"/>
      <c r="G40" s="41"/>
      <c r="H40" s="41"/>
    </row>
    <row r="41" spans="1:8" ht="12.75" customHeight="1" thickBot="1" x14ac:dyDescent="0.25">
      <c r="A41" s="93"/>
      <c r="B41" s="41"/>
      <c r="C41" s="41"/>
      <c r="D41" s="80"/>
      <c r="E41" s="41"/>
      <c r="F41" s="41"/>
      <c r="G41" s="41"/>
      <c r="H41" s="41"/>
    </row>
    <row r="42" spans="1:8" ht="12.75" customHeight="1" thickBot="1" x14ac:dyDescent="0.25">
      <c r="A42" s="175" t="s">
        <v>31</v>
      </c>
      <c r="B42" s="175"/>
      <c r="C42" s="175"/>
      <c r="D42" s="175"/>
      <c r="E42" s="175"/>
      <c r="F42" s="175"/>
      <c r="G42" s="175"/>
      <c r="H42" s="175"/>
    </row>
    <row r="43" spans="1:8" ht="36.75" thickBot="1" x14ac:dyDescent="0.25">
      <c r="A43" s="23" t="s">
        <v>7</v>
      </c>
      <c r="B43" s="23" t="s">
        <v>8</v>
      </c>
      <c r="C43" s="23" t="s">
        <v>9</v>
      </c>
      <c r="D43" s="23" t="s">
        <v>10</v>
      </c>
      <c r="E43" s="23" t="s">
        <v>11</v>
      </c>
      <c r="F43" s="23" t="s">
        <v>12</v>
      </c>
      <c r="G43" s="23" t="s">
        <v>13</v>
      </c>
      <c r="H43" s="23" t="s">
        <v>32</v>
      </c>
    </row>
    <row r="44" spans="1:8" ht="15" customHeight="1" x14ac:dyDescent="0.2">
      <c r="A44" s="24" t="s">
        <v>15</v>
      </c>
      <c r="B44" s="4">
        <f t="shared" ref="B44:B52" si="7">+B12+B28</f>
        <v>2227</v>
      </c>
      <c r="C44" s="25">
        <f>C12</f>
        <v>7400</v>
      </c>
      <c r="D44" s="25">
        <f t="shared" ref="D44:D52" si="8">C44*B44</f>
        <v>16479800</v>
      </c>
      <c r="E44" s="4">
        <f t="shared" ref="E44:G52" si="9">E12+E28</f>
        <v>41</v>
      </c>
      <c r="F44" s="4">
        <f t="shared" si="9"/>
        <v>0</v>
      </c>
      <c r="G44" s="4">
        <f t="shared" si="9"/>
        <v>0</v>
      </c>
      <c r="H44" s="26">
        <f t="shared" ref="H44:H52" si="10">B44+E44+F44+G44</f>
        <v>2268</v>
      </c>
    </row>
    <row r="45" spans="1:8" ht="15" customHeight="1" x14ac:dyDescent="0.2">
      <c r="A45" s="27" t="s">
        <v>16</v>
      </c>
      <c r="B45" s="4">
        <f t="shared" si="7"/>
        <v>154</v>
      </c>
      <c r="C45" s="25">
        <f t="shared" ref="C45:C52" si="11">C13</f>
        <v>3400</v>
      </c>
      <c r="D45" s="28">
        <f t="shared" si="8"/>
        <v>523600</v>
      </c>
      <c r="E45" s="5">
        <f t="shared" si="9"/>
        <v>0</v>
      </c>
      <c r="F45" s="5">
        <f t="shared" si="9"/>
        <v>0</v>
      </c>
      <c r="G45" s="5">
        <f t="shared" si="9"/>
        <v>0</v>
      </c>
      <c r="H45" s="29">
        <f t="shared" si="10"/>
        <v>154</v>
      </c>
    </row>
    <row r="46" spans="1:8" ht="15" customHeight="1" x14ac:dyDescent="0.2">
      <c r="A46" s="27" t="s">
        <v>17</v>
      </c>
      <c r="B46" s="4">
        <f t="shared" si="7"/>
        <v>2111</v>
      </c>
      <c r="C46" s="25">
        <f t="shared" si="11"/>
        <v>8100</v>
      </c>
      <c r="D46" s="28">
        <f t="shared" si="8"/>
        <v>17099100</v>
      </c>
      <c r="E46" s="5">
        <f t="shared" si="9"/>
        <v>16</v>
      </c>
      <c r="F46" s="5">
        <f t="shared" si="9"/>
        <v>0</v>
      </c>
      <c r="G46" s="5">
        <f t="shared" si="9"/>
        <v>0</v>
      </c>
      <c r="H46" s="29">
        <f t="shared" si="10"/>
        <v>2127</v>
      </c>
    </row>
    <row r="47" spans="1:8" ht="15" customHeight="1" x14ac:dyDescent="0.2">
      <c r="A47" s="27" t="s">
        <v>18</v>
      </c>
      <c r="B47" s="4">
        <f t="shared" si="7"/>
        <v>344</v>
      </c>
      <c r="C47" s="25">
        <f t="shared" si="11"/>
        <v>17200</v>
      </c>
      <c r="D47" s="28">
        <f t="shared" si="8"/>
        <v>5916800</v>
      </c>
      <c r="E47" s="5">
        <f t="shared" si="9"/>
        <v>0</v>
      </c>
      <c r="F47" s="5">
        <f t="shared" si="9"/>
        <v>0</v>
      </c>
      <c r="G47" s="5">
        <f t="shared" si="9"/>
        <v>0</v>
      </c>
      <c r="H47" s="29">
        <f t="shared" si="10"/>
        <v>344</v>
      </c>
    </row>
    <row r="48" spans="1:8" ht="15" customHeight="1" x14ac:dyDescent="0.2">
      <c r="A48" s="27" t="s">
        <v>19</v>
      </c>
      <c r="B48" s="4">
        <f t="shared" si="7"/>
        <v>259</v>
      </c>
      <c r="C48" s="25">
        <f t="shared" si="11"/>
        <v>22000</v>
      </c>
      <c r="D48" s="28">
        <f t="shared" si="8"/>
        <v>5698000</v>
      </c>
      <c r="E48" s="5">
        <f t="shared" si="9"/>
        <v>0</v>
      </c>
      <c r="F48" s="5">
        <f t="shared" si="9"/>
        <v>0</v>
      </c>
      <c r="G48" s="5">
        <f t="shared" si="9"/>
        <v>0</v>
      </c>
      <c r="H48" s="29">
        <f t="shared" si="10"/>
        <v>259</v>
      </c>
    </row>
    <row r="49" spans="1:10" ht="15" customHeight="1" x14ac:dyDescent="0.2">
      <c r="A49" s="27" t="s">
        <v>20</v>
      </c>
      <c r="B49" s="4">
        <f t="shared" si="7"/>
        <v>646</v>
      </c>
      <c r="C49" s="25">
        <f t="shared" si="11"/>
        <v>25000</v>
      </c>
      <c r="D49" s="28">
        <f t="shared" si="8"/>
        <v>16150000</v>
      </c>
      <c r="E49" s="5">
        <f t="shared" si="9"/>
        <v>0</v>
      </c>
      <c r="F49" s="5">
        <f t="shared" si="9"/>
        <v>0</v>
      </c>
      <c r="G49" s="5">
        <f t="shared" si="9"/>
        <v>0</v>
      </c>
      <c r="H49" s="29">
        <f t="shared" si="10"/>
        <v>646</v>
      </c>
    </row>
    <row r="50" spans="1:10" ht="15" customHeight="1" x14ac:dyDescent="0.2">
      <c r="A50" s="27" t="s">
        <v>21</v>
      </c>
      <c r="B50" s="4">
        <f t="shared" si="7"/>
        <v>2</v>
      </c>
      <c r="C50" s="25">
        <f t="shared" si="11"/>
        <v>5700</v>
      </c>
      <c r="D50" s="28">
        <f t="shared" si="8"/>
        <v>11400</v>
      </c>
      <c r="E50" s="5">
        <f t="shared" si="9"/>
        <v>0</v>
      </c>
      <c r="F50" s="5">
        <f t="shared" si="9"/>
        <v>0</v>
      </c>
      <c r="G50" s="5">
        <f t="shared" si="9"/>
        <v>0</v>
      </c>
      <c r="H50" s="29">
        <f t="shared" si="10"/>
        <v>2</v>
      </c>
    </row>
    <row r="51" spans="1:10" ht="15" customHeight="1" x14ac:dyDescent="0.2">
      <c r="A51" s="27" t="s">
        <v>22</v>
      </c>
      <c r="B51" s="4">
        <f t="shared" si="7"/>
        <v>7</v>
      </c>
      <c r="C51" s="25">
        <f t="shared" si="11"/>
        <v>7400</v>
      </c>
      <c r="D51" s="28">
        <f t="shared" si="8"/>
        <v>51800</v>
      </c>
      <c r="E51" s="5">
        <f t="shared" si="9"/>
        <v>0</v>
      </c>
      <c r="F51" s="5">
        <f t="shared" si="9"/>
        <v>0</v>
      </c>
      <c r="G51" s="5">
        <f t="shared" si="9"/>
        <v>0</v>
      </c>
      <c r="H51" s="29">
        <f t="shared" si="10"/>
        <v>7</v>
      </c>
    </row>
    <row r="52" spans="1:10" ht="15" customHeight="1" thickBot="1" x14ac:dyDescent="0.25">
      <c r="A52" s="98" t="s">
        <v>23</v>
      </c>
      <c r="B52" s="113">
        <f t="shared" si="7"/>
        <v>1</v>
      </c>
      <c r="C52" s="25">
        <f t="shared" si="11"/>
        <v>7700</v>
      </c>
      <c r="D52" s="100">
        <f t="shared" si="8"/>
        <v>7700</v>
      </c>
      <c r="E52" s="5">
        <f t="shared" si="9"/>
        <v>0</v>
      </c>
      <c r="F52" s="5">
        <f t="shared" si="9"/>
        <v>0</v>
      </c>
      <c r="G52" s="5">
        <f t="shared" si="9"/>
        <v>0</v>
      </c>
      <c r="H52" s="29">
        <f t="shared" si="10"/>
        <v>1</v>
      </c>
    </row>
    <row r="53" spans="1:10" ht="15" customHeight="1" thickBot="1" x14ac:dyDescent="0.25">
      <c r="A53" s="101" t="s">
        <v>24</v>
      </c>
      <c r="B53" s="102">
        <f>SUM(B44:B52)</f>
        <v>5751</v>
      </c>
      <c r="C53" s="141"/>
      <c r="D53" s="103">
        <f>SUM(D44:D52)</f>
        <v>61938200</v>
      </c>
      <c r="E53" s="104">
        <f>SUM(E44:E52)</f>
        <v>57</v>
      </c>
      <c r="F53" s="105">
        <f>SUM(F44:F52)</f>
        <v>0</v>
      </c>
      <c r="G53" s="105">
        <f>SUM(G44:G52)</f>
        <v>0</v>
      </c>
      <c r="H53" s="106">
        <f>SUM(H44:H52)</f>
        <v>5808</v>
      </c>
    </row>
    <row r="54" spans="1:10" ht="15" customHeight="1" x14ac:dyDescent="0.2">
      <c r="A54" s="107" t="s">
        <v>25</v>
      </c>
      <c r="B54" s="108">
        <f>B22+B38</f>
        <v>5741</v>
      </c>
      <c r="C54" s="138"/>
      <c r="D54" s="15">
        <f>D38+D22</f>
        <v>1595998</v>
      </c>
      <c r="E54" s="37"/>
      <c r="F54" s="37"/>
      <c r="G54" s="37"/>
      <c r="H54" s="37"/>
    </row>
    <row r="55" spans="1:10" ht="15" customHeight="1" x14ac:dyDescent="0.2">
      <c r="A55" s="34" t="s">
        <v>26</v>
      </c>
      <c r="B55" s="139"/>
      <c r="C55" s="139"/>
      <c r="D55" s="36">
        <f>D39+D23</f>
        <v>5700</v>
      </c>
      <c r="E55" s="41"/>
      <c r="F55" s="41"/>
      <c r="G55" s="41"/>
      <c r="H55" s="41"/>
    </row>
    <row r="56" spans="1:10" ht="15" customHeight="1" thickBot="1" x14ac:dyDescent="0.25">
      <c r="A56" s="38" t="s">
        <v>46</v>
      </c>
      <c r="B56" s="140"/>
      <c r="C56" s="140"/>
      <c r="D56" s="40">
        <f>D55+D53</f>
        <v>61943900</v>
      </c>
      <c r="E56" s="41"/>
      <c r="F56" s="41"/>
      <c r="G56" s="41"/>
      <c r="H56" s="41"/>
    </row>
    <row r="57" spans="1:10" ht="13.5" thickBot="1" x14ac:dyDescent="0.25">
      <c r="A57" s="63"/>
      <c r="B57" s="41"/>
      <c r="C57" s="41"/>
      <c r="D57" s="114"/>
      <c r="E57" s="41"/>
      <c r="F57" s="41"/>
      <c r="G57" s="41"/>
      <c r="H57" s="41"/>
    </row>
    <row r="58" spans="1:10" ht="21" customHeight="1" x14ac:dyDescent="0.2">
      <c r="A58" s="162" t="s">
        <v>53</v>
      </c>
      <c r="B58" s="163"/>
      <c r="C58" s="163"/>
      <c r="D58" s="164"/>
      <c r="E58" s="162" t="s">
        <v>54</v>
      </c>
      <c r="F58" s="163"/>
      <c r="G58" s="163"/>
      <c r="H58" s="164"/>
      <c r="J58" s="64"/>
    </row>
    <row r="59" spans="1:10" ht="24" x14ac:dyDescent="0.2">
      <c r="A59" s="115" t="s">
        <v>7</v>
      </c>
      <c r="B59" s="116" t="s">
        <v>9</v>
      </c>
      <c r="C59" s="116" t="s">
        <v>33</v>
      </c>
      <c r="D59" s="117" t="s">
        <v>34</v>
      </c>
      <c r="E59" s="115" t="s">
        <v>7</v>
      </c>
      <c r="F59" s="116" t="s">
        <v>9</v>
      </c>
      <c r="G59" s="116" t="s">
        <v>33</v>
      </c>
      <c r="H59" s="117" t="s">
        <v>34</v>
      </c>
      <c r="J59" s="64"/>
    </row>
    <row r="60" spans="1:10" ht="15" hidden="1" customHeight="1" x14ac:dyDescent="0.2">
      <c r="A60" s="147" t="s">
        <v>15</v>
      </c>
      <c r="B60" s="118">
        <v>6400</v>
      </c>
      <c r="C60" s="119">
        <v>0</v>
      </c>
      <c r="D60" s="120">
        <f>B60*C60</f>
        <v>0</v>
      </c>
      <c r="E60" s="147" t="s">
        <v>15</v>
      </c>
      <c r="F60" s="118">
        <v>6400</v>
      </c>
      <c r="G60" s="119">
        <v>0</v>
      </c>
      <c r="H60" s="120">
        <f>F60*G60</f>
        <v>0</v>
      </c>
      <c r="J60" s="64"/>
    </row>
    <row r="61" spans="1:10" ht="15" customHeight="1" x14ac:dyDescent="0.2">
      <c r="A61" s="147"/>
      <c r="B61" s="118">
        <v>6900</v>
      </c>
      <c r="C61" s="13">
        <v>0</v>
      </c>
      <c r="D61" s="120">
        <f t="shared" ref="D61:D66" si="12">B61*C61</f>
        <v>0</v>
      </c>
      <c r="E61" s="147"/>
      <c r="F61" s="118">
        <f>C12</f>
        <v>7400</v>
      </c>
      <c r="G61" s="13">
        <v>12</v>
      </c>
      <c r="H61" s="120">
        <f t="shared" ref="H61:H66" si="13">F61*G61</f>
        <v>88800</v>
      </c>
      <c r="J61" s="64"/>
    </row>
    <row r="62" spans="1:10" ht="15" customHeight="1" x14ac:dyDescent="0.2">
      <c r="A62" s="142" t="s">
        <v>17</v>
      </c>
      <c r="B62" s="118">
        <v>7600</v>
      </c>
      <c r="C62" s="13">
        <v>0</v>
      </c>
      <c r="D62" s="120">
        <f t="shared" si="12"/>
        <v>0</v>
      </c>
      <c r="E62" s="143" t="s">
        <v>17</v>
      </c>
      <c r="F62" s="118">
        <f>C14</f>
        <v>8100</v>
      </c>
      <c r="G62" s="13">
        <v>14</v>
      </c>
      <c r="H62" s="120">
        <f t="shared" si="13"/>
        <v>113400</v>
      </c>
      <c r="J62" s="64"/>
    </row>
    <row r="63" spans="1:10" ht="15" customHeight="1" x14ac:dyDescent="0.2">
      <c r="A63" s="142" t="s">
        <v>18</v>
      </c>
      <c r="B63" s="118">
        <v>16100</v>
      </c>
      <c r="C63" s="13">
        <v>0</v>
      </c>
      <c r="D63" s="120">
        <f t="shared" si="12"/>
        <v>0</v>
      </c>
      <c r="E63" s="143" t="s">
        <v>18</v>
      </c>
      <c r="F63" s="118">
        <f t="shared" ref="F63:F65" si="14">C15</f>
        <v>17200</v>
      </c>
      <c r="G63" s="13">
        <v>3</v>
      </c>
      <c r="H63" s="120">
        <f t="shared" si="13"/>
        <v>51600</v>
      </c>
      <c r="J63" s="64"/>
    </row>
    <row r="64" spans="1:10" ht="15" customHeight="1" x14ac:dyDescent="0.2">
      <c r="A64" s="142" t="s">
        <v>19</v>
      </c>
      <c r="B64" s="118">
        <v>20600</v>
      </c>
      <c r="C64" s="13">
        <v>0</v>
      </c>
      <c r="D64" s="120">
        <f t="shared" si="12"/>
        <v>0</v>
      </c>
      <c r="E64" s="143" t="s">
        <v>19</v>
      </c>
      <c r="F64" s="118">
        <f t="shared" si="14"/>
        <v>22000</v>
      </c>
      <c r="G64" s="13">
        <v>0</v>
      </c>
      <c r="H64" s="120">
        <f t="shared" si="13"/>
        <v>0</v>
      </c>
      <c r="J64" s="64"/>
    </row>
    <row r="65" spans="1:10" ht="15" customHeight="1" thickBot="1" x14ac:dyDescent="0.25">
      <c r="A65" s="142" t="s">
        <v>20</v>
      </c>
      <c r="B65" s="118">
        <v>23400</v>
      </c>
      <c r="C65" s="13">
        <v>0</v>
      </c>
      <c r="D65" s="120">
        <f t="shared" si="12"/>
        <v>0</v>
      </c>
      <c r="E65" s="143" t="s">
        <v>20</v>
      </c>
      <c r="F65" s="118">
        <f t="shared" si="14"/>
        <v>25000</v>
      </c>
      <c r="G65" s="13">
        <v>1</v>
      </c>
      <c r="H65" s="120">
        <f t="shared" si="13"/>
        <v>25000</v>
      </c>
      <c r="J65" s="64"/>
    </row>
    <row r="66" spans="1:10" ht="15" hidden="1" customHeight="1" thickBot="1" x14ac:dyDescent="0.25">
      <c r="A66" s="121"/>
      <c r="B66" s="122"/>
      <c r="C66" s="123">
        <v>0</v>
      </c>
      <c r="D66" s="124">
        <f t="shared" si="12"/>
        <v>0</v>
      </c>
      <c r="E66" s="121"/>
      <c r="F66" s="122"/>
      <c r="G66" s="123">
        <v>0</v>
      </c>
      <c r="H66" s="124">
        <f t="shared" si="13"/>
        <v>0</v>
      </c>
      <c r="J66" s="64"/>
    </row>
    <row r="67" spans="1:10" ht="27" customHeight="1" thickBot="1" x14ac:dyDescent="0.25">
      <c r="A67" s="148" t="s">
        <v>35</v>
      </c>
      <c r="B67" s="149"/>
      <c r="C67" s="125">
        <f>SUM(C60:C66)</f>
        <v>0</v>
      </c>
      <c r="D67" s="126">
        <f>+D61+D62+D63+D64+D65</f>
        <v>0</v>
      </c>
      <c r="E67" s="148" t="s">
        <v>35</v>
      </c>
      <c r="F67" s="149"/>
      <c r="G67" s="125">
        <f>SUM(G60:G66)</f>
        <v>30</v>
      </c>
      <c r="H67" s="126">
        <f>+H61+H62+H63+H64+H65</f>
        <v>278800</v>
      </c>
      <c r="J67" s="64"/>
    </row>
    <row r="68" spans="1:10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</row>
    <row r="69" spans="1:10" ht="13.5" thickBot="1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</row>
    <row r="70" spans="1:10" s="64" customFormat="1" ht="23.1" customHeight="1" x14ac:dyDescent="0.2">
      <c r="A70" s="144" t="s">
        <v>36</v>
      </c>
      <c r="B70" s="152">
        <f>D56</f>
        <v>61943900</v>
      </c>
      <c r="C70" s="153"/>
      <c r="D70" s="127"/>
    </row>
    <row r="71" spans="1:10" s="64" customFormat="1" ht="23.1" customHeight="1" x14ac:dyDescent="0.2">
      <c r="A71" s="115" t="s">
        <v>37</v>
      </c>
      <c r="B71" s="154">
        <f>D67+H67</f>
        <v>278800</v>
      </c>
      <c r="C71" s="155"/>
    </row>
    <row r="72" spans="1:10" s="64" customFormat="1" ht="23.1" customHeight="1" x14ac:dyDescent="0.2">
      <c r="A72" s="145" t="s">
        <v>38</v>
      </c>
      <c r="B72" s="156">
        <f>B54*278</f>
        <v>1595998</v>
      </c>
      <c r="C72" s="157"/>
      <c r="D72" s="128"/>
    </row>
    <row r="73" spans="1:10" s="64" customFormat="1" ht="23.1" customHeight="1" x14ac:dyDescent="0.2">
      <c r="A73" s="78" t="s">
        <v>39</v>
      </c>
      <c r="B73" s="158">
        <f>B70*10%</f>
        <v>6194390</v>
      </c>
      <c r="C73" s="159"/>
      <c r="D73" s="80"/>
    </row>
    <row r="74" spans="1:10" s="64" customFormat="1" ht="23.1" customHeight="1" x14ac:dyDescent="0.2">
      <c r="A74" s="145" t="s">
        <v>40</v>
      </c>
      <c r="B74" s="156">
        <f>ROUND((B70-B72-B73)*70%,0)</f>
        <v>37907458</v>
      </c>
      <c r="C74" s="157"/>
      <c r="D74" s="80"/>
      <c r="E74" s="76"/>
      <c r="F74" s="76"/>
      <c r="G74" s="76"/>
    </row>
    <row r="75" spans="1:10" s="64" customFormat="1" ht="23.1" customHeight="1" thickBot="1" x14ac:dyDescent="0.25">
      <c r="A75" s="146" t="s">
        <v>52</v>
      </c>
      <c r="B75" s="160">
        <f>ROUND((B70-B72-B73)*30%,0)</f>
        <v>16246054</v>
      </c>
      <c r="C75" s="161"/>
      <c r="D75" s="80"/>
      <c r="E75" s="89"/>
      <c r="F75" s="89"/>
      <c r="G75" s="89"/>
    </row>
    <row r="76" spans="1:10" ht="20.25" customHeight="1" x14ac:dyDescent="0.2">
      <c r="A76" s="64"/>
      <c r="B76" s="64"/>
      <c r="C76" s="64"/>
      <c r="D76" s="80"/>
      <c r="E76" s="151" t="s">
        <v>47</v>
      </c>
      <c r="F76" s="151"/>
      <c r="G76" s="151"/>
      <c r="H76" s="64"/>
      <c r="I76" s="64"/>
      <c r="J76" s="64"/>
    </row>
    <row r="77" spans="1:10" ht="14.25" customHeight="1" x14ac:dyDescent="0.2">
      <c r="A77" s="150"/>
      <c r="B77" s="150"/>
      <c r="C77" s="150"/>
      <c r="D77" s="150"/>
      <c r="E77" s="150"/>
      <c r="F77" s="150"/>
      <c r="G77" s="150"/>
      <c r="H77" s="150"/>
      <c r="I77" s="150"/>
      <c r="J77" s="150"/>
    </row>
    <row r="78" spans="1:10" ht="15.75" customHeight="1" x14ac:dyDescent="0.2">
      <c r="A78" s="150"/>
      <c r="B78" s="150"/>
      <c r="C78" s="150"/>
      <c r="D78" s="150"/>
      <c r="E78" s="150"/>
      <c r="F78" s="150"/>
      <c r="G78" s="150"/>
      <c r="H78" s="150"/>
      <c r="I78" s="150"/>
      <c r="J78" s="150"/>
    </row>
    <row r="79" spans="1:10" ht="20.100000000000001" customHeight="1" x14ac:dyDescent="0.2">
      <c r="A79" s="64"/>
      <c r="B79" s="64"/>
      <c r="C79" s="64"/>
      <c r="D79" s="80"/>
      <c r="E79" s="64"/>
      <c r="F79" s="64"/>
      <c r="G79" s="64"/>
      <c r="H79" s="64"/>
      <c r="I79" s="64"/>
      <c r="J79" s="64"/>
    </row>
    <row r="80" spans="1:10" ht="20.100000000000001" customHeight="1" x14ac:dyDescent="0.2">
      <c r="A80" s="64"/>
      <c r="B80" s="64"/>
      <c r="C80" s="64"/>
      <c r="D80" s="80"/>
      <c r="E80" s="64"/>
      <c r="F80" s="64"/>
      <c r="G80" s="64"/>
      <c r="H80" s="64"/>
      <c r="I80" s="64"/>
      <c r="J80" s="64"/>
    </row>
    <row r="81" spans="1:10" ht="20.100000000000001" customHeight="1" x14ac:dyDescent="0.2">
      <c r="A81" s="151"/>
      <c r="B81" s="151"/>
      <c r="C81" s="151"/>
      <c r="D81" s="80"/>
      <c r="E81" s="64"/>
      <c r="F81" s="64"/>
      <c r="G81" s="64"/>
      <c r="H81" s="64"/>
      <c r="I81" s="64"/>
      <c r="J81" s="64"/>
    </row>
    <row r="82" spans="1:10" ht="20.100000000000001" customHeight="1" x14ac:dyDescent="0.2">
      <c r="D82" s="80"/>
      <c r="E82" s="64"/>
      <c r="F82" s="64"/>
      <c r="G82" s="64"/>
      <c r="H82" s="64"/>
      <c r="I82" s="64"/>
      <c r="J82" s="64"/>
    </row>
    <row r="83" spans="1:10" ht="20.100000000000001" customHeight="1" x14ac:dyDescent="0.2">
      <c r="A83" s="64"/>
      <c r="B83" s="64"/>
      <c r="C83" s="64"/>
      <c r="E83" s="64"/>
      <c r="F83" s="64"/>
      <c r="G83" s="64"/>
      <c r="H83" s="64"/>
      <c r="I83" s="64"/>
      <c r="J83" s="64"/>
    </row>
    <row r="84" spans="1:10" ht="0.75" customHeight="1" x14ac:dyDescent="0.2">
      <c r="A84" s="64"/>
      <c r="B84" s="64"/>
      <c r="C84" s="64"/>
      <c r="E84" s="64"/>
      <c r="F84" s="64"/>
      <c r="G84" s="64"/>
      <c r="H84" s="64"/>
      <c r="I84" s="64"/>
      <c r="J84" s="64"/>
    </row>
    <row r="85" spans="1:10" ht="19.5" customHeight="1" x14ac:dyDescent="0.2">
      <c r="E85" s="64"/>
      <c r="F85" s="64"/>
      <c r="G85" s="64"/>
      <c r="H85" s="64"/>
      <c r="I85" s="64"/>
      <c r="J85" s="64"/>
    </row>
    <row r="86" spans="1:10" ht="19.5" customHeight="1" x14ac:dyDescent="0.2">
      <c r="E86" s="64"/>
      <c r="F86" s="64"/>
      <c r="G86" s="64"/>
      <c r="H86" s="64"/>
      <c r="I86" s="64"/>
      <c r="J86" s="64"/>
    </row>
    <row r="87" spans="1:10" ht="19.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</row>
    <row r="88" spans="1:10" ht="19.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</row>
    <row r="89" spans="1:10" ht="20.100000000000001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</row>
    <row r="90" spans="1:10" ht="20.100000000000001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</row>
    <row r="91" spans="1:10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</row>
    <row r="92" spans="1:10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</row>
    <row r="93" spans="1:10" x14ac:dyDescent="0.2">
      <c r="A93" s="64"/>
      <c r="B93" s="64"/>
      <c r="C93" s="64"/>
      <c r="D93" s="64"/>
      <c r="G93" s="64"/>
      <c r="H93" s="64"/>
      <c r="I93" s="64"/>
      <c r="J93" s="64"/>
    </row>
    <row r="94" spans="1:10" x14ac:dyDescent="0.2">
      <c r="G94" s="64"/>
      <c r="H94" s="64"/>
      <c r="I94" s="64"/>
      <c r="J94" s="64"/>
    </row>
    <row r="95" spans="1:10" x14ac:dyDescent="0.2">
      <c r="G95" s="64"/>
      <c r="H95" s="64"/>
      <c r="I95" s="64"/>
      <c r="J95" s="64"/>
    </row>
    <row r="96" spans="1:10" x14ac:dyDescent="0.2">
      <c r="G96" s="64"/>
      <c r="H96" s="64"/>
      <c r="I96" s="64"/>
      <c r="J96" s="64"/>
    </row>
    <row r="97" spans="7:10" x14ac:dyDescent="0.2">
      <c r="G97" s="64"/>
      <c r="H97" s="64"/>
      <c r="I97" s="64"/>
      <c r="J97" s="64"/>
    </row>
    <row r="98" spans="7:10" x14ac:dyDescent="0.2">
      <c r="G98" s="64"/>
      <c r="H98" s="64"/>
      <c r="I98" s="64"/>
      <c r="J98" s="64"/>
    </row>
    <row r="99" spans="7:10" x14ac:dyDescent="0.2">
      <c r="G99" s="64"/>
      <c r="H99" s="64"/>
      <c r="I99" s="64"/>
      <c r="J99" s="64"/>
    </row>
    <row r="100" spans="7:10" x14ac:dyDescent="0.2">
      <c r="G100" s="64"/>
      <c r="H100" s="64"/>
      <c r="I100" s="64"/>
      <c r="J100" s="64"/>
    </row>
    <row r="101" spans="7:10" x14ac:dyDescent="0.2">
      <c r="G101" s="64"/>
      <c r="H101" s="64"/>
      <c r="I101" s="64"/>
      <c r="J101" s="64"/>
    </row>
    <row r="102" spans="7:10" x14ac:dyDescent="0.2">
      <c r="G102" s="64"/>
      <c r="H102" s="64"/>
      <c r="I102" s="64"/>
      <c r="J102" s="64"/>
    </row>
    <row r="103" spans="7:10" x14ac:dyDescent="0.2">
      <c r="G103" s="64"/>
      <c r="H103" s="64"/>
      <c r="I103" s="64"/>
      <c r="J103" s="64"/>
    </row>
    <row r="104" spans="7:10" x14ac:dyDescent="0.2">
      <c r="G104" s="64"/>
      <c r="H104" s="64"/>
      <c r="I104" s="64"/>
      <c r="J104" s="64"/>
    </row>
    <row r="105" spans="7:10" x14ac:dyDescent="0.2">
      <c r="G105" s="64"/>
      <c r="H105" s="64"/>
      <c r="I105" s="64"/>
      <c r="J105" s="64"/>
    </row>
    <row r="106" spans="7:10" x14ac:dyDescent="0.2">
      <c r="G106" s="64"/>
      <c r="H106" s="64"/>
      <c r="I106" s="64"/>
      <c r="J106" s="64"/>
    </row>
    <row r="107" spans="7:10" x14ac:dyDescent="0.2">
      <c r="G107" s="64"/>
      <c r="H107" s="64"/>
      <c r="I107" s="64"/>
      <c r="J107" s="64"/>
    </row>
    <row r="108" spans="7:10" x14ac:dyDescent="0.2">
      <c r="G108" s="64"/>
      <c r="H108" s="64"/>
      <c r="I108" s="64"/>
      <c r="J108" s="64"/>
    </row>
    <row r="109" spans="7:10" x14ac:dyDescent="0.2">
      <c r="G109" s="64"/>
      <c r="H109" s="64"/>
      <c r="I109" s="64"/>
      <c r="J109" s="64"/>
    </row>
    <row r="110" spans="7:10" x14ac:dyDescent="0.2">
      <c r="G110" s="64"/>
      <c r="H110" s="64"/>
      <c r="I110" s="64"/>
      <c r="J110" s="64"/>
    </row>
    <row r="111" spans="7:10" x14ac:dyDescent="0.2">
      <c r="G111" s="64"/>
      <c r="H111" s="64"/>
      <c r="I111" s="64"/>
      <c r="J111" s="64"/>
    </row>
    <row r="112" spans="7:10" x14ac:dyDescent="0.2">
      <c r="G112" s="64"/>
      <c r="H112" s="64"/>
      <c r="I112" s="64"/>
      <c r="J112" s="64"/>
    </row>
    <row r="113" spans="7:10" x14ac:dyDescent="0.2">
      <c r="G113" s="64"/>
      <c r="H113" s="64"/>
      <c r="I113" s="64"/>
      <c r="J113" s="64"/>
    </row>
    <row r="114" spans="7:10" x14ac:dyDescent="0.2">
      <c r="G114" s="64"/>
      <c r="H114" s="64"/>
      <c r="I114" s="64"/>
      <c r="J114" s="64"/>
    </row>
  </sheetData>
  <sheetProtection password="DC73" sheet="1" objects="1" scenarios="1"/>
  <mergeCells count="27">
    <mergeCell ref="A58:D58"/>
    <mergeCell ref="A1:A4"/>
    <mergeCell ref="B1:F4"/>
    <mergeCell ref="G1:H1"/>
    <mergeCell ref="G2:H2"/>
    <mergeCell ref="G3:H3"/>
    <mergeCell ref="G4:H4"/>
    <mergeCell ref="B6:C6"/>
    <mergeCell ref="B8:D8"/>
    <mergeCell ref="A10:H10"/>
    <mergeCell ref="A26:H26"/>
    <mergeCell ref="A42:H42"/>
    <mergeCell ref="E58:H58"/>
    <mergeCell ref="A60:A61"/>
    <mergeCell ref="A67:B67"/>
    <mergeCell ref="A77:J77"/>
    <mergeCell ref="A78:J78"/>
    <mergeCell ref="A81:C81"/>
    <mergeCell ref="B70:C70"/>
    <mergeCell ref="B71:C71"/>
    <mergeCell ref="B72:C72"/>
    <mergeCell ref="B73:C73"/>
    <mergeCell ref="B74:C74"/>
    <mergeCell ref="E76:G76"/>
    <mergeCell ref="E60:E61"/>
    <mergeCell ref="E67:F67"/>
    <mergeCell ref="B75:C75"/>
  </mergeCells>
  <printOptions horizontalCentered="1" verticalCentered="1"/>
  <pageMargins left="0.59027777777777779" right="0.39374999999999999" top="0.19652777777777777" bottom="0.59027777777777779" header="0.51180555555555551" footer="0"/>
  <pageSetup scale="50" firstPageNumber="0" orientation="portrait" r:id="rId1"/>
  <headerFooter alignWithMargins="0">
    <oddFooter>&amp;LVersion 2&amp;C&amp;D - &amp;T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J114"/>
  <sheetViews>
    <sheetView topLeftCell="A67" zoomScale="90" zoomScaleNormal="90" workbookViewId="0">
      <selection activeCell="A78" sqref="A78:J78"/>
    </sheetView>
  </sheetViews>
  <sheetFormatPr baseColWidth="10" defaultRowHeight="12.75" x14ac:dyDescent="0.2"/>
  <cols>
    <col min="1" max="1" width="21.85546875" style="17" customWidth="1"/>
    <col min="2" max="2" width="14.28515625" style="17" customWidth="1"/>
    <col min="3" max="3" width="13.5703125" style="17" customWidth="1"/>
    <col min="4" max="4" width="14.42578125" style="17" customWidth="1"/>
    <col min="5" max="6" width="13.5703125" style="17" customWidth="1"/>
    <col min="7" max="7" width="13.140625" style="17" customWidth="1"/>
    <col min="8" max="8" width="13.5703125" style="17" customWidth="1"/>
    <col min="9" max="9" width="15.140625" style="17" customWidth="1"/>
    <col min="10" max="16384" width="11.42578125" style="17"/>
  </cols>
  <sheetData>
    <row r="1" spans="1:8" ht="48" customHeight="1" x14ac:dyDescent="0.2">
      <c r="A1" s="167"/>
      <c r="B1" s="168" t="s">
        <v>50</v>
      </c>
      <c r="C1" s="168"/>
      <c r="D1" s="168"/>
      <c r="E1" s="168"/>
      <c r="F1" s="169"/>
      <c r="G1" s="170"/>
      <c r="H1" s="170"/>
    </row>
    <row r="2" spans="1:8" x14ac:dyDescent="0.15">
      <c r="A2" s="167"/>
      <c r="B2" s="167"/>
      <c r="C2" s="168"/>
      <c r="D2" s="168"/>
      <c r="E2" s="168"/>
      <c r="F2" s="168"/>
      <c r="G2" s="171" t="s">
        <v>51</v>
      </c>
      <c r="H2" s="171" t="s">
        <v>0</v>
      </c>
    </row>
    <row r="3" spans="1:8" ht="14.25" customHeight="1" x14ac:dyDescent="0.15">
      <c r="A3" s="167"/>
      <c r="B3" s="167"/>
      <c r="C3" s="168"/>
      <c r="D3" s="168"/>
      <c r="E3" s="168"/>
      <c r="F3" s="168"/>
      <c r="G3" s="172" t="s">
        <v>49</v>
      </c>
      <c r="H3" s="172" t="s">
        <v>1</v>
      </c>
    </row>
    <row r="4" spans="1:8" ht="14.25" customHeight="1" x14ac:dyDescent="0.15">
      <c r="A4" s="167"/>
      <c r="B4" s="167"/>
      <c r="C4" s="168"/>
      <c r="D4" s="168"/>
      <c r="E4" s="168"/>
      <c r="F4" s="168"/>
      <c r="G4" s="172" t="s">
        <v>2</v>
      </c>
      <c r="H4" s="172" t="s">
        <v>2</v>
      </c>
    </row>
    <row r="5" spans="1:8" ht="14.25" customHeight="1" x14ac:dyDescent="0.2">
      <c r="A5" s="1"/>
      <c r="B5" s="97"/>
      <c r="C5" s="97"/>
      <c r="D5" s="41"/>
      <c r="E5" s="41"/>
      <c r="F5" s="41"/>
      <c r="G5" s="41"/>
      <c r="H5" s="41"/>
    </row>
    <row r="6" spans="1:8" ht="12.75" customHeight="1" x14ac:dyDescent="0.2">
      <c r="A6" s="1" t="s">
        <v>3</v>
      </c>
      <c r="B6" s="173" t="str">
        <f>RIM!B6</f>
        <v>PANDEQUESO</v>
      </c>
      <c r="C6" s="173"/>
      <c r="D6" s="41"/>
    </row>
    <row r="7" spans="1:8" x14ac:dyDescent="0.2">
      <c r="A7" s="1"/>
      <c r="B7" s="93"/>
      <c r="C7" s="93"/>
      <c r="D7" s="41"/>
    </row>
    <row r="8" spans="1:8" ht="12.75" customHeight="1" x14ac:dyDescent="0.2">
      <c r="A8" s="1" t="s">
        <v>5</v>
      </c>
      <c r="B8" s="174">
        <f>RIM!B8+12</f>
        <v>42656</v>
      </c>
      <c r="C8" s="174"/>
      <c r="D8" s="174"/>
      <c r="E8" s="41"/>
      <c r="F8" s="41"/>
      <c r="G8" s="41"/>
      <c r="H8" s="41"/>
    </row>
    <row r="9" spans="1:8" ht="13.5" thickBot="1" x14ac:dyDescent="0.25"/>
    <row r="10" spans="1:8" ht="15.75" customHeight="1" thickBot="1" x14ac:dyDescent="0.25">
      <c r="A10" s="175" t="s">
        <v>6</v>
      </c>
      <c r="B10" s="175"/>
      <c r="C10" s="175"/>
      <c r="D10" s="175"/>
      <c r="E10" s="175"/>
      <c r="F10" s="175"/>
      <c r="G10" s="175"/>
      <c r="H10" s="175"/>
    </row>
    <row r="11" spans="1:8" ht="36.75" thickBot="1" x14ac:dyDescent="0.25">
      <c r="A11" s="23" t="s">
        <v>7</v>
      </c>
      <c r="B11" s="23" t="s">
        <v>8</v>
      </c>
      <c r="C11" s="23" t="s">
        <v>9</v>
      </c>
      <c r="D11" s="23" t="s">
        <v>10</v>
      </c>
      <c r="E11" s="23" t="s">
        <v>11</v>
      </c>
      <c r="F11" s="23" t="s">
        <v>12</v>
      </c>
      <c r="G11" s="23" t="s">
        <v>13</v>
      </c>
      <c r="H11" s="23" t="s">
        <v>14</v>
      </c>
    </row>
    <row r="12" spans="1:8" ht="15" customHeight="1" x14ac:dyDescent="0.2">
      <c r="A12" s="24" t="s">
        <v>15</v>
      </c>
      <c r="B12" s="8">
        <v>1210</v>
      </c>
      <c r="C12" s="25">
        <v>7400</v>
      </c>
      <c r="D12" s="25">
        <f t="shared" ref="D12:D20" si="0">C12*B12</f>
        <v>8954000</v>
      </c>
      <c r="E12" s="8">
        <v>27</v>
      </c>
      <c r="F12" s="10">
        <v>0</v>
      </c>
      <c r="G12" s="10">
        <v>0</v>
      </c>
      <c r="H12" s="26">
        <f t="shared" ref="H12:H20" si="1">B12+E12+F12+G12</f>
        <v>1237</v>
      </c>
    </row>
    <row r="13" spans="1:8" ht="15" customHeight="1" x14ac:dyDescent="0.2">
      <c r="A13" s="27" t="s">
        <v>16</v>
      </c>
      <c r="B13" s="10">
        <v>54</v>
      </c>
      <c r="C13" s="25">
        <v>3400</v>
      </c>
      <c r="D13" s="28">
        <f t="shared" si="0"/>
        <v>183600</v>
      </c>
      <c r="E13" s="10">
        <v>0</v>
      </c>
      <c r="F13" s="10">
        <v>0</v>
      </c>
      <c r="G13" s="10">
        <v>0</v>
      </c>
      <c r="H13" s="29">
        <f t="shared" si="1"/>
        <v>54</v>
      </c>
    </row>
    <row r="14" spans="1:8" ht="15" customHeight="1" x14ac:dyDescent="0.2">
      <c r="A14" s="27" t="s">
        <v>17</v>
      </c>
      <c r="B14" s="10">
        <v>1112</v>
      </c>
      <c r="C14" s="25">
        <v>8100</v>
      </c>
      <c r="D14" s="28">
        <f t="shared" si="0"/>
        <v>9007200</v>
      </c>
      <c r="E14" s="10">
        <v>7</v>
      </c>
      <c r="F14" s="10">
        <v>0</v>
      </c>
      <c r="G14" s="10">
        <v>0</v>
      </c>
      <c r="H14" s="29">
        <f t="shared" si="1"/>
        <v>1119</v>
      </c>
    </row>
    <row r="15" spans="1:8" ht="15" customHeight="1" x14ac:dyDescent="0.2">
      <c r="A15" s="27" t="s">
        <v>18</v>
      </c>
      <c r="B15" s="10">
        <v>169</v>
      </c>
      <c r="C15" s="25">
        <v>17200</v>
      </c>
      <c r="D15" s="28">
        <f t="shared" si="0"/>
        <v>2906800</v>
      </c>
      <c r="E15" s="10">
        <v>0</v>
      </c>
      <c r="F15" s="10">
        <v>0</v>
      </c>
      <c r="G15" s="10">
        <v>0</v>
      </c>
      <c r="H15" s="29">
        <f t="shared" si="1"/>
        <v>169</v>
      </c>
    </row>
    <row r="16" spans="1:8" ht="15" customHeight="1" x14ac:dyDescent="0.2">
      <c r="A16" s="27" t="s">
        <v>19</v>
      </c>
      <c r="B16" s="10">
        <v>127</v>
      </c>
      <c r="C16" s="25">
        <v>22000</v>
      </c>
      <c r="D16" s="28">
        <f t="shared" si="0"/>
        <v>2794000</v>
      </c>
      <c r="E16" s="10">
        <v>0</v>
      </c>
      <c r="F16" s="10">
        <v>0</v>
      </c>
      <c r="G16" s="10">
        <v>0</v>
      </c>
      <c r="H16" s="29">
        <f t="shared" si="1"/>
        <v>127</v>
      </c>
    </row>
    <row r="17" spans="1:8" ht="15" customHeight="1" x14ac:dyDescent="0.2">
      <c r="A17" s="27" t="s">
        <v>20</v>
      </c>
      <c r="B17" s="10">
        <v>389</v>
      </c>
      <c r="C17" s="25">
        <v>25000</v>
      </c>
      <c r="D17" s="28">
        <f t="shared" si="0"/>
        <v>9725000</v>
      </c>
      <c r="E17" s="10">
        <v>0</v>
      </c>
      <c r="F17" s="10">
        <v>0</v>
      </c>
      <c r="G17" s="10">
        <v>0</v>
      </c>
      <c r="H17" s="29">
        <f t="shared" si="1"/>
        <v>389</v>
      </c>
    </row>
    <row r="18" spans="1:8" ht="15" customHeight="1" x14ac:dyDescent="0.2">
      <c r="A18" s="27" t="s">
        <v>21</v>
      </c>
      <c r="B18" s="10">
        <v>2</v>
      </c>
      <c r="C18" s="25">
        <v>5700</v>
      </c>
      <c r="D18" s="28">
        <f t="shared" si="0"/>
        <v>11400</v>
      </c>
      <c r="E18" s="10">
        <v>0</v>
      </c>
      <c r="F18" s="10">
        <v>0</v>
      </c>
      <c r="G18" s="10">
        <v>0</v>
      </c>
      <c r="H18" s="29">
        <f t="shared" si="1"/>
        <v>2</v>
      </c>
    </row>
    <row r="19" spans="1:8" ht="15" customHeight="1" x14ac:dyDescent="0.2">
      <c r="A19" s="27" t="s">
        <v>22</v>
      </c>
      <c r="B19" s="10">
        <v>4</v>
      </c>
      <c r="C19" s="25">
        <v>7400</v>
      </c>
      <c r="D19" s="28">
        <f t="shared" si="0"/>
        <v>29600</v>
      </c>
      <c r="E19" s="10">
        <v>0</v>
      </c>
      <c r="F19" s="10">
        <v>0</v>
      </c>
      <c r="G19" s="10">
        <v>0</v>
      </c>
      <c r="H19" s="29">
        <f t="shared" si="1"/>
        <v>4</v>
      </c>
    </row>
    <row r="20" spans="1:8" ht="15" customHeight="1" thickBot="1" x14ac:dyDescent="0.25">
      <c r="A20" s="98" t="s">
        <v>23</v>
      </c>
      <c r="B20" s="12">
        <v>2</v>
      </c>
      <c r="C20" s="99">
        <v>7700</v>
      </c>
      <c r="D20" s="100">
        <f t="shared" si="0"/>
        <v>15400</v>
      </c>
      <c r="E20" s="10">
        <v>0</v>
      </c>
      <c r="F20" s="10">
        <v>0</v>
      </c>
      <c r="G20" s="10">
        <v>0</v>
      </c>
      <c r="H20" s="29">
        <f t="shared" si="1"/>
        <v>2</v>
      </c>
    </row>
    <row r="21" spans="1:8" ht="15" customHeight="1" thickBot="1" x14ac:dyDescent="0.25">
      <c r="A21" s="101" t="s">
        <v>24</v>
      </c>
      <c r="B21" s="102">
        <f>SUM(B12:B20)</f>
        <v>3069</v>
      </c>
      <c r="C21" s="137"/>
      <c r="D21" s="103">
        <f>SUM(D12:D20)</f>
        <v>33627000</v>
      </c>
      <c r="E21" s="104">
        <f>SUM(E12:E20)</f>
        <v>34</v>
      </c>
      <c r="F21" s="104">
        <f t="shared" ref="F21:G21" si="2">SUM(F12:F20)</f>
        <v>0</v>
      </c>
      <c r="G21" s="104">
        <f t="shared" si="2"/>
        <v>0</v>
      </c>
      <c r="H21" s="106">
        <f>SUM(H12:H20)</f>
        <v>3103</v>
      </c>
    </row>
    <row r="22" spans="1:8" ht="15" customHeight="1" x14ac:dyDescent="0.2">
      <c r="A22" s="107" t="s">
        <v>25</v>
      </c>
      <c r="B22" s="108">
        <f>SUM(B12:B17)</f>
        <v>3061</v>
      </c>
      <c r="C22" s="138"/>
      <c r="D22" s="15">
        <f>+B22*278</f>
        <v>850958</v>
      </c>
      <c r="E22" s="37"/>
      <c r="F22" s="37"/>
      <c r="G22" s="37"/>
      <c r="H22" s="37"/>
    </row>
    <row r="23" spans="1:8" ht="15" customHeight="1" x14ac:dyDescent="0.2">
      <c r="A23" s="34" t="s">
        <v>26</v>
      </c>
      <c r="B23" s="139"/>
      <c r="C23" s="139"/>
      <c r="D23" s="3">
        <v>14100</v>
      </c>
      <c r="E23" s="41"/>
      <c r="F23" s="41"/>
      <c r="G23" s="41"/>
      <c r="H23" s="41"/>
    </row>
    <row r="24" spans="1:8" ht="15" customHeight="1" thickBot="1" x14ac:dyDescent="0.25">
      <c r="A24" s="38" t="s">
        <v>27</v>
      </c>
      <c r="B24" s="140"/>
      <c r="C24" s="140"/>
      <c r="D24" s="40">
        <f>D23+D21</f>
        <v>33641100</v>
      </c>
      <c r="E24" s="41"/>
      <c r="F24" s="41"/>
      <c r="G24" s="41"/>
      <c r="H24" s="41"/>
    </row>
    <row r="25" spans="1:8" ht="13.5" thickBot="1" x14ac:dyDescent="0.25"/>
    <row r="26" spans="1:8" ht="15.75" customHeight="1" thickBot="1" x14ac:dyDescent="0.25">
      <c r="A26" s="175" t="s">
        <v>28</v>
      </c>
      <c r="B26" s="175"/>
      <c r="C26" s="175"/>
      <c r="D26" s="175"/>
      <c r="E26" s="175"/>
      <c r="F26" s="175"/>
      <c r="G26" s="175"/>
      <c r="H26" s="175"/>
    </row>
    <row r="27" spans="1:8" ht="36.75" thickBot="1" x14ac:dyDescent="0.25">
      <c r="A27" s="23" t="s">
        <v>7</v>
      </c>
      <c r="B27" s="23" t="s">
        <v>8</v>
      </c>
      <c r="C27" s="23" t="s">
        <v>9</v>
      </c>
      <c r="D27" s="23" t="s">
        <v>10</v>
      </c>
      <c r="E27" s="23" t="s">
        <v>11</v>
      </c>
      <c r="F27" s="23" t="s">
        <v>12</v>
      </c>
      <c r="G27" s="23" t="s">
        <v>13</v>
      </c>
      <c r="H27" s="23" t="s">
        <v>29</v>
      </c>
    </row>
    <row r="28" spans="1:8" ht="15" customHeight="1" x14ac:dyDescent="0.2">
      <c r="A28" s="109" t="s">
        <v>15</v>
      </c>
      <c r="B28" s="11">
        <v>1311</v>
      </c>
      <c r="C28" s="25">
        <f>C12</f>
        <v>7400</v>
      </c>
      <c r="D28" s="110">
        <f t="shared" ref="D28:D36" si="3">C28*B28</f>
        <v>9701400</v>
      </c>
      <c r="E28" s="11">
        <v>27</v>
      </c>
      <c r="F28" s="10">
        <v>0</v>
      </c>
      <c r="G28" s="10">
        <v>0</v>
      </c>
      <c r="H28" s="111">
        <f t="shared" ref="H28:H36" si="4">B28+E28+F28+G28</f>
        <v>1338</v>
      </c>
    </row>
    <row r="29" spans="1:8" ht="15" customHeight="1" x14ac:dyDescent="0.2">
      <c r="A29" s="27" t="s">
        <v>16</v>
      </c>
      <c r="B29" s="10">
        <v>53</v>
      </c>
      <c r="C29" s="25">
        <f t="shared" ref="C29:C36" si="5">C13</f>
        <v>3400</v>
      </c>
      <c r="D29" s="28">
        <f t="shared" si="3"/>
        <v>180200</v>
      </c>
      <c r="E29" s="10">
        <v>0</v>
      </c>
      <c r="F29" s="10">
        <v>0</v>
      </c>
      <c r="G29" s="10">
        <v>0</v>
      </c>
      <c r="H29" s="29">
        <f t="shared" si="4"/>
        <v>53</v>
      </c>
    </row>
    <row r="30" spans="1:8" ht="15" customHeight="1" x14ac:dyDescent="0.2">
      <c r="A30" s="27" t="s">
        <v>17</v>
      </c>
      <c r="B30" s="10">
        <v>1064</v>
      </c>
      <c r="C30" s="25">
        <f t="shared" si="5"/>
        <v>8100</v>
      </c>
      <c r="D30" s="28">
        <f t="shared" si="3"/>
        <v>8618400</v>
      </c>
      <c r="E30" s="10">
        <v>4</v>
      </c>
      <c r="F30" s="10">
        <v>0</v>
      </c>
      <c r="G30" s="10">
        <v>0</v>
      </c>
      <c r="H30" s="29">
        <f t="shared" si="4"/>
        <v>1068</v>
      </c>
    </row>
    <row r="31" spans="1:8" ht="15" customHeight="1" x14ac:dyDescent="0.2">
      <c r="A31" s="27" t="s">
        <v>18</v>
      </c>
      <c r="B31" s="10">
        <v>153</v>
      </c>
      <c r="C31" s="25">
        <f t="shared" si="5"/>
        <v>17200</v>
      </c>
      <c r="D31" s="28">
        <f t="shared" si="3"/>
        <v>2631600</v>
      </c>
      <c r="E31" s="10">
        <v>0</v>
      </c>
      <c r="F31" s="10">
        <v>0</v>
      </c>
      <c r="G31" s="10">
        <v>0</v>
      </c>
      <c r="H31" s="29">
        <f t="shared" si="4"/>
        <v>153</v>
      </c>
    </row>
    <row r="32" spans="1:8" ht="15" customHeight="1" x14ac:dyDescent="0.2">
      <c r="A32" s="27" t="s">
        <v>19</v>
      </c>
      <c r="B32" s="10">
        <v>145</v>
      </c>
      <c r="C32" s="25">
        <f t="shared" si="5"/>
        <v>22000</v>
      </c>
      <c r="D32" s="28">
        <f t="shared" si="3"/>
        <v>3190000</v>
      </c>
      <c r="E32" s="10">
        <v>0</v>
      </c>
      <c r="F32" s="10">
        <v>0</v>
      </c>
      <c r="G32" s="10">
        <v>0</v>
      </c>
      <c r="H32" s="29">
        <f t="shared" si="4"/>
        <v>145</v>
      </c>
    </row>
    <row r="33" spans="1:8" ht="15" customHeight="1" x14ac:dyDescent="0.2">
      <c r="A33" s="27" t="s">
        <v>20</v>
      </c>
      <c r="B33" s="10">
        <v>276</v>
      </c>
      <c r="C33" s="25">
        <f t="shared" si="5"/>
        <v>25000</v>
      </c>
      <c r="D33" s="28">
        <f t="shared" si="3"/>
        <v>6900000</v>
      </c>
      <c r="E33" s="10">
        <v>0</v>
      </c>
      <c r="F33" s="10">
        <v>0</v>
      </c>
      <c r="G33" s="10">
        <v>0</v>
      </c>
      <c r="H33" s="29">
        <f t="shared" si="4"/>
        <v>276</v>
      </c>
    </row>
    <row r="34" spans="1:8" ht="15" customHeight="1" x14ac:dyDescent="0.2">
      <c r="A34" s="27" t="s">
        <v>21</v>
      </c>
      <c r="B34" s="10">
        <v>0</v>
      </c>
      <c r="C34" s="25">
        <f t="shared" si="5"/>
        <v>5700</v>
      </c>
      <c r="D34" s="28">
        <f t="shared" si="3"/>
        <v>0</v>
      </c>
      <c r="E34" s="10">
        <v>0</v>
      </c>
      <c r="F34" s="10">
        <v>0</v>
      </c>
      <c r="G34" s="10">
        <v>0</v>
      </c>
      <c r="H34" s="29">
        <f t="shared" si="4"/>
        <v>0</v>
      </c>
    </row>
    <row r="35" spans="1:8" ht="15" customHeight="1" x14ac:dyDescent="0.2">
      <c r="A35" s="27" t="s">
        <v>22</v>
      </c>
      <c r="B35" s="10">
        <v>8</v>
      </c>
      <c r="C35" s="25">
        <f t="shared" si="5"/>
        <v>7400</v>
      </c>
      <c r="D35" s="28">
        <f t="shared" si="3"/>
        <v>59200</v>
      </c>
      <c r="E35" s="10">
        <v>0</v>
      </c>
      <c r="F35" s="10">
        <v>0</v>
      </c>
      <c r="G35" s="10">
        <v>0</v>
      </c>
      <c r="H35" s="29">
        <f t="shared" si="4"/>
        <v>8</v>
      </c>
    </row>
    <row r="36" spans="1:8" ht="15" customHeight="1" thickBot="1" x14ac:dyDescent="0.25">
      <c r="A36" s="98" t="s">
        <v>23</v>
      </c>
      <c r="B36" s="12">
        <v>0</v>
      </c>
      <c r="C36" s="25">
        <f t="shared" si="5"/>
        <v>7700</v>
      </c>
      <c r="D36" s="100">
        <f t="shared" si="3"/>
        <v>0</v>
      </c>
      <c r="E36" s="10">
        <v>0</v>
      </c>
      <c r="F36" s="10">
        <v>0</v>
      </c>
      <c r="G36" s="10">
        <v>0</v>
      </c>
      <c r="H36" s="29">
        <f t="shared" si="4"/>
        <v>0</v>
      </c>
    </row>
    <row r="37" spans="1:8" ht="15" customHeight="1" thickBot="1" x14ac:dyDescent="0.25">
      <c r="A37" s="101" t="s">
        <v>24</v>
      </c>
      <c r="B37" s="102">
        <f>SUM(B28:B36)</f>
        <v>3010</v>
      </c>
      <c r="C37" s="112"/>
      <c r="D37" s="103">
        <f>SUM(D28:D36)</f>
        <v>31280800</v>
      </c>
      <c r="E37" s="104">
        <f>SUM(E28:E36)</f>
        <v>31</v>
      </c>
      <c r="F37" s="104">
        <f t="shared" ref="F37:G37" si="6">SUM(F28:F36)</f>
        <v>0</v>
      </c>
      <c r="G37" s="104">
        <f t="shared" si="6"/>
        <v>0</v>
      </c>
      <c r="H37" s="106">
        <f>SUM(H28:H36)</f>
        <v>3041</v>
      </c>
    </row>
    <row r="38" spans="1:8" ht="15" customHeight="1" x14ac:dyDescent="0.2">
      <c r="A38" s="107" t="s">
        <v>25</v>
      </c>
      <c r="B38" s="108">
        <f>SUM(B28:B33)</f>
        <v>3002</v>
      </c>
      <c r="C38" s="138"/>
      <c r="D38" s="15">
        <f>+B38*278</f>
        <v>834556</v>
      </c>
      <c r="E38" s="37"/>
      <c r="F38" s="37"/>
      <c r="G38" s="37"/>
      <c r="H38" s="37"/>
    </row>
    <row r="39" spans="1:8" ht="15" customHeight="1" x14ac:dyDescent="0.2">
      <c r="A39" s="34" t="s">
        <v>26</v>
      </c>
      <c r="B39" s="139"/>
      <c r="C39" s="139"/>
      <c r="D39" s="3">
        <v>1700</v>
      </c>
      <c r="E39" s="41"/>
      <c r="F39" s="41"/>
      <c r="G39" s="41"/>
      <c r="H39" s="41"/>
    </row>
    <row r="40" spans="1:8" ht="15" customHeight="1" thickBot="1" x14ac:dyDescent="0.25">
      <c r="A40" s="38" t="s">
        <v>30</v>
      </c>
      <c r="B40" s="140"/>
      <c r="C40" s="140"/>
      <c r="D40" s="40">
        <f>D39+D37</f>
        <v>31282500</v>
      </c>
      <c r="E40" s="41"/>
      <c r="F40" s="41"/>
      <c r="G40" s="41"/>
      <c r="H40" s="41"/>
    </row>
    <row r="41" spans="1:8" ht="12.75" customHeight="1" thickBot="1" x14ac:dyDescent="0.25">
      <c r="A41" s="93"/>
      <c r="B41" s="41"/>
      <c r="C41" s="41"/>
      <c r="D41" s="80"/>
      <c r="E41" s="41"/>
      <c r="F41" s="41"/>
      <c r="G41" s="41"/>
      <c r="H41" s="41"/>
    </row>
    <row r="42" spans="1:8" ht="12.75" customHeight="1" thickBot="1" x14ac:dyDescent="0.25">
      <c r="A42" s="175" t="s">
        <v>31</v>
      </c>
      <c r="B42" s="175"/>
      <c r="C42" s="175"/>
      <c r="D42" s="175"/>
      <c r="E42" s="175"/>
      <c r="F42" s="175"/>
      <c r="G42" s="175"/>
      <c r="H42" s="175"/>
    </row>
    <row r="43" spans="1:8" ht="36.75" thickBot="1" x14ac:dyDescent="0.25">
      <c r="A43" s="23" t="s">
        <v>7</v>
      </c>
      <c r="B43" s="23" t="s">
        <v>8</v>
      </c>
      <c r="C43" s="23" t="s">
        <v>9</v>
      </c>
      <c r="D43" s="23" t="s">
        <v>10</v>
      </c>
      <c r="E43" s="23" t="s">
        <v>11</v>
      </c>
      <c r="F43" s="23" t="s">
        <v>12</v>
      </c>
      <c r="G43" s="23" t="s">
        <v>13</v>
      </c>
      <c r="H43" s="23" t="s">
        <v>32</v>
      </c>
    </row>
    <row r="44" spans="1:8" ht="15" customHeight="1" x14ac:dyDescent="0.2">
      <c r="A44" s="24" t="s">
        <v>15</v>
      </c>
      <c r="B44" s="4">
        <f t="shared" ref="B44:B52" si="7">+B12+B28</f>
        <v>2521</v>
      </c>
      <c r="C44" s="25">
        <f>C12</f>
        <v>7400</v>
      </c>
      <c r="D44" s="25">
        <f t="shared" ref="D44:D52" si="8">C44*B44</f>
        <v>18655400</v>
      </c>
      <c r="E44" s="4">
        <f t="shared" ref="E44:G52" si="9">E12+E28</f>
        <v>54</v>
      </c>
      <c r="F44" s="4">
        <f t="shared" si="9"/>
        <v>0</v>
      </c>
      <c r="G44" s="4">
        <f t="shared" si="9"/>
        <v>0</v>
      </c>
      <c r="H44" s="26">
        <f t="shared" ref="H44:H52" si="10">B44+E44+F44+G44</f>
        <v>2575</v>
      </c>
    </row>
    <row r="45" spans="1:8" ht="15" customHeight="1" x14ac:dyDescent="0.2">
      <c r="A45" s="27" t="s">
        <v>16</v>
      </c>
      <c r="B45" s="4">
        <f t="shared" si="7"/>
        <v>107</v>
      </c>
      <c r="C45" s="25">
        <f t="shared" ref="C45:C52" si="11">C13</f>
        <v>3400</v>
      </c>
      <c r="D45" s="28">
        <f t="shared" si="8"/>
        <v>363800</v>
      </c>
      <c r="E45" s="5">
        <f t="shared" si="9"/>
        <v>0</v>
      </c>
      <c r="F45" s="5">
        <f t="shared" si="9"/>
        <v>0</v>
      </c>
      <c r="G45" s="5">
        <f t="shared" si="9"/>
        <v>0</v>
      </c>
      <c r="H45" s="29">
        <f t="shared" si="10"/>
        <v>107</v>
      </c>
    </row>
    <row r="46" spans="1:8" ht="15" customHeight="1" x14ac:dyDescent="0.2">
      <c r="A46" s="27" t="s">
        <v>17</v>
      </c>
      <c r="B46" s="4">
        <f t="shared" si="7"/>
        <v>2176</v>
      </c>
      <c r="C46" s="25">
        <f t="shared" si="11"/>
        <v>8100</v>
      </c>
      <c r="D46" s="28">
        <f t="shared" si="8"/>
        <v>17625600</v>
      </c>
      <c r="E46" s="5">
        <f t="shared" si="9"/>
        <v>11</v>
      </c>
      <c r="F46" s="5">
        <f t="shared" si="9"/>
        <v>0</v>
      </c>
      <c r="G46" s="5">
        <f t="shared" si="9"/>
        <v>0</v>
      </c>
      <c r="H46" s="29">
        <f t="shared" si="10"/>
        <v>2187</v>
      </c>
    </row>
    <row r="47" spans="1:8" ht="15" customHeight="1" x14ac:dyDescent="0.2">
      <c r="A47" s="27" t="s">
        <v>18</v>
      </c>
      <c r="B47" s="4">
        <f t="shared" si="7"/>
        <v>322</v>
      </c>
      <c r="C47" s="25">
        <f t="shared" si="11"/>
        <v>17200</v>
      </c>
      <c r="D47" s="28">
        <f t="shared" si="8"/>
        <v>5538400</v>
      </c>
      <c r="E47" s="5">
        <f t="shared" si="9"/>
        <v>0</v>
      </c>
      <c r="F47" s="5">
        <f t="shared" si="9"/>
        <v>0</v>
      </c>
      <c r="G47" s="5">
        <f t="shared" si="9"/>
        <v>0</v>
      </c>
      <c r="H47" s="29">
        <f t="shared" si="10"/>
        <v>322</v>
      </c>
    </row>
    <row r="48" spans="1:8" ht="15" customHeight="1" x14ac:dyDescent="0.2">
      <c r="A48" s="27" t="s">
        <v>19</v>
      </c>
      <c r="B48" s="4">
        <f t="shared" si="7"/>
        <v>272</v>
      </c>
      <c r="C48" s="25">
        <f t="shared" si="11"/>
        <v>22000</v>
      </c>
      <c r="D48" s="28">
        <f t="shared" si="8"/>
        <v>5984000</v>
      </c>
      <c r="E48" s="5">
        <f t="shared" si="9"/>
        <v>0</v>
      </c>
      <c r="F48" s="5">
        <f t="shared" si="9"/>
        <v>0</v>
      </c>
      <c r="G48" s="5">
        <f t="shared" si="9"/>
        <v>0</v>
      </c>
      <c r="H48" s="29">
        <f t="shared" si="10"/>
        <v>272</v>
      </c>
    </row>
    <row r="49" spans="1:10" ht="15" customHeight="1" x14ac:dyDescent="0.2">
      <c r="A49" s="27" t="s">
        <v>20</v>
      </c>
      <c r="B49" s="4">
        <f t="shared" si="7"/>
        <v>665</v>
      </c>
      <c r="C49" s="25">
        <f t="shared" si="11"/>
        <v>25000</v>
      </c>
      <c r="D49" s="28">
        <f t="shared" si="8"/>
        <v>16625000</v>
      </c>
      <c r="E49" s="5">
        <f t="shared" si="9"/>
        <v>0</v>
      </c>
      <c r="F49" s="5">
        <f t="shared" si="9"/>
        <v>0</v>
      </c>
      <c r="G49" s="5">
        <f t="shared" si="9"/>
        <v>0</v>
      </c>
      <c r="H49" s="29">
        <f t="shared" si="10"/>
        <v>665</v>
      </c>
    </row>
    <row r="50" spans="1:10" ht="15" customHeight="1" x14ac:dyDescent="0.2">
      <c r="A50" s="27" t="s">
        <v>21</v>
      </c>
      <c r="B50" s="4">
        <f t="shared" si="7"/>
        <v>2</v>
      </c>
      <c r="C50" s="25">
        <f t="shared" si="11"/>
        <v>5700</v>
      </c>
      <c r="D50" s="28">
        <f t="shared" si="8"/>
        <v>11400</v>
      </c>
      <c r="E50" s="5">
        <f t="shared" si="9"/>
        <v>0</v>
      </c>
      <c r="F50" s="5">
        <f t="shared" si="9"/>
        <v>0</v>
      </c>
      <c r="G50" s="5">
        <f t="shared" si="9"/>
        <v>0</v>
      </c>
      <c r="H50" s="29">
        <f t="shared" si="10"/>
        <v>2</v>
      </c>
    </row>
    <row r="51" spans="1:10" ht="15" customHeight="1" x14ac:dyDescent="0.2">
      <c r="A51" s="27" t="s">
        <v>22</v>
      </c>
      <c r="B51" s="4">
        <f t="shared" si="7"/>
        <v>12</v>
      </c>
      <c r="C51" s="25">
        <f t="shared" si="11"/>
        <v>7400</v>
      </c>
      <c r="D51" s="28">
        <f t="shared" si="8"/>
        <v>88800</v>
      </c>
      <c r="E51" s="5">
        <f t="shared" si="9"/>
        <v>0</v>
      </c>
      <c r="F51" s="5">
        <f t="shared" si="9"/>
        <v>0</v>
      </c>
      <c r="G51" s="5">
        <f t="shared" si="9"/>
        <v>0</v>
      </c>
      <c r="H51" s="29">
        <f t="shared" si="10"/>
        <v>12</v>
      </c>
    </row>
    <row r="52" spans="1:10" ht="15" customHeight="1" thickBot="1" x14ac:dyDescent="0.25">
      <c r="A52" s="98" t="s">
        <v>23</v>
      </c>
      <c r="B52" s="113">
        <f t="shared" si="7"/>
        <v>2</v>
      </c>
      <c r="C52" s="25">
        <f t="shared" si="11"/>
        <v>7700</v>
      </c>
      <c r="D52" s="100">
        <f t="shared" si="8"/>
        <v>15400</v>
      </c>
      <c r="E52" s="5">
        <f t="shared" si="9"/>
        <v>0</v>
      </c>
      <c r="F52" s="5">
        <f t="shared" si="9"/>
        <v>0</v>
      </c>
      <c r="G52" s="5">
        <f t="shared" si="9"/>
        <v>0</v>
      </c>
      <c r="H52" s="29">
        <f t="shared" si="10"/>
        <v>2</v>
      </c>
    </row>
    <row r="53" spans="1:10" ht="15" customHeight="1" thickBot="1" x14ac:dyDescent="0.25">
      <c r="A53" s="101" t="s">
        <v>24</v>
      </c>
      <c r="B53" s="102">
        <f>SUM(B44:B52)</f>
        <v>6079</v>
      </c>
      <c r="C53" s="141"/>
      <c r="D53" s="103">
        <f>SUM(D44:D52)</f>
        <v>64907800</v>
      </c>
      <c r="E53" s="104">
        <f>SUM(E44:E52)</f>
        <v>65</v>
      </c>
      <c r="F53" s="105">
        <f>SUM(F44:F52)</f>
        <v>0</v>
      </c>
      <c r="G53" s="105">
        <f>SUM(G44:G52)</f>
        <v>0</v>
      </c>
      <c r="H53" s="106">
        <f>SUM(H44:H52)</f>
        <v>6144</v>
      </c>
    </row>
    <row r="54" spans="1:10" ht="15" customHeight="1" x14ac:dyDescent="0.2">
      <c r="A54" s="107" t="s">
        <v>25</v>
      </c>
      <c r="B54" s="108">
        <f>B22+B38</f>
        <v>6063</v>
      </c>
      <c r="C54" s="138"/>
      <c r="D54" s="15">
        <f>D38+D22</f>
        <v>1685514</v>
      </c>
      <c r="E54" s="37"/>
      <c r="F54" s="37"/>
      <c r="G54" s="37"/>
      <c r="H54" s="37"/>
    </row>
    <row r="55" spans="1:10" ht="15" customHeight="1" x14ac:dyDescent="0.2">
      <c r="A55" s="34" t="s">
        <v>26</v>
      </c>
      <c r="B55" s="139"/>
      <c r="C55" s="139"/>
      <c r="D55" s="36">
        <f>D39+D23</f>
        <v>15800</v>
      </c>
      <c r="E55" s="41"/>
      <c r="F55" s="41"/>
      <c r="G55" s="41"/>
      <c r="H55" s="41"/>
    </row>
    <row r="56" spans="1:10" ht="15" customHeight="1" thickBot="1" x14ac:dyDescent="0.25">
      <c r="A56" s="38" t="s">
        <v>46</v>
      </c>
      <c r="B56" s="140"/>
      <c r="C56" s="140"/>
      <c r="D56" s="40">
        <f>D55+D53</f>
        <v>64923600</v>
      </c>
      <c r="E56" s="41"/>
      <c r="F56" s="41"/>
      <c r="G56" s="41"/>
      <c r="H56" s="41"/>
    </row>
    <row r="57" spans="1:10" ht="13.5" thickBot="1" x14ac:dyDescent="0.25">
      <c r="A57" s="63"/>
      <c r="B57" s="41"/>
      <c r="C57" s="41"/>
      <c r="D57" s="114"/>
      <c r="E57" s="41"/>
      <c r="F57" s="41"/>
      <c r="G57" s="41"/>
      <c r="H57" s="41"/>
    </row>
    <row r="58" spans="1:10" ht="21" customHeight="1" x14ac:dyDescent="0.2">
      <c r="A58" s="162" t="s">
        <v>53</v>
      </c>
      <c r="B58" s="163"/>
      <c r="C58" s="163"/>
      <c r="D58" s="164"/>
      <c r="E58" s="162" t="s">
        <v>54</v>
      </c>
      <c r="F58" s="163"/>
      <c r="G58" s="163"/>
      <c r="H58" s="164"/>
      <c r="J58" s="64"/>
    </row>
    <row r="59" spans="1:10" ht="24" x14ac:dyDescent="0.2">
      <c r="A59" s="115" t="s">
        <v>7</v>
      </c>
      <c r="B59" s="116" t="s">
        <v>9</v>
      </c>
      <c r="C59" s="116" t="s">
        <v>33</v>
      </c>
      <c r="D59" s="117" t="s">
        <v>34</v>
      </c>
      <c r="E59" s="115" t="s">
        <v>7</v>
      </c>
      <c r="F59" s="116" t="s">
        <v>9</v>
      </c>
      <c r="G59" s="116" t="s">
        <v>33</v>
      </c>
      <c r="H59" s="117" t="s">
        <v>34</v>
      </c>
      <c r="J59" s="64"/>
    </row>
    <row r="60" spans="1:10" ht="15" hidden="1" customHeight="1" x14ac:dyDescent="0.2">
      <c r="A60" s="147" t="s">
        <v>15</v>
      </c>
      <c r="B60" s="118">
        <v>6400</v>
      </c>
      <c r="C60" s="119">
        <v>0</v>
      </c>
      <c r="D60" s="120">
        <f>B60*C60</f>
        <v>0</v>
      </c>
      <c r="E60" s="147" t="s">
        <v>15</v>
      </c>
      <c r="F60" s="118">
        <v>6400</v>
      </c>
      <c r="G60" s="119">
        <v>0</v>
      </c>
      <c r="H60" s="120">
        <f>F60*G60</f>
        <v>0</v>
      </c>
      <c r="J60" s="64"/>
    </row>
    <row r="61" spans="1:10" ht="15" customHeight="1" x14ac:dyDescent="0.2">
      <c r="A61" s="147"/>
      <c r="B61" s="118">
        <v>6900</v>
      </c>
      <c r="C61" s="13">
        <v>0</v>
      </c>
      <c r="D61" s="120">
        <f t="shared" ref="D61:D66" si="12">B61*C61</f>
        <v>0</v>
      </c>
      <c r="E61" s="147"/>
      <c r="F61" s="118">
        <f>C12</f>
        <v>7400</v>
      </c>
      <c r="G61" s="13">
        <v>28</v>
      </c>
      <c r="H61" s="120">
        <f t="shared" ref="H61:H66" si="13">F61*G61</f>
        <v>207200</v>
      </c>
      <c r="J61" s="64"/>
    </row>
    <row r="62" spans="1:10" ht="15" customHeight="1" x14ac:dyDescent="0.2">
      <c r="A62" s="142" t="s">
        <v>17</v>
      </c>
      <c r="B62" s="118">
        <v>7600</v>
      </c>
      <c r="C62" s="13">
        <v>0</v>
      </c>
      <c r="D62" s="120">
        <f t="shared" si="12"/>
        <v>0</v>
      </c>
      <c r="E62" s="143" t="s">
        <v>17</v>
      </c>
      <c r="F62" s="118">
        <f>C14</f>
        <v>8100</v>
      </c>
      <c r="G62" s="13">
        <v>15</v>
      </c>
      <c r="H62" s="120">
        <f t="shared" si="13"/>
        <v>121500</v>
      </c>
      <c r="J62" s="64"/>
    </row>
    <row r="63" spans="1:10" ht="15" customHeight="1" x14ac:dyDescent="0.2">
      <c r="A63" s="142" t="s">
        <v>18</v>
      </c>
      <c r="B63" s="118">
        <v>16100</v>
      </c>
      <c r="C63" s="13">
        <v>0</v>
      </c>
      <c r="D63" s="120">
        <f t="shared" si="12"/>
        <v>0</v>
      </c>
      <c r="E63" s="143" t="s">
        <v>18</v>
      </c>
      <c r="F63" s="118">
        <f t="shared" ref="F63:F65" si="14">C15</f>
        <v>17200</v>
      </c>
      <c r="G63" s="13">
        <v>0</v>
      </c>
      <c r="H63" s="120">
        <f t="shared" si="13"/>
        <v>0</v>
      </c>
      <c r="J63" s="64"/>
    </row>
    <row r="64" spans="1:10" ht="15" customHeight="1" x14ac:dyDescent="0.2">
      <c r="A64" s="142" t="s">
        <v>19</v>
      </c>
      <c r="B64" s="118">
        <v>20600</v>
      </c>
      <c r="C64" s="13">
        <v>0</v>
      </c>
      <c r="D64" s="120">
        <f t="shared" si="12"/>
        <v>0</v>
      </c>
      <c r="E64" s="143" t="s">
        <v>19</v>
      </c>
      <c r="F64" s="118">
        <f t="shared" si="14"/>
        <v>22000</v>
      </c>
      <c r="G64" s="13">
        <v>0</v>
      </c>
      <c r="H64" s="120">
        <f t="shared" si="13"/>
        <v>0</v>
      </c>
      <c r="J64" s="64"/>
    </row>
    <row r="65" spans="1:10" ht="15" customHeight="1" thickBot="1" x14ac:dyDescent="0.25">
      <c r="A65" s="142" t="s">
        <v>20</v>
      </c>
      <c r="B65" s="118">
        <v>23400</v>
      </c>
      <c r="C65" s="13">
        <v>0</v>
      </c>
      <c r="D65" s="120">
        <f t="shared" si="12"/>
        <v>0</v>
      </c>
      <c r="E65" s="143" t="s">
        <v>20</v>
      </c>
      <c r="F65" s="118">
        <f t="shared" si="14"/>
        <v>25000</v>
      </c>
      <c r="G65" s="13">
        <v>0</v>
      </c>
      <c r="H65" s="120">
        <f t="shared" si="13"/>
        <v>0</v>
      </c>
      <c r="J65" s="64"/>
    </row>
    <row r="66" spans="1:10" ht="15" hidden="1" customHeight="1" thickBot="1" x14ac:dyDescent="0.25">
      <c r="A66" s="121"/>
      <c r="B66" s="122"/>
      <c r="C66" s="123">
        <v>0</v>
      </c>
      <c r="D66" s="124">
        <f t="shared" si="12"/>
        <v>0</v>
      </c>
      <c r="E66" s="121"/>
      <c r="F66" s="122"/>
      <c r="G66" s="123">
        <v>0</v>
      </c>
      <c r="H66" s="124">
        <f t="shared" si="13"/>
        <v>0</v>
      </c>
      <c r="J66" s="64"/>
    </row>
    <row r="67" spans="1:10" ht="27" customHeight="1" thickBot="1" x14ac:dyDescent="0.25">
      <c r="A67" s="148" t="s">
        <v>35</v>
      </c>
      <c r="B67" s="149"/>
      <c r="C67" s="125">
        <f>SUM(C60:C66)</f>
        <v>0</v>
      </c>
      <c r="D67" s="126">
        <f>+D61+D62+D63+D64+D65</f>
        <v>0</v>
      </c>
      <c r="E67" s="148" t="s">
        <v>35</v>
      </c>
      <c r="F67" s="149"/>
      <c r="G67" s="125">
        <f>SUM(G60:G66)</f>
        <v>43</v>
      </c>
      <c r="H67" s="126">
        <f>+H61+H62+H63+H64+H65</f>
        <v>328700</v>
      </c>
      <c r="J67" s="64"/>
    </row>
    <row r="68" spans="1:10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</row>
    <row r="69" spans="1:10" ht="13.5" thickBot="1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</row>
    <row r="70" spans="1:10" s="64" customFormat="1" ht="23.1" customHeight="1" x14ac:dyDescent="0.2">
      <c r="A70" s="144" t="s">
        <v>36</v>
      </c>
      <c r="B70" s="152">
        <f>D56</f>
        <v>64923600</v>
      </c>
      <c r="C70" s="153"/>
      <c r="D70" s="127"/>
    </row>
    <row r="71" spans="1:10" s="64" customFormat="1" ht="23.1" customHeight="1" x14ac:dyDescent="0.2">
      <c r="A71" s="115" t="s">
        <v>37</v>
      </c>
      <c r="B71" s="154">
        <f>D67+H67</f>
        <v>328700</v>
      </c>
      <c r="C71" s="155"/>
    </row>
    <row r="72" spans="1:10" s="64" customFormat="1" ht="23.1" customHeight="1" x14ac:dyDescent="0.2">
      <c r="A72" s="145" t="s">
        <v>38</v>
      </c>
      <c r="B72" s="156">
        <f>B54*278</f>
        <v>1685514</v>
      </c>
      <c r="C72" s="157"/>
      <c r="D72" s="128"/>
    </row>
    <row r="73" spans="1:10" s="64" customFormat="1" ht="23.1" customHeight="1" x14ac:dyDescent="0.2">
      <c r="A73" s="78" t="s">
        <v>39</v>
      </c>
      <c r="B73" s="158">
        <f>B70*10%</f>
        <v>6492360</v>
      </c>
      <c r="C73" s="159"/>
      <c r="D73" s="80"/>
    </row>
    <row r="74" spans="1:10" s="64" customFormat="1" ht="23.1" customHeight="1" x14ac:dyDescent="0.2">
      <c r="A74" s="145" t="s">
        <v>40</v>
      </c>
      <c r="B74" s="156">
        <f>ROUND((B70-B72-B73)*70%,0)</f>
        <v>39722008</v>
      </c>
      <c r="C74" s="157"/>
      <c r="D74" s="80"/>
      <c r="E74" s="76"/>
      <c r="F74" s="76"/>
      <c r="G74" s="76"/>
    </row>
    <row r="75" spans="1:10" s="64" customFormat="1" ht="23.1" customHeight="1" thickBot="1" x14ac:dyDescent="0.25">
      <c r="A75" s="146" t="s">
        <v>52</v>
      </c>
      <c r="B75" s="160">
        <f>ROUND((B70-B72-B73)*30%,0)</f>
        <v>17023718</v>
      </c>
      <c r="C75" s="161"/>
      <c r="D75" s="80"/>
      <c r="E75" s="89"/>
      <c r="F75" s="89"/>
      <c r="G75" s="89"/>
    </row>
    <row r="76" spans="1:10" ht="20.25" customHeight="1" x14ac:dyDescent="0.2">
      <c r="A76" s="64"/>
      <c r="B76" s="64"/>
      <c r="C76" s="64"/>
      <c r="D76" s="80"/>
      <c r="E76" s="151" t="s">
        <v>47</v>
      </c>
      <c r="F76" s="151"/>
      <c r="G76" s="151"/>
      <c r="H76" s="64"/>
      <c r="I76" s="64"/>
      <c r="J76" s="64"/>
    </row>
    <row r="77" spans="1:10" ht="14.25" customHeight="1" x14ac:dyDescent="0.2">
      <c r="A77" s="150"/>
      <c r="B77" s="150"/>
      <c r="C77" s="150"/>
      <c r="D77" s="150"/>
      <c r="E77" s="150"/>
      <c r="F77" s="150"/>
      <c r="G77" s="150"/>
      <c r="H77" s="150"/>
      <c r="I77" s="150"/>
      <c r="J77" s="150"/>
    </row>
    <row r="78" spans="1:10" ht="15.75" customHeight="1" x14ac:dyDescent="0.2">
      <c r="A78" s="150"/>
      <c r="B78" s="150"/>
      <c r="C78" s="150"/>
      <c r="D78" s="150"/>
      <c r="E78" s="150"/>
      <c r="F78" s="150"/>
      <c r="G78" s="150"/>
      <c r="H78" s="150"/>
      <c r="I78" s="150"/>
      <c r="J78" s="150"/>
    </row>
    <row r="79" spans="1:10" ht="20.100000000000001" customHeight="1" x14ac:dyDescent="0.2">
      <c r="A79" s="64"/>
      <c r="B79" s="64"/>
      <c r="C79" s="64"/>
      <c r="D79" s="80"/>
      <c r="E79" s="64"/>
      <c r="F79" s="64"/>
      <c r="G79" s="64"/>
      <c r="H79" s="64"/>
      <c r="I79" s="64"/>
      <c r="J79" s="64"/>
    </row>
    <row r="80" spans="1:10" ht="20.100000000000001" customHeight="1" x14ac:dyDescent="0.2">
      <c r="A80" s="64"/>
      <c r="B80" s="64"/>
      <c r="C80" s="64"/>
      <c r="D80" s="80"/>
      <c r="E80" s="64"/>
      <c r="F80" s="64"/>
      <c r="G80" s="64"/>
      <c r="H80" s="64"/>
      <c r="I80" s="64"/>
      <c r="J80" s="64"/>
    </row>
    <row r="81" spans="1:10" ht="20.100000000000001" customHeight="1" x14ac:dyDescent="0.2">
      <c r="A81" s="151"/>
      <c r="B81" s="151"/>
      <c r="C81" s="151"/>
      <c r="D81" s="80"/>
      <c r="E81" s="64"/>
      <c r="F81" s="64"/>
      <c r="G81" s="64"/>
      <c r="H81" s="64"/>
      <c r="I81" s="64"/>
      <c r="J81" s="64"/>
    </row>
    <row r="82" spans="1:10" ht="20.100000000000001" customHeight="1" x14ac:dyDescent="0.2">
      <c r="D82" s="80"/>
      <c r="E82" s="64"/>
      <c r="F82" s="64"/>
      <c r="G82" s="64"/>
      <c r="H82" s="64"/>
      <c r="I82" s="64"/>
      <c r="J82" s="64"/>
    </row>
    <row r="83" spans="1:10" ht="20.100000000000001" customHeight="1" x14ac:dyDescent="0.2">
      <c r="A83" s="64"/>
      <c r="B83" s="64"/>
      <c r="C83" s="64"/>
      <c r="E83" s="64"/>
      <c r="F83" s="64"/>
      <c r="G83" s="64"/>
      <c r="H83" s="64"/>
      <c r="I83" s="64"/>
      <c r="J83" s="64"/>
    </row>
    <row r="84" spans="1:10" ht="0.75" customHeight="1" x14ac:dyDescent="0.2">
      <c r="A84" s="64"/>
      <c r="B84" s="64"/>
      <c r="C84" s="64"/>
      <c r="E84" s="64"/>
      <c r="F84" s="64"/>
      <c r="G84" s="64"/>
      <c r="H84" s="64"/>
      <c r="I84" s="64"/>
      <c r="J84" s="64"/>
    </row>
    <row r="85" spans="1:10" ht="19.5" customHeight="1" x14ac:dyDescent="0.2">
      <c r="E85" s="64"/>
      <c r="F85" s="64"/>
      <c r="G85" s="64"/>
      <c r="H85" s="64"/>
      <c r="I85" s="64"/>
      <c r="J85" s="64"/>
    </row>
    <row r="86" spans="1:10" ht="19.5" customHeight="1" x14ac:dyDescent="0.2">
      <c r="E86" s="64"/>
      <c r="F86" s="64"/>
      <c r="G86" s="64"/>
      <c r="H86" s="64"/>
      <c r="I86" s="64"/>
      <c r="J86" s="64"/>
    </row>
    <row r="87" spans="1:10" ht="19.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</row>
    <row r="88" spans="1:10" ht="19.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</row>
    <row r="89" spans="1:10" ht="20.100000000000001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</row>
    <row r="90" spans="1:10" ht="20.100000000000001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</row>
    <row r="91" spans="1:10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</row>
    <row r="92" spans="1:10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</row>
    <row r="93" spans="1:10" x14ac:dyDescent="0.2">
      <c r="A93" s="64"/>
      <c r="B93" s="64"/>
      <c r="C93" s="64"/>
      <c r="D93" s="64"/>
      <c r="G93" s="64"/>
      <c r="H93" s="64"/>
      <c r="I93" s="64"/>
      <c r="J93" s="64"/>
    </row>
    <row r="94" spans="1:10" x14ac:dyDescent="0.2">
      <c r="G94" s="64"/>
      <c r="H94" s="64"/>
      <c r="I94" s="64"/>
      <c r="J94" s="64"/>
    </row>
    <row r="95" spans="1:10" x14ac:dyDescent="0.2">
      <c r="G95" s="64"/>
      <c r="H95" s="64"/>
      <c r="I95" s="64"/>
      <c r="J95" s="64"/>
    </row>
    <row r="96" spans="1:10" x14ac:dyDescent="0.2">
      <c r="G96" s="64"/>
      <c r="H96" s="64"/>
      <c r="I96" s="64"/>
      <c r="J96" s="64"/>
    </row>
    <row r="97" spans="7:10" x14ac:dyDescent="0.2">
      <c r="G97" s="64"/>
      <c r="H97" s="64"/>
      <c r="I97" s="64"/>
      <c r="J97" s="64"/>
    </row>
    <row r="98" spans="7:10" x14ac:dyDescent="0.2">
      <c r="G98" s="64"/>
      <c r="H98" s="64"/>
      <c r="I98" s="64"/>
      <c r="J98" s="64"/>
    </row>
    <row r="99" spans="7:10" x14ac:dyDescent="0.2">
      <c r="G99" s="64"/>
      <c r="H99" s="64"/>
      <c r="I99" s="64"/>
      <c r="J99" s="64"/>
    </row>
    <row r="100" spans="7:10" x14ac:dyDescent="0.2">
      <c r="G100" s="64"/>
      <c r="H100" s="64"/>
      <c r="I100" s="64"/>
      <c r="J100" s="64"/>
    </row>
    <row r="101" spans="7:10" x14ac:dyDescent="0.2">
      <c r="G101" s="64"/>
      <c r="H101" s="64"/>
      <c r="I101" s="64"/>
      <c r="J101" s="64"/>
    </row>
    <row r="102" spans="7:10" x14ac:dyDescent="0.2">
      <c r="G102" s="64"/>
      <c r="H102" s="64"/>
      <c r="I102" s="64"/>
      <c r="J102" s="64"/>
    </row>
    <row r="103" spans="7:10" x14ac:dyDescent="0.2">
      <c r="G103" s="64"/>
      <c r="H103" s="64"/>
      <c r="I103" s="64"/>
      <c r="J103" s="64"/>
    </row>
    <row r="104" spans="7:10" x14ac:dyDescent="0.2">
      <c r="G104" s="64"/>
      <c r="H104" s="64"/>
      <c r="I104" s="64"/>
      <c r="J104" s="64"/>
    </row>
    <row r="105" spans="7:10" x14ac:dyDescent="0.2">
      <c r="G105" s="64"/>
      <c r="H105" s="64"/>
      <c r="I105" s="64"/>
      <c r="J105" s="64"/>
    </row>
    <row r="106" spans="7:10" x14ac:dyDescent="0.2">
      <c r="G106" s="64"/>
      <c r="H106" s="64"/>
      <c r="I106" s="64"/>
      <c r="J106" s="64"/>
    </row>
    <row r="107" spans="7:10" x14ac:dyDescent="0.2">
      <c r="G107" s="64"/>
      <c r="H107" s="64"/>
      <c r="I107" s="64"/>
      <c r="J107" s="64"/>
    </row>
    <row r="108" spans="7:10" x14ac:dyDescent="0.2">
      <c r="G108" s="64"/>
      <c r="H108" s="64"/>
      <c r="I108" s="64"/>
      <c r="J108" s="64"/>
    </row>
    <row r="109" spans="7:10" x14ac:dyDescent="0.2">
      <c r="G109" s="64"/>
      <c r="H109" s="64"/>
      <c r="I109" s="64"/>
      <c r="J109" s="64"/>
    </row>
    <row r="110" spans="7:10" x14ac:dyDescent="0.2">
      <c r="G110" s="64"/>
      <c r="H110" s="64"/>
      <c r="I110" s="64"/>
      <c r="J110" s="64"/>
    </row>
    <row r="111" spans="7:10" x14ac:dyDescent="0.2">
      <c r="G111" s="64"/>
      <c r="H111" s="64"/>
      <c r="I111" s="64"/>
      <c r="J111" s="64"/>
    </row>
    <row r="112" spans="7:10" x14ac:dyDescent="0.2">
      <c r="G112" s="64"/>
      <c r="H112" s="64"/>
      <c r="I112" s="64"/>
      <c r="J112" s="64"/>
    </row>
    <row r="113" spans="7:10" x14ac:dyDescent="0.2">
      <c r="G113" s="64"/>
      <c r="H113" s="64"/>
      <c r="I113" s="64"/>
      <c r="J113" s="64"/>
    </row>
    <row r="114" spans="7:10" x14ac:dyDescent="0.2">
      <c r="G114" s="64"/>
      <c r="H114" s="64"/>
      <c r="I114" s="64"/>
      <c r="J114" s="64"/>
    </row>
  </sheetData>
  <sheetProtection password="DC73" sheet="1" objects="1" scenarios="1"/>
  <mergeCells count="27">
    <mergeCell ref="A58:D58"/>
    <mergeCell ref="A1:A4"/>
    <mergeCell ref="B1:F4"/>
    <mergeCell ref="G1:H1"/>
    <mergeCell ref="G2:H2"/>
    <mergeCell ref="G3:H3"/>
    <mergeCell ref="G4:H4"/>
    <mergeCell ref="B6:C6"/>
    <mergeCell ref="B8:D8"/>
    <mergeCell ref="A10:H10"/>
    <mergeCell ref="A26:H26"/>
    <mergeCell ref="A42:H42"/>
    <mergeCell ref="E58:H58"/>
    <mergeCell ref="A60:A61"/>
    <mergeCell ref="A67:B67"/>
    <mergeCell ref="A77:J77"/>
    <mergeCell ref="A78:J78"/>
    <mergeCell ref="A81:C81"/>
    <mergeCell ref="B70:C70"/>
    <mergeCell ref="B71:C71"/>
    <mergeCell ref="B72:C72"/>
    <mergeCell ref="B73:C73"/>
    <mergeCell ref="B74:C74"/>
    <mergeCell ref="E76:G76"/>
    <mergeCell ref="E60:E61"/>
    <mergeCell ref="E67:F67"/>
    <mergeCell ref="B75:C75"/>
  </mergeCells>
  <printOptions horizontalCentered="1" verticalCentered="1"/>
  <pageMargins left="0.59027777777777779" right="0.39374999999999999" top="0.19652777777777777" bottom="0.59027777777777779" header="0.51180555555555551" footer="0"/>
  <pageSetup scale="58" firstPageNumber="0" orientation="portrait" r:id="rId1"/>
  <headerFooter alignWithMargins="0">
    <oddFooter>&amp;LVersion 2&amp;C&amp;D - &amp;T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J114"/>
  <sheetViews>
    <sheetView topLeftCell="A61" zoomScale="90" zoomScaleNormal="90" workbookViewId="0">
      <selection activeCell="G61" sqref="G61:G65"/>
    </sheetView>
  </sheetViews>
  <sheetFormatPr baseColWidth="10" defaultRowHeight="12.75" x14ac:dyDescent="0.2"/>
  <cols>
    <col min="1" max="1" width="21.85546875" style="17" customWidth="1"/>
    <col min="2" max="2" width="14.28515625" style="17" customWidth="1"/>
    <col min="3" max="3" width="13.5703125" style="17" customWidth="1"/>
    <col min="4" max="4" width="14.42578125" style="17" customWidth="1"/>
    <col min="5" max="6" width="13.5703125" style="17" customWidth="1"/>
    <col min="7" max="7" width="13.140625" style="17" customWidth="1"/>
    <col min="8" max="8" width="13.5703125" style="17" customWidth="1"/>
    <col min="9" max="9" width="15.140625" style="17" customWidth="1"/>
    <col min="10" max="16384" width="11.42578125" style="17"/>
  </cols>
  <sheetData>
    <row r="1" spans="1:8" ht="48" customHeight="1" x14ac:dyDescent="0.2">
      <c r="A1" s="167"/>
      <c r="B1" s="168" t="s">
        <v>50</v>
      </c>
      <c r="C1" s="168"/>
      <c r="D1" s="168"/>
      <c r="E1" s="168"/>
      <c r="F1" s="169"/>
      <c r="G1" s="170"/>
      <c r="H1" s="170"/>
    </row>
    <row r="2" spans="1:8" x14ac:dyDescent="0.15">
      <c r="A2" s="167"/>
      <c r="B2" s="167"/>
      <c r="C2" s="168"/>
      <c r="D2" s="168"/>
      <c r="E2" s="168"/>
      <c r="F2" s="168"/>
      <c r="G2" s="171" t="s">
        <v>51</v>
      </c>
      <c r="H2" s="171" t="s">
        <v>0</v>
      </c>
    </row>
    <row r="3" spans="1:8" ht="14.25" customHeight="1" x14ac:dyDescent="0.15">
      <c r="A3" s="167"/>
      <c r="B3" s="167"/>
      <c r="C3" s="168"/>
      <c r="D3" s="168"/>
      <c r="E3" s="168"/>
      <c r="F3" s="168"/>
      <c r="G3" s="172" t="s">
        <v>49</v>
      </c>
      <c r="H3" s="172" t="s">
        <v>1</v>
      </c>
    </row>
    <row r="4" spans="1:8" ht="14.25" customHeight="1" x14ac:dyDescent="0.15">
      <c r="A4" s="167"/>
      <c r="B4" s="167"/>
      <c r="C4" s="168"/>
      <c r="D4" s="168"/>
      <c r="E4" s="168"/>
      <c r="F4" s="168"/>
      <c r="G4" s="172" t="s">
        <v>2</v>
      </c>
      <c r="H4" s="172" t="s">
        <v>2</v>
      </c>
    </row>
    <row r="5" spans="1:8" ht="14.25" customHeight="1" x14ac:dyDescent="0.2">
      <c r="A5" s="1"/>
      <c r="B5" s="97"/>
      <c r="C5" s="97"/>
      <c r="D5" s="41"/>
      <c r="E5" s="41"/>
      <c r="F5" s="41"/>
      <c r="G5" s="41"/>
      <c r="H5" s="41"/>
    </row>
    <row r="6" spans="1:8" ht="12.75" customHeight="1" x14ac:dyDescent="0.2">
      <c r="A6" s="1" t="s">
        <v>3</v>
      </c>
      <c r="B6" s="173" t="str">
        <f>RIM!B6</f>
        <v>PANDEQUESO</v>
      </c>
      <c r="C6" s="173"/>
      <c r="D6" s="41"/>
    </row>
    <row r="7" spans="1:8" x14ac:dyDescent="0.2">
      <c r="A7" s="1"/>
      <c r="B7" s="93"/>
      <c r="C7" s="93"/>
      <c r="D7" s="41"/>
    </row>
    <row r="8" spans="1:8" ht="12.75" customHeight="1" x14ac:dyDescent="0.2">
      <c r="A8" s="1" t="s">
        <v>5</v>
      </c>
      <c r="B8" s="174">
        <f>RIM!B8+13</f>
        <v>42657</v>
      </c>
      <c r="C8" s="174"/>
      <c r="D8" s="174"/>
      <c r="E8" s="41"/>
      <c r="F8" s="41"/>
      <c r="G8" s="41"/>
      <c r="H8" s="41"/>
    </row>
    <row r="9" spans="1:8" ht="13.5" thickBot="1" x14ac:dyDescent="0.25"/>
    <row r="10" spans="1:8" ht="15.75" customHeight="1" thickBot="1" x14ac:dyDescent="0.25">
      <c r="A10" s="175" t="s">
        <v>6</v>
      </c>
      <c r="B10" s="175"/>
      <c r="C10" s="175"/>
      <c r="D10" s="175"/>
      <c r="E10" s="175"/>
      <c r="F10" s="175"/>
      <c r="G10" s="175"/>
      <c r="H10" s="175"/>
    </row>
    <row r="11" spans="1:8" ht="36.75" thickBot="1" x14ac:dyDescent="0.25">
      <c r="A11" s="23" t="s">
        <v>7</v>
      </c>
      <c r="B11" s="23" t="s">
        <v>8</v>
      </c>
      <c r="C11" s="23" t="s">
        <v>9</v>
      </c>
      <c r="D11" s="23" t="s">
        <v>10</v>
      </c>
      <c r="E11" s="23" t="s">
        <v>11</v>
      </c>
      <c r="F11" s="23" t="s">
        <v>12</v>
      </c>
      <c r="G11" s="23" t="s">
        <v>13</v>
      </c>
      <c r="H11" s="23" t="s">
        <v>14</v>
      </c>
    </row>
    <row r="12" spans="1:8" ht="15" customHeight="1" x14ac:dyDescent="0.2">
      <c r="A12" s="24" t="s">
        <v>15</v>
      </c>
      <c r="B12" s="8">
        <v>1643</v>
      </c>
      <c r="C12" s="25">
        <v>7400</v>
      </c>
      <c r="D12" s="25">
        <f t="shared" ref="D12:D20" si="0">C12*B12</f>
        <v>12158200</v>
      </c>
      <c r="E12" s="8">
        <v>28</v>
      </c>
      <c r="F12" s="10">
        <v>0</v>
      </c>
      <c r="G12" s="10">
        <v>0</v>
      </c>
      <c r="H12" s="26">
        <f t="shared" ref="H12:H20" si="1">B12+E12+F12+G12</f>
        <v>1671</v>
      </c>
    </row>
    <row r="13" spans="1:8" ht="15" customHeight="1" x14ac:dyDescent="0.2">
      <c r="A13" s="27" t="s">
        <v>16</v>
      </c>
      <c r="B13" s="10">
        <v>75</v>
      </c>
      <c r="C13" s="25">
        <v>3400</v>
      </c>
      <c r="D13" s="28">
        <f t="shared" si="0"/>
        <v>255000</v>
      </c>
      <c r="E13" s="10">
        <v>0</v>
      </c>
      <c r="F13" s="10">
        <v>0</v>
      </c>
      <c r="G13" s="10">
        <v>0</v>
      </c>
      <c r="H13" s="29">
        <f t="shared" si="1"/>
        <v>75</v>
      </c>
    </row>
    <row r="14" spans="1:8" ht="15" customHeight="1" x14ac:dyDescent="0.2">
      <c r="A14" s="27" t="s">
        <v>17</v>
      </c>
      <c r="B14" s="10">
        <v>1324</v>
      </c>
      <c r="C14" s="25">
        <v>8100</v>
      </c>
      <c r="D14" s="28">
        <f t="shared" si="0"/>
        <v>10724400</v>
      </c>
      <c r="E14" s="10">
        <v>5</v>
      </c>
      <c r="F14" s="10">
        <v>0</v>
      </c>
      <c r="G14" s="10">
        <v>0</v>
      </c>
      <c r="H14" s="29">
        <f t="shared" si="1"/>
        <v>1329</v>
      </c>
    </row>
    <row r="15" spans="1:8" ht="15" customHeight="1" x14ac:dyDescent="0.2">
      <c r="A15" s="27" t="s">
        <v>18</v>
      </c>
      <c r="B15" s="10">
        <v>198</v>
      </c>
      <c r="C15" s="25">
        <v>17200</v>
      </c>
      <c r="D15" s="28">
        <f t="shared" si="0"/>
        <v>3405600</v>
      </c>
      <c r="E15" s="10">
        <v>0</v>
      </c>
      <c r="F15" s="10">
        <v>0</v>
      </c>
      <c r="G15" s="10">
        <v>0</v>
      </c>
      <c r="H15" s="29">
        <f t="shared" si="1"/>
        <v>198</v>
      </c>
    </row>
    <row r="16" spans="1:8" ht="15" customHeight="1" x14ac:dyDescent="0.2">
      <c r="A16" s="27" t="s">
        <v>19</v>
      </c>
      <c r="B16" s="10">
        <v>122</v>
      </c>
      <c r="C16" s="25">
        <v>22000</v>
      </c>
      <c r="D16" s="28">
        <f t="shared" si="0"/>
        <v>2684000</v>
      </c>
      <c r="E16" s="10">
        <v>0</v>
      </c>
      <c r="F16" s="10">
        <v>0</v>
      </c>
      <c r="G16" s="10">
        <v>0</v>
      </c>
      <c r="H16" s="29">
        <f t="shared" si="1"/>
        <v>122</v>
      </c>
    </row>
    <row r="17" spans="1:8" ht="15" customHeight="1" x14ac:dyDescent="0.2">
      <c r="A17" s="27" t="s">
        <v>20</v>
      </c>
      <c r="B17" s="10">
        <v>367</v>
      </c>
      <c r="C17" s="25">
        <v>25000</v>
      </c>
      <c r="D17" s="28">
        <f t="shared" si="0"/>
        <v>9175000</v>
      </c>
      <c r="E17" s="10">
        <v>0</v>
      </c>
      <c r="F17" s="10">
        <v>0</v>
      </c>
      <c r="G17" s="10">
        <v>0</v>
      </c>
      <c r="H17" s="29">
        <f t="shared" si="1"/>
        <v>367</v>
      </c>
    </row>
    <row r="18" spans="1:8" ht="15" customHeight="1" x14ac:dyDescent="0.2">
      <c r="A18" s="27" t="s">
        <v>21</v>
      </c>
      <c r="B18" s="10">
        <v>4</v>
      </c>
      <c r="C18" s="25">
        <v>5700</v>
      </c>
      <c r="D18" s="28">
        <f t="shared" si="0"/>
        <v>22800</v>
      </c>
      <c r="E18" s="10">
        <v>0</v>
      </c>
      <c r="F18" s="10">
        <v>0</v>
      </c>
      <c r="G18" s="10">
        <v>0</v>
      </c>
      <c r="H18" s="29">
        <f t="shared" si="1"/>
        <v>4</v>
      </c>
    </row>
    <row r="19" spans="1:8" ht="15" customHeight="1" x14ac:dyDescent="0.2">
      <c r="A19" s="27" t="s">
        <v>22</v>
      </c>
      <c r="B19" s="10">
        <v>6</v>
      </c>
      <c r="C19" s="25">
        <v>7400</v>
      </c>
      <c r="D19" s="28">
        <f t="shared" si="0"/>
        <v>44400</v>
      </c>
      <c r="E19" s="10">
        <v>0</v>
      </c>
      <c r="F19" s="10">
        <v>0</v>
      </c>
      <c r="G19" s="10">
        <v>0</v>
      </c>
      <c r="H19" s="29">
        <f t="shared" si="1"/>
        <v>6</v>
      </c>
    </row>
    <row r="20" spans="1:8" ht="15" customHeight="1" thickBot="1" x14ac:dyDescent="0.25">
      <c r="A20" s="98" t="s">
        <v>23</v>
      </c>
      <c r="B20" s="12">
        <v>1</v>
      </c>
      <c r="C20" s="99">
        <v>7700</v>
      </c>
      <c r="D20" s="100">
        <f t="shared" si="0"/>
        <v>7700</v>
      </c>
      <c r="E20" s="10">
        <v>0</v>
      </c>
      <c r="F20" s="10">
        <v>0</v>
      </c>
      <c r="G20" s="10">
        <v>0</v>
      </c>
      <c r="H20" s="29">
        <f t="shared" si="1"/>
        <v>1</v>
      </c>
    </row>
    <row r="21" spans="1:8" ht="15" customHeight="1" thickBot="1" x14ac:dyDescent="0.25">
      <c r="A21" s="101" t="s">
        <v>24</v>
      </c>
      <c r="B21" s="102">
        <f>SUM(B12:B20)</f>
        <v>3740</v>
      </c>
      <c r="C21" s="137"/>
      <c r="D21" s="103">
        <f>SUM(D12:D20)</f>
        <v>38477100</v>
      </c>
      <c r="E21" s="104">
        <f>SUM(E12:E20)</f>
        <v>33</v>
      </c>
      <c r="F21" s="104">
        <f t="shared" ref="F21:G21" si="2">SUM(F12:F20)</f>
        <v>0</v>
      </c>
      <c r="G21" s="104">
        <f t="shared" si="2"/>
        <v>0</v>
      </c>
      <c r="H21" s="106">
        <f>SUM(H12:H20)</f>
        <v>3773</v>
      </c>
    </row>
    <row r="22" spans="1:8" ht="15" customHeight="1" x14ac:dyDescent="0.2">
      <c r="A22" s="107" t="s">
        <v>25</v>
      </c>
      <c r="B22" s="108">
        <f>SUM(B12:B17)</f>
        <v>3729</v>
      </c>
      <c r="C22" s="138"/>
      <c r="D22" s="15">
        <f>+B22*278</f>
        <v>1036662</v>
      </c>
      <c r="E22" s="37"/>
      <c r="F22" s="37"/>
      <c r="G22" s="37"/>
      <c r="H22" s="37"/>
    </row>
    <row r="23" spans="1:8" ht="15" customHeight="1" x14ac:dyDescent="0.2">
      <c r="A23" s="34" t="s">
        <v>26</v>
      </c>
      <c r="B23" s="139"/>
      <c r="C23" s="139"/>
      <c r="D23" s="3">
        <v>19500</v>
      </c>
      <c r="E23" s="41"/>
      <c r="F23" s="41"/>
      <c r="G23" s="41"/>
      <c r="H23" s="41"/>
    </row>
    <row r="24" spans="1:8" ht="15" customHeight="1" thickBot="1" x14ac:dyDescent="0.25">
      <c r="A24" s="38" t="s">
        <v>27</v>
      </c>
      <c r="B24" s="140"/>
      <c r="C24" s="140"/>
      <c r="D24" s="40">
        <f>D23+D21</f>
        <v>38496600</v>
      </c>
      <c r="E24" s="41"/>
      <c r="F24" s="41"/>
      <c r="G24" s="41"/>
      <c r="H24" s="41"/>
    </row>
    <row r="25" spans="1:8" ht="13.5" thickBot="1" x14ac:dyDescent="0.25"/>
    <row r="26" spans="1:8" ht="15.75" customHeight="1" thickBot="1" x14ac:dyDescent="0.25">
      <c r="A26" s="175" t="s">
        <v>28</v>
      </c>
      <c r="B26" s="175"/>
      <c r="C26" s="175"/>
      <c r="D26" s="175"/>
      <c r="E26" s="175"/>
      <c r="F26" s="175"/>
      <c r="G26" s="175"/>
      <c r="H26" s="175"/>
    </row>
    <row r="27" spans="1:8" ht="36.75" thickBot="1" x14ac:dyDescent="0.25">
      <c r="A27" s="23" t="s">
        <v>7</v>
      </c>
      <c r="B27" s="23" t="s">
        <v>8</v>
      </c>
      <c r="C27" s="23" t="s">
        <v>9</v>
      </c>
      <c r="D27" s="23" t="s">
        <v>10</v>
      </c>
      <c r="E27" s="23" t="s">
        <v>11</v>
      </c>
      <c r="F27" s="23" t="s">
        <v>12</v>
      </c>
      <c r="G27" s="23" t="s">
        <v>13</v>
      </c>
      <c r="H27" s="23" t="s">
        <v>29</v>
      </c>
    </row>
    <row r="28" spans="1:8" ht="15" customHeight="1" x14ac:dyDescent="0.2">
      <c r="A28" s="109" t="s">
        <v>15</v>
      </c>
      <c r="B28" s="11">
        <v>1698</v>
      </c>
      <c r="C28" s="25">
        <f>C12</f>
        <v>7400</v>
      </c>
      <c r="D28" s="110">
        <f t="shared" ref="D28:D36" si="3">C28*B28</f>
        <v>12565200</v>
      </c>
      <c r="E28" s="11">
        <v>17</v>
      </c>
      <c r="F28" s="10">
        <v>0</v>
      </c>
      <c r="G28" s="10">
        <v>0</v>
      </c>
      <c r="H28" s="111">
        <f t="shared" ref="H28:H36" si="4">B28+E28+F28+G28</f>
        <v>1715</v>
      </c>
    </row>
    <row r="29" spans="1:8" ht="15" customHeight="1" x14ac:dyDescent="0.2">
      <c r="A29" s="27" t="s">
        <v>16</v>
      </c>
      <c r="B29" s="10">
        <v>61</v>
      </c>
      <c r="C29" s="25">
        <f t="shared" ref="C29:C36" si="5">C13</f>
        <v>3400</v>
      </c>
      <c r="D29" s="28">
        <f t="shared" si="3"/>
        <v>207400</v>
      </c>
      <c r="E29" s="10">
        <v>0</v>
      </c>
      <c r="F29" s="10">
        <v>0</v>
      </c>
      <c r="G29" s="10">
        <v>0</v>
      </c>
      <c r="H29" s="29">
        <f t="shared" si="4"/>
        <v>61</v>
      </c>
    </row>
    <row r="30" spans="1:8" ht="15" customHeight="1" x14ac:dyDescent="0.2">
      <c r="A30" s="27" t="s">
        <v>17</v>
      </c>
      <c r="B30" s="10">
        <v>1160</v>
      </c>
      <c r="C30" s="25">
        <f t="shared" si="5"/>
        <v>8100</v>
      </c>
      <c r="D30" s="28">
        <f t="shared" si="3"/>
        <v>9396000</v>
      </c>
      <c r="E30" s="10">
        <v>3</v>
      </c>
      <c r="F30" s="10">
        <v>0</v>
      </c>
      <c r="G30" s="10">
        <v>0</v>
      </c>
      <c r="H30" s="29">
        <f t="shared" si="4"/>
        <v>1163</v>
      </c>
    </row>
    <row r="31" spans="1:8" ht="15" customHeight="1" x14ac:dyDescent="0.2">
      <c r="A31" s="27" t="s">
        <v>18</v>
      </c>
      <c r="B31" s="10">
        <v>128</v>
      </c>
      <c r="C31" s="25">
        <f t="shared" si="5"/>
        <v>17200</v>
      </c>
      <c r="D31" s="28">
        <f t="shared" si="3"/>
        <v>2201600</v>
      </c>
      <c r="E31" s="10">
        <v>0</v>
      </c>
      <c r="F31" s="10">
        <v>0</v>
      </c>
      <c r="G31" s="10">
        <v>0</v>
      </c>
      <c r="H31" s="29">
        <f t="shared" si="4"/>
        <v>128</v>
      </c>
    </row>
    <row r="32" spans="1:8" ht="15" customHeight="1" x14ac:dyDescent="0.2">
      <c r="A32" s="27" t="s">
        <v>19</v>
      </c>
      <c r="B32" s="10">
        <v>121</v>
      </c>
      <c r="C32" s="25">
        <f t="shared" si="5"/>
        <v>22000</v>
      </c>
      <c r="D32" s="28">
        <f t="shared" si="3"/>
        <v>2662000</v>
      </c>
      <c r="E32" s="10">
        <v>0</v>
      </c>
      <c r="F32" s="10">
        <v>0</v>
      </c>
      <c r="G32" s="10">
        <v>0</v>
      </c>
      <c r="H32" s="29">
        <f t="shared" si="4"/>
        <v>121</v>
      </c>
    </row>
    <row r="33" spans="1:8" ht="15" customHeight="1" x14ac:dyDescent="0.2">
      <c r="A33" s="27" t="s">
        <v>20</v>
      </c>
      <c r="B33" s="10">
        <v>194</v>
      </c>
      <c r="C33" s="25">
        <f t="shared" si="5"/>
        <v>25000</v>
      </c>
      <c r="D33" s="28">
        <f t="shared" si="3"/>
        <v>4850000</v>
      </c>
      <c r="E33" s="10">
        <v>0</v>
      </c>
      <c r="F33" s="10">
        <v>0</v>
      </c>
      <c r="G33" s="10">
        <v>0</v>
      </c>
      <c r="H33" s="29">
        <f t="shared" si="4"/>
        <v>194</v>
      </c>
    </row>
    <row r="34" spans="1:8" ht="15" customHeight="1" x14ac:dyDescent="0.2">
      <c r="A34" s="27" t="s">
        <v>21</v>
      </c>
      <c r="B34" s="10">
        <v>1</v>
      </c>
      <c r="C34" s="25">
        <f t="shared" si="5"/>
        <v>5700</v>
      </c>
      <c r="D34" s="28">
        <f t="shared" si="3"/>
        <v>5700</v>
      </c>
      <c r="E34" s="10">
        <v>0</v>
      </c>
      <c r="F34" s="10">
        <v>0</v>
      </c>
      <c r="G34" s="10">
        <v>0</v>
      </c>
      <c r="H34" s="29">
        <f t="shared" si="4"/>
        <v>1</v>
      </c>
    </row>
    <row r="35" spans="1:8" ht="15" customHeight="1" x14ac:dyDescent="0.2">
      <c r="A35" s="27" t="s">
        <v>22</v>
      </c>
      <c r="B35" s="10">
        <v>4</v>
      </c>
      <c r="C35" s="25">
        <f t="shared" si="5"/>
        <v>7400</v>
      </c>
      <c r="D35" s="28">
        <f t="shared" si="3"/>
        <v>29600</v>
      </c>
      <c r="E35" s="10">
        <v>0</v>
      </c>
      <c r="F35" s="10">
        <v>0</v>
      </c>
      <c r="G35" s="10">
        <v>0</v>
      </c>
      <c r="H35" s="29">
        <f t="shared" si="4"/>
        <v>4</v>
      </c>
    </row>
    <row r="36" spans="1:8" ht="15" customHeight="1" thickBot="1" x14ac:dyDescent="0.25">
      <c r="A36" s="98" t="s">
        <v>23</v>
      </c>
      <c r="B36" s="12">
        <v>0</v>
      </c>
      <c r="C36" s="25">
        <f t="shared" si="5"/>
        <v>7700</v>
      </c>
      <c r="D36" s="100">
        <f t="shared" si="3"/>
        <v>0</v>
      </c>
      <c r="E36" s="10">
        <v>0</v>
      </c>
      <c r="F36" s="10">
        <v>0</v>
      </c>
      <c r="G36" s="10">
        <v>0</v>
      </c>
      <c r="H36" s="29">
        <f t="shared" si="4"/>
        <v>0</v>
      </c>
    </row>
    <row r="37" spans="1:8" ht="15" customHeight="1" thickBot="1" x14ac:dyDescent="0.25">
      <c r="A37" s="101" t="s">
        <v>24</v>
      </c>
      <c r="B37" s="102">
        <f>SUM(B28:B36)</f>
        <v>3367</v>
      </c>
      <c r="C37" s="112"/>
      <c r="D37" s="103">
        <f>SUM(D28:D36)</f>
        <v>31917500</v>
      </c>
      <c r="E37" s="104">
        <f>SUM(E28:E36)</f>
        <v>20</v>
      </c>
      <c r="F37" s="104">
        <f t="shared" ref="F37:G37" si="6">SUM(F28:F36)</f>
        <v>0</v>
      </c>
      <c r="G37" s="104">
        <f t="shared" si="6"/>
        <v>0</v>
      </c>
      <c r="H37" s="106">
        <f>SUM(H28:H36)</f>
        <v>3387</v>
      </c>
    </row>
    <row r="38" spans="1:8" ht="15" customHeight="1" x14ac:dyDescent="0.2">
      <c r="A38" s="107" t="s">
        <v>25</v>
      </c>
      <c r="B38" s="108">
        <f>SUM(B28:B33)</f>
        <v>3362</v>
      </c>
      <c r="C38" s="138"/>
      <c r="D38" s="15">
        <f>+B38*278</f>
        <v>934636</v>
      </c>
      <c r="E38" s="37"/>
      <c r="F38" s="37"/>
      <c r="G38" s="37"/>
      <c r="H38" s="37"/>
    </row>
    <row r="39" spans="1:8" ht="15" customHeight="1" x14ac:dyDescent="0.2">
      <c r="A39" s="34" t="s">
        <v>26</v>
      </c>
      <c r="B39" s="139"/>
      <c r="C39" s="139"/>
      <c r="D39" s="3">
        <v>8600</v>
      </c>
      <c r="E39" s="41"/>
      <c r="F39" s="41"/>
      <c r="G39" s="41"/>
      <c r="H39" s="41"/>
    </row>
    <row r="40" spans="1:8" ht="15" customHeight="1" thickBot="1" x14ac:dyDescent="0.25">
      <c r="A40" s="38" t="s">
        <v>30</v>
      </c>
      <c r="B40" s="140"/>
      <c r="C40" s="140"/>
      <c r="D40" s="40">
        <f>D39+D37</f>
        <v>31926100</v>
      </c>
      <c r="E40" s="41"/>
      <c r="F40" s="41"/>
      <c r="G40" s="41"/>
      <c r="H40" s="41"/>
    </row>
    <row r="41" spans="1:8" ht="12.75" customHeight="1" thickBot="1" x14ac:dyDescent="0.25">
      <c r="A41" s="93"/>
      <c r="B41" s="41"/>
      <c r="C41" s="41"/>
      <c r="D41" s="80"/>
      <c r="E41" s="41"/>
      <c r="F41" s="41"/>
      <c r="G41" s="41"/>
      <c r="H41" s="41"/>
    </row>
    <row r="42" spans="1:8" ht="12.75" customHeight="1" thickBot="1" x14ac:dyDescent="0.25">
      <c r="A42" s="175" t="s">
        <v>31</v>
      </c>
      <c r="B42" s="175"/>
      <c r="C42" s="175"/>
      <c r="D42" s="175"/>
      <c r="E42" s="175"/>
      <c r="F42" s="175"/>
      <c r="G42" s="175"/>
      <c r="H42" s="175"/>
    </row>
    <row r="43" spans="1:8" ht="36.75" thickBot="1" x14ac:dyDescent="0.25">
      <c r="A43" s="23" t="s">
        <v>7</v>
      </c>
      <c r="B43" s="23" t="s">
        <v>8</v>
      </c>
      <c r="C43" s="23" t="s">
        <v>9</v>
      </c>
      <c r="D43" s="23" t="s">
        <v>10</v>
      </c>
      <c r="E43" s="23" t="s">
        <v>11</v>
      </c>
      <c r="F43" s="23" t="s">
        <v>12</v>
      </c>
      <c r="G43" s="23" t="s">
        <v>13</v>
      </c>
      <c r="H43" s="23" t="s">
        <v>32</v>
      </c>
    </row>
    <row r="44" spans="1:8" ht="15" customHeight="1" x14ac:dyDescent="0.2">
      <c r="A44" s="24" t="s">
        <v>15</v>
      </c>
      <c r="B44" s="4">
        <f t="shared" ref="B44:B52" si="7">+B12+B28</f>
        <v>3341</v>
      </c>
      <c r="C44" s="25">
        <f>C12</f>
        <v>7400</v>
      </c>
      <c r="D44" s="25">
        <f t="shared" ref="D44:D52" si="8">C44*B44</f>
        <v>24723400</v>
      </c>
      <c r="E44" s="4">
        <f t="shared" ref="E44:G52" si="9">E12+E28</f>
        <v>45</v>
      </c>
      <c r="F44" s="4">
        <f t="shared" si="9"/>
        <v>0</v>
      </c>
      <c r="G44" s="4">
        <f t="shared" si="9"/>
        <v>0</v>
      </c>
      <c r="H44" s="26">
        <f t="shared" ref="H44:H52" si="10">B44+E44+F44+G44</f>
        <v>3386</v>
      </c>
    </row>
    <row r="45" spans="1:8" ht="15" customHeight="1" x14ac:dyDescent="0.2">
      <c r="A45" s="27" t="s">
        <v>16</v>
      </c>
      <c r="B45" s="4">
        <f t="shared" si="7"/>
        <v>136</v>
      </c>
      <c r="C45" s="25">
        <f t="shared" ref="C45:C52" si="11">C13</f>
        <v>3400</v>
      </c>
      <c r="D45" s="28">
        <f t="shared" si="8"/>
        <v>462400</v>
      </c>
      <c r="E45" s="5">
        <f t="shared" si="9"/>
        <v>0</v>
      </c>
      <c r="F45" s="5">
        <f t="shared" si="9"/>
        <v>0</v>
      </c>
      <c r="G45" s="5">
        <f t="shared" si="9"/>
        <v>0</v>
      </c>
      <c r="H45" s="29">
        <f t="shared" si="10"/>
        <v>136</v>
      </c>
    </row>
    <row r="46" spans="1:8" ht="15" customHeight="1" x14ac:dyDescent="0.2">
      <c r="A46" s="27" t="s">
        <v>17</v>
      </c>
      <c r="B46" s="4">
        <f t="shared" si="7"/>
        <v>2484</v>
      </c>
      <c r="C46" s="25">
        <f t="shared" si="11"/>
        <v>8100</v>
      </c>
      <c r="D46" s="28">
        <f t="shared" si="8"/>
        <v>20120400</v>
      </c>
      <c r="E46" s="5">
        <f t="shared" si="9"/>
        <v>8</v>
      </c>
      <c r="F46" s="5">
        <f t="shared" si="9"/>
        <v>0</v>
      </c>
      <c r="G46" s="5">
        <f t="shared" si="9"/>
        <v>0</v>
      </c>
      <c r="H46" s="29">
        <f t="shared" si="10"/>
        <v>2492</v>
      </c>
    </row>
    <row r="47" spans="1:8" ht="15" customHeight="1" x14ac:dyDescent="0.2">
      <c r="A47" s="27" t="s">
        <v>18</v>
      </c>
      <c r="B47" s="4">
        <f t="shared" si="7"/>
        <v>326</v>
      </c>
      <c r="C47" s="25">
        <f t="shared" si="11"/>
        <v>17200</v>
      </c>
      <c r="D47" s="28">
        <f t="shared" si="8"/>
        <v>5607200</v>
      </c>
      <c r="E47" s="5">
        <f t="shared" si="9"/>
        <v>0</v>
      </c>
      <c r="F47" s="5">
        <f t="shared" si="9"/>
        <v>0</v>
      </c>
      <c r="G47" s="5">
        <f t="shared" si="9"/>
        <v>0</v>
      </c>
      <c r="H47" s="29">
        <f t="shared" si="10"/>
        <v>326</v>
      </c>
    </row>
    <row r="48" spans="1:8" ht="15" customHeight="1" x14ac:dyDescent="0.2">
      <c r="A48" s="27" t="s">
        <v>19</v>
      </c>
      <c r="B48" s="4">
        <f t="shared" si="7"/>
        <v>243</v>
      </c>
      <c r="C48" s="25">
        <f t="shared" si="11"/>
        <v>22000</v>
      </c>
      <c r="D48" s="28">
        <f t="shared" si="8"/>
        <v>5346000</v>
      </c>
      <c r="E48" s="5">
        <f t="shared" si="9"/>
        <v>0</v>
      </c>
      <c r="F48" s="5">
        <f t="shared" si="9"/>
        <v>0</v>
      </c>
      <c r="G48" s="5">
        <f t="shared" si="9"/>
        <v>0</v>
      </c>
      <c r="H48" s="29">
        <f t="shared" si="10"/>
        <v>243</v>
      </c>
    </row>
    <row r="49" spans="1:10" ht="15" customHeight="1" x14ac:dyDescent="0.2">
      <c r="A49" s="27" t="s">
        <v>20</v>
      </c>
      <c r="B49" s="4">
        <f t="shared" si="7"/>
        <v>561</v>
      </c>
      <c r="C49" s="25">
        <f t="shared" si="11"/>
        <v>25000</v>
      </c>
      <c r="D49" s="28">
        <f t="shared" si="8"/>
        <v>14025000</v>
      </c>
      <c r="E49" s="5">
        <f t="shared" si="9"/>
        <v>0</v>
      </c>
      <c r="F49" s="5">
        <f t="shared" si="9"/>
        <v>0</v>
      </c>
      <c r="G49" s="5">
        <f t="shared" si="9"/>
        <v>0</v>
      </c>
      <c r="H49" s="29">
        <f t="shared" si="10"/>
        <v>561</v>
      </c>
    </row>
    <row r="50" spans="1:10" ht="15" customHeight="1" x14ac:dyDescent="0.2">
      <c r="A50" s="27" t="s">
        <v>21</v>
      </c>
      <c r="B50" s="4">
        <f t="shared" si="7"/>
        <v>5</v>
      </c>
      <c r="C50" s="25">
        <f t="shared" si="11"/>
        <v>5700</v>
      </c>
      <c r="D50" s="28">
        <f t="shared" si="8"/>
        <v>28500</v>
      </c>
      <c r="E50" s="5">
        <f t="shared" si="9"/>
        <v>0</v>
      </c>
      <c r="F50" s="5">
        <f t="shared" si="9"/>
        <v>0</v>
      </c>
      <c r="G50" s="5">
        <f t="shared" si="9"/>
        <v>0</v>
      </c>
      <c r="H50" s="29">
        <f t="shared" si="10"/>
        <v>5</v>
      </c>
    </row>
    <row r="51" spans="1:10" ht="15" customHeight="1" x14ac:dyDescent="0.2">
      <c r="A51" s="27" t="s">
        <v>22</v>
      </c>
      <c r="B51" s="4">
        <f t="shared" si="7"/>
        <v>10</v>
      </c>
      <c r="C51" s="25">
        <f t="shared" si="11"/>
        <v>7400</v>
      </c>
      <c r="D51" s="28">
        <f t="shared" si="8"/>
        <v>74000</v>
      </c>
      <c r="E51" s="5">
        <f t="shared" si="9"/>
        <v>0</v>
      </c>
      <c r="F51" s="5">
        <f t="shared" si="9"/>
        <v>0</v>
      </c>
      <c r="G51" s="5">
        <f t="shared" si="9"/>
        <v>0</v>
      </c>
      <c r="H51" s="29">
        <f t="shared" si="10"/>
        <v>10</v>
      </c>
    </row>
    <row r="52" spans="1:10" ht="15" customHeight="1" thickBot="1" x14ac:dyDescent="0.25">
      <c r="A52" s="98" t="s">
        <v>23</v>
      </c>
      <c r="B52" s="113">
        <f t="shared" si="7"/>
        <v>1</v>
      </c>
      <c r="C52" s="25">
        <f t="shared" si="11"/>
        <v>7700</v>
      </c>
      <c r="D52" s="100">
        <f t="shared" si="8"/>
        <v>7700</v>
      </c>
      <c r="E52" s="5">
        <f t="shared" si="9"/>
        <v>0</v>
      </c>
      <c r="F52" s="5">
        <f t="shared" si="9"/>
        <v>0</v>
      </c>
      <c r="G52" s="5">
        <f t="shared" si="9"/>
        <v>0</v>
      </c>
      <c r="H52" s="29">
        <f t="shared" si="10"/>
        <v>1</v>
      </c>
    </row>
    <row r="53" spans="1:10" ht="15" customHeight="1" thickBot="1" x14ac:dyDescent="0.25">
      <c r="A53" s="101" t="s">
        <v>24</v>
      </c>
      <c r="B53" s="102">
        <f>SUM(B44:B52)</f>
        <v>7107</v>
      </c>
      <c r="C53" s="141"/>
      <c r="D53" s="103">
        <f>SUM(D44:D52)</f>
        <v>70394600</v>
      </c>
      <c r="E53" s="104">
        <f>SUM(E44:E52)</f>
        <v>53</v>
      </c>
      <c r="F53" s="105">
        <f>SUM(F44:F52)</f>
        <v>0</v>
      </c>
      <c r="G53" s="105">
        <f>SUM(G44:G52)</f>
        <v>0</v>
      </c>
      <c r="H53" s="106">
        <f>SUM(H44:H52)</f>
        <v>7160</v>
      </c>
    </row>
    <row r="54" spans="1:10" ht="15" customHeight="1" x14ac:dyDescent="0.2">
      <c r="A54" s="107" t="s">
        <v>25</v>
      </c>
      <c r="B54" s="108">
        <f>B22+B38</f>
        <v>7091</v>
      </c>
      <c r="C54" s="138"/>
      <c r="D54" s="15">
        <f>D38+D22</f>
        <v>1971298</v>
      </c>
      <c r="E54" s="37"/>
      <c r="F54" s="37"/>
      <c r="G54" s="37"/>
      <c r="H54" s="37"/>
    </row>
    <row r="55" spans="1:10" ht="15" customHeight="1" x14ac:dyDescent="0.2">
      <c r="A55" s="34" t="s">
        <v>26</v>
      </c>
      <c r="B55" s="139"/>
      <c r="C55" s="139"/>
      <c r="D55" s="36">
        <f>D39+D23</f>
        <v>28100</v>
      </c>
      <c r="E55" s="41"/>
      <c r="F55" s="41"/>
      <c r="G55" s="41"/>
      <c r="H55" s="41"/>
    </row>
    <row r="56" spans="1:10" ht="15" customHeight="1" thickBot="1" x14ac:dyDescent="0.25">
      <c r="A56" s="38" t="s">
        <v>46</v>
      </c>
      <c r="B56" s="140"/>
      <c r="C56" s="140"/>
      <c r="D56" s="40">
        <f>D55+D53</f>
        <v>70422700</v>
      </c>
      <c r="E56" s="41"/>
      <c r="F56" s="41"/>
      <c r="G56" s="41"/>
      <c r="H56" s="41"/>
    </row>
    <row r="57" spans="1:10" ht="13.5" thickBot="1" x14ac:dyDescent="0.25">
      <c r="A57" s="63"/>
      <c r="B57" s="41"/>
      <c r="C57" s="41"/>
      <c r="D57" s="114"/>
      <c r="E57" s="41"/>
      <c r="F57" s="41"/>
      <c r="G57" s="41"/>
      <c r="H57" s="41"/>
    </row>
    <row r="58" spans="1:10" ht="21" customHeight="1" x14ac:dyDescent="0.2">
      <c r="A58" s="162" t="s">
        <v>53</v>
      </c>
      <c r="B58" s="163"/>
      <c r="C58" s="163"/>
      <c r="D58" s="164"/>
      <c r="E58" s="162" t="s">
        <v>54</v>
      </c>
      <c r="F58" s="163"/>
      <c r="G58" s="163"/>
      <c r="H58" s="164"/>
      <c r="J58" s="64"/>
    </row>
    <row r="59" spans="1:10" ht="24" x14ac:dyDescent="0.2">
      <c r="A59" s="115" t="s">
        <v>7</v>
      </c>
      <c r="B59" s="116" t="s">
        <v>9</v>
      </c>
      <c r="C59" s="116" t="s">
        <v>33</v>
      </c>
      <c r="D59" s="117" t="s">
        <v>34</v>
      </c>
      <c r="E59" s="115" t="s">
        <v>7</v>
      </c>
      <c r="F59" s="116" t="s">
        <v>9</v>
      </c>
      <c r="G59" s="116" t="s">
        <v>33</v>
      </c>
      <c r="H59" s="117" t="s">
        <v>34</v>
      </c>
      <c r="J59" s="64"/>
    </row>
    <row r="60" spans="1:10" ht="15" hidden="1" customHeight="1" x14ac:dyDescent="0.2">
      <c r="A60" s="147" t="s">
        <v>15</v>
      </c>
      <c r="B60" s="118">
        <v>6400</v>
      </c>
      <c r="C60" s="119">
        <v>0</v>
      </c>
      <c r="D60" s="120">
        <f>B60*C60</f>
        <v>0</v>
      </c>
      <c r="E60" s="147" t="s">
        <v>15</v>
      </c>
      <c r="F60" s="118">
        <v>6400</v>
      </c>
      <c r="G60" s="119">
        <v>0</v>
      </c>
      <c r="H60" s="120">
        <f>F60*G60</f>
        <v>0</v>
      </c>
      <c r="J60" s="64"/>
    </row>
    <row r="61" spans="1:10" ht="15" customHeight="1" x14ac:dyDescent="0.2">
      <c r="A61" s="147"/>
      <c r="B61" s="118">
        <v>6900</v>
      </c>
      <c r="C61" s="13">
        <v>0</v>
      </c>
      <c r="D61" s="120">
        <f t="shared" ref="D61:D66" si="12">B61*C61</f>
        <v>0</v>
      </c>
      <c r="E61" s="147"/>
      <c r="F61" s="118">
        <f>C12</f>
        <v>7400</v>
      </c>
      <c r="G61" s="13">
        <v>20</v>
      </c>
      <c r="H61" s="120">
        <f t="shared" ref="H61:H66" si="13">F61*G61</f>
        <v>148000</v>
      </c>
      <c r="J61" s="64"/>
    </row>
    <row r="62" spans="1:10" ht="15" customHeight="1" x14ac:dyDescent="0.2">
      <c r="A62" s="142" t="s">
        <v>17</v>
      </c>
      <c r="B62" s="118">
        <v>7600</v>
      </c>
      <c r="C62" s="13">
        <v>0</v>
      </c>
      <c r="D62" s="120">
        <f t="shared" si="12"/>
        <v>0</v>
      </c>
      <c r="E62" s="143" t="s">
        <v>17</v>
      </c>
      <c r="F62" s="118">
        <f>C14</f>
        <v>8100</v>
      </c>
      <c r="G62" s="13">
        <v>17</v>
      </c>
      <c r="H62" s="120">
        <f t="shared" si="13"/>
        <v>137700</v>
      </c>
      <c r="J62" s="64"/>
    </row>
    <row r="63" spans="1:10" ht="15" customHeight="1" x14ac:dyDescent="0.2">
      <c r="A63" s="142" t="s">
        <v>18</v>
      </c>
      <c r="B63" s="118">
        <v>16100</v>
      </c>
      <c r="C63" s="13">
        <v>0</v>
      </c>
      <c r="D63" s="120">
        <f t="shared" si="12"/>
        <v>0</v>
      </c>
      <c r="E63" s="143" t="s">
        <v>18</v>
      </c>
      <c r="F63" s="118">
        <f t="shared" ref="F63:F65" si="14">C15</f>
        <v>17200</v>
      </c>
      <c r="G63" s="13">
        <v>5</v>
      </c>
      <c r="H63" s="120">
        <f t="shared" si="13"/>
        <v>86000</v>
      </c>
      <c r="J63" s="64"/>
    </row>
    <row r="64" spans="1:10" ht="15" customHeight="1" x14ac:dyDescent="0.2">
      <c r="A64" s="142" t="s">
        <v>19</v>
      </c>
      <c r="B64" s="118">
        <v>20600</v>
      </c>
      <c r="C64" s="13">
        <v>0</v>
      </c>
      <c r="D64" s="120">
        <f t="shared" si="12"/>
        <v>0</v>
      </c>
      <c r="E64" s="143" t="s">
        <v>19</v>
      </c>
      <c r="F64" s="118">
        <f t="shared" si="14"/>
        <v>22000</v>
      </c>
      <c r="G64" s="13">
        <v>0</v>
      </c>
      <c r="H64" s="120">
        <f t="shared" si="13"/>
        <v>0</v>
      </c>
      <c r="J64" s="64"/>
    </row>
    <row r="65" spans="1:10" ht="15" customHeight="1" thickBot="1" x14ac:dyDescent="0.25">
      <c r="A65" s="142" t="s">
        <v>20</v>
      </c>
      <c r="B65" s="118">
        <v>23400</v>
      </c>
      <c r="C65" s="13">
        <v>0</v>
      </c>
      <c r="D65" s="120">
        <f t="shared" si="12"/>
        <v>0</v>
      </c>
      <c r="E65" s="143" t="s">
        <v>20</v>
      </c>
      <c r="F65" s="118">
        <f t="shared" si="14"/>
        <v>25000</v>
      </c>
      <c r="G65" s="13">
        <v>0</v>
      </c>
      <c r="H65" s="120">
        <f t="shared" si="13"/>
        <v>0</v>
      </c>
      <c r="J65" s="64"/>
    </row>
    <row r="66" spans="1:10" ht="15" hidden="1" customHeight="1" thickBot="1" x14ac:dyDescent="0.25">
      <c r="A66" s="121"/>
      <c r="B66" s="122"/>
      <c r="C66" s="123">
        <v>0</v>
      </c>
      <c r="D66" s="124">
        <f t="shared" si="12"/>
        <v>0</v>
      </c>
      <c r="E66" s="121"/>
      <c r="F66" s="122"/>
      <c r="G66" s="123">
        <v>0</v>
      </c>
      <c r="H66" s="124">
        <f t="shared" si="13"/>
        <v>0</v>
      </c>
      <c r="J66" s="64"/>
    </row>
    <row r="67" spans="1:10" ht="27" customHeight="1" thickBot="1" x14ac:dyDescent="0.25">
      <c r="A67" s="148" t="s">
        <v>35</v>
      </c>
      <c r="B67" s="149"/>
      <c r="C67" s="125">
        <f>SUM(C60:C66)</f>
        <v>0</v>
      </c>
      <c r="D67" s="126">
        <f>+D61+D62+D63+D64+D65</f>
        <v>0</v>
      </c>
      <c r="E67" s="148" t="s">
        <v>35</v>
      </c>
      <c r="F67" s="149"/>
      <c r="G67" s="125">
        <f>SUM(G60:G66)</f>
        <v>42</v>
      </c>
      <c r="H67" s="126">
        <f>+H61+H62+H63+H64+H65</f>
        <v>371700</v>
      </c>
      <c r="J67" s="64"/>
    </row>
    <row r="68" spans="1:10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</row>
    <row r="69" spans="1:10" ht="13.5" thickBot="1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</row>
    <row r="70" spans="1:10" s="64" customFormat="1" ht="23.1" customHeight="1" x14ac:dyDescent="0.2">
      <c r="A70" s="144" t="s">
        <v>36</v>
      </c>
      <c r="B70" s="152">
        <f>D56</f>
        <v>70422700</v>
      </c>
      <c r="C70" s="153"/>
      <c r="D70" s="127"/>
    </row>
    <row r="71" spans="1:10" s="64" customFormat="1" ht="23.1" customHeight="1" x14ac:dyDescent="0.2">
      <c r="A71" s="115" t="s">
        <v>37</v>
      </c>
      <c r="B71" s="154">
        <f>D67+H67</f>
        <v>371700</v>
      </c>
      <c r="C71" s="155"/>
    </row>
    <row r="72" spans="1:10" s="64" customFormat="1" ht="23.1" customHeight="1" x14ac:dyDescent="0.2">
      <c r="A72" s="145" t="s">
        <v>38</v>
      </c>
      <c r="B72" s="156">
        <f>B54*278</f>
        <v>1971298</v>
      </c>
      <c r="C72" s="157"/>
      <c r="D72" s="128"/>
    </row>
    <row r="73" spans="1:10" s="64" customFormat="1" ht="23.1" customHeight="1" x14ac:dyDescent="0.2">
      <c r="A73" s="78" t="s">
        <v>39</v>
      </c>
      <c r="B73" s="158">
        <f>B70*10%</f>
        <v>7042270</v>
      </c>
      <c r="C73" s="159"/>
      <c r="D73" s="80"/>
    </row>
    <row r="74" spans="1:10" s="64" customFormat="1" ht="23.1" customHeight="1" x14ac:dyDescent="0.2">
      <c r="A74" s="145" t="s">
        <v>40</v>
      </c>
      <c r="B74" s="156">
        <f>ROUND((B70-B72-B73)*70%,0)</f>
        <v>42986392</v>
      </c>
      <c r="C74" s="157"/>
      <c r="D74" s="80"/>
      <c r="E74" s="76"/>
      <c r="F74" s="76"/>
      <c r="G74" s="76"/>
    </row>
    <row r="75" spans="1:10" s="64" customFormat="1" ht="23.1" customHeight="1" thickBot="1" x14ac:dyDescent="0.25">
      <c r="A75" s="146" t="s">
        <v>52</v>
      </c>
      <c r="B75" s="160">
        <f>ROUND((B70-B72-B73)*30%,0)</f>
        <v>18422740</v>
      </c>
      <c r="C75" s="161"/>
      <c r="D75" s="80"/>
      <c r="E75" s="89"/>
      <c r="F75" s="89"/>
      <c r="G75" s="89"/>
    </row>
    <row r="76" spans="1:10" ht="20.25" customHeight="1" x14ac:dyDescent="0.2">
      <c r="A76" s="64"/>
      <c r="B76" s="64"/>
      <c r="C76" s="64"/>
      <c r="D76" s="80"/>
      <c r="E76" s="151" t="s">
        <v>47</v>
      </c>
      <c r="F76" s="151"/>
      <c r="G76" s="151"/>
      <c r="H76" s="64"/>
      <c r="I76" s="64"/>
      <c r="J76" s="64"/>
    </row>
    <row r="77" spans="1:10" ht="14.25" customHeight="1" x14ac:dyDescent="0.2">
      <c r="A77" s="150"/>
      <c r="B77" s="150"/>
      <c r="C77" s="150"/>
      <c r="D77" s="150"/>
      <c r="E77" s="150"/>
      <c r="F77" s="150"/>
      <c r="G77" s="150"/>
      <c r="H77" s="150"/>
      <c r="I77" s="150"/>
      <c r="J77" s="150"/>
    </row>
    <row r="78" spans="1:10" ht="15.75" customHeight="1" x14ac:dyDescent="0.2">
      <c r="A78" s="150"/>
      <c r="B78" s="150"/>
      <c r="C78" s="150"/>
      <c r="D78" s="150"/>
      <c r="E78" s="150"/>
      <c r="F78" s="150"/>
      <c r="G78" s="150"/>
      <c r="H78" s="150"/>
      <c r="I78" s="150"/>
      <c r="J78" s="150"/>
    </row>
    <row r="79" spans="1:10" ht="20.100000000000001" customHeight="1" x14ac:dyDescent="0.2">
      <c r="A79" s="64"/>
      <c r="B79" s="64"/>
      <c r="C79" s="64"/>
      <c r="D79" s="80"/>
      <c r="E79" s="64"/>
      <c r="F79" s="64"/>
      <c r="G79" s="64"/>
      <c r="H79" s="64"/>
      <c r="I79" s="64"/>
      <c r="J79" s="64"/>
    </row>
    <row r="80" spans="1:10" ht="20.100000000000001" customHeight="1" x14ac:dyDescent="0.2">
      <c r="A80" s="64"/>
      <c r="B80" s="64"/>
      <c r="C80" s="64"/>
      <c r="D80" s="80"/>
      <c r="E80" s="64"/>
      <c r="F80" s="64"/>
      <c r="G80" s="64"/>
      <c r="H80" s="64"/>
      <c r="I80" s="64"/>
      <c r="J80" s="64"/>
    </row>
    <row r="81" spans="1:10" ht="20.100000000000001" customHeight="1" x14ac:dyDescent="0.2">
      <c r="A81" s="151"/>
      <c r="B81" s="151"/>
      <c r="C81" s="151"/>
      <c r="D81" s="80"/>
      <c r="E81" s="64"/>
      <c r="F81" s="64"/>
      <c r="G81" s="64"/>
      <c r="H81" s="64"/>
      <c r="I81" s="64"/>
      <c r="J81" s="64"/>
    </row>
    <row r="82" spans="1:10" ht="20.100000000000001" customHeight="1" x14ac:dyDescent="0.2">
      <c r="D82" s="80"/>
      <c r="E82" s="64"/>
      <c r="F82" s="64"/>
      <c r="G82" s="64"/>
      <c r="H82" s="64"/>
      <c r="I82" s="64"/>
      <c r="J82" s="64"/>
    </row>
    <row r="83" spans="1:10" ht="20.100000000000001" customHeight="1" x14ac:dyDescent="0.2">
      <c r="A83" s="64"/>
      <c r="B83" s="64"/>
      <c r="C83" s="64"/>
      <c r="E83" s="64"/>
      <c r="F83" s="64"/>
      <c r="G83" s="64"/>
      <c r="H83" s="64"/>
      <c r="I83" s="64"/>
      <c r="J83" s="64"/>
    </row>
    <row r="84" spans="1:10" ht="0.75" customHeight="1" x14ac:dyDescent="0.2">
      <c r="A84" s="64"/>
      <c r="B84" s="64"/>
      <c r="C84" s="64"/>
      <c r="E84" s="64"/>
      <c r="F84" s="64"/>
      <c r="G84" s="64"/>
      <c r="H84" s="64"/>
      <c r="I84" s="64"/>
      <c r="J84" s="64"/>
    </row>
    <row r="85" spans="1:10" ht="19.5" customHeight="1" x14ac:dyDescent="0.2">
      <c r="E85" s="64"/>
      <c r="F85" s="64"/>
      <c r="G85" s="64"/>
      <c r="H85" s="64"/>
      <c r="I85" s="64"/>
      <c r="J85" s="64"/>
    </row>
    <row r="86" spans="1:10" ht="19.5" customHeight="1" x14ac:dyDescent="0.2">
      <c r="E86" s="64"/>
      <c r="F86" s="64"/>
      <c r="G86" s="64"/>
      <c r="H86" s="64"/>
      <c r="I86" s="64"/>
      <c r="J86" s="64"/>
    </row>
    <row r="87" spans="1:10" ht="19.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</row>
    <row r="88" spans="1:10" ht="19.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</row>
    <row r="89" spans="1:10" ht="20.100000000000001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</row>
    <row r="90" spans="1:10" ht="20.100000000000001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</row>
    <row r="91" spans="1:10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</row>
    <row r="92" spans="1:10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</row>
    <row r="93" spans="1:10" x14ac:dyDescent="0.2">
      <c r="A93" s="64"/>
      <c r="B93" s="64"/>
      <c r="C93" s="64"/>
      <c r="D93" s="64"/>
      <c r="G93" s="64"/>
      <c r="H93" s="64"/>
      <c r="I93" s="64"/>
      <c r="J93" s="64"/>
    </row>
    <row r="94" spans="1:10" x14ac:dyDescent="0.2">
      <c r="G94" s="64"/>
      <c r="H94" s="64"/>
      <c r="I94" s="64"/>
      <c r="J94" s="64"/>
    </row>
    <row r="95" spans="1:10" x14ac:dyDescent="0.2">
      <c r="G95" s="64"/>
      <c r="H95" s="64"/>
      <c r="I95" s="64"/>
      <c r="J95" s="64"/>
    </row>
    <row r="96" spans="1:10" x14ac:dyDescent="0.2">
      <c r="G96" s="64"/>
      <c r="H96" s="64"/>
      <c r="I96" s="64"/>
      <c r="J96" s="64"/>
    </row>
    <row r="97" spans="7:10" x14ac:dyDescent="0.2">
      <c r="G97" s="64"/>
      <c r="H97" s="64"/>
      <c r="I97" s="64"/>
      <c r="J97" s="64"/>
    </row>
    <row r="98" spans="7:10" x14ac:dyDescent="0.2">
      <c r="G98" s="64"/>
      <c r="H98" s="64"/>
      <c r="I98" s="64"/>
      <c r="J98" s="64"/>
    </row>
    <row r="99" spans="7:10" x14ac:dyDescent="0.2">
      <c r="G99" s="64"/>
      <c r="H99" s="64"/>
      <c r="I99" s="64"/>
      <c r="J99" s="64"/>
    </row>
    <row r="100" spans="7:10" x14ac:dyDescent="0.2">
      <c r="G100" s="64"/>
      <c r="H100" s="64"/>
      <c r="I100" s="64"/>
      <c r="J100" s="64"/>
    </row>
    <row r="101" spans="7:10" x14ac:dyDescent="0.2">
      <c r="G101" s="64"/>
      <c r="H101" s="64"/>
      <c r="I101" s="64"/>
      <c r="J101" s="64"/>
    </row>
    <row r="102" spans="7:10" x14ac:dyDescent="0.2">
      <c r="G102" s="64"/>
      <c r="H102" s="64"/>
      <c r="I102" s="64"/>
      <c r="J102" s="64"/>
    </row>
    <row r="103" spans="7:10" x14ac:dyDescent="0.2">
      <c r="G103" s="64"/>
      <c r="H103" s="64"/>
      <c r="I103" s="64"/>
      <c r="J103" s="64"/>
    </row>
    <row r="104" spans="7:10" x14ac:dyDescent="0.2">
      <c r="G104" s="64"/>
      <c r="H104" s="64"/>
      <c r="I104" s="64"/>
      <c r="J104" s="64"/>
    </row>
    <row r="105" spans="7:10" x14ac:dyDescent="0.2">
      <c r="G105" s="64"/>
      <c r="H105" s="64"/>
      <c r="I105" s="64"/>
      <c r="J105" s="64"/>
    </row>
    <row r="106" spans="7:10" x14ac:dyDescent="0.2">
      <c r="G106" s="64"/>
      <c r="H106" s="64"/>
      <c r="I106" s="64"/>
      <c r="J106" s="64"/>
    </row>
    <row r="107" spans="7:10" x14ac:dyDescent="0.2">
      <c r="G107" s="64"/>
      <c r="H107" s="64"/>
      <c r="I107" s="64"/>
      <c r="J107" s="64"/>
    </row>
    <row r="108" spans="7:10" x14ac:dyDescent="0.2">
      <c r="G108" s="64"/>
      <c r="H108" s="64"/>
      <c r="I108" s="64"/>
      <c r="J108" s="64"/>
    </row>
    <row r="109" spans="7:10" x14ac:dyDescent="0.2">
      <c r="G109" s="64"/>
      <c r="H109" s="64"/>
      <c r="I109" s="64"/>
      <c r="J109" s="64"/>
    </row>
    <row r="110" spans="7:10" x14ac:dyDescent="0.2">
      <c r="G110" s="64"/>
      <c r="H110" s="64"/>
      <c r="I110" s="64"/>
      <c r="J110" s="64"/>
    </row>
    <row r="111" spans="7:10" x14ac:dyDescent="0.2">
      <c r="G111" s="64"/>
      <c r="H111" s="64"/>
      <c r="I111" s="64"/>
      <c r="J111" s="64"/>
    </row>
    <row r="112" spans="7:10" x14ac:dyDescent="0.2">
      <c r="G112" s="64"/>
      <c r="H112" s="64"/>
      <c r="I112" s="64"/>
      <c r="J112" s="64"/>
    </row>
    <row r="113" spans="7:10" x14ac:dyDescent="0.2">
      <c r="G113" s="64"/>
      <c r="H113" s="64"/>
      <c r="I113" s="64"/>
      <c r="J113" s="64"/>
    </row>
    <row r="114" spans="7:10" x14ac:dyDescent="0.2">
      <c r="G114" s="64"/>
      <c r="H114" s="64"/>
      <c r="I114" s="64"/>
      <c r="J114" s="64"/>
    </row>
  </sheetData>
  <sheetProtection password="DC73" sheet="1" objects="1" scenarios="1"/>
  <mergeCells count="27">
    <mergeCell ref="A58:D58"/>
    <mergeCell ref="A1:A4"/>
    <mergeCell ref="B1:F4"/>
    <mergeCell ref="G1:H1"/>
    <mergeCell ref="G2:H2"/>
    <mergeCell ref="G3:H3"/>
    <mergeCell ref="G4:H4"/>
    <mergeCell ref="B6:C6"/>
    <mergeCell ref="B8:D8"/>
    <mergeCell ref="A10:H10"/>
    <mergeCell ref="A26:H26"/>
    <mergeCell ref="A42:H42"/>
    <mergeCell ref="E58:H58"/>
    <mergeCell ref="A60:A61"/>
    <mergeCell ref="A67:B67"/>
    <mergeCell ref="A77:J77"/>
    <mergeCell ref="A78:J78"/>
    <mergeCell ref="A81:C81"/>
    <mergeCell ref="B70:C70"/>
    <mergeCell ref="B71:C71"/>
    <mergeCell ref="B72:C72"/>
    <mergeCell ref="B73:C73"/>
    <mergeCell ref="B74:C74"/>
    <mergeCell ref="E76:G76"/>
    <mergeCell ref="E60:E61"/>
    <mergeCell ref="E67:F67"/>
    <mergeCell ref="B75:C75"/>
  </mergeCells>
  <printOptions horizontalCentered="1" verticalCentered="1"/>
  <pageMargins left="0.59027777777777779" right="0.39374999999999999" top="0.19652777777777777" bottom="0.59027777777777779" header="0.51180555555555551" footer="0"/>
  <pageSetup paperSize="5" scale="60" firstPageNumber="0" orientation="portrait" r:id="rId1"/>
  <headerFooter alignWithMargins="0">
    <oddFooter>&amp;LVersion 2&amp;C&amp;D - &amp;T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J114"/>
  <sheetViews>
    <sheetView topLeftCell="A67" zoomScale="90" zoomScaleNormal="90" workbookViewId="0">
      <selection activeCell="G61" sqref="G61:G65"/>
    </sheetView>
  </sheetViews>
  <sheetFormatPr baseColWidth="10" defaultRowHeight="12.75" x14ac:dyDescent="0.2"/>
  <cols>
    <col min="1" max="1" width="21.85546875" style="17" customWidth="1"/>
    <col min="2" max="2" width="14.28515625" style="17" customWidth="1"/>
    <col min="3" max="3" width="13.5703125" style="17" customWidth="1"/>
    <col min="4" max="4" width="14.42578125" style="17" customWidth="1"/>
    <col min="5" max="6" width="13.5703125" style="17" customWidth="1"/>
    <col min="7" max="7" width="13.140625" style="17" customWidth="1"/>
    <col min="8" max="8" width="13.5703125" style="17" customWidth="1"/>
    <col min="9" max="9" width="15.140625" style="17" customWidth="1"/>
    <col min="10" max="16384" width="11.42578125" style="17"/>
  </cols>
  <sheetData>
    <row r="1" spans="1:8" ht="48" customHeight="1" x14ac:dyDescent="0.2">
      <c r="A1" s="167"/>
      <c r="B1" s="168" t="s">
        <v>50</v>
      </c>
      <c r="C1" s="168"/>
      <c r="D1" s="168"/>
      <c r="E1" s="168"/>
      <c r="F1" s="169"/>
      <c r="G1" s="170"/>
      <c r="H1" s="170"/>
    </row>
    <row r="2" spans="1:8" x14ac:dyDescent="0.15">
      <c r="A2" s="167"/>
      <c r="B2" s="167"/>
      <c r="C2" s="168"/>
      <c r="D2" s="168"/>
      <c r="E2" s="168"/>
      <c r="F2" s="168"/>
      <c r="G2" s="171" t="s">
        <v>51</v>
      </c>
      <c r="H2" s="171" t="s">
        <v>0</v>
      </c>
    </row>
    <row r="3" spans="1:8" ht="14.25" customHeight="1" x14ac:dyDescent="0.15">
      <c r="A3" s="167"/>
      <c r="B3" s="167"/>
      <c r="C3" s="168"/>
      <c r="D3" s="168"/>
      <c r="E3" s="168"/>
      <c r="F3" s="168"/>
      <c r="G3" s="172" t="s">
        <v>49</v>
      </c>
      <c r="H3" s="172" t="s">
        <v>1</v>
      </c>
    </row>
    <row r="4" spans="1:8" ht="14.25" customHeight="1" x14ac:dyDescent="0.15">
      <c r="A4" s="167"/>
      <c r="B4" s="167"/>
      <c r="C4" s="168"/>
      <c r="D4" s="168"/>
      <c r="E4" s="168"/>
      <c r="F4" s="168"/>
      <c r="G4" s="172" t="s">
        <v>2</v>
      </c>
      <c r="H4" s="172" t="s">
        <v>2</v>
      </c>
    </row>
    <row r="5" spans="1:8" ht="14.25" customHeight="1" x14ac:dyDescent="0.2">
      <c r="A5" s="1"/>
      <c r="B5" s="97"/>
      <c r="C5" s="97"/>
      <c r="D5" s="41"/>
      <c r="E5" s="41"/>
      <c r="F5" s="41"/>
      <c r="G5" s="41"/>
      <c r="H5" s="41"/>
    </row>
    <row r="6" spans="1:8" ht="12.75" customHeight="1" x14ac:dyDescent="0.2">
      <c r="A6" s="1" t="s">
        <v>3</v>
      </c>
      <c r="B6" s="173" t="str">
        <f>RIM!B6</f>
        <v>PANDEQUESO</v>
      </c>
      <c r="C6" s="173"/>
      <c r="D6" s="41"/>
    </row>
    <row r="7" spans="1:8" x14ac:dyDescent="0.2">
      <c r="A7" s="1"/>
      <c r="B7" s="93"/>
      <c r="C7" s="93"/>
      <c r="D7" s="41"/>
    </row>
    <row r="8" spans="1:8" ht="12.75" customHeight="1" x14ac:dyDescent="0.2">
      <c r="A8" s="1" t="s">
        <v>5</v>
      </c>
      <c r="B8" s="174">
        <f>RIM!B8+14</f>
        <v>42658</v>
      </c>
      <c r="C8" s="174"/>
      <c r="D8" s="174"/>
      <c r="E8" s="41"/>
      <c r="F8" s="41"/>
      <c r="G8" s="41"/>
      <c r="H8" s="41"/>
    </row>
    <row r="9" spans="1:8" ht="13.5" thickBot="1" x14ac:dyDescent="0.25"/>
    <row r="10" spans="1:8" ht="15.75" customHeight="1" thickBot="1" x14ac:dyDescent="0.25">
      <c r="A10" s="175" t="s">
        <v>6</v>
      </c>
      <c r="B10" s="175"/>
      <c r="C10" s="175"/>
      <c r="D10" s="175"/>
      <c r="E10" s="175"/>
      <c r="F10" s="175"/>
      <c r="G10" s="175"/>
      <c r="H10" s="175"/>
    </row>
    <row r="11" spans="1:8" ht="36.75" thickBot="1" x14ac:dyDescent="0.25">
      <c r="A11" s="23" t="s">
        <v>7</v>
      </c>
      <c r="B11" s="23" t="s">
        <v>8</v>
      </c>
      <c r="C11" s="23" t="s">
        <v>9</v>
      </c>
      <c r="D11" s="23" t="s">
        <v>10</v>
      </c>
      <c r="E11" s="23" t="s">
        <v>11</v>
      </c>
      <c r="F11" s="23" t="s">
        <v>12</v>
      </c>
      <c r="G11" s="23" t="s">
        <v>13</v>
      </c>
      <c r="H11" s="23" t="s">
        <v>14</v>
      </c>
    </row>
    <row r="12" spans="1:8" ht="15" customHeight="1" x14ac:dyDescent="0.2">
      <c r="A12" s="24" t="s">
        <v>15</v>
      </c>
      <c r="B12" s="8">
        <v>1428</v>
      </c>
      <c r="C12" s="25">
        <v>7400</v>
      </c>
      <c r="D12" s="25">
        <f t="shared" ref="D12:D20" si="0">C12*B12</f>
        <v>10567200</v>
      </c>
      <c r="E12" s="8">
        <v>15</v>
      </c>
      <c r="F12" s="8">
        <v>0</v>
      </c>
      <c r="G12" s="8">
        <v>0</v>
      </c>
      <c r="H12" s="26">
        <f t="shared" ref="H12:H20" si="1">B12+E12+F12+G12</f>
        <v>1443</v>
      </c>
    </row>
    <row r="13" spans="1:8" ht="15" customHeight="1" x14ac:dyDescent="0.2">
      <c r="A13" s="27" t="s">
        <v>16</v>
      </c>
      <c r="B13" s="10">
        <v>90</v>
      </c>
      <c r="C13" s="25">
        <v>3400</v>
      </c>
      <c r="D13" s="28">
        <f t="shared" si="0"/>
        <v>306000</v>
      </c>
      <c r="E13" s="10">
        <v>0</v>
      </c>
      <c r="F13" s="8">
        <v>0</v>
      </c>
      <c r="G13" s="8">
        <v>0</v>
      </c>
      <c r="H13" s="29">
        <f t="shared" si="1"/>
        <v>90</v>
      </c>
    </row>
    <row r="14" spans="1:8" ht="15" customHeight="1" x14ac:dyDescent="0.2">
      <c r="A14" s="27" t="s">
        <v>17</v>
      </c>
      <c r="B14" s="10">
        <v>866</v>
      </c>
      <c r="C14" s="25">
        <v>8100</v>
      </c>
      <c r="D14" s="28">
        <f t="shared" si="0"/>
        <v>7014600</v>
      </c>
      <c r="E14" s="10">
        <v>1</v>
      </c>
      <c r="F14" s="8">
        <v>0</v>
      </c>
      <c r="G14" s="8">
        <v>0</v>
      </c>
      <c r="H14" s="29">
        <f t="shared" si="1"/>
        <v>867</v>
      </c>
    </row>
    <row r="15" spans="1:8" ht="15" customHeight="1" x14ac:dyDescent="0.2">
      <c r="A15" s="27" t="s">
        <v>18</v>
      </c>
      <c r="B15" s="10">
        <v>86</v>
      </c>
      <c r="C15" s="25">
        <v>17200</v>
      </c>
      <c r="D15" s="28">
        <f t="shared" si="0"/>
        <v>1479200</v>
      </c>
      <c r="E15" s="10">
        <v>0</v>
      </c>
      <c r="F15" s="8">
        <v>0</v>
      </c>
      <c r="G15" s="8">
        <v>0</v>
      </c>
      <c r="H15" s="29">
        <f t="shared" si="1"/>
        <v>86</v>
      </c>
    </row>
    <row r="16" spans="1:8" ht="15" customHeight="1" x14ac:dyDescent="0.2">
      <c r="A16" s="27" t="s">
        <v>19</v>
      </c>
      <c r="B16" s="10">
        <v>92</v>
      </c>
      <c r="C16" s="25">
        <v>22000</v>
      </c>
      <c r="D16" s="28">
        <f t="shared" si="0"/>
        <v>2024000</v>
      </c>
      <c r="E16" s="10">
        <v>0</v>
      </c>
      <c r="F16" s="8">
        <v>0</v>
      </c>
      <c r="G16" s="8">
        <v>0</v>
      </c>
      <c r="H16" s="29">
        <f t="shared" si="1"/>
        <v>92</v>
      </c>
    </row>
    <row r="17" spans="1:8" ht="15" customHeight="1" x14ac:dyDescent="0.2">
      <c r="A17" s="27" t="s">
        <v>20</v>
      </c>
      <c r="B17" s="10">
        <v>321</v>
      </c>
      <c r="C17" s="25">
        <v>25000</v>
      </c>
      <c r="D17" s="28">
        <f t="shared" si="0"/>
        <v>8025000</v>
      </c>
      <c r="E17" s="10">
        <v>0</v>
      </c>
      <c r="F17" s="8">
        <v>0</v>
      </c>
      <c r="G17" s="8">
        <v>0</v>
      </c>
      <c r="H17" s="29">
        <f t="shared" si="1"/>
        <v>321</v>
      </c>
    </row>
    <row r="18" spans="1:8" ht="15" customHeight="1" x14ac:dyDescent="0.2">
      <c r="A18" s="27" t="s">
        <v>21</v>
      </c>
      <c r="B18" s="10">
        <v>0</v>
      </c>
      <c r="C18" s="25">
        <v>5700</v>
      </c>
      <c r="D18" s="28">
        <f t="shared" si="0"/>
        <v>0</v>
      </c>
      <c r="E18" s="10">
        <v>0</v>
      </c>
      <c r="F18" s="8">
        <v>0</v>
      </c>
      <c r="G18" s="8">
        <v>0</v>
      </c>
      <c r="H18" s="29">
        <f t="shared" si="1"/>
        <v>0</v>
      </c>
    </row>
    <row r="19" spans="1:8" ht="15" customHeight="1" x14ac:dyDescent="0.2">
      <c r="A19" s="27" t="s">
        <v>22</v>
      </c>
      <c r="B19" s="10">
        <v>0</v>
      </c>
      <c r="C19" s="25">
        <v>7400</v>
      </c>
      <c r="D19" s="28">
        <f t="shared" si="0"/>
        <v>0</v>
      </c>
      <c r="E19" s="10">
        <v>0</v>
      </c>
      <c r="F19" s="8">
        <v>0</v>
      </c>
      <c r="G19" s="8">
        <v>0</v>
      </c>
      <c r="H19" s="29">
        <f t="shared" si="1"/>
        <v>0</v>
      </c>
    </row>
    <row r="20" spans="1:8" ht="15" customHeight="1" thickBot="1" x14ac:dyDescent="0.25">
      <c r="A20" s="98" t="s">
        <v>23</v>
      </c>
      <c r="B20" s="12">
        <v>0</v>
      </c>
      <c r="C20" s="99">
        <v>7700</v>
      </c>
      <c r="D20" s="100">
        <f t="shared" si="0"/>
        <v>0</v>
      </c>
      <c r="E20" s="10">
        <v>0</v>
      </c>
      <c r="F20" s="8">
        <v>0</v>
      </c>
      <c r="G20" s="8">
        <v>0</v>
      </c>
      <c r="H20" s="29">
        <f t="shared" si="1"/>
        <v>0</v>
      </c>
    </row>
    <row r="21" spans="1:8" ht="15" customHeight="1" thickBot="1" x14ac:dyDescent="0.25">
      <c r="A21" s="101" t="s">
        <v>24</v>
      </c>
      <c r="B21" s="102">
        <f>SUM(B12:B20)</f>
        <v>2883</v>
      </c>
      <c r="C21" s="137"/>
      <c r="D21" s="103">
        <f>SUM(D12:D20)</f>
        <v>29416000</v>
      </c>
      <c r="E21" s="104">
        <f>SUM(E12:E20)</f>
        <v>16</v>
      </c>
      <c r="F21" s="104">
        <f t="shared" ref="F21:G21" si="2">SUM(F12:F20)</f>
        <v>0</v>
      </c>
      <c r="G21" s="104">
        <f t="shared" si="2"/>
        <v>0</v>
      </c>
      <c r="H21" s="106">
        <f>SUM(H12:H20)</f>
        <v>2899</v>
      </c>
    </row>
    <row r="22" spans="1:8" ht="15" customHeight="1" x14ac:dyDescent="0.2">
      <c r="A22" s="107" t="s">
        <v>25</v>
      </c>
      <c r="B22" s="108">
        <f>SUM(B12:B17)</f>
        <v>2883</v>
      </c>
      <c r="C22" s="138"/>
      <c r="D22" s="15">
        <f>+B22*278</f>
        <v>801474</v>
      </c>
      <c r="E22" s="37"/>
      <c r="F22" s="37"/>
      <c r="G22" s="37"/>
      <c r="H22" s="37"/>
    </row>
    <row r="23" spans="1:8" ht="15" customHeight="1" x14ac:dyDescent="0.2">
      <c r="A23" s="34" t="s">
        <v>26</v>
      </c>
      <c r="B23" s="139"/>
      <c r="C23" s="139"/>
      <c r="D23" s="3">
        <v>11800</v>
      </c>
      <c r="E23" s="41"/>
      <c r="F23" s="41"/>
      <c r="G23" s="41"/>
      <c r="H23" s="41"/>
    </row>
    <row r="24" spans="1:8" ht="15" customHeight="1" thickBot="1" x14ac:dyDescent="0.25">
      <c r="A24" s="38" t="s">
        <v>27</v>
      </c>
      <c r="B24" s="140"/>
      <c r="C24" s="140"/>
      <c r="D24" s="40">
        <f>D23+D21</f>
        <v>29427800</v>
      </c>
      <c r="E24" s="41"/>
      <c r="F24" s="41"/>
      <c r="G24" s="41"/>
      <c r="H24" s="41"/>
    </row>
    <row r="25" spans="1:8" ht="13.5" thickBot="1" x14ac:dyDescent="0.25"/>
    <row r="26" spans="1:8" ht="15.75" customHeight="1" thickBot="1" x14ac:dyDescent="0.25">
      <c r="A26" s="175" t="s">
        <v>28</v>
      </c>
      <c r="B26" s="175"/>
      <c r="C26" s="175"/>
      <c r="D26" s="175"/>
      <c r="E26" s="175"/>
      <c r="F26" s="175"/>
      <c r="G26" s="175"/>
      <c r="H26" s="175"/>
    </row>
    <row r="27" spans="1:8" ht="36.75" thickBot="1" x14ac:dyDescent="0.25">
      <c r="A27" s="23" t="s">
        <v>7</v>
      </c>
      <c r="B27" s="23" t="s">
        <v>8</v>
      </c>
      <c r="C27" s="23" t="s">
        <v>9</v>
      </c>
      <c r="D27" s="23" t="s">
        <v>10</v>
      </c>
      <c r="E27" s="23" t="s">
        <v>11</v>
      </c>
      <c r="F27" s="23" t="s">
        <v>12</v>
      </c>
      <c r="G27" s="23" t="s">
        <v>13</v>
      </c>
      <c r="H27" s="23" t="s">
        <v>29</v>
      </c>
    </row>
    <row r="28" spans="1:8" ht="15" customHeight="1" x14ac:dyDescent="0.2">
      <c r="A28" s="109" t="s">
        <v>15</v>
      </c>
      <c r="B28" s="11">
        <v>1637</v>
      </c>
      <c r="C28" s="25">
        <f>C12</f>
        <v>7400</v>
      </c>
      <c r="D28" s="110">
        <f t="shared" ref="D28:D36" si="3">C28*B28</f>
        <v>12113800</v>
      </c>
      <c r="E28" s="11">
        <v>22</v>
      </c>
      <c r="F28" s="8">
        <v>0</v>
      </c>
      <c r="G28" s="8">
        <v>0</v>
      </c>
      <c r="H28" s="111">
        <f t="shared" ref="H28:H36" si="4">B28+E28+F28+G28</f>
        <v>1659</v>
      </c>
    </row>
    <row r="29" spans="1:8" ht="15" customHeight="1" x14ac:dyDescent="0.2">
      <c r="A29" s="27" t="s">
        <v>16</v>
      </c>
      <c r="B29" s="10">
        <v>76</v>
      </c>
      <c r="C29" s="25">
        <f t="shared" ref="C29:C36" si="5">C13</f>
        <v>3400</v>
      </c>
      <c r="D29" s="28">
        <f t="shared" si="3"/>
        <v>258400</v>
      </c>
      <c r="E29" s="10">
        <v>0</v>
      </c>
      <c r="F29" s="8">
        <v>0</v>
      </c>
      <c r="G29" s="8">
        <v>0</v>
      </c>
      <c r="H29" s="29">
        <f t="shared" si="4"/>
        <v>76</v>
      </c>
    </row>
    <row r="30" spans="1:8" ht="15" customHeight="1" x14ac:dyDescent="0.2">
      <c r="A30" s="27" t="s">
        <v>17</v>
      </c>
      <c r="B30" s="10">
        <v>647</v>
      </c>
      <c r="C30" s="25">
        <f t="shared" si="5"/>
        <v>8100</v>
      </c>
      <c r="D30" s="28">
        <f t="shared" si="3"/>
        <v>5240700</v>
      </c>
      <c r="E30" s="10">
        <v>3</v>
      </c>
      <c r="F30" s="8">
        <v>0</v>
      </c>
      <c r="G30" s="8">
        <v>0</v>
      </c>
      <c r="H30" s="29">
        <f t="shared" si="4"/>
        <v>650</v>
      </c>
    </row>
    <row r="31" spans="1:8" ht="15" customHeight="1" x14ac:dyDescent="0.2">
      <c r="A31" s="27" t="s">
        <v>18</v>
      </c>
      <c r="B31" s="10">
        <v>69</v>
      </c>
      <c r="C31" s="25">
        <f t="shared" si="5"/>
        <v>17200</v>
      </c>
      <c r="D31" s="28">
        <f t="shared" si="3"/>
        <v>1186800</v>
      </c>
      <c r="E31" s="10">
        <v>0</v>
      </c>
      <c r="F31" s="8">
        <v>0</v>
      </c>
      <c r="G31" s="8">
        <v>0</v>
      </c>
      <c r="H31" s="29">
        <f t="shared" si="4"/>
        <v>69</v>
      </c>
    </row>
    <row r="32" spans="1:8" ht="15" customHeight="1" x14ac:dyDescent="0.2">
      <c r="A32" s="27" t="s">
        <v>19</v>
      </c>
      <c r="B32" s="10">
        <v>76</v>
      </c>
      <c r="C32" s="25">
        <f t="shared" si="5"/>
        <v>22000</v>
      </c>
      <c r="D32" s="28">
        <f t="shared" si="3"/>
        <v>1672000</v>
      </c>
      <c r="E32" s="10">
        <v>0</v>
      </c>
      <c r="F32" s="8">
        <v>0</v>
      </c>
      <c r="G32" s="8">
        <v>0</v>
      </c>
      <c r="H32" s="29">
        <f t="shared" si="4"/>
        <v>76</v>
      </c>
    </row>
    <row r="33" spans="1:8" ht="15" customHeight="1" x14ac:dyDescent="0.2">
      <c r="A33" s="27" t="s">
        <v>20</v>
      </c>
      <c r="B33" s="10">
        <v>119</v>
      </c>
      <c r="C33" s="25">
        <f t="shared" si="5"/>
        <v>25000</v>
      </c>
      <c r="D33" s="28">
        <f t="shared" si="3"/>
        <v>2975000</v>
      </c>
      <c r="E33" s="10">
        <v>0</v>
      </c>
      <c r="F33" s="8">
        <v>0</v>
      </c>
      <c r="G33" s="8">
        <v>0</v>
      </c>
      <c r="H33" s="29">
        <f t="shared" si="4"/>
        <v>119</v>
      </c>
    </row>
    <row r="34" spans="1:8" ht="15" customHeight="1" x14ac:dyDescent="0.2">
      <c r="A34" s="27" t="s">
        <v>21</v>
      </c>
      <c r="B34" s="10">
        <v>0</v>
      </c>
      <c r="C34" s="25">
        <f t="shared" si="5"/>
        <v>5700</v>
      </c>
      <c r="D34" s="28">
        <f t="shared" si="3"/>
        <v>0</v>
      </c>
      <c r="E34" s="10">
        <v>0</v>
      </c>
      <c r="F34" s="8">
        <v>0</v>
      </c>
      <c r="G34" s="8">
        <v>0</v>
      </c>
      <c r="H34" s="29">
        <f t="shared" si="4"/>
        <v>0</v>
      </c>
    </row>
    <row r="35" spans="1:8" ht="15" customHeight="1" x14ac:dyDescent="0.2">
      <c r="A35" s="27" t="s">
        <v>22</v>
      </c>
      <c r="B35" s="10">
        <v>2</v>
      </c>
      <c r="C35" s="25">
        <f t="shared" si="5"/>
        <v>7400</v>
      </c>
      <c r="D35" s="28">
        <f t="shared" si="3"/>
        <v>14800</v>
      </c>
      <c r="E35" s="10">
        <v>0</v>
      </c>
      <c r="F35" s="8">
        <v>0</v>
      </c>
      <c r="G35" s="8">
        <v>0</v>
      </c>
      <c r="H35" s="29">
        <f t="shared" si="4"/>
        <v>2</v>
      </c>
    </row>
    <row r="36" spans="1:8" ht="15" customHeight="1" thickBot="1" x14ac:dyDescent="0.25">
      <c r="A36" s="98" t="s">
        <v>23</v>
      </c>
      <c r="B36" s="12">
        <v>1</v>
      </c>
      <c r="C36" s="25">
        <f t="shared" si="5"/>
        <v>7700</v>
      </c>
      <c r="D36" s="100">
        <f t="shared" si="3"/>
        <v>7700</v>
      </c>
      <c r="E36" s="10">
        <v>0</v>
      </c>
      <c r="F36" s="8">
        <v>0</v>
      </c>
      <c r="G36" s="8">
        <v>0</v>
      </c>
      <c r="H36" s="29">
        <f t="shared" si="4"/>
        <v>1</v>
      </c>
    </row>
    <row r="37" spans="1:8" ht="15" customHeight="1" thickBot="1" x14ac:dyDescent="0.25">
      <c r="A37" s="101" t="s">
        <v>24</v>
      </c>
      <c r="B37" s="102">
        <f>SUM(B28:B36)</f>
        <v>2627</v>
      </c>
      <c r="C37" s="112"/>
      <c r="D37" s="103">
        <f>SUM(D28:D36)</f>
        <v>23469200</v>
      </c>
      <c r="E37" s="104">
        <f>SUM(E28:E36)</f>
        <v>25</v>
      </c>
      <c r="F37" s="104">
        <f t="shared" ref="F37:G37" si="6">SUM(F28:F36)</f>
        <v>0</v>
      </c>
      <c r="G37" s="104">
        <f t="shared" si="6"/>
        <v>0</v>
      </c>
      <c r="H37" s="106">
        <f>SUM(H28:H36)</f>
        <v>2652</v>
      </c>
    </row>
    <row r="38" spans="1:8" ht="15" customHeight="1" x14ac:dyDescent="0.2">
      <c r="A38" s="107" t="s">
        <v>25</v>
      </c>
      <c r="B38" s="108">
        <f>SUM(B28:B33)</f>
        <v>2624</v>
      </c>
      <c r="C38" s="138"/>
      <c r="D38" s="15">
        <f>+B38*278</f>
        <v>729472</v>
      </c>
      <c r="E38" s="37"/>
      <c r="F38" s="37"/>
      <c r="G38" s="37"/>
      <c r="H38" s="37"/>
    </row>
    <row r="39" spans="1:8" ht="15" customHeight="1" x14ac:dyDescent="0.2">
      <c r="A39" s="34" t="s">
        <v>26</v>
      </c>
      <c r="B39" s="139"/>
      <c r="C39" s="139"/>
      <c r="D39" s="3">
        <v>1000</v>
      </c>
      <c r="E39" s="41"/>
      <c r="F39" s="41"/>
      <c r="G39" s="41"/>
      <c r="H39" s="41"/>
    </row>
    <row r="40" spans="1:8" ht="15" customHeight="1" thickBot="1" x14ac:dyDescent="0.25">
      <c r="A40" s="38" t="s">
        <v>30</v>
      </c>
      <c r="B40" s="140"/>
      <c r="C40" s="140"/>
      <c r="D40" s="40">
        <f>D39+D37</f>
        <v>23470200</v>
      </c>
      <c r="E40" s="41"/>
      <c r="F40" s="41"/>
      <c r="G40" s="41"/>
      <c r="H40" s="41"/>
    </row>
    <row r="41" spans="1:8" ht="12.75" customHeight="1" thickBot="1" x14ac:dyDescent="0.25">
      <c r="A41" s="93"/>
      <c r="B41" s="41"/>
      <c r="C41" s="41"/>
      <c r="D41" s="80"/>
      <c r="E41" s="41"/>
      <c r="F41" s="41"/>
      <c r="G41" s="41"/>
      <c r="H41" s="41"/>
    </row>
    <row r="42" spans="1:8" ht="12.75" customHeight="1" thickBot="1" x14ac:dyDescent="0.25">
      <c r="A42" s="175" t="s">
        <v>31</v>
      </c>
      <c r="B42" s="175"/>
      <c r="C42" s="175"/>
      <c r="D42" s="175"/>
      <c r="E42" s="175"/>
      <c r="F42" s="175"/>
      <c r="G42" s="175"/>
      <c r="H42" s="175"/>
    </row>
    <row r="43" spans="1:8" ht="36.75" thickBot="1" x14ac:dyDescent="0.25">
      <c r="A43" s="23" t="s">
        <v>7</v>
      </c>
      <c r="B43" s="23" t="s">
        <v>8</v>
      </c>
      <c r="C43" s="23" t="s">
        <v>9</v>
      </c>
      <c r="D43" s="23" t="s">
        <v>10</v>
      </c>
      <c r="E43" s="23" t="s">
        <v>11</v>
      </c>
      <c r="F43" s="23" t="s">
        <v>12</v>
      </c>
      <c r="G43" s="23" t="s">
        <v>13</v>
      </c>
      <c r="H43" s="23" t="s">
        <v>32</v>
      </c>
    </row>
    <row r="44" spans="1:8" ht="15" customHeight="1" x14ac:dyDescent="0.2">
      <c r="A44" s="24" t="s">
        <v>15</v>
      </c>
      <c r="B44" s="4">
        <f t="shared" ref="B44:B52" si="7">+B12+B28</f>
        <v>3065</v>
      </c>
      <c r="C44" s="25">
        <f>C12</f>
        <v>7400</v>
      </c>
      <c r="D44" s="25">
        <f t="shared" ref="D44:D52" si="8">C44*B44</f>
        <v>22681000</v>
      </c>
      <c r="E44" s="4">
        <f t="shared" ref="E44:G52" si="9">E12+E28</f>
        <v>37</v>
      </c>
      <c r="F44" s="4">
        <f t="shared" si="9"/>
        <v>0</v>
      </c>
      <c r="G44" s="4">
        <f t="shared" si="9"/>
        <v>0</v>
      </c>
      <c r="H44" s="26">
        <f t="shared" ref="H44:H52" si="10">B44+E44+F44+G44</f>
        <v>3102</v>
      </c>
    </row>
    <row r="45" spans="1:8" ht="15" customHeight="1" x14ac:dyDescent="0.2">
      <c r="A45" s="27" t="s">
        <v>16</v>
      </c>
      <c r="B45" s="4">
        <f t="shared" si="7"/>
        <v>166</v>
      </c>
      <c r="C45" s="25">
        <f t="shared" ref="C45:C52" si="11">C13</f>
        <v>3400</v>
      </c>
      <c r="D45" s="28">
        <f t="shared" si="8"/>
        <v>564400</v>
      </c>
      <c r="E45" s="5">
        <f t="shared" si="9"/>
        <v>0</v>
      </c>
      <c r="F45" s="5">
        <f t="shared" si="9"/>
        <v>0</v>
      </c>
      <c r="G45" s="5">
        <f t="shared" si="9"/>
        <v>0</v>
      </c>
      <c r="H45" s="29">
        <f t="shared" si="10"/>
        <v>166</v>
      </c>
    </row>
    <row r="46" spans="1:8" ht="15" customHeight="1" x14ac:dyDescent="0.2">
      <c r="A46" s="27" t="s">
        <v>17</v>
      </c>
      <c r="B46" s="4">
        <f t="shared" si="7"/>
        <v>1513</v>
      </c>
      <c r="C46" s="25">
        <f t="shared" si="11"/>
        <v>8100</v>
      </c>
      <c r="D46" s="28">
        <f t="shared" si="8"/>
        <v>12255300</v>
      </c>
      <c r="E46" s="5">
        <f t="shared" si="9"/>
        <v>4</v>
      </c>
      <c r="F46" s="5">
        <f t="shared" si="9"/>
        <v>0</v>
      </c>
      <c r="G46" s="5">
        <f t="shared" si="9"/>
        <v>0</v>
      </c>
      <c r="H46" s="29">
        <f t="shared" si="10"/>
        <v>1517</v>
      </c>
    </row>
    <row r="47" spans="1:8" ht="15" customHeight="1" x14ac:dyDescent="0.2">
      <c r="A47" s="27" t="s">
        <v>18</v>
      </c>
      <c r="B47" s="4">
        <f t="shared" si="7"/>
        <v>155</v>
      </c>
      <c r="C47" s="25">
        <f t="shared" si="11"/>
        <v>17200</v>
      </c>
      <c r="D47" s="28">
        <f t="shared" si="8"/>
        <v>2666000</v>
      </c>
      <c r="E47" s="5">
        <f t="shared" si="9"/>
        <v>0</v>
      </c>
      <c r="F47" s="5">
        <f t="shared" si="9"/>
        <v>0</v>
      </c>
      <c r="G47" s="5">
        <f t="shared" si="9"/>
        <v>0</v>
      </c>
      <c r="H47" s="29">
        <f t="shared" si="10"/>
        <v>155</v>
      </c>
    </row>
    <row r="48" spans="1:8" ht="15" customHeight="1" x14ac:dyDescent="0.2">
      <c r="A48" s="27" t="s">
        <v>19</v>
      </c>
      <c r="B48" s="4">
        <f t="shared" si="7"/>
        <v>168</v>
      </c>
      <c r="C48" s="25">
        <f t="shared" si="11"/>
        <v>22000</v>
      </c>
      <c r="D48" s="28">
        <f t="shared" si="8"/>
        <v>3696000</v>
      </c>
      <c r="E48" s="5">
        <f t="shared" si="9"/>
        <v>0</v>
      </c>
      <c r="F48" s="5">
        <f t="shared" si="9"/>
        <v>0</v>
      </c>
      <c r="G48" s="5">
        <f t="shared" si="9"/>
        <v>0</v>
      </c>
      <c r="H48" s="29">
        <f t="shared" si="10"/>
        <v>168</v>
      </c>
    </row>
    <row r="49" spans="1:10" ht="15" customHeight="1" x14ac:dyDescent="0.2">
      <c r="A49" s="27" t="s">
        <v>20</v>
      </c>
      <c r="B49" s="4">
        <f t="shared" si="7"/>
        <v>440</v>
      </c>
      <c r="C49" s="25">
        <f t="shared" si="11"/>
        <v>25000</v>
      </c>
      <c r="D49" s="28">
        <f t="shared" si="8"/>
        <v>11000000</v>
      </c>
      <c r="E49" s="5">
        <f t="shared" si="9"/>
        <v>0</v>
      </c>
      <c r="F49" s="5">
        <f t="shared" si="9"/>
        <v>0</v>
      </c>
      <c r="G49" s="5">
        <f t="shared" si="9"/>
        <v>0</v>
      </c>
      <c r="H49" s="29">
        <f t="shared" si="10"/>
        <v>440</v>
      </c>
    </row>
    <row r="50" spans="1:10" ht="15" customHeight="1" x14ac:dyDescent="0.2">
      <c r="A50" s="27" t="s">
        <v>21</v>
      </c>
      <c r="B50" s="4">
        <f t="shared" si="7"/>
        <v>0</v>
      </c>
      <c r="C50" s="25">
        <f t="shared" si="11"/>
        <v>5700</v>
      </c>
      <c r="D50" s="28">
        <f t="shared" si="8"/>
        <v>0</v>
      </c>
      <c r="E50" s="5">
        <f t="shared" si="9"/>
        <v>0</v>
      </c>
      <c r="F50" s="5">
        <f t="shared" si="9"/>
        <v>0</v>
      </c>
      <c r="G50" s="5">
        <f t="shared" si="9"/>
        <v>0</v>
      </c>
      <c r="H50" s="29">
        <f t="shared" si="10"/>
        <v>0</v>
      </c>
    </row>
    <row r="51" spans="1:10" ht="15" customHeight="1" x14ac:dyDescent="0.2">
      <c r="A51" s="27" t="s">
        <v>22</v>
      </c>
      <c r="B51" s="4">
        <f t="shared" si="7"/>
        <v>2</v>
      </c>
      <c r="C51" s="25">
        <f t="shared" si="11"/>
        <v>7400</v>
      </c>
      <c r="D51" s="28">
        <f t="shared" si="8"/>
        <v>14800</v>
      </c>
      <c r="E51" s="5">
        <f t="shared" si="9"/>
        <v>0</v>
      </c>
      <c r="F51" s="5">
        <f t="shared" si="9"/>
        <v>0</v>
      </c>
      <c r="G51" s="5">
        <f t="shared" si="9"/>
        <v>0</v>
      </c>
      <c r="H51" s="29">
        <f t="shared" si="10"/>
        <v>2</v>
      </c>
    </row>
    <row r="52" spans="1:10" ht="15" customHeight="1" thickBot="1" x14ac:dyDescent="0.25">
      <c r="A52" s="98" t="s">
        <v>23</v>
      </c>
      <c r="B52" s="113">
        <f t="shared" si="7"/>
        <v>1</v>
      </c>
      <c r="C52" s="25">
        <f t="shared" si="11"/>
        <v>7700</v>
      </c>
      <c r="D52" s="100">
        <f t="shared" si="8"/>
        <v>7700</v>
      </c>
      <c r="E52" s="5">
        <f t="shared" si="9"/>
        <v>0</v>
      </c>
      <c r="F52" s="5">
        <f t="shared" si="9"/>
        <v>0</v>
      </c>
      <c r="G52" s="5">
        <f t="shared" si="9"/>
        <v>0</v>
      </c>
      <c r="H52" s="29">
        <f t="shared" si="10"/>
        <v>1</v>
      </c>
    </row>
    <row r="53" spans="1:10" ht="15" customHeight="1" thickBot="1" x14ac:dyDescent="0.25">
      <c r="A53" s="101" t="s">
        <v>24</v>
      </c>
      <c r="B53" s="102">
        <f>SUM(B44:B52)</f>
        <v>5510</v>
      </c>
      <c r="C53" s="141"/>
      <c r="D53" s="103">
        <f>SUM(D44:D52)</f>
        <v>52885200</v>
      </c>
      <c r="E53" s="104">
        <f>SUM(E44:E52)</f>
        <v>41</v>
      </c>
      <c r="F53" s="105">
        <f>SUM(F44:F52)</f>
        <v>0</v>
      </c>
      <c r="G53" s="105">
        <f>SUM(G44:G52)</f>
        <v>0</v>
      </c>
      <c r="H53" s="106">
        <f>SUM(H44:H52)</f>
        <v>5551</v>
      </c>
    </row>
    <row r="54" spans="1:10" ht="15" customHeight="1" x14ac:dyDescent="0.2">
      <c r="A54" s="107" t="s">
        <v>25</v>
      </c>
      <c r="B54" s="108">
        <f>B22+B38</f>
        <v>5507</v>
      </c>
      <c r="C54" s="138"/>
      <c r="D54" s="15">
        <f>D38+D22</f>
        <v>1530946</v>
      </c>
      <c r="E54" s="37"/>
      <c r="F54" s="37"/>
      <c r="G54" s="37"/>
      <c r="H54" s="37"/>
    </row>
    <row r="55" spans="1:10" ht="15" customHeight="1" x14ac:dyDescent="0.2">
      <c r="A55" s="34" t="s">
        <v>26</v>
      </c>
      <c r="B55" s="139"/>
      <c r="C55" s="139"/>
      <c r="D55" s="36">
        <f>D39+D23</f>
        <v>12800</v>
      </c>
      <c r="E55" s="41"/>
      <c r="F55" s="41"/>
      <c r="G55" s="41"/>
      <c r="H55" s="41"/>
    </row>
    <row r="56" spans="1:10" ht="15" customHeight="1" thickBot="1" x14ac:dyDescent="0.25">
      <c r="A56" s="38" t="s">
        <v>46</v>
      </c>
      <c r="B56" s="140"/>
      <c r="C56" s="140"/>
      <c r="D56" s="40">
        <f>D55+D53</f>
        <v>52898000</v>
      </c>
      <c r="E56" s="41"/>
      <c r="F56" s="41"/>
      <c r="G56" s="41"/>
      <c r="H56" s="41"/>
    </row>
    <row r="57" spans="1:10" ht="13.5" thickBot="1" x14ac:dyDescent="0.25">
      <c r="A57" s="63"/>
      <c r="B57" s="41"/>
      <c r="C57" s="41"/>
      <c r="D57" s="114"/>
      <c r="E57" s="41"/>
      <c r="F57" s="41"/>
      <c r="G57" s="41"/>
      <c r="H57" s="41"/>
    </row>
    <row r="58" spans="1:10" ht="21" customHeight="1" x14ac:dyDescent="0.2">
      <c r="A58" s="162" t="s">
        <v>53</v>
      </c>
      <c r="B58" s="163"/>
      <c r="C58" s="163"/>
      <c r="D58" s="164"/>
      <c r="E58" s="162" t="s">
        <v>54</v>
      </c>
      <c r="F58" s="163"/>
      <c r="G58" s="163"/>
      <c r="H58" s="164"/>
      <c r="J58" s="64"/>
    </row>
    <row r="59" spans="1:10" ht="24" x14ac:dyDescent="0.2">
      <c r="A59" s="115" t="s">
        <v>7</v>
      </c>
      <c r="B59" s="116" t="s">
        <v>9</v>
      </c>
      <c r="C59" s="116" t="s">
        <v>33</v>
      </c>
      <c r="D59" s="117" t="s">
        <v>34</v>
      </c>
      <c r="E59" s="115" t="s">
        <v>7</v>
      </c>
      <c r="F59" s="116" t="s">
        <v>9</v>
      </c>
      <c r="G59" s="116" t="s">
        <v>33</v>
      </c>
      <c r="H59" s="117" t="s">
        <v>34</v>
      </c>
      <c r="J59" s="64"/>
    </row>
    <row r="60" spans="1:10" ht="15" hidden="1" customHeight="1" x14ac:dyDescent="0.2">
      <c r="A60" s="147" t="s">
        <v>15</v>
      </c>
      <c r="B60" s="118">
        <v>6400</v>
      </c>
      <c r="C60" s="119">
        <v>0</v>
      </c>
      <c r="D60" s="120">
        <f>B60*C60</f>
        <v>0</v>
      </c>
      <c r="E60" s="147" t="s">
        <v>15</v>
      </c>
      <c r="F60" s="118">
        <v>6400</v>
      </c>
      <c r="G60" s="119">
        <v>0</v>
      </c>
      <c r="H60" s="120">
        <f>F60*G60</f>
        <v>0</v>
      </c>
      <c r="J60" s="64"/>
    </row>
    <row r="61" spans="1:10" ht="15" customHeight="1" x14ac:dyDescent="0.2">
      <c r="A61" s="147"/>
      <c r="B61" s="118">
        <v>6900</v>
      </c>
      <c r="C61" s="13">
        <v>0</v>
      </c>
      <c r="D61" s="120">
        <f t="shared" ref="D61:D66" si="12">B61*C61</f>
        <v>0</v>
      </c>
      <c r="E61" s="147"/>
      <c r="F61" s="118">
        <f>C12</f>
        <v>7400</v>
      </c>
      <c r="G61" s="13">
        <v>10</v>
      </c>
      <c r="H61" s="120">
        <f t="shared" ref="H61:H66" si="13">F61*G61</f>
        <v>74000</v>
      </c>
      <c r="J61" s="64"/>
    </row>
    <row r="62" spans="1:10" ht="15" customHeight="1" x14ac:dyDescent="0.2">
      <c r="A62" s="142" t="s">
        <v>17</v>
      </c>
      <c r="B62" s="118">
        <v>7600</v>
      </c>
      <c r="C62" s="13">
        <v>0</v>
      </c>
      <c r="D62" s="120">
        <f t="shared" si="12"/>
        <v>0</v>
      </c>
      <c r="E62" s="143" t="s">
        <v>17</v>
      </c>
      <c r="F62" s="118">
        <f>C14</f>
        <v>8100</v>
      </c>
      <c r="G62" s="13">
        <v>6</v>
      </c>
      <c r="H62" s="120">
        <f t="shared" si="13"/>
        <v>48600</v>
      </c>
      <c r="J62" s="64"/>
    </row>
    <row r="63" spans="1:10" ht="15" customHeight="1" x14ac:dyDescent="0.2">
      <c r="A63" s="142" t="s">
        <v>18</v>
      </c>
      <c r="B63" s="118">
        <v>16100</v>
      </c>
      <c r="C63" s="13">
        <v>0</v>
      </c>
      <c r="D63" s="120">
        <f t="shared" si="12"/>
        <v>0</v>
      </c>
      <c r="E63" s="143" t="s">
        <v>18</v>
      </c>
      <c r="F63" s="118">
        <f t="shared" ref="F63:F65" si="14">C15</f>
        <v>17200</v>
      </c>
      <c r="G63" s="13">
        <v>1</v>
      </c>
      <c r="H63" s="120">
        <f t="shared" si="13"/>
        <v>17200</v>
      </c>
      <c r="J63" s="64"/>
    </row>
    <row r="64" spans="1:10" ht="15" customHeight="1" x14ac:dyDescent="0.2">
      <c r="A64" s="142" t="s">
        <v>19</v>
      </c>
      <c r="B64" s="118">
        <v>20600</v>
      </c>
      <c r="C64" s="13">
        <v>0</v>
      </c>
      <c r="D64" s="120">
        <f t="shared" si="12"/>
        <v>0</v>
      </c>
      <c r="E64" s="143" t="s">
        <v>19</v>
      </c>
      <c r="F64" s="118">
        <f t="shared" si="14"/>
        <v>22000</v>
      </c>
      <c r="G64" s="13">
        <v>0</v>
      </c>
      <c r="H64" s="120">
        <f t="shared" si="13"/>
        <v>0</v>
      </c>
      <c r="J64" s="64"/>
    </row>
    <row r="65" spans="1:10" ht="15" customHeight="1" thickBot="1" x14ac:dyDescent="0.25">
      <c r="A65" s="142" t="s">
        <v>20</v>
      </c>
      <c r="B65" s="118">
        <v>23400</v>
      </c>
      <c r="C65" s="13">
        <v>0</v>
      </c>
      <c r="D65" s="120">
        <f t="shared" si="12"/>
        <v>0</v>
      </c>
      <c r="E65" s="143" t="s">
        <v>20</v>
      </c>
      <c r="F65" s="118">
        <f t="shared" si="14"/>
        <v>25000</v>
      </c>
      <c r="G65" s="13">
        <v>0</v>
      </c>
      <c r="H65" s="120">
        <f t="shared" si="13"/>
        <v>0</v>
      </c>
      <c r="J65" s="64"/>
    </row>
    <row r="66" spans="1:10" ht="15" hidden="1" customHeight="1" thickBot="1" x14ac:dyDescent="0.25">
      <c r="A66" s="121"/>
      <c r="B66" s="122"/>
      <c r="C66" s="123">
        <v>0</v>
      </c>
      <c r="D66" s="124">
        <f t="shared" si="12"/>
        <v>0</v>
      </c>
      <c r="E66" s="121"/>
      <c r="F66" s="122"/>
      <c r="G66" s="123">
        <v>0</v>
      </c>
      <c r="H66" s="124">
        <f t="shared" si="13"/>
        <v>0</v>
      </c>
      <c r="J66" s="64"/>
    </row>
    <row r="67" spans="1:10" ht="27" customHeight="1" thickBot="1" x14ac:dyDescent="0.25">
      <c r="A67" s="148" t="s">
        <v>35</v>
      </c>
      <c r="B67" s="149"/>
      <c r="C67" s="125">
        <f>SUM(C60:C66)</f>
        <v>0</v>
      </c>
      <c r="D67" s="126">
        <f>+D61+D62+D63+D64+D65</f>
        <v>0</v>
      </c>
      <c r="E67" s="148" t="s">
        <v>35</v>
      </c>
      <c r="F67" s="149"/>
      <c r="G67" s="125">
        <f>SUM(G60:G66)</f>
        <v>17</v>
      </c>
      <c r="H67" s="126">
        <f>+H61+H62+H63+H64+H65</f>
        <v>139800</v>
      </c>
      <c r="J67" s="64"/>
    </row>
    <row r="68" spans="1:10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</row>
    <row r="69" spans="1:10" ht="13.5" thickBot="1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</row>
    <row r="70" spans="1:10" s="64" customFormat="1" ht="23.1" customHeight="1" x14ac:dyDescent="0.2">
      <c r="A70" s="144" t="s">
        <v>36</v>
      </c>
      <c r="B70" s="152">
        <f>D56</f>
        <v>52898000</v>
      </c>
      <c r="C70" s="153"/>
      <c r="D70" s="127"/>
    </row>
    <row r="71" spans="1:10" s="64" customFormat="1" ht="23.1" customHeight="1" x14ac:dyDescent="0.2">
      <c r="A71" s="115" t="s">
        <v>37</v>
      </c>
      <c r="B71" s="154">
        <f>D67+H67</f>
        <v>139800</v>
      </c>
      <c r="C71" s="155"/>
    </row>
    <row r="72" spans="1:10" s="64" customFormat="1" ht="23.1" customHeight="1" x14ac:dyDescent="0.2">
      <c r="A72" s="145" t="s">
        <v>38</v>
      </c>
      <c r="B72" s="156">
        <f>B54*278</f>
        <v>1530946</v>
      </c>
      <c r="C72" s="157"/>
      <c r="D72" s="128"/>
    </row>
    <row r="73" spans="1:10" s="64" customFormat="1" ht="23.1" customHeight="1" x14ac:dyDescent="0.2">
      <c r="A73" s="78" t="s">
        <v>39</v>
      </c>
      <c r="B73" s="158">
        <f>B70*10%</f>
        <v>5289800</v>
      </c>
      <c r="C73" s="159"/>
      <c r="D73" s="80"/>
    </row>
    <row r="74" spans="1:10" s="64" customFormat="1" ht="23.1" customHeight="1" x14ac:dyDescent="0.2">
      <c r="A74" s="145" t="s">
        <v>40</v>
      </c>
      <c r="B74" s="156">
        <f>ROUND((B70-B72-B73)*70%,0)</f>
        <v>32254078</v>
      </c>
      <c r="C74" s="157"/>
      <c r="D74" s="80"/>
      <c r="E74" s="76"/>
      <c r="F74" s="76"/>
      <c r="G74" s="76"/>
    </row>
    <row r="75" spans="1:10" s="64" customFormat="1" ht="23.1" customHeight="1" thickBot="1" x14ac:dyDescent="0.25">
      <c r="A75" s="146" t="s">
        <v>52</v>
      </c>
      <c r="B75" s="160">
        <f>ROUND((B70-B72-B73)*30%,0)</f>
        <v>13823176</v>
      </c>
      <c r="C75" s="161"/>
      <c r="D75" s="80"/>
      <c r="E75" s="89"/>
      <c r="F75" s="89"/>
      <c r="G75" s="89"/>
    </row>
    <row r="76" spans="1:10" ht="20.25" customHeight="1" x14ac:dyDescent="0.2">
      <c r="A76" s="64"/>
      <c r="B76" s="64"/>
      <c r="C76" s="64"/>
      <c r="D76" s="80"/>
      <c r="E76" s="151" t="s">
        <v>47</v>
      </c>
      <c r="F76" s="151"/>
      <c r="G76" s="151"/>
      <c r="H76" s="64"/>
      <c r="I76" s="64"/>
      <c r="J76" s="64"/>
    </row>
    <row r="77" spans="1:10" ht="14.25" customHeight="1" x14ac:dyDescent="0.2">
      <c r="A77" s="150"/>
      <c r="B77" s="150"/>
      <c r="C77" s="150"/>
      <c r="D77" s="150"/>
      <c r="E77" s="150"/>
      <c r="F77" s="150"/>
      <c r="G77" s="150"/>
      <c r="H77" s="150"/>
      <c r="I77" s="150"/>
      <c r="J77" s="150"/>
    </row>
    <row r="78" spans="1:10" ht="15.75" customHeight="1" x14ac:dyDescent="0.2">
      <c r="A78" s="150"/>
      <c r="B78" s="150"/>
      <c r="C78" s="150"/>
      <c r="D78" s="150"/>
      <c r="E78" s="150"/>
      <c r="F78" s="150"/>
      <c r="G78" s="150"/>
      <c r="H78" s="150"/>
      <c r="I78" s="150"/>
      <c r="J78" s="150"/>
    </row>
    <row r="79" spans="1:10" ht="20.100000000000001" customHeight="1" x14ac:dyDescent="0.2">
      <c r="A79" s="64"/>
      <c r="B79" s="64"/>
      <c r="C79" s="64"/>
      <c r="D79" s="80"/>
      <c r="E79" s="64"/>
      <c r="F79" s="64"/>
      <c r="G79" s="64"/>
      <c r="H79" s="64"/>
      <c r="I79" s="64"/>
      <c r="J79" s="64"/>
    </row>
    <row r="80" spans="1:10" ht="20.100000000000001" customHeight="1" x14ac:dyDescent="0.2">
      <c r="A80" s="64"/>
      <c r="B80" s="64"/>
      <c r="C80" s="64"/>
      <c r="D80" s="80"/>
      <c r="E80" s="64"/>
      <c r="F80" s="64"/>
      <c r="G80" s="64"/>
      <c r="H80" s="64"/>
      <c r="I80" s="64"/>
      <c r="J80" s="64"/>
    </row>
    <row r="81" spans="1:10" ht="20.100000000000001" customHeight="1" x14ac:dyDescent="0.2">
      <c r="A81" s="151"/>
      <c r="B81" s="151"/>
      <c r="C81" s="151"/>
      <c r="D81" s="80"/>
      <c r="E81" s="64"/>
      <c r="F81" s="64"/>
      <c r="G81" s="64"/>
      <c r="H81" s="64"/>
      <c r="I81" s="64"/>
      <c r="J81" s="64"/>
    </row>
    <row r="82" spans="1:10" ht="20.100000000000001" customHeight="1" x14ac:dyDescent="0.2">
      <c r="D82" s="80"/>
      <c r="E82" s="64"/>
      <c r="F82" s="64"/>
      <c r="G82" s="64"/>
      <c r="H82" s="64"/>
      <c r="I82" s="64"/>
      <c r="J82" s="64"/>
    </row>
    <row r="83" spans="1:10" ht="20.100000000000001" customHeight="1" x14ac:dyDescent="0.2">
      <c r="A83" s="64"/>
      <c r="B83" s="64"/>
      <c r="C83" s="64"/>
      <c r="E83" s="64"/>
      <c r="F83" s="64"/>
      <c r="G83" s="64"/>
      <c r="H83" s="64"/>
      <c r="I83" s="64"/>
      <c r="J83" s="64"/>
    </row>
    <row r="84" spans="1:10" ht="0.75" customHeight="1" x14ac:dyDescent="0.2">
      <c r="A84" s="64"/>
      <c r="B84" s="64"/>
      <c r="C84" s="64"/>
      <c r="E84" s="64"/>
      <c r="F84" s="64"/>
      <c r="G84" s="64"/>
      <c r="H84" s="64"/>
      <c r="I84" s="64"/>
      <c r="J84" s="64"/>
    </row>
    <row r="85" spans="1:10" ht="19.5" customHeight="1" x14ac:dyDescent="0.2">
      <c r="E85" s="64"/>
      <c r="F85" s="64"/>
      <c r="G85" s="64"/>
      <c r="H85" s="64"/>
      <c r="I85" s="64"/>
      <c r="J85" s="64"/>
    </row>
    <row r="86" spans="1:10" ht="19.5" customHeight="1" x14ac:dyDescent="0.2">
      <c r="E86" s="64"/>
      <c r="F86" s="64"/>
      <c r="G86" s="64"/>
      <c r="H86" s="64"/>
      <c r="I86" s="64"/>
      <c r="J86" s="64"/>
    </row>
    <row r="87" spans="1:10" ht="19.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</row>
    <row r="88" spans="1:10" ht="19.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</row>
    <row r="89" spans="1:10" ht="20.100000000000001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</row>
    <row r="90" spans="1:10" ht="20.100000000000001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</row>
    <row r="91" spans="1:10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</row>
    <row r="92" spans="1:10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</row>
    <row r="93" spans="1:10" x14ac:dyDescent="0.2">
      <c r="A93" s="64"/>
      <c r="B93" s="64"/>
      <c r="C93" s="64"/>
      <c r="D93" s="64"/>
      <c r="G93" s="64"/>
      <c r="H93" s="64"/>
      <c r="I93" s="64"/>
      <c r="J93" s="64"/>
    </row>
    <row r="94" spans="1:10" x14ac:dyDescent="0.2">
      <c r="G94" s="64"/>
      <c r="H94" s="64"/>
      <c r="I94" s="64"/>
      <c r="J94" s="64"/>
    </row>
    <row r="95" spans="1:10" x14ac:dyDescent="0.2">
      <c r="G95" s="64"/>
      <c r="H95" s="64"/>
      <c r="I95" s="64"/>
      <c r="J95" s="64"/>
    </row>
    <row r="96" spans="1:10" x14ac:dyDescent="0.2">
      <c r="G96" s="64"/>
      <c r="H96" s="64"/>
      <c r="I96" s="64"/>
      <c r="J96" s="64"/>
    </row>
    <row r="97" spans="7:10" x14ac:dyDescent="0.2">
      <c r="G97" s="64"/>
      <c r="H97" s="64"/>
      <c r="I97" s="64"/>
      <c r="J97" s="64"/>
    </row>
    <row r="98" spans="7:10" x14ac:dyDescent="0.2">
      <c r="G98" s="64"/>
      <c r="H98" s="64"/>
      <c r="I98" s="64"/>
      <c r="J98" s="64"/>
    </row>
    <row r="99" spans="7:10" x14ac:dyDescent="0.2">
      <c r="G99" s="64"/>
      <c r="H99" s="64"/>
      <c r="I99" s="64"/>
      <c r="J99" s="64"/>
    </row>
    <row r="100" spans="7:10" x14ac:dyDescent="0.2">
      <c r="G100" s="64"/>
      <c r="H100" s="64"/>
      <c r="I100" s="64"/>
      <c r="J100" s="64"/>
    </row>
    <row r="101" spans="7:10" x14ac:dyDescent="0.2">
      <c r="G101" s="64"/>
      <c r="H101" s="64"/>
      <c r="I101" s="64"/>
      <c r="J101" s="64"/>
    </row>
    <row r="102" spans="7:10" x14ac:dyDescent="0.2">
      <c r="G102" s="64"/>
      <c r="H102" s="64"/>
      <c r="I102" s="64"/>
      <c r="J102" s="64"/>
    </row>
    <row r="103" spans="7:10" x14ac:dyDescent="0.2">
      <c r="G103" s="64"/>
      <c r="H103" s="64"/>
      <c r="I103" s="64"/>
      <c r="J103" s="64"/>
    </row>
    <row r="104" spans="7:10" x14ac:dyDescent="0.2">
      <c r="G104" s="64"/>
      <c r="H104" s="64"/>
      <c r="I104" s="64"/>
      <c r="J104" s="64"/>
    </row>
    <row r="105" spans="7:10" x14ac:dyDescent="0.2">
      <c r="G105" s="64"/>
      <c r="H105" s="64"/>
      <c r="I105" s="64"/>
      <c r="J105" s="64"/>
    </row>
    <row r="106" spans="7:10" x14ac:dyDescent="0.2">
      <c r="G106" s="64"/>
      <c r="H106" s="64"/>
      <c r="I106" s="64"/>
      <c r="J106" s="64"/>
    </row>
    <row r="107" spans="7:10" x14ac:dyDescent="0.2">
      <c r="G107" s="64"/>
      <c r="H107" s="64"/>
      <c r="I107" s="64"/>
      <c r="J107" s="64"/>
    </row>
    <row r="108" spans="7:10" x14ac:dyDescent="0.2">
      <c r="G108" s="64"/>
      <c r="H108" s="64"/>
      <c r="I108" s="64"/>
      <c r="J108" s="64"/>
    </row>
    <row r="109" spans="7:10" x14ac:dyDescent="0.2">
      <c r="G109" s="64"/>
      <c r="H109" s="64"/>
      <c r="I109" s="64"/>
      <c r="J109" s="64"/>
    </row>
    <row r="110" spans="7:10" x14ac:dyDescent="0.2">
      <c r="G110" s="64"/>
      <c r="H110" s="64"/>
      <c r="I110" s="64"/>
      <c r="J110" s="64"/>
    </row>
    <row r="111" spans="7:10" x14ac:dyDescent="0.2">
      <c r="G111" s="64"/>
      <c r="H111" s="64"/>
      <c r="I111" s="64"/>
      <c r="J111" s="64"/>
    </row>
    <row r="112" spans="7:10" x14ac:dyDescent="0.2">
      <c r="G112" s="64"/>
      <c r="H112" s="64"/>
      <c r="I112" s="64"/>
      <c r="J112" s="64"/>
    </row>
    <row r="113" spans="7:10" x14ac:dyDescent="0.2">
      <c r="G113" s="64"/>
      <c r="H113" s="64"/>
      <c r="I113" s="64"/>
      <c r="J113" s="64"/>
    </row>
    <row r="114" spans="7:10" x14ac:dyDescent="0.2">
      <c r="G114" s="64"/>
      <c r="H114" s="64"/>
      <c r="I114" s="64"/>
      <c r="J114" s="64"/>
    </row>
  </sheetData>
  <sheetProtection password="DC73" sheet="1" objects="1" scenarios="1"/>
  <mergeCells count="27">
    <mergeCell ref="A58:D58"/>
    <mergeCell ref="A1:A4"/>
    <mergeCell ref="B1:F4"/>
    <mergeCell ref="G1:H1"/>
    <mergeCell ref="G2:H2"/>
    <mergeCell ref="G3:H3"/>
    <mergeCell ref="G4:H4"/>
    <mergeCell ref="B6:C6"/>
    <mergeCell ref="B8:D8"/>
    <mergeCell ref="A10:H10"/>
    <mergeCell ref="A26:H26"/>
    <mergeCell ref="A42:H42"/>
    <mergeCell ref="E58:H58"/>
    <mergeCell ref="A60:A61"/>
    <mergeCell ref="A67:B67"/>
    <mergeCell ref="A77:J77"/>
    <mergeCell ref="A78:J78"/>
    <mergeCell ref="A81:C81"/>
    <mergeCell ref="B70:C70"/>
    <mergeCell ref="B71:C71"/>
    <mergeCell ref="B72:C72"/>
    <mergeCell ref="B73:C73"/>
    <mergeCell ref="B74:C74"/>
    <mergeCell ref="E76:G76"/>
    <mergeCell ref="E60:E61"/>
    <mergeCell ref="E67:F67"/>
    <mergeCell ref="B75:C75"/>
  </mergeCells>
  <printOptions horizontalCentered="1" verticalCentered="1"/>
  <pageMargins left="0.59027777777777779" right="0.39374999999999999" top="0.19652777777777777" bottom="0.59027777777777779" header="0.51180555555555551" footer="0"/>
  <pageSetup paperSize="5" scale="60" firstPageNumber="0" orientation="portrait" r:id="rId1"/>
  <headerFooter alignWithMargins="0">
    <oddFooter>&amp;LVersion 2&amp;C&amp;D - &amp;T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:J114"/>
  <sheetViews>
    <sheetView topLeftCell="A58" zoomScale="90" zoomScaleNormal="90" workbookViewId="0">
      <selection activeCell="G61" sqref="G61:G65"/>
    </sheetView>
  </sheetViews>
  <sheetFormatPr baseColWidth="10" defaultRowHeight="12.75" x14ac:dyDescent="0.2"/>
  <cols>
    <col min="1" max="1" width="21.85546875" style="17" customWidth="1"/>
    <col min="2" max="2" width="14.28515625" style="17" customWidth="1"/>
    <col min="3" max="3" width="13.5703125" style="17" customWidth="1"/>
    <col min="4" max="4" width="14.42578125" style="17" customWidth="1"/>
    <col min="5" max="6" width="13.5703125" style="17" customWidth="1"/>
    <col min="7" max="7" width="13.140625" style="17" customWidth="1"/>
    <col min="8" max="8" width="13.5703125" style="17" customWidth="1"/>
    <col min="9" max="9" width="15.140625" style="17" customWidth="1"/>
    <col min="10" max="16384" width="11.42578125" style="17"/>
  </cols>
  <sheetData>
    <row r="1" spans="1:8" ht="48" customHeight="1" x14ac:dyDescent="0.2">
      <c r="A1" s="167"/>
      <c r="B1" s="168" t="s">
        <v>50</v>
      </c>
      <c r="C1" s="168"/>
      <c r="D1" s="168"/>
      <c r="E1" s="168"/>
      <c r="F1" s="169"/>
      <c r="G1" s="170"/>
      <c r="H1" s="170"/>
    </row>
    <row r="2" spans="1:8" x14ac:dyDescent="0.15">
      <c r="A2" s="167"/>
      <c r="B2" s="167"/>
      <c r="C2" s="168"/>
      <c r="D2" s="168"/>
      <c r="E2" s="168"/>
      <c r="F2" s="168"/>
      <c r="G2" s="171" t="s">
        <v>51</v>
      </c>
      <c r="H2" s="171" t="s">
        <v>0</v>
      </c>
    </row>
    <row r="3" spans="1:8" ht="14.25" customHeight="1" x14ac:dyDescent="0.15">
      <c r="A3" s="167"/>
      <c r="B3" s="167"/>
      <c r="C3" s="168"/>
      <c r="D3" s="168"/>
      <c r="E3" s="168"/>
      <c r="F3" s="168"/>
      <c r="G3" s="172" t="s">
        <v>49</v>
      </c>
      <c r="H3" s="172" t="s">
        <v>1</v>
      </c>
    </row>
    <row r="4" spans="1:8" ht="14.25" customHeight="1" x14ac:dyDescent="0.15">
      <c r="A4" s="167"/>
      <c r="B4" s="167"/>
      <c r="C4" s="168"/>
      <c r="D4" s="168"/>
      <c r="E4" s="168"/>
      <c r="F4" s="168"/>
      <c r="G4" s="172" t="s">
        <v>2</v>
      </c>
      <c r="H4" s="172" t="s">
        <v>2</v>
      </c>
    </row>
    <row r="5" spans="1:8" ht="14.25" customHeight="1" x14ac:dyDescent="0.2">
      <c r="A5" s="1"/>
      <c r="B5" s="97"/>
      <c r="C5" s="97"/>
      <c r="D5" s="41"/>
      <c r="E5" s="41"/>
      <c r="F5" s="41"/>
      <c r="G5" s="41"/>
      <c r="H5" s="41"/>
    </row>
    <row r="6" spans="1:8" ht="12.75" customHeight="1" x14ac:dyDescent="0.2">
      <c r="A6" s="1" t="s">
        <v>3</v>
      </c>
      <c r="B6" s="173" t="str">
        <f>RIM!B6</f>
        <v>PANDEQUESO</v>
      </c>
      <c r="C6" s="173"/>
      <c r="D6" s="41"/>
    </row>
    <row r="7" spans="1:8" x14ac:dyDescent="0.2">
      <c r="A7" s="1"/>
      <c r="B7" s="93"/>
      <c r="C7" s="93"/>
      <c r="D7" s="41"/>
    </row>
    <row r="8" spans="1:8" ht="12.75" customHeight="1" x14ac:dyDescent="0.2">
      <c r="A8" s="1" t="s">
        <v>5</v>
      </c>
      <c r="B8" s="174">
        <f>RIM!B8+15</f>
        <v>42659</v>
      </c>
      <c r="C8" s="174"/>
      <c r="D8" s="174"/>
      <c r="E8" s="41"/>
      <c r="F8" s="41"/>
      <c r="G8" s="41"/>
      <c r="H8" s="41"/>
    </row>
    <row r="9" spans="1:8" ht="13.5" thickBot="1" x14ac:dyDescent="0.25"/>
    <row r="10" spans="1:8" ht="15.75" customHeight="1" thickBot="1" x14ac:dyDescent="0.25">
      <c r="A10" s="175" t="s">
        <v>6</v>
      </c>
      <c r="B10" s="175"/>
      <c r="C10" s="175"/>
      <c r="D10" s="175"/>
      <c r="E10" s="175"/>
      <c r="F10" s="175"/>
      <c r="G10" s="175"/>
      <c r="H10" s="175"/>
    </row>
    <row r="11" spans="1:8" ht="36.75" thickBot="1" x14ac:dyDescent="0.25">
      <c r="A11" s="23" t="s">
        <v>7</v>
      </c>
      <c r="B11" s="23" t="s">
        <v>8</v>
      </c>
      <c r="C11" s="23" t="s">
        <v>9</v>
      </c>
      <c r="D11" s="23" t="s">
        <v>10</v>
      </c>
      <c r="E11" s="23" t="s">
        <v>11</v>
      </c>
      <c r="F11" s="23" t="s">
        <v>12</v>
      </c>
      <c r="G11" s="23" t="s">
        <v>13</v>
      </c>
      <c r="H11" s="23" t="s">
        <v>14</v>
      </c>
    </row>
    <row r="12" spans="1:8" ht="15" customHeight="1" x14ac:dyDescent="0.2">
      <c r="A12" s="24" t="s">
        <v>15</v>
      </c>
      <c r="B12" s="8">
        <v>1598</v>
      </c>
      <c r="C12" s="25">
        <v>7400</v>
      </c>
      <c r="D12" s="25">
        <f t="shared" ref="D12:D20" si="0">C12*B12</f>
        <v>11825200</v>
      </c>
      <c r="E12" s="8">
        <v>19</v>
      </c>
      <c r="F12" s="10">
        <v>0</v>
      </c>
      <c r="G12" s="10">
        <v>0</v>
      </c>
      <c r="H12" s="26">
        <f t="shared" ref="H12:H20" si="1">B12+E12+F12+G12</f>
        <v>1617</v>
      </c>
    </row>
    <row r="13" spans="1:8" ht="15" customHeight="1" x14ac:dyDescent="0.2">
      <c r="A13" s="27" t="s">
        <v>16</v>
      </c>
      <c r="B13" s="10">
        <v>53</v>
      </c>
      <c r="C13" s="25">
        <v>3400</v>
      </c>
      <c r="D13" s="28">
        <f t="shared" si="0"/>
        <v>180200</v>
      </c>
      <c r="E13" s="10">
        <v>0</v>
      </c>
      <c r="F13" s="10">
        <v>0</v>
      </c>
      <c r="G13" s="10">
        <v>0</v>
      </c>
      <c r="H13" s="29">
        <f t="shared" si="1"/>
        <v>53</v>
      </c>
    </row>
    <row r="14" spans="1:8" ht="15" customHeight="1" x14ac:dyDescent="0.2">
      <c r="A14" s="27" t="s">
        <v>17</v>
      </c>
      <c r="B14" s="10">
        <v>871</v>
      </c>
      <c r="C14" s="25">
        <v>8100</v>
      </c>
      <c r="D14" s="28">
        <f t="shared" si="0"/>
        <v>7055100</v>
      </c>
      <c r="E14" s="10">
        <v>2</v>
      </c>
      <c r="F14" s="10">
        <v>0</v>
      </c>
      <c r="G14" s="10">
        <v>0</v>
      </c>
      <c r="H14" s="29">
        <f t="shared" si="1"/>
        <v>873</v>
      </c>
    </row>
    <row r="15" spans="1:8" ht="15" customHeight="1" x14ac:dyDescent="0.2">
      <c r="A15" s="27" t="s">
        <v>18</v>
      </c>
      <c r="B15" s="10">
        <v>89</v>
      </c>
      <c r="C15" s="25">
        <v>17200</v>
      </c>
      <c r="D15" s="28">
        <f t="shared" si="0"/>
        <v>1530800</v>
      </c>
      <c r="E15" s="10">
        <v>0</v>
      </c>
      <c r="F15" s="10">
        <v>0</v>
      </c>
      <c r="G15" s="10">
        <v>0</v>
      </c>
      <c r="H15" s="29">
        <f t="shared" si="1"/>
        <v>89</v>
      </c>
    </row>
    <row r="16" spans="1:8" ht="15" customHeight="1" x14ac:dyDescent="0.2">
      <c r="A16" s="27" t="s">
        <v>19</v>
      </c>
      <c r="B16" s="10">
        <v>106</v>
      </c>
      <c r="C16" s="25">
        <v>22000</v>
      </c>
      <c r="D16" s="28">
        <f t="shared" si="0"/>
        <v>2332000</v>
      </c>
      <c r="E16" s="10">
        <v>0</v>
      </c>
      <c r="F16" s="10">
        <v>0</v>
      </c>
      <c r="G16" s="10">
        <v>0</v>
      </c>
      <c r="H16" s="29">
        <f t="shared" si="1"/>
        <v>106</v>
      </c>
    </row>
    <row r="17" spans="1:8" ht="15" customHeight="1" x14ac:dyDescent="0.2">
      <c r="A17" s="27" t="s">
        <v>20</v>
      </c>
      <c r="B17" s="10">
        <v>353</v>
      </c>
      <c r="C17" s="25">
        <v>25000</v>
      </c>
      <c r="D17" s="28">
        <f t="shared" si="0"/>
        <v>8825000</v>
      </c>
      <c r="E17" s="10">
        <v>0</v>
      </c>
      <c r="F17" s="10">
        <v>0</v>
      </c>
      <c r="G17" s="10">
        <v>0</v>
      </c>
      <c r="H17" s="29">
        <f t="shared" si="1"/>
        <v>353</v>
      </c>
    </row>
    <row r="18" spans="1:8" ht="15" customHeight="1" x14ac:dyDescent="0.2">
      <c r="A18" s="27" t="s">
        <v>21</v>
      </c>
      <c r="B18" s="10">
        <v>2</v>
      </c>
      <c r="C18" s="25">
        <v>5700</v>
      </c>
      <c r="D18" s="28">
        <f t="shared" si="0"/>
        <v>11400</v>
      </c>
      <c r="E18" s="10">
        <v>0</v>
      </c>
      <c r="F18" s="10">
        <v>0</v>
      </c>
      <c r="G18" s="10">
        <v>0</v>
      </c>
      <c r="H18" s="29">
        <f t="shared" si="1"/>
        <v>2</v>
      </c>
    </row>
    <row r="19" spans="1:8" ht="15" customHeight="1" x14ac:dyDescent="0.2">
      <c r="A19" s="27" t="s">
        <v>22</v>
      </c>
      <c r="B19" s="10">
        <v>2</v>
      </c>
      <c r="C19" s="25">
        <v>7400</v>
      </c>
      <c r="D19" s="28">
        <f t="shared" si="0"/>
        <v>14800</v>
      </c>
      <c r="E19" s="10">
        <v>0</v>
      </c>
      <c r="F19" s="10">
        <v>0</v>
      </c>
      <c r="G19" s="10">
        <v>0</v>
      </c>
      <c r="H19" s="29">
        <f t="shared" si="1"/>
        <v>2</v>
      </c>
    </row>
    <row r="20" spans="1:8" ht="15" customHeight="1" thickBot="1" x14ac:dyDescent="0.25">
      <c r="A20" s="98" t="s">
        <v>23</v>
      </c>
      <c r="B20" s="12">
        <v>0</v>
      </c>
      <c r="C20" s="99">
        <v>7700</v>
      </c>
      <c r="D20" s="100">
        <f t="shared" si="0"/>
        <v>0</v>
      </c>
      <c r="E20" s="10">
        <v>0</v>
      </c>
      <c r="F20" s="10">
        <v>0</v>
      </c>
      <c r="G20" s="10">
        <v>0</v>
      </c>
      <c r="H20" s="29">
        <f t="shared" si="1"/>
        <v>0</v>
      </c>
    </row>
    <row r="21" spans="1:8" ht="15" customHeight="1" thickBot="1" x14ac:dyDescent="0.25">
      <c r="A21" s="101" t="s">
        <v>24</v>
      </c>
      <c r="B21" s="102">
        <f>SUM(B12:B20)</f>
        <v>3074</v>
      </c>
      <c r="C21" s="137"/>
      <c r="D21" s="103">
        <f>SUM(D12:D20)</f>
        <v>31774500</v>
      </c>
      <c r="E21" s="104">
        <f>SUM(E12:E20)</f>
        <v>21</v>
      </c>
      <c r="F21" s="104">
        <f t="shared" ref="F21:G21" si="2">SUM(F12:F20)</f>
        <v>0</v>
      </c>
      <c r="G21" s="104">
        <f t="shared" si="2"/>
        <v>0</v>
      </c>
      <c r="H21" s="106">
        <f>SUM(H12:H20)</f>
        <v>3095</v>
      </c>
    </row>
    <row r="22" spans="1:8" ht="15" customHeight="1" x14ac:dyDescent="0.2">
      <c r="A22" s="107" t="s">
        <v>25</v>
      </c>
      <c r="B22" s="108">
        <f>SUM(B12:B17)</f>
        <v>3070</v>
      </c>
      <c r="C22" s="138"/>
      <c r="D22" s="15">
        <f>+B22*278</f>
        <v>853460</v>
      </c>
      <c r="E22" s="37"/>
      <c r="F22" s="37"/>
      <c r="G22" s="37"/>
      <c r="H22" s="37"/>
    </row>
    <row r="23" spans="1:8" ht="15" customHeight="1" x14ac:dyDescent="0.2">
      <c r="A23" s="34" t="s">
        <v>26</v>
      </c>
      <c r="B23" s="139"/>
      <c r="C23" s="139"/>
      <c r="D23" s="3">
        <v>17500</v>
      </c>
      <c r="E23" s="41"/>
      <c r="F23" s="41"/>
      <c r="G23" s="41"/>
      <c r="H23" s="41"/>
    </row>
    <row r="24" spans="1:8" ht="15" customHeight="1" thickBot="1" x14ac:dyDescent="0.25">
      <c r="A24" s="38" t="s">
        <v>27</v>
      </c>
      <c r="B24" s="140"/>
      <c r="C24" s="140"/>
      <c r="D24" s="40">
        <f>D23+D21</f>
        <v>31792000</v>
      </c>
      <c r="E24" s="41"/>
      <c r="F24" s="41"/>
      <c r="G24" s="41"/>
      <c r="H24" s="41"/>
    </row>
    <row r="25" spans="1:8" ht="13.5" thickBot="1" x14ac:dyDescent="0.25"/>
    <row r="26" spans="1:8" ht="15.75" customHeight="1" thickBot="1" x14ac:dyDescent="0.25">
      <c r="A26" s="175" t="s">
        <v>28</v>
      </c>
      <c r="B26" s="175"/>
      <c r="C26" s="175"/>
      <c r="D26" s="175"/>
      <c r="E26" s="175"/>
      <c r="F26" s="175"/>
      <c r="G26" s="175"/>
      <c r="H26" s="175"/>
    </row>
    <row r="27" spans="1:8" ht="36.75" thickBot="1" x14ac:dyDescent="0.25">
      <c r="A27" s="23" t="s">
        <v>7</v>
      </c>
      <c r="B27" s="23" t="s">
        <v>8</v>
      </c>
      <c r="C27" s="23" t="s">
        <v>9</v>
      </c>
      <c r="D27" s="23" t="s">
        <v>10</v>
      </c>
      <c r="E27" s="23" t="s">
        <v>11</v>
      </c>
      <c r="F27" s="23" t="s">
        <v>12</v>
      </c>
      <c r="G27" s="23" t="s">
        <v>13</v>
      </c>
      <c r="H27" s="23" t="s">
        <v>29</v>
      </c>
    </row>
    <row r="28" spans="1:8" ht="15" customHeight="1" x14ac:dyDescent="0.2">
      <c r="A28" s="109" t="s">
        <v>15</v>
      </c>
      <c r="B28" s="11">
        <v>1249</v>
      </c>
      <c r="C28" s="25">
        <f>C12</f>
        <v>7400</v>
      </c>
      <c r="D28" s="110">
        <f t="shared" ref="D28:D36" si="3">C28*B28</f>
        <v>9242600</v>
      </c>
      <c r="E28" s="10">
        <v>18</v>
      </c>
      <c r="F28" s="10">
        <v>0</v>
      </c>
      <c r="G28" s="10">
        <v>0</v>
      </c>
      <c r="H28" s="111">
        <f t="shared" ref="H28:H36" si="4">B28+E28+F28+G28</f>
        <v>1267</v>
      </c>
    </row>
    <row r="29" spans="1:8" ht="15" customHeight="1" x14ac:dyDescent="0.2">
      <c r="A29" s="27" t="s">
        <v>16</v>
      </c>
      <c r="B29" s="10">
        <v>51</v>
      </c>
      <c r="C29" s="25">
        <f t="shared" ref="C29:C36" si="5">C13</f>
        <v>3400</v>
      </c>
      <c r="D29" s="28">
        <f t="shared" si="3"/>
        <v>173400</v>
      </c>
      <c r="E29" s="10">
        <v>0</v>
      </c>
      <c r="F29" s="10">
        <v>0</v>
      </c>
      <c r="G29" s="10">
        <v>0</v>
      </c>
      <c r="H29" s="29">
        <f t="shared" si="4"/>
        <v>51</v>
      </c>
    </row>
    <row r="30" spans="1:8" ht="15" customHeight="1" x14ac:dyDescent="0.2">
      <c r="A30" s="27" t="s">
        <v>17</v>
      </c>
      <c r="B30" s="10">
        <v>725</v>
      </c>
      <c r="C30" s="25">
        <f t="shared" si="5"/>
        <v>8100</v>
      </c>
      <c r="D30" s="28">
        <f t="shared" si="3"/>
        <v>5872500</v>
      </c>
      <c r="E30" s="10">
        <v>2</v>
      </c>
      <c r="F30" s="10">
        <v>0</v>
      </c>
      <c r="G30" s="10">
        <v>0</v>
      </c>
      <c r="H30" s="29">
        <f t="shared" si="4"/>
        <v>727</v>
      </c>
    </row>
    <row r="31" spans="1:8" ht="15" customHeight="1" x14ac:dyDescent="0.2">
      <c r="A31" s="27" t="s">
        <v>18</v>
      </c>
      <c r="B31" s="10">
        <v>116</v>
      </c>
      <c r="C31" s="25">
        <f t="shared" si="5"/>
        <v>17200</v>
      </c>
      <c r="D31" s="28">
        <f t="shared" si="3"/>
        <v>1995200</v>
      </c>
      <c r="E31" s="10">
        <v>0</v>
      </c>
      <c r="F31" s="10">
        <v>0</v>
      </c>
      <c r="G31" s="10">
        <v>0</v>
      </c>
      <c r="H31" s="29">
        <f t="shared" si="4"/>
        <v>116</v>
      </c>
    </row>
    <row r="32" spans="1:8" ht="15" customHeight="1" x14ac:dyDescent="0.2">
      <c r="A32" s="27" t="s">
        <v>19</v>
      </c>
      <c r="B32" s="10">
        <v>115</v>
      </c>
      <c r="C32" s="25">
        <f t="shared" si="5"/>
        <v>22000</v>
      </c>
      <c r="D32" s="28">
        <f t="shared" si="3"/>
        <v>2530000</v>
      </c>
      <c r="E32" s="10">
        <v>0</v>
      </c>
      <c r="F32" s="10">
        <v>0</v>
      </c>
      <c r="G32" s="10">
        <v>0</v>
      </c>
      <c r="H32" s="29">
        <f t="shared" si="4"/>
        <v>115</v>
      </c>
    </row>
    <row r="33" spans="1:8" ht="15" customHeight="1" x14ac:dyDescent="0.2">
      <c r="A33" s="27" t="s">
        <v>20</v>
      </c>
      <c r="B33" s="10">
        <v>298</v>
      </c>
      <c r="C33" s="25">
        <f t="shared" si="5"/>
        <v>25000</v>
      </c>
      <c r="D33" s="28">
        <f t="shared" si="3"/>
        <v>7450000</v>
      </c>
      <c r="E33" s="10">
        <v>0</v>
      </c>
      <c r="F33" s="10">
        <v>0</v>
      </c>
      <c r="G33" s="10">
        <v>0</v>
      </c>
      <c r="H33" s="29">
        <f t="shared" si="4"/>
        <v>298</v>
      </c>
    </row>
    <row r="34" spans="1:8" ht="15" customHeight="1" x14ac:dyDescent="0.2">
      <c r="A34" s="27" t="s">
        <v>21</v>
      </c>
      <c r="B34" s="10">
        <v>0</v>
      </c>
      <c r="C34" s="25">
        <f t="shared" si="5"/>
        <v>5700</v>
      </c>
      <c r="D34" s="28">
        <f t="shared" si="3"/>
        <v>0</v>
      </c>
      <c r="E34" s="10">
        <v>0</v>
      </c>
      <c r="F34" s="10">
        <v>0</v>
      </c>
      <c r="G34" s="10">
        <v>0</v>
      </c>
      <c r="H34" s="29">
        <f t="shared" si="4"/>
        <v>0</v>
      </c>
    </row>
    <row r="35" spans="1:8" ht="15" customHeight="1" x14ac:dyDescent="0.2">
      <c r="A35" s="27" t="s">
        <v>22</v>
      </c>
      <c r="B35" s="10">
        <v>4</v>
      </c>
      <c r="C35" s="25">
        <f t="shared" si="5"/>
        <v>7400</v>
      </c>
      <c r="D35" s="28">
        <f t="shared" si="3"/>
        <v>29600</v>
      </c>
      <c r="E35" s="10">
        <v>0</v>
      </c>
      <c r="F35" s="10">
        <v>0</v>
      </c>
      <c r="G35" s="10">
        <v>0</v>
      </c>
      <c r="H35" s="29">
        <f t="shared" si="4"/>
        <v>4</v>
      </c>
    </row>
    <row r="36" spans="1:8" ht="15" customHeight="1" thickBot="1" x14ac:dyDescent="0.25">
      <c r="A36" s="98" t="s">
        <v>23</v>
      </c>
      <c r="B36" s="12">
        <v>0</v>
      </c>
      <c r="C36" s="25">
        <f t="shared" si="5"/>
        <v>7700</v>
      </c>
      <c r="D36" s="100">
        <f t="shared" si="3"/>
        <v>0</v>
      </c>
      <c r="E36" s="10">
        <v>0</v>
      </c>
      <c r="F36" s="10">
        <v>0</v>
      </c>
      <c r="G36" s="10">
        <v>0</v>
      </c>
      <c r="H36" s="29">
        <f t="shared" si="4"/>
        <v>0</v>
      </c>
    </row>
    <row r="37" spans="1:8" ht="15" customHeight="1" thickBot="1" x14ac:dyDescent="0.25">
      <c r="A37" s="101" t="s">
        <v>24</v>
      </c>
      <c r="B37" s="102">
        <f>SUM(B28:B36)</f>
        <v>2558</v>
      </c>
      <c r="C37" s="112"/>
      <c r="D37" s="103">
        <f>SUM(D28:D36)</f>
        <v>27293300</v>
      </c>
      <c r="E37" s="104">
        <f>SUM(E28:E36)</f>
        <v>20</v>
      </c>
      <c r="F37" s="104">
        <f t="shared" ref="F37:G37" si="6">SUM(F28:F36)</f>
        <v>0</v>
      </c>
      <c r="G37" s="104">
        <f t="shared" si="6"/>
        <v>0</v>
      </c>
      <c r="H37" s="106">
        <f>SUM(H28:H36)</f>
        <v>2578</v>
      </c>
    </row>
    <row r="38" spans="1:8" ht="15" customHeight="1" x14ac:dyDescent="0.2">
      <c r="A38" s="107" t="s">
        <v>25</v>
      </c>
      <c r="B38" s="108">
        <f>SUM(B28:B33)</f>
        <v>2554</v>
      </c>
      <c r="C38" s="138"/>
      <c r="D38" s="15">
        <f>+B38*278</f>
        <v>710012</v>
      </c>
      <c r="E38" s="37"/>
      <c r="F38" s="37"/>
      <c r="G38" s="37"/>
      <c r="H38" s="37"/>
    </row>
    <row r="39" spans="1:8" ht="15" customHeight="1" x14ac:dyDescent="0.2">
      <c r="A39" s="34" t="s">
        <v>26</v>
      </c>
      <c r="B39" s="139"/>
      <c r="C39" s="139"/>
      <c r="D39" s="3">
        <v>11800</v>
      </c>
      <c r="E39" s="41"/>
      <c r="F39" s="41"/>
      <c r="G39" s="41"/>
      <c r="H39" s="41"/>
    </row>
    <row r="40" spans="1:8" ht="15" customHeight="1" thickBot="1" x14ac:dyDescent="0.25">
      <c r="A40" s="38" t="s">
        <v>30</v>
      </c>
      <c r="B40" s="140"/>
      <c r="C40" s="140"/>
      <c r="D40" s="40">
        <f>D39+D37</f>
        <v>27305100</v>
      </c>
      <c r="E40" s="41"/>
      <c r="F40" s="41"/>
      <c r="G40" s="41"/>
      <c r="H40" s="41"/>
    </row>
    <row r="41" spans="1:8" ht="12.75" customHeight="1" thickBot="1" x14ac:dyDescent="0.25">
      <c r="A41" s="93"/>
      <c r="B41" s="41"/>
      <c r="C41" s="41"/>
      <c r="D41" s="80"/>
      <c r="E41" s="41"/>
      <c r="F41" s="41"/>
      <c r="G41" s="41"/>
      <c r="H41" s="41"/>
    </row>
    <row r="42" spans="1:8" ht="12.75" customHeight="1" thickBot="1" x14ac:dyDescent="0.25">
      <c r="A42" s="175" t="s">
        <v>31</v>
      </c>
      <c r="B42" s="175"/>
      <c r="C42" s="175"/>
      <c r="D42" s="175"/>
      <c r="E42" s="175"/>
      <c r="F42" s="175"/>
      <c r="G42" s="175"/>
      <c r="H42" s="175"/>
    </row>
    <row r="43" spans="1:8" ht="36.75" thickBot="1" x14ac:dyDescent="0.25">
      <c r="A43" s="23" t="s">
        <v>7</v>
      </c>
      <c r="B43" s="23" t="s">
        <v>8</v>
      </c>
      <c r="C43" s="23" t="s">
        <v>9</v>
      </c>
      <c r="D43" s="23" t="s">
        <v>10</v>
      </c>
      <c r="E43" s="23" t="s">
        <v>11</v>
      </c>
      <c r="F43" s="23" t="s">
        <v>12</v>
      </c>
      <c r="G43" s="23" t="s">
        <v>13</v>
      </c>
      <c r="H43" s="23" t="s">
        <v>32</v>
      </c>
    </row>
    <row r="44" spans="1:8" ht="15" customHeight="1" x14ac:dyDescent="0.2">
      <c r="A44" s="24" t="s">
        <v>15</v>
      </c>
      <c r="B44" s="4">
        <f t="shared" ref="B44:B52" si="7">+B12+B28</f>
        <v>2847</v>
      </c>
      <c r="C44" s="25">
        <f>C12</f>
        <v>7400</v>
      </c>
      <c r="D44" s="25">
        <f t="shared" ref="D44:D52" si="8">C44*B44</f>
        <v>21067800</v>
      </c>
      <c r="E44" s="4">
        <f t="shared" ref="E44:G52" si="9">E12+E28</f>
        <v>37</v>
      </c>
      <c r="F44" s="4">
        <f t="shared" si="9"/>
        <v>0</v>
      </c>
      <c r="G44" s="4">
        <f t="shared" si="9"/>
        <v>0</v>
      </c>
      <c r="H44" s="26">
        <f t="shared" ref="H44:H52" si="10">B44+E44+F44+G44</f>
        <v>2884</v>
      </c>
    </row>
    <row r="45" spans="1:8" ht="15" customHeight="1" x14ac:dyDescent="0.2">
      <c r="A45" s="27" t="s">
        <v>16</v>
      </c>
      <c r="B45" s="4">
        <f t="shared" si="7"/>
        <v>104</v>
      </c>
      <c r="C45" s="25">
        <f t="shared" ref="C45:C52" si="11">C13</f>
        <v>3400</v>
      </c>
      <c r="D45" s="28">
        <f t="shared" si="8"/>
        <v>353600</v>
      </c>
      <c r="E45" s="5">
        <f t="shared" si="9"/>
        <v>0</v>
      </c>
      <c r="F45" s="5">
        <f t="shared" si="9"/>
        <v>0</v>
      </c>
      <c r="G45" s="5">
        <f t="shared" si="9"/>
        <v>0</v>
      </c>
      <c r="H45" s="29">
        <f t="shared" si="10"/>
        <v>104</v>
      </c>
    </row>
    <row r="46" spans="1:8" ht="15" customHeight="1" x14ac:dyDescent="0.2">
      <c r="A46" s="27" t="s">
        <v>17</v>
      </c>
      <c r="B46" s="4">
        <f t="shared" si="7"/>
        <v>1596</v>
      </c>
      <c r="C46" s="25">
        <f t="shared" si="11"/>
        <v>8100</v>
      </c>
      <c r="D46" s="28">
        <f t="shared" si="8"/>
        <v>12927600</v>
      </c>
      <c r="E46" s="5">
        <f t="shared" si="9"/>
        <v>4</v>
      </c>
      <c r="F46" s="5">
        <f t="shared" si="9"/>
        <v>0</v>
      </c>
      <c r="G46" s="5">
        <f t="shared" si="9"/>
        <v>0</v>
      </c>
      <c r="H46" s="29">
        <f t="shared" si="10"/>
        <v>1600</v>
      </c>
    </row>
    <row r="47" spans="1:8" ht="15" customHeight="1" x14ac:dyDescent="0.2">
      <c r="A47" s="27" t="s">
        <v>18</v>
      </c>
      <c r="B47" s="4">
        <f t="shared" si="7"/>
        <v>205</v>
      </c>
      <c r="C47" s="25">
        <f t="shared" si="11"/>
        <v>17200</v>
      </c>
      <c r="D47" s="28">
        <f t="shared" si="8"/>
        <v>3526000</v>
      </c>
      <c r="E47" s="5">
        <f t="shared" si="9"/>
        <v>0</v>
      </c>
      <c r="F47" s="5">
        <f t="shared" si="9"/>
        <v>0</v>
      </c>
      <c r="G47" s="5">
        <f t="shared" si="9"/>
        <v>0</v>
      </c>
      <c r="H47" s="29">
        <f t="shared" si="10"/>
        <v>205</v>
      </c>
    </row>
    <row r="48" spans="1:8" ht="15" customHeight="1" x14ac:dyDescent="0.2">
      <c r="A48" s="27" t="s">
        <v>19</v>
      </c>
      <c r="B48" s="4">
        <f t="shared" si="7"/>
        <v>221</v>
      </c>
      <c r="C48" s="25">
        <f t="shared" si="11"/>
        <v>22000</v>
      </c>
      <c r="D48" s="28">
        <f t="shared" si="8"/>
        <v>4862000</v>
      </c>
      <c r="E48" s="5">
        <f t="shared" si="9"/>
        <v>0</v>
      </c>
      <c r="F48" s="5">
        <f t="shared" si="9"/>
        <v>0</v>
      </c>
      <c r="G48" s="5">
        <f t="shared" si="9"/>
        <v>0</v>
      </c>
      <c r="H48" s="29">
        <f t="shared" si="10"/>
        <v>221</v>
      </c>
    </row>
    <row r="49" spans="1:10" ht="15" customHeight="1" x14ac:dyDescent="0.2">
      <c r="A49" s="27" t="s">
        <v>20</v>
      </c>
      <c r="B49" s="4">
        <f t="shared" si="7"/>
        <v>651</v>
      </c>
      <c r="C49" s="25">
        <f t="shared" si="11"/>
        <v>25000</v>
      </c>
      <c r="D49" s="28">
        <f t="shared" si="8"/>
        <v>16275000</v>
      </c>
      <c r="E49" s="5">
        <f t="shared" si="9"/>
        <v>0</v>
      </c>
      <c r="F49" s="5">
        <f t="shared" si="9"/>
        <v>0</v>
      </c>
      <c r="G49" s="5">
        <f t="shared" si="9"/>
        <v>0</v>
      </c>
      <c r="H49" s="29">
        <f t="shared" si="10"/>
        <v>651</v>
      </c>
    </row>
    <row r="50" spans="1:10" ht="15" customHeight="1" x14ac:dyDescent="0.2">
      <c r="A50" s="27" t="s">
        <v>21</v>
      </c>
      <c r="B50" s="4">
        <f t="shared" si="7"/>
        <v>2</v>
      </c>
      <c r="C50" s="25">
        <f t="shared" si="11"/>
        <v>5700</v>
      </c>
      <c r="D50" s="28">
        <f t="shared" si="8"/>
        <v>11400</v>
      </c>
      <c r="E50" s="5">
        <f t="shared" si="9"/>
        <v>0</v>
      </c>
      <c r="F50" s="5">
        <f t="shared" si="9"/>
        <v>0</v>
      </c>
      <c r="G50" s="5">
        <f t="shared" si="9"/>
        <v>0</v>
      </c>
      <c r="H50" s="29">
        <f t="shared" si="10"/>
        <v>2</v>
      </c>
    </row>
    <row r="51" spans="1:10" ht="15" customHeight="1" x14ac:dyDescent="0.2">
      <c r="A51" s="27" t="s">
        <v>22</v>
      </c>
      <c r="B51" s="4">
        <f t="shared" si="7"/>
        <v>6</v>
      </c>
      <c r="C51" s="25">
        <f t="shared" si="11"/>
        <v>7400</v>
      </c>
      <c r="D51" s="28">
        <f t="shared" si="8"/>
        <v>44400</v>
      </c>
      <c r="E51" s="5">
        <f t="shared" si="9"/>
        <v>0</v>
      </c>
      <c r="F51" s="5">
        <f t="shared" si="9"/>
        <v>0</v>
      </c>
      <c r="G51" s="5">
        <f t="shared" si="9"/>
        <v>0</v>
      </c>
      <c r="H51" s="29">
        <f t="shared" si="10"/>
        <v>6</v>
      </c>
    </row>
    <row r="52" spans="1:10" ht="15" customHeight="1" thickBot="1" x14ac:dyDescent="0.25">
      <c r="A52" s="98" t="s">
        <v>23</v>
      </c>
      <c r="B52" s="113">
        <f t="shared" si="7"/>
        <v>0</v>
      </c>
      <c r="C52" s="25">
        <f t="shared" si="11"/>
        <v>7700</v>
      </c>
      <c r="D52" s="100">
        <f t="shared" si="8"/>
        <v>0</v>
      </c>
      <c r="E52" s="5">
        <f t="shared" si="9"/>
        <v>0</v>
      </c>
      <c r="F52" s="5">
        <f t="shared" si="9"/>
        <v>0</v>
      </c>
      <c r="G52" s="5">
        <f t="shared" si="9"/>
        <v>0</v>
      </c>
      <c r="H52" s="29">
        <f t="shared" si="10"/>
        <v>0</v>
      </c>
    </row>
    <row r="53" spans="1:10" ht="15" customHeight="1" thickBot="1" x14ac:dyDescent="0.25">
      <c r="A53" s="101" t="s">
        <v>24</v>
      </c>
      <c r="B53" s="102">
        <f>SUM(B44:B52)</f>
        <v>5632</v>
      </c>
      <c r="C53" s="141"/>
      <c r="D53" s="103">
        <f>SUM(D44:D52)</f>
        <v>59067800</v>
      </c>
      <c r="E53" s="104">
        <f>SUM(E44:E52)</f>
        <v>41</v>
      </c>
      <c r="F53" s="105">
        <f>SUM(F44:F52)</f>
        <v>0</v>
      </c>
      <c r="G53" s="105">
        <f>SUM(G44:G52)</f>
        <v>0</v>
      </c>
      <c r="H53" s="106">
        <f>SUM(H44:H52)</f>
        <v>5673</v>
      </c>
    </row>
    <row r="54" spans="1:10" ht="15" customHeight="1" x14ac:dyDescent="0.2">
      <c r="A54" s="107" t="s">
        <v>25</v>
      </c>
      <c r="B54" s="108">
        <f>B22+B38</f>
        <v>5624</v>
      </c>
      <c r="C54" s="138"/>
      <c r="D54" s="15">
        <f>D38+D22</f>
        <v>1563472</v>
      </c>
      <c r="E54" s="37"/>
      <c r="F54" s="37"/>
      <c r="G54" s="37"/>
      <c r="H54" s="37"/>
    </row>
    <row r="55" spans="1:10" ht="15" customHeight="1" x14ac:dyDescent="0.2">
      <c r="A55" s="34" t="s">
        <v>26</v>
      </c>
      <c r="B55" s="139"/>
      <c r="C55" s="139"/>
      <c r="D55" s="36">
        <f>D39+D23</f>
        <v>29300</v>
      </c>
      <c r="E55" s="41"/>
      <c r="F55" s="41"/>
      <c r="G55" s="41"/>
      <c r="H55" s="41"/>
    </row>
    <row r="56" spans="1:10" ht="15" customHeight="1" thickBot="1" x14ac:dyDescent="0.25">
      <c r="A56" s="38" t="s">
        <v>46</v>
      </c>
      <c r="B56" s="140"/>
      <c r="C56" s="140"/>
      <c r="D56" s="40">
        <f>D55+D53</f>
        <v>59097100</v>
      </c>
      <c r="E56" s="41"/>
      <c r="F56" s="41"/>
      <c r="G56" s="41"/>
      <c r="H56" s="41"/>
    </row>
    <row r="57" spans="1:10" ht="13.5" thickBot="1" x14ac:dyDescent="0.25">
      <c r="A57" s="63"/>
      <c r="B57" s="41"/>
      <c r="C57" s="41"/>
      <c r="D57" s="114"/>
      <c r="E57" s="41"/>
      <c r="F57" s="41"/>
      <c r="G57" s="41"/>
      <c r="H57" s="41"/>
    </row>
    <row r="58" spans="1:10" ht="21" customHeight="1" x14ac:dyDescent="0.2">
      <c r="A58" s="162" t="s">
        <v>53</v>
      </c>
      <c r="B58" s="163"/>
      <c r="C58" s="163"/>
      <c r="D58" s="164"/>
      <c r="E58" s="162" t="s">
        <v>54</v>
      </c>
      <c r="F58" s="163"/>
      <c r="G58" s="163"/>
      <c r="H58" s="164"/>
      <c r="J58" s="64"/>
    </row>
    <row r="59" spans="1:10" ht="24" x14ac:dyDescent="0.2">
      <c r="A59" s="115" t="s">
        <v>7</v>
      </c>
      <c r="B59" s="116" t="s">
        <v>9</v>
      </c>
      <c r="C59" s="116" t="s">
        <v>33</v>
      </c>
      <c r="D59" s="117" t="s">
        <v>34</v>
      </c>
      <c r="E59" s="115" t="s">
        <v>7</v>
      </c>
      <c r="F59" s="116" t="s">
        <v>9</v>
      </c>
      <c r="G59" s="116" t="s">
        <v>33</v>
      </c>
      <c r="H59" s="117" t="s">
        <v>34</v>
      </c>
      <c r="J59" s="64"/>
    </row>
    <row r="60" spans="1:10" ht="15" hidden="1" customHeight="1" x14ac:dyDescent="0.2">
      <c r="A60" s="147" t="s">
        <v>15</v>
      </c>
      <c r="B60" s="118">
        <v>6400</v>
      </c>
      <c r="C60" s="119">
        <v>0</v>
      </c>
      <c r="D60" s="120">
        <f>B60*C60</f>
        <v>0</v>
      </c>
      <c r="E60" s="147" t="s">
        <v>15</v>
      </c>
      <c r="F60" s="118">
        <v>6400</v>
      </c>
      <c r="G60" s="119">
        <v>0</v>
      </c>
      <c r="H60" s="120">
        <f>F60*G60</f>
        <v>0</v>
      </c>
      <c r="J60" s="64"/>
    </row>
    <row r="61" spans="1:10" ht="15" customHeight="1" x14ac:dyDescent="0.2">
      <c r="A61" s="147"/>
      <c r="B61" s="118">
        <v>6900</v>
      </c>
      <c r="C61" s="13">
        <v>0</v>
      </c>
      <c r="D61" s="120">
        <f t="shared" ref="D61:D66" si="12">B61*C61</f>
        <v>0</v>
      </c>
      <c r="E61" s="147"/>
      <c r="F61" s="118">
        <f>C12</f>
        <v>7400</v>
      </c>
      <c r="G61" s="13">
        <v>0</v>
      </c>
      <c r="H61" s="120">
        <f t="shared" ref="H61:H66" si="13">F61*G61</f>
        <v>0</v>
      </c>
      <c r="J61" s="64"/>
    </row>
    <row r="62" spans="1:10" ht="15" customHeight="1" x14ac:dyDescent="0.2">
      <c r="A62" s="142" t="s">
        <v>17</v>
      </c>
      <c r="B62" s="118">
        <v>7600</v>
      </c>
      <c r="C62" s="13">
        <v>0</v>
      </c>
      <c r="D62" s="120">
        <f t="shared" si="12"/>
        <v>0</v>
      </c>
      <c r="E62" s="143" t="s">
        <v>17</v>
      </c>
      <c r="F62" s="118">
        <f>C14</f>
        <v>8100</v>
      </c>
      <c r="G62" s="13">
        <v>8</v>
      </c>
      <c r="H62" s="120">
        <f t="shared" si="13"/>
        <v>64800</v>
      </c>
      <c r="J62" s="64"/>
    </row>
    <row r="63" spans="1:10" ht="15" customHeight="1" x14ac:dyDescent="0.2">
      <c r="A63" s="142" t="s">
        <v>18</v>
      </c>
      <c r="B63" s="118">
        <v>16100</v>
      </c>
      <c r="C63" s="13">
        <v>0</v>
      </c>
      <c r="D63" s="120">
        <f t="shared" si="12"/>
        <v>0</v>
      </c>
      <c r="E63" s="143" t="s">
        <v>18</v>
      </c>
      <c r="F63" s="118">
        <f t="shared" ref="F63:F65" si="14">C15</f>
        <v>17200</v>
      </c>
      <c r="G63" s="13">
        <v>0</v>
      </c>
      <c r="H63" s="120">
        <f t="shared" si="13"/>
        <v>0</v>
      </c>
      <c r="J63" s="64"/>
    </row>
    <row r="64" spans="1:10" ht="15" customHeight="1" x14ac:dyDescent="0.2">
      <c r="A64" s="142" t="s">
        <v>19</v>
      </c>
      <c r="B64" s="118">
        <v>20600</v>
      </c>
      <c r="C64" s="13">
        <v>0</v>
      </c>
      <c r="D64" s="120">
        <f t="shared" si="12"/>
        <v>0</v>
      </c>
      <c r="E64" s="143" t="s">
        <v>19</v>
      </c>
      <c r="F64" s="118">
        <f t="shared" si="14"/>
        <v>22000</v>
      </c>
      <c r="G64" s="13">
        <v>0</v>
      </c>
      <c r="H64" s="120">
        <f t="shared" si="13"/>
        <v>0</v>
      </c>
      <c r="J64" s="64"/>
    </row>
    <row r="65" spans="1:10" ht="15" customHeight="1" thickBot="1" x14ac:dyDescent="0.25">
      <c r="A65" s="142" t="s">
        <v>20</v>
      </c>
      <c r="B65" s="118">
        <v>23400</v>
      </c>
      <c r="C65" s="13">
        <v>0</v>
      </c>
      <c r="D65" s="120">
        <f t="shared" si="12"/>
        <v>0</v>
      </c>
      <c r="E65" s="143" t="s">
        <v>20</v>
      </c>
      <c r="F65" s="118">
        <f t="shared" si="14"/>
        <v>25000</v>
      </c>
      <c r="G65" s="13">
        <v>0</v>
      </c>
      <c r="H65" s="120">
        <f t="shared" si="13"/>
        <v>0</v>
      </c>
      <c r="J65" s="64"/>
    </row>
    <row r="66" spans="1:10" ht="15" hidden="1" customHeight="1" thickBot="1" x14ac:dyDescent="0.25">
      <c r="A66" s="121"/>
      <c r="B66" s="122"/>
      <c r="C66" s="123">
        <v>0</v>
      </c>
      <c r="D66" s="124">
        <f t="shared" si="12"/>
        <v>0</v>
      </c>
      <c r="E66" s="121"/>
      <c r="F66" s="122"/>
      <c r="G66" s="123">
        <v>0</v>
      </c>
      <c r="H66" s="124">
        <f t="shared" si="13"/>
        <v>0</v>
      </c>
      <c r="J66" s="64"/>
    </row>
    <row r="67" spans="1:10" ht="27" customHeight="1" thickBot="1" x14ac:dyDescent="0.25">
      <c r="A67" s="148" t="s">
        <v>35</v>
      </c>
      <c r="B67" s="149"/>
      <c r="C67" s="125">
        <f>SUM(C60:C66)</f>
        <v>0</v>
      </c>
      <c r="D67" s="126">
        <f>+D61+D62+D63+D64+D65</f>
        <v>0</v>
      </c>
      <c r="E67" s="148" t="s">
        <v>35</v>
      </c>
      <c r="F67" s="149"/>
      <c r="G67" s="125">
        <f>SUM(G60:G66)</f>
        <v>8</v>
      </c>
      <c r="H67" s="126">
        <f>+H61+H62+H63+H64+H65</f>
        <v>64800</v>
      </c>
      <c r="J67" s="64"/>
    </row>
    <row r="68" spans="1:10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</row>
    <row r="69" spans="1:10" ht="13.5" thickBot="1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</row>
    <row r="70" spans="1:10" s="64" customFormat="1" ht="23.1" customHeight="1" x14ac:dyDescent="0.2">
      <c r="A70" s="144" t="s">
        <v>36</v>
      </c>
      <c r="B70" s="152">
        <f>D56</f>
        <v>59097100</v>
      </c>
      <c r="C70" s="153"/>
      <c r="D70" s="127"/>
    </row>
    <row r="71" spans="1:10" s="64" customFormat="1" ht="23.1" customHeight="1" x14ac:dyDescent="0.2">
      <c r="A71" s="115" t="s">
        <v>37</v>
      </c>
      <c r="B71" s="154">
        <f>D67+H67</f>
        <v>64800</v>
      </c>
      <c r="C71" s="155"/>
    </row>
    <row r="72" spans="1:10" s="64" customFormat="1" ht="23.1" customHeight="1" x14ac:dyDescent="0.2">
      <c r="A72" s="145" t="s">
        <v>38</v>
      </c>
      <c r="B72" s="156">
        <f>B54*278</f>
        <v>1563472</v>
      </c>
      <c r="C72" s="157"/>
      <c r="D72" s="128"/>
    </row>
    <row r="73" spans="1:10" s="64" customFormat="1" ht="23.1" customHeight="1" x14ac:dyDescent="0.2">
      <c r="A73" s="78" t="s">
        <v>39</v>
      </c>
      <c r="B73" s="158">
        <f>B70*10%</f>
        <v>5909710</v>
      </c>
      <c r="C73" s="159"/>
      <c r="D73" s="80"/>
    </row>
    <row r="74" spans="1:10" s="64" customFormat="1" ht="23.1" customHeight="1" x14ac:dyDescent="0.2">
      <c r="A74" s="145" t="s">
        <v>40</v>
      </c>
      <c r="B74" s="156">
        <f>ROUND((B70-B72-B73)*70%,0)</f>
        <v>36136743</v>
      </c>
      <c r="C74" s="157"/>
      <c r="D74" s="80"/>
      <c r="E74" s="76"/>
      <c r="F74" s="76"/>
      <c r="G74" s="76"/>
    </row>
    <row r="75" spans="1:10" s="64" customFormat="1" ht="23.1" customHeight="1" thickBot="1" x14ac:dyDescent="0.25">
      <c r="A75" s="146" t="s">
        <v>52</v>
      </c>
      <c r="B75" s="160">
        <f>ROUND((B70-B72-B73)*30%,0)</f>
        <v>15487175</v>
      </c>
      <c r="C75" s="161"/>
      <c r="D75" s="80"/>
      <c r="E75" s="89"/>
      <c r="F75" s="89"/>
      <c r="G75" s="89"/>
    </row>
    <row r="76" spans="1:10" ht="20.25" customHeight="1" x14ac:dyDescent="0.2">
      <c r="A76" s="64"/>
      <c r="B76" s="64"/>
      <c r="C76" s="64"/>
      <c r="D76" s="80"/>
      <c r="E76" s="151" t="s">
        <v>47</v>
      </c>
      <c r="F76" s="151"/>
      <c r="G76" s="151"/>
      <c r="H76" s="64"/>
      <c r="I76" s="64"/>
      <c r="J76" s="64"/>
    </row>
    <row r="77" spans="1:10" ht="14.25" customHeight="1" x14ac:dyDescent="0.2">
      <c r="A77" s="150"/>
      <c r="B77" s="150"/>
      <c r="C77" s="150"/>
      <c r="D77" s="150"/>
      <c r="E77" s="150"/>
      <c r="F77" s="150"/>
      <c r="G77" s="150"/>
      <c r="H77" s="150"/>
      <c r="I77" s="150"/>
      <c r="J77" s="150"/>
    </row>
    <row r="78" spans="1:10" ht="15.75" customHeight="1" x14ac:dyDescent="0.2">
      <c r="A78" s="150"/>
      <c r="B78" s="150"/>
      <c r="C78" s="150"/>
      <c r="D78" s="150"/>
      <c r="E78" s="150"/>
      <c r="F78" s="150"/>
      <c r="G78" s="150"/>
      <c r="H78" s="150"/>
      <c r="I78" s="150"/>
      <c r="J78" s="150"/>
    </row>
    <row r="79" spans="1:10" ht="20.100000000000001" customHeight="1" x14ac:dyDescent="0.2">
      <c r="A79" s="64"/>
      <c r="B79" s="64"/>
      <c r="C79" s="64"/>
      <c r="D79" s="80"/>
      <c r="E79" s="64"/>
      <c r="F79" s="64"/>
      <c r="G79" s="64"/>
      <c r="H79" s="64"/>
      <c r="I79" s="64"/>
      <c r="J79" s="64"/>
    </row>
    <row r="80" spans="1:10" ht="20.100000000000001" customHeight="1" x14ac:dyDescent="0.2">
      <c r="A80" s="64"/>
      <c r="B80" s="64"/>
      <c r="C80" s="64"/>
      <c r="D80" s="80"/>
      <c r="E80" s="64"/>
      <c r="F80" s="64"/>
      <c r="G80" s="64"/>
      <c r="H80" s="64"/>
      <c r="I80" s="64"/>
      <c r="J80" s="64"/>
    </row>
    <row r="81" spans="1:10" ht="20.100000000000001" customHeight="1" x14ac:dyDescent="0.2">
      <c r="A81" s="151"/>
      <c r="B81" s="151"/>
      <c r="C81" s="151"/>
      <c r="D81" s="80"/>
      <c r="E81" s="64"/>
      <c r="F81" s="64"/>
      <c r="G81" s="64"/>
      <c r="H81" s="64"/>
      <c r="I81" s="64"/>
      <c r="J81" s="64"/>
    </row>
    <row r="82" spans="1:10" ht="20.100000000000001" customHeight="1" x14ac:dyDescent="0.2">
      <c r="D82" s="80"/>
      <c r="E82" s="64"/>
      <c r="F82" s="64"/>
      <c r="G82" s="64"/>
      <c r="H82" s="64"/>
      <c r="I82" s="64"/>
      <c r="J82" s="64"/>
    </row>
    <row r="83" spans="1:10" ht="20.100000000000001" customHeight="1" x14ac:dyDescent="0.2">
      <c r="A83" s="64"/>
      <c r="B83" s="64"/>
      <c r="C83" s="64"/>
      <c r="E83" s="64"/>
      <c r="F83" s="64"/>
      <c r="G83" s="64"/>
      <c r="H83" s="64"/>
      <c r="I83" s="64"/>
      <c r="J83" s="64"/>
    </row>
    <row r="84" spans="1:10" ht="0.75" customHeight="1" x14ac:dyDescent="0.2">
      <c r="A84" s="64"/>
      <c r="B84" s="64"/>
      <c r="C84" s="64"/>
      <c r="E84" s="64"/>
      <c r="F84" s="64"/>
      <c r="G84" s="64"/>
      <c r="H84" s="64"/>
      <c r="I84" s="64"/>
      <c r="J84" s="64"/>
    </row>
    <row r="85" spans="1:10" ht="19.5" customHeight="1" x14ac:dyDescent="0.2">
      <c r="E85" s="64"/>
      <c r="F85" s="64"/>
      <c r="G85" s="64"/>
      <c r="H85" s="64"/>
      <c r="I85" s="64"/>
      <c r="J85" s="64"/>
    </row>
    <row r="86" spans="1:10" ht="19.5" customHeight="1" x14ac:dyDescent="0.2">
      <c r="E86" s="64"/>
      <c r="F86" s="64"/>
      <c r="G86" s="64"/>
      <c r="H86" s="64"/>
      <c r="I86" s="64"/>
      <c r="J86" s="64"/>
    </row>
    <row r="87" spans="1:10" ht="19.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</row>
    <row r="88" spans="1:10" ht="19.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</row>
    <row r="89" spans="1:10" ht="20.100000000000001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</row>
    <row r="90" spans="1:10" ht="20.100000000000001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</row>
    <row r="91" spans="1:10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</row>
    <row r="92" spans="1:10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</row>
    <row r="93" spans="1:10" x14ac:dyDescent="0.2">
      <c r="A93" s="64"/>
      <c r="B93" s="64"/>
      <c r="C93" s="64"/>
      <c r="D93" s="64"/>
      <c r="G93" s="64"/>
      <c r="H93" s="64"/>
      <c r="I93" s="64"/>
      <c r="J93" s="64"/>
    </row>
    <row r="94" spans="1:10" x14ac:dyDescent="0.2">
      <c r="G94" s="64"/>
      <c r="H94" s="64"/>
      <c r="I94" s="64"/>
      <c r="J94" s="64"/>
    </row>
    <row r="95" spans="1:10" x14ac:dyDescent="0.2">
      <c r="G95" s="64"/>
      <c r="H95" s="64"/>
      <c r="I95" s="64"/>
      <c r="J95" s="64"/>
    </row>
    <row r="96" spans="1:10" x14ac:dyDescent="0.2">
      <c r="G96" s="64"/>
      <c r="H96" s="64"/>
      <c r="I96" s="64"/>
      <c r="J96" s="64"/>
    </row>
    <row r="97" spans="7:10" x14ac:dyDescent="0.2">
      <c r="G97" s="64"/>
      <c r="H97" s="64"/>
      <c r="I97" s="64"/>
      <c r="J97" s="64"/>
    </row>
    <row r="98" spans="7:10" x14ac:dyDescent="0.2">
      <c r="G98" s="64"/>
      <c r="H98" s="64"/>
      <c r="I98" s="64"/>
      <c r="J98" s="64"/>
    </row>
    <row r="99" spans="7:10" x14ac:dyDescent="0.2">
      <c r="G99" s="64"/>
      <c r="H99" s="64"/>
      <c r="I99" s="64"/>
      <c r="J99" s="64"/>
    </row>
    <row r="100" spans="7:10" x14ac:dyDescent="0.2">
      <c r="G100" s="64"/>
      <c r="H100" s="64"/>
      <c r="I100" s="64"/>
      <c r="J100" s="64"/>
    </row>
    <row r="101" spans="7:10" x14ac:dyDescent="0.2">
      <c r="G101" s="64"/>
      <c r="H101" s="64"/>
      <c r="I101" s="64"/>
      <c r="J101" s="64"/>
    </row>
    <row r="102" spans="7:10" x14ac:dyDescent="0.2">
      <c r="G102" s="64"/>
      <c r="H102" s="64"/>
      <c r="I102" s="64"/>
      <c r="J102" s="64"/>
    </row>
    <row r="103" spans="7:10" x14ac:dyDescent="0.2">
      <c r="G103" s="64"/>
      <c r="H103" s="64"/>
      <c r="I103" s="64"/>
      <c r="J103" s="64"/>
    </row>
    <row r="104" spans="7:10" x14ac:dyDescent="0.2">
      <c r="G104" s="64"/>
      <c r="H104" s="64"/>
      <c r="I104" s="64"/>
      <c r="J104" s="64"/>
    </row>
    <row r="105" spans="7:10" x14ac:dyDescent="0.2">
      <c r="G105" s="64"/>
      <c r="H105" s="64"/>
      <c r="I105" s="64"/>
      <c r="J105" s="64"/>
    </row>
    <row r="106" spans="7:10" x14ac:dyDescent="0.2">
      <c r="G106" s="64"/>
      <c r="H106" s="64"/>
      <c r="I106" s="64"/>
      <c r="J106" s="64"/>
    </row>
    <row r="107" spans="7:10" x14ac:dyDescent="0.2">
      <c r="G107" s="64"/>
      <c r="H107" s="64"/>
      <c r="I107" s="64"/>
      <c r="J107" s="64"/>
    </row>
    <row r="108" spans="7:10" x14ac:dyDescent="0.2">
      <c r="G108" s="64"/>
      <c r="H108" s="64"/>
      <c r="I108" s="64"/>
      <c r="J108" s="64"/>
    </row>
    <row r="109" spans="7:10" x14ac:dyDescent="0.2">
      <c r="G109" s="64"/>
      <c r="H109" s="64"/>
      <c r="I109" s="64"/>
      <c r="J109" s="64"/>
    </row>
    <row r="110" spans="7:10" x14ac:dyDescent="0.2">
      <c r="G110" s="64"/>
      <c r="H110" s="64"/>
      <c r="I110" s="64"/>
      <c r="J110" s="64"/>
    </row>
    <row r="111" spans="7:10" x14ac:dyDescent="0.2">
      <c r="G111" s="64"/>
      <c r="H111" s="64"/>
      <c r="I111" s="64"/>
      <c r="J111" s="64"/>
    </row>
    <row r="112" spans="7:10" x14ac:dyDescent="0.2">
      <c r="G112" s="64"/>
      <c r="H112" s="64"/>
      <c r="I112" s="64"/>
      <c r="J112" s="64"/>
    </row>
    <row r="113" spans="7:10" x14ac:dyDescent="0.2">
      <c r="G113" s="64"/>
      <c r="H113" s="64"/>
      <c r="I113" s="64"/>
      <c r="J113" s="64"/>
    </row>
    <row r="114" spans="7:10" x14ac:dyDescent="0.2">
      <c r="G114" s="64"/>
      <c r="H114" s="64"/>
      <c r="I114" s="64"/>
      <c r="J114" s="64"/>
    </row>
  </sheetData>
  <sheetProtection password="DC73" sheet="1" objects="1" scenarios="1"/>
  <mergeCells count="27">
    <mergeCell ref="A58:D58"/>
    <mergeCell ref="A1:A4"/>
    <mergeCell ref="B1:F4"/>
    <mergeCell ref="G1:H1"/>
    <mergeCell ref="G2:H2"/>
    <mergeCell ref="G3:H3"/>
    <mergeCell ref="G4:H4"/>
    <mergeCell ref="B6:C6"/>
    <mergeCell ref="B8:D8"/>
    <mergeCell ref="A10:H10"/>
    <mergeCell ref="A26:H26"/>
    <mergeCell ref="A42:H42"/>
    <mergeCell ref="E58:H58"/>
    <mergeCell ref="A60:A61"/>
    <mergeCell ref="A67:B67"/>
    <mergeCell ref="A77:J77"/>
    <mergeCell ref="A78:J78"/>
    <mergeCell ref="A81:C81"/>
    <mergeCell ref="B70:C70"/>
    <mergeCell ref="B71:C71"/>
    <mergeCell ref="B72:C72"/>
    <mergeCell ref="B73:C73"/>
    <mergeCell ref="B74:C74"/>
    <mergeCell ref="E76:G76"/>
    <mergeCell ref="E60:E61"/>
    <mergeCell ref="E67:F67"/>
    <mergeCell ref="B75:C75"/>
  </mergeCells>
  <printOptions horizontalCentered="1" verticalCentered="1"/>
  <pageMargins left="0.59027777777777779" right="0.39374999999999999" top="0.2" bottom="0.59027777777777779" header="0.51180555555555551" footer="0"/>
  <pageSetup paperSize="5" scale="59" firstPageNumber="0" orientation="portrait" r:id="rId1"/>
  <headerFooter alignWithMargins="0">
    <oddFooter>&amp;LVersion 2&amp;C&amp;D - &amp;T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J114"/>
  <sheetViews>
    <sheetView topLeftCell="A58" zoomScale="90" zoomScaleNormal="90" workbookViewId="0">
      <selection activeCell="I19" sqref="I19"/>
    </sheetView>
  </sheetViews>
  <sheetFormatPr baseColWidth="10" defaultRowHeight="12.75" x14ac:dyDescent="0.2"/>
  <cols>
    <col min="1" max="1" width="21.85546875" style="17" customWidth="1"/>
    <col min="2" max="2" width="14.28515625" style="17" customWidth="1"/>
    <col min="3" max="3" width="13.5703125" style="17" customWidth="1"/>
    <col min="4" max="4" width="14.42578125" style="17" customWidth="1"/>
    <col min="5" max="6" width="13.5703125" style="17" customWidth="1"/>
    <col min="7" max="7" width="13.140625" style="17" customWidth="1"/>
    <col min="8" max="8" width="13.5703125" style="17" customWidth="1"/>
    <col min="9" max="9" width="15.140625" style="17" customWidth="1"/>
    <col min="10" max="16384" width="11.42578125" style="17"/>
  </cols>
  <sheetData>
    <row r="1" spans="1:8" ht="48" customHeight="1" x14ac:dyDescent="0.2">
      <c r="A1" s="167"/>
      <c r="B1" s="168" t="s">
        <v>50</v>
      </c>
      <c r="C1" s="168"/>
      <c r="D1" s="168"/>
      <c r="E1" s="168"/>
      <c r="F1" s="169"/>
      <c r="G1" s="170"/>
      <c r="H1" s="170"/>
    </row>
    <row r="2" spans="1:8" x14ac:dyDescent="0.15">
      <c r="A2" s="167"/>
      <c r="B2" s="167"/>
      <c r="C2" s="168"/>
      <c r="D2" s="168"/>
      <c r="E2" s="168"/>
      <c r="F2" s="168"/>
      <c r="G2" s="171" t="s">
        <v>51</v>
      </c>
      <c r="H2" s="171" t="s">
        <v>0</v>
      </c>
    </row>
    <row r="3" spans="1:8" ht="14.25" customHeight="1" x14ac:dyDescent="0.15">
      <c r="A3" s="167"/>
      <c r="B3" s="167"/>
      <c r="C3" s="168"/>
      <c r="D3" s="168"/>
      <c r="E3" s="168"/>
      <c r="F3" s="168"/>
      <c r="G3" s="172" t="s">
        <v>49</v>
      </c>
      <c r="H3" s="172" t="s">
        <v>1</v>
      </c>
    </row>
    <row r="4" spans="1:8" ht="14.25" customHeight="1" x14ac:dyDescent="0.15">
      <c r="A4" s="167"/>
      <c r="B4" s="167"/>
      <c r="C4" s="168"/>
      <c r="D4" s="168"/>
      <c r="E4" s="168"/>
      <c r="F4" s="168"/>
      <c r="G4" s="172" t="s">
        <v>2</v>
      </c>
      <c r="H4" s="172" t="s">
        <v>2</v>
      </c>
    </row>
    <row r="5" spans="1:8" ht="14.25" customHeight="1" x14ac:dyDescent="0.2">
      <c r="A5" s="1"/>
      <c r="B5" s="97"/>
      <c r="C5" s="97"/>
      <c r="D5" s="41"/>
      <c r="E5" s="41"/>
      <c r="F5" s="41"/>
      <c r="G5" s="41"/>
      <c r="H5" s="41"/>
    </row>
    <row r="6" spans="1:8" ht="12.75" customHeight="1" x14ac:dyDescent="0.2">
      <c r="A6" s="1" t="s">
        <v>3</v>
      </c>
      <c r="B6" s="173" t="str">
        <f>RIM!B6</f>
        <v>PANDEQUESO</v>
      </c>
      <c r="C6" s="173"/>
      <c r="D6" s="41"/>
    </row>
    <row r="7" spans="1:8" x14ac:dyDescent="0.2">
      <c r="A7" s="1"/>
      <c r="B7" s="93"/>
      <c r="C7" s="93"/>
      <c r="D7" s="41"/>
    </row>
    <row r="8" spans="1:8" ht="12.75" customHeight="1" x14ac:dyDescent="0.2">
      <c r="A8" s="1" t="s">
        <v>5</v>
      </c>
      <c r="B8" s="174">
        <f>RIM!B8+16</f>
        <v>42660</v>
      </c>
      <c r="C8" s="174"/>
      <c r="D8" s="174"/>
      <c r="E8" s="41"/>
      <c r="F8" s="41"/>
      <c r="G8" s="41"/>
      <c r="H8" s="41"/>
    </row>
    <row r="9" spans="1:8" ht="13.5" thickBot="1" x14ac:dyDescent="0.25"/>
    <row r="10" spans="1:8" ht="15.75" customHeight="1" thickBot="1" x14ac:dyDescent="0.25">
      <c r="A10" s="175" t="s">
        <v>6</v>
      </c>
      <c r="B10" s="175"/>
      <c r="C10" s="175"/>
      <c r="D10" s="175"/>
      <c r="E10" s="175"/>
      <c r="F10" s="175"/>
      <c r="G10" s="175"/>
      <c r="H10" s="175"/>
    </row>
    <row r="11" spans="1:8" ht="36.75" thickBot="1" x14ac:dyDescent="0.25">
      <c r="A11" s="23" t="s">
        <v>7</v>
      </c>
      <c r="B11" s="23" t="s">
        <v>8</v>
      </c>
      <c r="C11" s="23" t="s">
        <v>9</v>
      </c>
      <c r="D11" s="23" t="s">
        <v>10</v>
      </c>
      <c r="E11" s="23" t="s">
        <v>11</v>
      </c>
      <c r="F11" s="23" t="s">
        <v>12</v>
      </c>
      <c r="G11" s="23" t="s">
        <v>13</v>
      </c>
      <c r="H11" s="23" t="s">
        <v>14</v>
      </c>
    </row>
    <row r="12" spans="1:8" ht="15" customHeight="1" x14ac:dyDescent="0.2">
      <c r="A12" s="24" t="s">
        <v>15</v>
      </c>
      <c r="B12" s="8">
        <v>3104</v>
      </c>
      <c r="C12" s="25">
        <v>7400</v>
      </c>
      <c r="D12" s="25">
        <f t="shared" ref="D12:D20" si="0">C12*B12</f>
        <v>22969600</v>
      </c>
      <c r="E12" s="8">
        <v>27</v>
      </c>
      <c r="F12" s="10">
        <v>0</v>
      </c>
      <c r="G12" s="10">
        <v>0</v>
      </c>
      <c r="H12" s="26">
        <f t="shared" ref="H12:H20" si="1">B12+E12+F12+G12</f>
        <v>3131</v>
      </c>
    </row>
    <row r="13" spans="1:8" ht="15" customHeight="1" x14ac:dyDescent="0.2">
      <c r="A13" s="27" t="s">
        <v>16</v>
      </c>
      <c r="B13" s="10">
        <v>69</v>
      </c>
      <c r="C13" s="25">
        <v>3400</v>
      </c>
      <c r="D13" s="28">
        <f t="shared" si="0"/>
        <v>234600</v>
      </c>
      <c r="E13" s="10">
        <v>0</v>
      </c>
      <c r="F13" s="10">
        <v>0</v>
      </c>
      <c r="G13" s="10">
        <v>0</v>
      </c>
      <c r="H13" s="29">
        <f t="shared" si="1"/>
        <v>69</v>
      </c>
    </row>
    <row r="14" spans="1:8" ht="15" customHeight="1" x14ac:dyDescent="0.2">
      <c r="A14" s="27" t="s">
        <v>17</v>
      </c>
      <c r="B14" s="10">
        <v>1022</v>
      </c>
      <c r="C14" s="25">
        <v>8100</v>
      </c>
      <c r="D14" s="28">
        <f t="shared" si="0"/>
        <v>8278200</v>
      </c>
      <c r="E14" s="10">
        <v>5</v>
      </c>
      <c r="F14" s="10">
        <v>0</v>
      </c>
      <c r="G14" s="10">
        <v>0</v>
      </c>
      <c r="H14" s="29">
        <f t="shared" si="1"/>
        <v>1027</v>
      </c>
    </row>
    <row r="15" spans="1:8" ht="15" customHeight="1" x14ac:dyDescent="0.2">
      <c r="A15" s="27" t="s">
        <v>18</v>
      </c>
      <c r="B15" s="10">
        <v>43</v>
      </c>
      <c r="C15" s="25">
        <v>17200</v>
      </c>
      <c r="D15" s="28">
        <f t="shared" si="0"/>
        <v>739600</v>
      </c>
      <c r="E15" s="10">
        <v>0</v>
      </c>
      <c r="F15" s="10">
        <v>0</v>
      </c>
      <c r="G15" s="10">
        <v>0</v>
      </c>
      <c r="H15" s="29">
        <f t="shared" si="1"/>
        <v>43</v>
      </c>
    </row>
    <row r="16" spans="1:8" ht="15" customHeight="1" x14ac:dyDescent="0.2">
      <c r="A16" s="27" t="s">
        <v>19</v>
      </c>
      <c r="B16" s="10">
        <v>33</v>
      </c>
      <c r="C16" s="25">
        <v>22000</v>
      </c>
      <c r="D16" s="28">
        <f t="shared" si="0"/>
        <v>726000</v>
      </c>
      <c r="E16" s="10">
        <v>0</v>
      </c>
      <c r="F16" s="10">
        <v>0</v>
      </c>
      <c r="G16" s="10">
        <v>0</v>
      </c>
      <c r="H16" s="29">
        <f t="shared" si="1"/>
        <v>33</v>
      </c>
    </row>
    <row r="17" spans="1:8" ht="15" customHeight="1" x14ac:dyDescent="0.2">
      <c r="A17" s="27" t="s">
        <v>20</v>
      </c>
      <c r="B17" s="10">
        <v>132</v>
      </c>
      <c r="C17" s="25">
        <v>25000</v>
      </c>
      <c r="D17" s="28">
        <f t="shared" si="0"/>
        <v>3300000</v>
      </c>
      <c r="E17" s="10">
        <v>0</v>
      </c>
      <c r="F17" s="10">
        <v>0</v>
      </c>
      <c r="G17" s="10">
        <v>0</v>
      </c>
      <c r="H17" s="29">
        <f t="shared" si="1"/>
        <v>132</v>
      </c>
    </row>
    <row r="18" spans="1:8" ht="15" customHeight="1" x14ac:dyDescent="0.2">
      <c r="A18" s="27" t="s">
        <v>21</v>
      </c>
      <c r="B18" s="10">
        <v>0</v>
      </c>
      <c r="C18" s="25">
        <v>5700</v>
      </c>
      <c r="D18" s="28">
        <f t="shared" si="0"/>
        <v>0</v>
      </c>
      <c r="E18" s="10">
        <v>0</v>
      </c>
      <c r="F18" s="10">
        <v>0</v>
      </c>
      <c r="G18" s="10">
        <v>0</v>
      </c>
      <c r="H18" s="29">
        <f t="shared" si="1"/>
        <v>0</v>
      </c>
    </row>
    <row r="19" spans="1:8" ht="15" customHeight="1" x14ac:dyDescent="0.2">
      <c r="A19" s="27" t="s">
        <v>22</v>
      </c>
      <c r="B19" s="10">
        <v>0</v>
      </c>
      <c r="C19" s="25">
        <v>7400</v>
      </c>
      <c r="D19" s="28">
        <f t="shared" si="0"/>
        <v>0</v>
      </c>
      <c r="E19" s="10">
        <v>0</v>
      </c>
      <c r="F19" s="10">
        <v>0</v>
      </c>
      <c r="G19" s="10">
        <v>0</v>
      </c>
      <c r="H19" s="29">
        <f t="shared" si="1"/>
        <v>0</v>
      </c>
    </row>
    <row r="20" spans="1:8" ht="15" customHeight="1" thickBot="1" x14ac:dyDescent="0.25">
      <c r="A20" s="98" t="s">
        <v>23</v>
      </c>
      <c r="B20" s="12">
        <v>0</v>
      </c>
      <c r="C20" s="99">
        <v>7700</v>
      </c>
      <c r="D20" s="100">
        <f t="shared" si="0"/>
        <v>0</v>
      </c>
      <c r="E20" s="10">
        <v>0</v>
      </c>
      <c r="F20" s="10">
        <v>0</v>
      </c>
      <c r="G20" s="10">
        <v>0</v>
      </c>
      <c r="H20" s="29">
        <f t="shared" si="1"/>
        <v>0</v>
      </c>
    </row>
    <row r="21" spans="1:8" ht="15" customHeight="1" thickBot="1" x14ac:dyDescent="0.25">
      <c r="A21" s="101" t="s">
        <v>24</v>
      </c>
      <c r="B21" s="102">
        <f>SUM(B12:B20)</f>
        <v>4403</v>
      </c>
      <c r="C21" s="137"/>
      <c r="D21" s="103">
        <f>SUM(D12:D20)</f>
        <v>36248000</v>
      </c>
      <c r="E21" s="104">
        <f>SUM(E12:E20)</f>
        <v>32</v>
      </c>
      <c r="F21" s="104">
        <f t="shared" ref="F21:G21" si="2">SUM(F12:F20)</f>
        <v>0</v>
      </c>
      <c r="G21" s="104">
        <f t="shared" si="2"/>
        <v>0</v>
      </c>
      <c r="H21" s="106">
        <f>SUM(H12:H20)</f>
        <v>4435</v>
      </c>
    </row>
    <row r="22" spans="1:8" ht="15" customHeight="1" x14ac:dyDescent="0.2">
      <c r="A22" s="107" t="s">
        <v>25</v>
      </c>
      <c r="B22" s="108">
        <f>SUM(B12:B17)</f>
        <v>4403</v>
      </c>
      <c r="C22" s="138"/>
      <c r="D22" s="15">
        <f>+B22*278</f>
        <v>1224034</v>
      </c>
      <c r="E22" s="37"/>
      <c r="F22" s="37"/>
      <c r="G22" s="37"/>
      <c r="H22" s="37"/>
    </row>
    <row r="23" spans="1:8" ht="15" customHeight="1" x14ac:dyDescent="0.2">
      <c r="A23" s="34" t="s">
        <v>26</v>
      </c>
      <c r="B23" s="139"/>
      <c r="C23" s="139"/>
      <c r="D23" s="3">
        <v>22500</v>
      </c>
      <c r="E23" s="41"/>
      <c r="F23" s="41"/>
      <c r="G23" s="41"/>
      <c r="H23" s="41"/>
    </row>
    <row r="24" spans="1:8" ht="15" customHeight="1" thickBot="1" x14ac:dyDescent="0.25">
      <c r="A24" s="38" t="s">
        <v>27</v>
      </c>
      <c r="B24" s="140"/>
      <c r="C24" s="140"/>
      <c r="D24" s="40">
        <f>D23+D21</f>
        <v>36270500</v>
      </c>
      <c r="E24" s="41"/>
      <c r="F24" s="41"/>
      <c r="G24" s="41"/>
      <c r="H24" s="41"/>
    </row>
    <row r="25" spans="1:8" ht="13.5" thickBot="1" x14ac:dyDescent="0.25"/>
    <row r="26" spans="1:8" ht="15.75" customHeight="1" thickBot="1" x14ac:dyDescent="0.25">
      <c r="A26" s="175" t="s">
        <v>28</v>
      </c>
      <c r="B26" s="175"/>
      <c r="C26" s="175"/>
      <c r="D26" s="175"/>
      <c r="E26" s="175"/>
      <c r="F26" s="175"/>
      <c r="G26" s="175"/>
      <c r="H26" s="175"/>
    </row>
    <row r="27" spans="1:8" ht="36.75" thickBot="1" x14ac:dyDescent="0.25">
      <c r="A27" s="23" t="s">
        <v>7</v>
      </c>
      <c r="B27" s="23" t="s">
        <v>8</v>
      </c>
      <c r="C27" s="23" t="s">
        <v>9</v>
      </c>
      <c r="D27" s="23" t="s">
        <v>10</v>
      </c>
      <c r="E27" s="23" t="s">
        <v>11</v>
      </c>
      <c r="F27" s="23" t="s">
        <v>12</v>
      </c>
      <c r="G27" s="23" t="s">
        <v>13</v>
      </c>
      <c r="H27" s="23" t="s">
        <v>29</v>
      </c>
    </row>
    <row r="28" spans="1:8" ht="15" customHeight="1" x14ac:dyDescent="0.2">
      <c r="A28" s="109" t="s">
        <v>15</v>
      </c>
      <c r="B28" s="11">
        <v>1391</v>
      </c>
      <c r="C28" s="25">
        <f>C12</f>
        <v>7400</v>
      </c>
      <c r="D28" s="110">
        <f t="shared" ref="D28:D36" si="3">C28*B28</f>
        <v>10293400</v>
      </c>
      <c r="E28" s="10">
        <v>20</v>
      </c>
      <c r="F28" s="10">
        <v>0</v>
      </c>
      <c r="G28" s="10">
        <v>0</v>
      </c>
      <c r="H28" s="111">
        <f t="shared" ref="H28:H36" si="4">B28+E28+F28+G28</f>
        <v>1411</v>
      </c>
    </row>
    <row r="29" spans="1:8" ht="15" customHeight="1" x14ac:dyDescent="0.2">
      <c r="A29" s="27" t="s">
        <v>16</v>
      </c>
      <c r="B29" s="10">
        <v>76</v>
      </c>
      <c r="C29" s="25">
        <f t="shared" ref="C29:C36" si="5">C13</f>
        <v>3400</v>
      </c>
      <c r="D29" s="28">
        <f t="shared" si="3"/>
        <v>258400</v>
      </c>
      <c r="E29" s="10">
        <v>0</v>
      </c>
      <c r="F29" s="10">
        <v>0</v>
      </c>
      <c r="G29" s="10">
        <v>0</v>
      </c>
      <c r="H29" s="29">
        <f t="shared" si="4"/>
        <v>76</v>
      </c>
    </row>
    <row r="30" spans="1:8" ht="15" customHeight="1" x14ac:dyDescent="0.2">
      <c r="A30" s="27" t="s">
        <v>17</v>
      </c>
      <c r="B30" s="10">
        <v>650</v>
      </c>
      <c r="C30" s="25">
        <f t="shared" si="5"/>
        <v>8100</v>
      </c>
      <c r="D30" s="28">
        <f t="shared" si="3"/>
        <v>5265000</v>
      </c>
      <c r="E30" s="10">
        <v>8</v>
      </c>
      <c r="F30" s="10">
        <v>0</v>
      </c>
      <c r="G30" s="10">
        <v>0</v>
      </c>
      <c r="H30" s="29">
        <f t="shared" si="4"/>
        <v>658</v>
      </c>
    </row>
    <row r="31" spans="1:8" ht="15" customHeight="1" x14ac:dyDescent="0.2">
      <c r="A31" s="27" t="s">
        <v>18</v>
      </c>
      <c r="B31" s="10">
        <v>37</v>
      </c>
      <c r="C31" s="25">
        <f t="shared" si="5"/>
        <v>17200</v>
      </c>
      <c r="D31" s="28">
        <f t="shared" si="3"/>
        <v>636400</v>
      </c>
      <c r="E31" s="10">
        <v>0</v>
      </c>
      <c r="F31" s="10">
        <v>0</v>
      </c>
      <c r="G31" s="10">
        <v>0</v>
      </c>
      <c r="H31" s="29">
        <f t="shared" si="4"/>
        <v>37</v>
      </c>
    </row>
    <row r="32" spans="1:8" ht="15" customHeight="1" x14ac:dyDescent="0.2">
      <c r="A32" s="27" t="s">
        <v>19</v>
      </c>
      <c r="B32" s="10">
        <v>29</v>
      </c>
      <c r="C32" s="25">
        <f t="shared" si="5"/>
        <v>22000</v>
      </c>
      <c r="D32" s="28">
        <f t="shared" si="3"/>
        <v>638000</v>
      </c>
      <c r="E32" s="10">
        <v>0</v>
      </c>
      <c r="F32" s="10">
        <v>0</v>
      </c>
      <c r="G32" s="10">
        <v>0</v>
      </c>
      <c r="H32" s="29">
        <f t="shared" si="4"/>
        <v>29</v>
      </c>
    </row>
    <row r="33" spans="1:8" ht="15" customHeight="1" x14ac:dyDescent="0.2">
      <c r="A33" s="27" t="s">
        <v>20</v>
      </c>
      <c r="B33" s="10">
        <v>66</v>
      </c>
      <c r="C33" s="25">
        <f t="shared" si="5"/>
        <v>25000</v>
      </c>
      <c r="D33" s="28">
        <f t="shared" si="3"/>
        <v>1650000</v>
      </c>
      <c r="E33" s="10">
        <v>0</v>
      </c>
      <c r="F33" s="10">
        <v>0</v>
      </c>
      <c r="G33" s="10">
        <v>0</v>
      </c>
      <c r="H33" s="29">
        <f t="shared" si="4"/>
        <v>66</v>
      </c>
    </row>
    <row r="34" spans="1:8" ht="15" customHeight="1" x14ac:dyDescent="0.2">
      <c r="A34" s="27" t="s">
        <v>21</v>
      </c>
      <c r="B34" s="10">
        <v>0</v>
      </c>
      <c r="C34" s="25">
        <f t="shared" si="5"/>
        <v>5700</v>
      </c>
      <c r="D34" s="28">
        <f t="shared" si="3"/>
        <v>0</v>
      </c>
      <c r="E34" s="10">
        <v>0</v>
      </c>
      <c r="F34" s="10">
        <v>0</v>
      </c>
      <c r="G34" s="10">
        <v>0</v>
      </c>
      <c r="H34" s="29">
        <f t="shared" si="4"/>
        <v>0</v>
      </c>
    </row>
    <row r="35" spans="1:8" ht="15" customHeight="1" x14ac:dyDescent="0.2">
      <c r="A35" s="27" t="s">
        <v>22</v>
      </c>
      <c r="B35" s="10">
        <v>0</v>
      </c>
      <c r="C35" s="25">
        <f t="shared" si="5"/>
        <v>7400</v>
      </c>
      <c r="D35" s="28">
        <f t="shared" si="3"/>
        <v>0</v>
      </c>
      <c r="E35" s="10">
        <v>0</v>
      </c>
      <c r="F35" s="10">
        <v>0</v>
      </c>
      <c r="G35" s="10">
        <v>0</v>
      </c>
      <c r="H35" s="29">
        <f t="shared" si="4"/>
        <v>0</v>
      </c>
    </row>
    <row r="36" spans="1:8" ht="15" customHeight="1" thickBot="1" x14ac:dyDescent="0.25">
      <c r="A36" s="98" t="s">
        <v>23</v>
      </c>
      <c r="B36" s="12">
        <v>0</v>
      </c>
      <c r="C36" s="25">
        <f t="shared" si="5"/>
        <v>7700</v>
      </c>
      <c r="D36" s="100">
        <f t="shared" si="3"/>
        <v>0</v>
      </c>
      <c r="E36" s="10">
        <v>0</v>
      </c>
      <c r="F36" s="10">
        <v>0</v>
      </c>
      <c r="G36" s="10">
        <v>0</v>
      </c>
      <c r="H36" s="29">
        <f t="shared" si="4"/>
        <v>0</v>
      </c>
    </row>
    <row r="37" spans="1:8" ht="15" customHeight="1" thickBot="1" x14ac:dyDescent="0.25">
      <c r="A37" s="101" t="s">
        <v>24</v>
      </c>
      <c r="B37" s="102">
        <f>SUM(B28:B36)</f>
        <v>2249</v>
      </c>
      <c r="C37" s="112"/>
      <c r="D37" s="103">
        <f>SUM(D28:D36)</f>
        <v>18741200</v>
      </c>
      <c r="E37" s="104">
        <f>SUM(E28:E36)</f>
        <v>28</v>
      </c>
      <c r="F37" s="104">
        <f t="shared" ref="F37:G37" si="6">SUM(F28:F36)</f>
        <v>0</v>
      </c>
      <c r="G37" s="104">
        <f t="shared" si="6"/>
        <v>0</v>
      </c>
      <c r="H37" s="106">
        <f>SUM(H28:H36)</f>
        <v>2277</v>
      </c>
    </row>
    <row r="38" spans="1:8" ht="15" customHeight="1" x14ac:dyDescent="0.2">
      <c r="A38" s="107" t="s">
        <v>25</v>
      </c>
      <c r="B38" s="108">
        <f>SUM(B28:B33)</f>
        <v>2249</v>
      </c>
      <c r="C38" s="138"/>
      <c r="D38" s="15">
        <f>+B38*278</f>
        <v>625222</v>
      </c>
      <c r="E38" s="37"/>
      <c r="F38" s="37"/>
      <c r="G38" s="37"/>
      <c r="H38" s="37"/>
    </row>
    <row r="39" spans="1:8" ht="15" customHeight="1" x14ac:dyDescent="0.2">
      <c r="A39" s="34" t="s">
        <v>26</v>
      </c>
      <c r="B39" s="139"/>
      <c r="C39" s="139"/>
      <c r="D39" s="3">
        <v>3500</v>
      </c>
      <c r="E39" s="41"/>
      <c r="F39" s="41"/>
      <c r="G39" s="41"/>
      <c r="H39" s="41"/>
    </row>
    <row r="40" spans="1:8" ht="15" customHeight="1" thickBot="1" x14ac:dyDescent="0.25">
      <c r="A40" s="38" t="s">
        <v>30</v>
      </c>
      <c r="B40" s="140"/>
      <c r="C40" s="140"/>
      <c r="D40" s="40">
        <f>D39+D37</f>
        <v>18744700</v>
      </c>
      <c r="E40" s="41"/>
      <c r="F40" s="41"/>
      <c r="G40" s="41"/>
      <c r="H40" s="41"/>
    </row>
    <row r="41" spans="1:8" ht="12.75" customHeight="1" thickBot="1" x14ac:dyDescent="0.25">
      <c r="A41" s="93"/>
      <c r="B41" s="41"/>
      <c r="C41" s="41"/>
      <c r="D41" s="80"/>
      <c r="E41" s="41"/>
      <c r="F41" s="41"/>
      <c r="G41" s="41"/>
      <c r="H41" s="41"/>
    </row>
    <row r="42" spans="1:8" ht="12.75" customHeight="1" thickBot="1" x14ac:dyDescent="0.25">
      <c r="A42" s="175" t="s">
        <v>31</v>
      </c>
      <c r="B42" s="175"/>
      <c r="C42" s="175"/>
      <c r="D42" s="175"/>
      <c r="E42" s="175"/>
      <c r="F42" s="175"/>
      <c r="G42" s="175"/>
      <c r="H42" s="175"/>
    </row>
    <row r="43" spans="1:8" ht="36.75" thickBot="1" x14ac:dyDescent="0.25">
      <c r="A43" s="23" t="s">
        <v>7</v>
      </c>
      <c r="B43" s="23" t="s">
        <v>8</v>
      </c>
      <c r="C43" s="23" t="s">
        <v>9</v>
      </c>
      <c r="D43" s="23" t="s">
        <v>10</v>
      </c>
      <c r="E43" s="23" t="s">
        <v>11</v>
      </c>
      <c r="F43" s="23" t="s">
        <v>12</v>
      </c>
      <c r="G43" s="23" t="s">
        <v>13</v>
      </c>
      <c r="H43" s="23" t="s">
        <v>32</v>
      </c>
    </row>
    <row r="44" spans="1:8" ht="15" customHeight="1" x14ac:dyDescent="0.2">
      <c r="A44" s="24" t="s">
        <v>15</v>
      </c>
      <c r="B44" s="4">
        <f t="shared" ref="B44:B52" si="7">+B12+B28</f>
        <v>4495</v>
      </c>
      <c r="C44" s="25">
        <f>C12</f>
        <v>7400</v>
      </c>
      <c r="D44" s="25">
        <f t="shared" ref="D44:D52" si="8">C44*B44</f>
        <v>33263000</v>
      </c>
      <c r="E44" s="4">
        <f t="shared" ref="E44:G52" si="9">E12+E28</f>
        <v>47</v>
      </c>
      <c r="F44" s="4">
        <f t="shared" si="9"/>
        <v>0</v>
      </c>
      <c r="G44" s="4">
        <f t="shared" si="9"/>
        <v>0</v>
      </c>
      <c r="H44" s="26">
        <f t="shared" ref="H44:H52" si="10">B44+E44+F44+G44</f>
        <v>4542</v>
      </c>
    </row>
    <row r="45" spans="1:8" ht="15" customHeight="1" x14ac:dyDescent="0.2">
      <c r="A45" s="27" t="s">
        <v>16</v>
      </c>
      <c r="B45" s="4">
        <f t="shared" si="7"/>
        <v>145</v>
      </c>
      <c r="C45" s="25">
        <f t="shared" ref="C45:C52" si="11">C13</f>
        <v>3400</v>
      </c>
      <c r="D45" s="28">
        <f t="shared" si="8"/>
        <v>493000</v>
      </c>
      <c r="E45" s="5">
        <f t="shared" si="9"/>
        <v>0</v>
      </c>
      <c r="F45" s="5">
        <f t="shared" si="9"/>
        <v>0</v>
      </c>
      <c r="G45" s="5">
        <f t="shared" si="9"/>
        <v>0</v>
      </c>
      <c r="H45" s="29">
        <f t="shared" si="10"/>
        <v>145</v>
      </c>
    </row>
    <row r="46" spans="1:8" ht="15" customHeight="1" x14ac:dyDescent="0.2">
      <c r="A46" s="27" t="s">
        <v>17</v>
      </c>
      <c r="B46" s="4">
        <f t="shared" si="7"/>
        <v>1672</v>
      </c>
      <c r="C46" s="25">
        <f t="shared" si="11"/>
        <v>8100</v>
      </c>
      <c r="D46" s="28">
        <f t="shared" si="8"/>
        <v>13543200</v>
      </c>
      <c r="E46" s="5">
        <f t="shared" si="9"/>
        <v>13</v>
      </c>
      <c r="F46" s="5">
        <f t="shared" si="9"/>
        <v>0</v>
      </c>
      <c r="G46" s="5">
        <f t="shared" si="9"/>
        <v>0</v>
      </c>
      <c r="H46" s="29">
        <f t="shared" si="10"/>
        <v>1685</v>
      </c>
    </row>
    <row r="47" spans="1:8" ht="15" customHeight="1" x14ac:dyDescent="0.2">
      <c r="A47" s="27" t="s">
        <v>18</v>
      </c>
      <c r="B47" s="4">
        <f t="shared" si="7"/>
        <v>80</v>
      </c>
      <c r="C47" s="25">
        <f t="shared" si="11"/>
        <v>17200</v>
      </c>
      <c r="D47" s="28">
        <f t="shared" si="8"/>
        <v>1376000</v>
      </c>
      <c r="E47" s="5">
        <f t="shared" si="9"/>
        <v>0</v>
      </c>
      <c r="F47" s="5">
        <f t="shared" si="9"/>
        <v>0</v>
      </c>
      <c r="G47" s="5">
        <f t="shared" si="9"/>
        <v>0</v>
      </c>
      <c r="H47" s="29">
        <f t="shared" si="10"/>
        <v>80</v>
      </c>
    </row>
    <row r="48" spans="1:8" ht="15" customHeight="1" x14ac:dyDescent="0.2">
      <c r="A48" s="27" t="s">
        <v>19</v>
      </c>
      <c r="B48" s="4">
        <f t="shared" si="7"/>
        <v>62</v>
      </c>
      <c r="C48" s="25">
        <f t="shared" si="11"/>
        <v>22000</v>
      </c>
      <c r="D48" s="28">
        <f t="shared" si="8"/>
        <v>1364000</v>
      </c>
      <c r="E48" s="5">
        <f t="shared" si="9"/>
        <v>0</v>
      </c>
      <c r="F48" s="5">
        <f t="shared" si="9"/>
        <v>0</v>
      </c>
      <c r="G48" s="5">
        <f t="shared" si="9"/>
        <v>0</v>
      </c>
      <c r="H48" s="29">
        <f t="shared" si="10"/>
        <v>62</v>
      </c>
    </row>
    <row r="49" spans="1:10" ht="15" customHeight="1" x14ac:dyDescent="0.2">
      <c r="A49" s="27" t="s">
        <v>20</v>
      </c>
      <c r="B49" s="4">
        <f t="shared" si="7"/>
        <v>198</v>
      </c>
      <c r="C49" s="25">
        <f t="shared" si="11"/>
        <v>25000</v>
      </c>
      <c r="D49" s="28">
        <f t="shared" si="8"/>
        <v>4950000</v>
      </c>
      <c r="E49" s="5">
        <f t="shared" si="9"/>
        <v>0</v>
      </c>
      <c r="F49" s="5">
        <f t="shared" si="9"/>
        <v>0</v>
      </c>
      <c r="G49" s="5">
        <f t="shared" si="9"/>
        <v>0</v>
      </c>
      <c r="H49" s="29">
        <f t="shared" si="10"/>
        <v>198</v>
      </c>
    </row>
    <row r="50" spans="1:10" ht="15" customHeight="1" x14ac:dyDescent="0.2">
      <c r="A50" s="27" t="s">
        <v>21</v>
      </c>
      <c r="B50" s="4">
        <f t="shared" si="7"/>
        <v>0</v>
      </c>
      <c r="C50" s="25">
        <f t="shared" si="11"/>
        <v>5700</v>
      </c>
      <c r="D50" s="28">
        <f t="shared" si="8"/>
        <v>0</v>
      </c>
      <c r="E50" s="5">
        <f t="shared" si="9"/>
        <v>0</v>
      </c>
      <c r="F50" s="5">
        <f t="shared" si="9"/>
        <v>0</v>
      </c>
      <c r="G50" s="5">
        <f t="shared" si="9"/>
        <v>0</v>
      </c>
      <c r="H50" s="29">
        <f t="shared" si="10"/>
        <v>0</v>
      </c>
    </row>
    <row r="51" spans="1:10" ht="15" customHeight="1" x14ac:dyDescent="0.2">
      <c r="A51" s="27" t="s">
        <v>22</v>
      </c>
      <c r="B51" s="4">
        <f t="shared" si="7"/>
        <v>0</v>
      </c>
      <c r="C51" s="25">
        <f t="shared" si="11"/>
        <v>7400</v>
      </c>
      <c r="D51" s="28">
        <f t="shared" si="8"/>
        <v>0</v>
      </c>
      <c r="E51" s="5">
        <f t="shared" si="9"/>
        <v>0</v>
      </c>
      <c r="F51" s="5">
        <f t="shared" si="9"/>
        <v>0</v>
      </c>
      <c r="G51" s="5">
        <f t="shared" si="9"/>
        <v>0</v>
      </c>
      <c r="H51" s="29">
        <f t="shared" si="10"/>
        <v>0</v>
      </c>
    </row>
    <row r="52" spans="1:10" ht="15" customHeight="1" thickBot="1" x14ac:dyDescent="0.25">
      <c r="A52" s="98" t="s">
        <v>23</v>
      </c>
      <c r="B52" s="113">
        <f t="shared" si="7"/>
        <v>0</v>
      </c>
      <c r="C52" s="25">
        <f t="shared" si="11"/>
        <v>7700</v>
      </c>
      <c r="D52" s="100">
        <f t="shared" si="8"/>
        <v>0</v>
      </c>
      <c r="E52" s="5">
        <f t="shared" si="9"/>
        <v>0</v>
      </c>
      <c r="F52" s="5">
        <f t="shared" si="9"/>
        <v>0</v>
      </c>
      <c r="G52" s="5">
        <f t="shared" si="9"/>
        <v>0</v>
      </c>
      <c r="H52" s="29">
        <f t="shared" si="10"/>
        <v>0</v>
      </c>
    </row>
    <row r="53" spans="1:10" ht="15" customHeight="1" thickBot="1" x14ac:dyDescent="0.25">
      <c r="A53" s="101" t="s">
        <v>24</v>
      </c>
      <c r="B53" s="102">
        <f>SUM(B44:B52)</f>
        <v>6652</v>
      </c>
      <c r="C53" s="141"/>
      <c r="D53" s="103">
        <f>SUM(D44:D52)</f>
        <v>54989200</v>
      </c>
      <c r="E53" s="104">
        <f>SUM(E44:E52)</f>
        <v>60</v>
      </c>
      <c r="F53" s="105">
        <f>SUM(F44:F52)</f>
        <v>0</v>
      </c>
      <c r="G53" s="105">
        <f>SUM(G44:G52)</f>
        <v>0</v>
      </c>
      <c r="H53" s="106">
        <f>SUM(H44:H52)</f>
        <v>6712</v>
      </c>
    </row>
    <row r="54" spans="1:10" ht="15" customHeight="1" x14ac:dyDescent="0.2">
      <c r="A54" s="107" t="s">
        <v>25</v>
      </c>
      <c r="B54" s="108">
        <f>B22+B38</f>
        <v>6652</v>
      </c>
      <c r="C54" s="138"/>
      <c r="D54" s="15">
        <f>D38+D22</f>
        <v>1849256</v>
      </c>
      <c r="E54" s="37"/>
      <c r="F54" s="37"/>
      <c r="G54" s="37"/>
      <c r="H54" s="37"/>
    </row>
    <row r="55" spans="1:10" ht="15" customHeight="1" x14ac:dyDescent="0.2">
      <c r="A55" s="34" t="s">
        <v>26</v>
      </c>
      <c r="B55" s="139"/>
      <c r="C55" s="139"/>
      <c r="D55" s="36">
        <f>D39+D23</f>
        <v>26000</v>
      </c>
      <c r="E55" s="41"/>
      <c r="F55" s="41"/>
      <c r="G55" s="41"/>
      <c r="H55" s="41"/>
    </row>
    <row r="56" spans="1:10" ht="15" customHeight="1" thickBot="1" x14ac:dyDescent="0.25">
      <c r="A56" s="38" t="s">
        <v>46</v>
      </c>
      <c r="B56" s="140"/>
      <c r="C56" s="140"/>
      <c r="D56" s="40">
        <f>D55+D53</f>
        <v>55015200</v>
      </c>
      <c r="E56" s="41"/>
      <c r="F56" s="41"/>
      <c r="G56" s="41"/>
      <c r="H56" s="41"/>
    </row>
    <row r="57" spans="1:10" ht="13.5" thickBot="1" x14ac:dyDescent="0.25">
      <c r="A57" s="63"/>
      <c r="B57" s="41"/>
      <c r="C57" s="41"/>
      <c r="D57" s="114"/>
      <c r="E57" s="41"/>
      <c r="F57" s="41"/>
      <c r="G57" s="41"/>
      <c r="H57" s="41"/>
    </row>
    <row r="58" spans="1:10" ht="21" customHeight="1" x14ac:dyDescent="0.2">
      <c r="A58" s="162" t="s">
        <v>53</v>
      </c>
      <c r="B58" s="163"/>
      <c r="C58" s="163"/>
      <c r="D58" s="164"/>
      <c r="E58" s="162" t="s">
        <v>54</v>
      </c>
      <c r="F58" s="163"/>
      <c r="G58" s="163"/>
      <c r="H58" s="164"/>
      <c r="J58" s="64"/>
    </row>
    <row r="59" spans="1:10" ht="24" x14ac:dyDescent="0.2">
      <c r="A59" s="115" t="s">
        <v>7</v>
      </c>
      <c r="B59" s="116" t="s">
        <v>9</v>
      </c>
      <c r="C59" s="116" t="s">
        <v>33</v>
      </c>
      <c r="D59" s="117" t="s">
        <v>34</v>
      </c>
      <c r="E59" s="115" t="s">
        <v>7</v>
      </c>
      <c r="F59" s="116" t="s">
        <v>9</v>
      </c>
      <c r="G59" s="116" t="s">
        <v>33</v>
      </c>
      <c r="H59" s="117" t="s">
        <v>34</v>
      </c>
      <c r="J59" s="64"/>
    </row>
    <row r="60" spans="1:10" ht="15" hidden="1" customHeight="1" x14ac:dyDescent="0.2">
      <c r="A60" s="147" t="s">
        <v>15</v>
      </c>
      <c r="B60" s="118">
        <v>6400</v>
      </c>
      <c r="C60" s="119">
        <v>0</v>
      </c>
      <c r="D60" s="120">
        <f>B60*C60</f>
        <v>0</v>
      </c>
      <c r="E60" s="147" t="s">
        <v>15</v>
      </c>
      <c r="F60" s="118">
        <v>6400</v>
      </c>
      <c r="G60" s="119">
        <v>0</v>
      </c>
      <c r="H60" s="120">
        <f>F60*G60</f>
        <v>0</v>
      </c>
      <c r="J60" s="64"/>
    </row>
    <row r="61" spans="1:10" ht="15" customHeight="1" x14ac:dyDescent="0.2">
      <c r="A61" s="147"/>
      <c r="B61" s="118">
        <v>6900</v>
      </c>
      <c r="C61" s="13">
        <v>0</v>
      </c>
      <c r="D61" s="120">
        <f t="shared" ref="D61:D66" si="12">B61*C61</f>
        <v>0</v>
      </c>
      <c r="E61" s="147"/>
      <c r="F61" s="118">
        <f>C12</f>
        <v>7400</v>
      </c>
      <c r="G61" s="13">
        <v>8</v>
      </c>
      <c r="H61" s="120">
        <f t="shared" ref="H61:H66" si="13">F61*G61</f>
        <v>59200</v>
      </c>
      <c r="J61" s="64"/>
    </row>
    <row r="62" spans="1:10" ht="15" customHeight="1" x14ac:dyDescent="0.2">
      <c r="A62" s="142" t="s">
        <v>17</v>
      </c>
      <c r="B62" s="118">
        <v>7600</v>
      </c>
      <c r="C62" s="13">
        <v>0</v>
      </c>
      <c r="D62" s="120">
        <f t="shared" si="12"/>
        <v>0</v>
      </c>
      <c r="E62" s="143" t="s">
        <v>17</v>
      </c>
      <c r="F62" s="118">
        <f>C14</f>
        <v>8100</v>
      </c>
      <c r="G62" s="13">
        <v>8</v>
      </c>
      <c r="H62" s="120">
        <f t="shared" si="13"/>
        <v>64800</v>
      </c>
      <c r="J62" s="64"/>
    </row>
    <row r="63" spans="1:10" ht="15" customHeight="1" x14ac:dyDescent="0.2">
      <c r="A63" s="142" t="s">
        <v>18</v>
      </c>
      <c r="B63" s="118">
        <v>16100</v>
      </c>
      <c r="C63" s="13">
        <v>0</v>
      </c>
      <c r="D63" s="120">
        <f t="shared" si="12"/>
        <v>0</v>
      </c>
      <c r="E63" s="143" t="s">
        <v>18</v>
      </c>
      <c r="F63" s="118">
        <f t="shared" ref="F63:F65" si="14">C15</f>
        <v>17200</v>
      </c>
      <c r="G63" s="13">
        <v>0</v>
      </c>
      <c r="H63" s="120">
        <f t="shared" si="13"/>
        <v>0</v>
      </c>
      <c r="J63" s="64"/>
    </row>
    <row r="64" spans="1:10" ht="15" customHeight="1" x14ac:dyDescent="0.2">
      <c r="A64" s="142" t="s">
        <v>19</v>
      </c>
      <c r="B64" s="118">
        <v>20600</v>
      </c>
      <c r="C64" s="13">
        <v>0</v>
      </c>
      <c r="D64" s="120">
        <f t="shared" si="12"/>
        <v>0</v>
      </c>
      <c r="E64" s="143" t="s">
        <v>19</v>
      </c>
      <c r="F64" s="118">
        <f t="shared" si="14"/>
        <v>22000</v>
      </c>
      <c r="G64" s="13">
        <v>0</v>
      </c>
      <c r="H64" s="120">
        <f t="shared" si="13"/>
        <v>0</v>
      </c>
      <c r="J64" s="64"/>
    </row>
    <row r="65" spans="1:10" ht="15" customHeight="1" thickBot="1" x14ac:dyDescent="0.25">
      <c r="A65" s="142" t="s">
        <v>20</v>
      </c>
      <c r="B65" s="118">
        <v>23400</v>
      </c>
      <c r="C65" s="13">
        <v>0</v>
      </c>
      <c r="D65" s="120">
        <f t="shared" si="12"/>
        <v>0</v>
      </c>
      <c r="E65" s="143" t="s">
        <v>20</v>
      </c>
      <c r="F65" s="118">
        <f t="shared" si="14"/>
        <v>25000</v>
      </c>
      <c r="G65" s="13">
        <v>0</v>
      </c>
      <c r="H65" s="120">
        <f t="shared" si="13"/>
        <v>0</v>
      </c>
      <c r="J65" s="64"/>
    </row>
    <row r="66" spans="1:10" ht="15" hidden="1" customHeight="1" thickBot="1" x14ac:dyDescent="0.25">
      <c r="A66" s="121"/>
      <c r="B66" s="122"/>
      <c r="C66" s="123">
        <v>0</v>
      </c>
      <c r="D66" s="124">
        <f t="shared" si="12"/>
        <v>0</v>
      </c>
      <c r="E66" s="121"/>
      <c r="F66" s="122"/>
      <c r="G66" s="123">
        <v>0</v>
      </c>
      <c r="H66" s="124">
        <f t="shared" si="13"/>
        <v>0</v>
      </c>
      <c r="J66" s="64"/>
    </row>
    <row r="67" spans="1:10" ht="27" customHeight="1" thickBot="1" x14ac:dyDescent="0.25">
      <c r="A67" s="148" t="s">
        <v>35</v>
      </c>
      <c r="B67" s="149"/>
      <c r="C67" s="125">
        <f>SUM(C60:C66)</f>
        <v>0</v>
      </c>
      <c r="D67" s="126">
        <f>+D61+D62+D63+D64+D65</f>
        <v>0</v>
      </c>
      <c r="E67" s="148" t="s">
        <v>35</v>
      </c>
      <c r="F67" s="149"/>
      <c r="G67" s="125">
        <f>SUM(G60:G66)</f>
        <v>16</v>
      </c>
      <c r="H67" s="126">
        <f>+H61+H62+H63+H64+H65</f>
        <v>124000</v>
      </c>
      <c r="J67" s="64"/>
    </row>
    <row r="68" spans="1:10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</row>
    <row r="69" spans="1:10" ht="13.5" thickBot="1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</row>
    <row r="70" spans="1:10" s="64" customFormat="1" ht="23.1" customHeight="1" x14ac:dyDescent="0.2">
      <c r="A70" s="144" t="s">
        <v>36</v>
      </c>
      <c r="B70" s="152">
        <f>D56</f>
        <v>55015200</v>
      </c>
      <c r="C70" s="153"/>
      <c r="D70" s="127"/>
    </row>
    <row r="71" spans="1:10" s="64" customFormat="1" ht="23.1" customHeight="1" x14ac:dyDescent="0.2">
      <c r="A71" s="115" t="s">
        <v>37</v>
      </c>
      <c r="B71" s="154">
        <f>D67+H67</f>
        <v>124000</v>
      </c>
      <c r="C71" s="155"/>
    </row>
    <row r="72" spans="1:10" s="64" customFormat="1" ht="23.1" customHeight="1" x14ac:dyDescent="0.2">
      <c r="A72" s="145" t="s">
        <v>38</v>
      </c>
      <c r="B72" s="156">
        <f>B54*278</f>
        <v>1849256</v>
      </c>
      <c r="C72" s="157"/>
      <c r="D72" s="128"/>
    </row>
    <row r="73" spans="1:10" s="64" customFormat="1" ht="23.1" customHeight="1" x14ac:dyDescent="0.2">
      <c r="A73" s="78" t="s">
        <v>39</v>
      </c>
      <c r="B73" s="158">
        <f>B70*10%</f>
        <v>5501520</v>
      </c>
      <c r="C73" s="159"/>
      <c r="D73" s="80"/>
    </row>
    <row r="74" spans="1:10" s="64" customFormat="1" ht="23.1" customHeight="1" x14ac:dyDescent="0.2">
      <c r="A74" s="145" t="s">
        <v>40</v>
      </c>
      <c r="B74" s="156">
        <f>ROUND((B70-B72-B73)*70%,0)</f>
        <v>33365097</v>
      </c>
      <c r="C74" s="157"/>
      <c r="D74" s="80"/>
      <c r="E74" s="76"/>
      <c r="F74" s="76"/>
      <c r="G74" s="76"/>
    </row>
    <row r="75" spans="1:10" s="64" customFormat="1" ht="23.1" customHeight="1" thickBot="1" x14ac:dyDescent="0.25">
      <c r="A75" s="146" t="s">
        <v>52</v>
      </c>
      <c r="B75" s="160">
        <f>ROUND((B70-B72-B73)*30%,0)</f>
        <v>14299327</v>
      </c>
      <c r="C75" s="161"/>
      <c r="D75" s="80"/>
      <c r="E75" s="89"/>
      <c r="F75" s="89"/>
      <c r="G75" s="89"/>
    </row>
    <row r="76" spans="1:10" ht="20.25" customHeight="1" x14ac:dyDescent="0.2">
      <c r="A76" s="64"/>
      <c r="B76" s="64"/>
      <c r="C76" s="64"/>
      <c r="D76" s="80"/>
      <c r="E76" s="151" t="s">
        <v>47</v>
      </c>
      <c r="F76" s="151"/>
      <c r="G76" s="151"/>
      <c r="H76" s="64"/>
      <c r="I76" s="64"/>
      <c r="J76" s="64"/>
    </row>
    <row r="77" spans="1:10" ht="14.25" customHeight="1" x14ac:dyDescent="0.2">
      <c r="A77" s="150"/>
      <c r="B77" s="150"/>
      <c r="C77" s="150"/>
      <c r="D77" s="150"/>
      <c r="E77" s="150"/>
      <c r="F77" s="150"/>
      <c r="G77" s="150"/>
      <c r="H77" s="150"/>
      <c r="I77" s="150"/>
      <c r="J77" s="150"/>
    </row>
    <row r="78" spans="1:10" ht="15.75" customHeight="1" x14ac:dyDescent="0.2">
      <c r="A78" s="150"/>
      <c r="B78" s="150"/>
      <c r="C78" s="150"/>
      <c r="D78" s="150"/>
      <c r="E78" s="150"/>
      <c r="F78" s="150"/>
      <c r="G78" s="150"/>
      <c r="H78" s="150"/>
      <c r="I78" s="150"/>
      <c r="J78" s="150"/>
    </row>
    <row r="79" spans="1:10" ht="20.100000000000001" customHeight="1" x14ac:dyDescent="0.2">
      <c r="A79" s="64"/>
      <c r="B79" s="64"/>
      <c r="C79" s="64"/>
      <c r="D79" s="80"/>
      <c r="E79" s="64"/>
      <c r="F79" s="64"/>
      <c r="G79" s="64"/>
      <c r="H79" s="64"/>
      <c r="I79" s="64"/>
      <c r="J79" s="64"/>
    </row>
    <row r="80" spans="1:10" ht="20.100000000000001" customHeight="1" x14ac:dyDescent="0.2">
      <c r="A80" s="64"/>
      <c r="B80" s="64"/>
      <c r="C80" s="64"/>
      <c r="D80" s="80"/>
      <c r="E80" s="64"/>
      <c r="F80" s="64"/>
      <c r="G80" s="64"/>
      <c r="H80" s="64"/>
      <c r="I80" s="64"/>
      <c r="J80" s="64"/>
    </row>
    <row r="81" spans="1:10" ht="20.100000000000001" customHeight="1" x14ac:dyDescent="0.2">
      <c r="A81" s="151"/>
      <c r="B81" s="151"/>
      <c r="C81" s="151"/>
      <c r="D81" s="80"/>
      <c r="E81" s="64"/>
      <c r="F81" s="64"/>
      <c r="G81" s="64"/>
      <c r="H81" s="64"/>
      <c r="I81" s="64"/>
      <c r="J81" s="64"/>
    </row>
    <row r="82" spans="1:10" ht="20.100000000000001" customHeight="1" x14ac:dyDescent="0.2">
      <c r="D82" s="80"/>
      <c r="E82" s="64"/>
      <c r="F82" s="64"/>
      <c r="G82" s="64"/>
      <c r="H82" s="64"/>
      <c r="I82" s="64"/>
      <c r="J82" s="64"/>
    </row>
    <row r="83" spans="1:10" ht="20.100000000000001" customHeight="1" x14ac:dyDescent="0.2">
      <c r="A83" s="64"/>
      <c r="B83" s="64"/>
      <c r="C83" s="64"/>
      <c r="E83" s="64"/>
      <c r="F83" s="64"/>
      <c r="G83" s="64"/>
      <c r="H83" s="64"/>
      <c r="I83" s="64"/>
      <c r="J83" s="64"/>
    </row>
    <row r="84" spans="1:10" ht="0.75" customHeight="1" x14ac:dyDescent="0.2">
      <c r="A84" s="64"/>
      <c r="B84" s="64"/>
      <c r="C84" s="64"/>
      <c r="E84" s="64"/>
      <c r="F84" s="64"/>
      <c r="G84" s="64"/>
      <c r="H84" s="64"/>
      <c r="I84" s="64"/>
      <c r="J84" s="64"/>
    </row>
    <row r="85" spans="1:10" ht="19.5" customHeight="1" x14ac:dyDescent="0.2">
      <c r="E85" s="64"/>
      <c r="F85" s="64"/>
      <c r="G85" s="64"/>
      <c r="H85" s="64"/>
      <c r="I85" s="64"/>
      <c r="J85" s="64"/>
    </row>
    <row r="86" spans="1:10" ht="19.5" customHeight="1" x14ac:dyDescent="0.2">
      <c r="E86" s="64"/>
      <c r="F86" s="64"/>
      <c r="G86" s="64"/>
      <c r="H86" s="64"/>
      <c r="I86" s="64"/>
      <c r="J86" s="64"/>
    </row>
    <row r="87" spans="1:10" ht="19.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</row>
    <row r="88" spans="1:10" ht="19.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</row>
    <row r="89" spans="1:10" ht="20.100000000000001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</row>
    <row r="90" spans="1:10" ht="20.100000000000001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</row>
    <row r="91" spans="1:10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</row>
    <row r="92" spans="1:10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</row>
    <row r="93" spans="1:10" x14ac:dyDescent="0.2">
      <c r="A93" s="64"/>
      <c r="B93" s="64"/>
      <c r="C93" s="64"/>
      <c r="D93" s="64"/>
      <c r="G93" s="64"/>
      <c r="H93" s="64"/>
      <c r="I93" s="64"/>
      <c r="J93" s="64"/>
    </row>
    <row r="94" spans="1:10" x14ac:dyDescent="0.2">
      <c r="G94" s="64"/>
      <c r="H94" s="64"/>
      <c r="I94" s="64"/>
      <c r="J94" s="64"/>
    </row>
    <row r="95" spans="1:10" x14ac:dyDescent="0.2">
      <c r="G95" s="64"/>
      <c r="H95" s="64"/>
      <c r="I95" s="64"/>
      <c r="J95" s="64"/>
    </row>
    <row r="96" spans="1:10" x14ac:dyDescent="0.2">
      <c r="G96" s="64"/>
      <c r="H96" s="64"/>
      <c r="I96" s="64"/>
      <c r="J96" s="64"/>
    </row>
    <row r="97" spans="7:10" x14ac:dyDescent="0.2">
      <c r="G97" s="64"/>
      <c r="H97" s="64"/>
      <c r="I97" s="64"/>
      <c r="J97" s="64"/>
    </row>
    <row r="98" spans="7:10" x14ac:dyDescent="0.2">
      <c r="G98" s="64"/>
      <c r="H98" s="64"/>
      <c r="I98" s="64"/>
      <c r="J98" s="64"/>
    </row>
    <row r="99" spans="7:10" x14ac:dyDescent="0.2">
      <c r="G99" s="64"/>
      <c r="H99" s="64"/>
      <c r="I99" s="64"/>
      <c r="J99" s="64"/>
    </row>
    <row r="100" spans="7:10" x14ac:dyDescent="0.2">
      <c r="G100" s="64"/>
      <c r="H100" s="64"/>
      <c r="I100" s="64"/>
      <c r="J100" s="64"/>
    </row>
    <row r="101" spans="7:10" x14ac:dyDescent="0.2">
      <c r="G101" s="64"/>
      <c r="H101" s="64"/>
      <c r="I101" s="64"/>
      <c r="J101" s="64"/>
    </row>
    <row r="102" spans="7:10" x14ac:dyDescent="0.2">
      <c r="G102" s="64"/>
      <c r="H102" s="64"/>
      <c r="I102" s="64"/>
      <c r="J102" s="64"/>
    </row>
    <row r="103" spans="7:10" x14ac:dyDescent="0.2">
      <c r="G103" s="64"/>
      <c r="H103" s="64"/>
      <c r="I103" s="64"/>
      <c r="J103" s="64"/>
    </row>
    <row r="104" spans="7:10" x14ac:dyDescent="0.2">
      <c r="G104" s="64"/>
      <c r="H104" s="64"/>
      <c r="I104" s="64"/>
      <c r="J104" s="64"/>
    </row>
    <row r="105" spans="7:10" x14ac:dyDescent="0.2">
      <c r="G105" s="64"/>
      <c r="H105" s="64"/>
      <c r="I105" s="64"/>
      <c r="J105" s="64"/>
    </row>
    <row r="106" spans="7:10" x14ac:dyDescent="0.2">
      <c r="G106" s="64"/>
      <c r="H106" s="64"/>
      <c r="I106" s="64"/>
      <c r="J106" s="64"/>
    </row>
    <row r="107" spans="7:10" x14ac:dyDescent="0.2">
      <c r="G107" s="64"/>
      <c r="H107" s="64"/>
      <c r="I107" s="64"/>
      <c r="J107" s="64"/>
    </row>
    <row r="108" spans="7:10" x14ac:dyDescent="0.2">
      <c r="G108" s="64"/>
      <c r="H108" s="64"/>
      <c r="I108" s="64"/>
      <c r="J108" s="64"/>
    </row>
    <row r="109" spans="7:10" x14ac:dyDescent="0.2">
      <c r="G109" s="64"/>
      <c r="H109" s="64"/>
      <c r="I109" s="64"/>
      <c r="J109" s="64"/>
    </row>
    <row r="110" spans="7:10" x14ac:dyDescent="0.2">
      <c r="G110" s="64"/>
      <c r="H110" s="64"/>
      <c r="I110" s="64"/>
      <c r="J110" s="64"/>
    </row>
    <row r="111" spans="7:10" x14ac:dyDescent="0.2">
      <c r="G111" s="64"/>
      <c r="H111" s="64"/>
      <c r="I111" s="64"/>
      <c r="J111" s="64"/>
    </row>
    <row r="112" spans="7:10" x14ac:dyDescent="0.2">
      <c r="G112" s="64"/>
      <c r="H112" s="64"/>
      <c r="I112" s="64"/>
      <c r="J112" s="64"/>
    </row>
    <row r="113" spans="7:10" x14ac:dyDescent="0.2">
      <c r="G113" s="64"/>
      <c r="H113" s="64"/>
      <c r="I113" s="64"/>
      <c r="J113" s="64"/>
    </row>
    <row r="114" spans="7:10" x14ac:dyDescent="0.2">
      <c r="G114" s="64"/>
      <c r="H114" s="64"/>
      <c r="I114" s="64"/>
      <c r="J114" s="64"/>
    </row>
  </sheetData>
  <sheetProtection password="DC73" sheet="1" objects="1" scenarios="1"/>
  <mergeCells count="27">
    <mergeCell ref="A58:D58"/>
    <mergeCell ref="A1:A4"/>
    <mergeCell ref="B1:F4"/>
    <mergeCell ref="G1:H1"/>
    <mergeCell ref="G2:H2"/>
    <mergeCell ref="G3:H3"/>
    <mergeCell ref="G4:H4"/>
    <mergeCell ref="B6:C6"/>
    <mergeCell ref="B8:D8"/>
    <mergeCell ref="A10:H10"/>
    <mergeCell ref="A26:H26"/>
    <mergeCell ref="A42:H42"/>
    <mergeCell ref="E58:H58"/>
    <mergeCell ref="A60:A61"/>
    <mergeCell ref="A67:B67"/>
    <mergeCell ref="A77:J77"/>
    <mergeCell ref="A78:J78"/>
    <mergeCell ref="A81:C81"/>
    <mergeCell ref="B70:C70"/>
    <mergeCell ref="B71:C71"/>
    <mergeCell ref="B72:C72"/>
    <mergeCell ref="B73:C73"/>
    <mergeCell ref="B74:C74"/>
    <mergeCell ref="E76:G76"/>
    <mergeCell ref="E60:E61"/>
    <mergeCell ref="E67:F67"/>
    <mergeCell ref="B75:C75"/>
  </mergeCells>
  <printOptions horizontalCentered="1" verticalCentered="1"/>
  <pageMargins left="0.59027777777777779" right="0.39374999999999999" top="0.19652777777777777" bottom="0.59027777777777779" header="0.51180555555555551" footer="0"/>
  <pageSetup paperSize="5" scale="60" firstPageNumber="0" orientation="portrait" r:id="rId1"/>
  <headerFooter alignWithMargins="0">
    <oddFooter>&amp;LVersion 2&amp;C&amp;D - &amp;T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1:J114"/>
  <sheetViews>
    <sheetView topLeftCell="A61" zoomScale="90" zoomScaleNormal="90" workbookViewId="0">
      <selection activeCell="L76" sqref="L76"/>
    </sheetView>
  </sheetViews>
  <sheetFormatPr baseColWidth="10" defaultRowHeight="12.75" x14ac:dyDescent="0.2"/>
  <cols>
    <col min="1" max="1" width="21.85546875" style="17" customWidth="1"/>
    <col min="2" max="2" width="14.28515625" style="17" customWidth="1"/>
    <col min="3" max="3" width="13.5703125" style="17" customWidth="1"/>
    <col min="4" max="4" width="14.42578125" style="17" customWidth="1"/>
    <col min="5" max="6" width="13.5703125" style="17" customWidth="1"/>
    <col min="7" max="7" width="13.140625" style="17" customWidth="1"/>
    <col min="8" max="8" width="13.5703125" style="17" customWidth="1"/>
    <col min="9" max="9" width="15.140625" style="17" customWidth="1"/>
    <col min="10" max="16384" width="11.42578125" style="17"/>
  </cols>
  <sheetData>
    <row r="1" spans="1:8" ht="48" customHeight="1" x14ac:dyDescent="0.2">
      <c r="A1" s="167"/>
      <c r="B1" s="168" t="s">
        <v>50</v>
      </c>
      <c r="C1" s="168"/>
      <c r="D1" s="168"/>
      <c r="E1" s="168"/>
      <c r="F1" s="169"/>
      <c r="G1" s="170"/>
      <c r="H1" s="170"/>
    </row>
    <row r="2" spans="1:8" x14ac:dyDescent="0.15">
      <c r="A2" s="167"/>
      <c r="B2" s="167"/>
      <c r="C2" s="168"/>
      <c r="D2" s="168"/>
      <c r="E2" s="168"/>
      <c r="F2" s="168"/>
      <c r="G2" s="171" t="s">
        <v>51</v>
      </c>
      <c r="H2" s="171" t="s">
        <v>0</v>
      </c>
    </row>
    <row r="3" spans="1:8" ht="14.25" customHeight="1" x14ac:dyDescent="0.15">
      <c r="A3" s="167"/>
      <c r="B3" s="167"/>
      <c r="C3" s="168"/>
      <c r="D3" s="168"/>
      <c r="E3" s="168"/>
      <c r="F3" s="168"/>
      <c r="G3" s="172" t="s">
        <v>49</v>
      </c>
      <c r="H3" s="172" t="s">
        <v>1</v>
      </c>
    </row>
    <row r="4" spans="1:8" ht="14.25" customHeight="1" x14ac:dyDescent="0.15">
      <c r="A4" s="167"/>
      <c r="B4" s="167"/>
      <c r="C4" s="168"/>
      <c r="D4" s="168"/>
      <c r="E4" s="168"/>
      <c r="F4" s="168"/>
      <c r="G4" s="172" t="s">
        <v>2</v>
      </c>
      <c r="H4" s="172" t="s">
        <v>2</v>
      </c>
    </row>
    <row r="5" spans="1:8" ht="14.25" customHeight="1" x14ac:dyDescent="0.2">
      <c r="A5" s="1"/>
      <c r="B5" s="97"/>
      <c r="C5" s="97"/>
      <c r="D5" s="41"/>
      <c r="E5" s="41"/>
      <c r="F5" s="41"/>
      <c r="G5" s="41"/>
      <c r="H5" s="41"/>
    </row>
    <row r="6" spans="1:8" ht="12.75" customHeight="1" x14ac:dyDescent="0.2">
      <c r="A6" s="1" t="s">
        <v>3</v>
      </c>
      <c r="B6" s="173" t="str">
        <f>RIM!B6</f>
        <v>PANDEQUESO</v>
      </c>
      <c r="C6" s="173"/>
      <c r="D6" s="41"/>
    </row>
    <row r="7" spans="1:8" x14ac:dyDescent="0.2">
      <c r="A7" s="1"/>
      <c r="B7" s="93"/>
      <c r="C7" s="93"/>
      <c r="D7" s="41"/>
    </row>
    <row r="8" spans="1:8" ht="12.75" customHeight="1" x14ac:dyDescent="0.2">
      <c r="A8" s="1" t="s">
        <v>5</v>
      </c>
      <c r="B8" s="174">
        <f>RIM!B8+17</f>
        <v>42661</v>
      </c>
      <c r="C8" s="174"/>
      <c r="D8" s="174"/>
      <c r="E8" s="41"/>
      <c r="F8" s="41"/>
      <c r="G8" s="41"/>
      <c r="H8" s="41"/>
    </row>
    <row r="9" spans="1:8" ht="13.5" thickBot="1" x14ac:dyDescent="0.25"/>
    <row r="10" spans="1:8" ht="15.75" customHeight="1" thickBot="1" x14ac:dyDescent="0.25">
      <c r="A10" s="175" t="s">
        <v>6</v>
      </c>
      <c r="B10" s="175"/>
      <c r="C10" s="175"/>
      <c r="D10" s="175"/>
      <c r="E10" s="175"/>
      <c r="F10" s="175"/>
      <c r="G10" s="175"/>
      <c r="H10" s="175"/>
    </row>
    <row r="11" spans="1:8" ht="36.75" thickBot="1" x14ac:dyDescent="0.25">
      <c r="A11" s="23" t="s">
        <v>7</v>
      </c>
      <c r="B11" s="23" t="s">
        <v>8</v>
      </c>
      <c r="C11" s="23" t="s">
        <v>9</v>
      </c>
      <c r="D11" s="23" t="s">
        <v>10</v>
      </c>
      <c r="E11" s="23" t="s">
        <v>11</v>
      </c>
      <c r="F11" s="23" t="s">
        <v>12</v>
      </c>
      <c r="G11" s="23" t="s">
        <v>13</v>
      </c>
      <c r="H11" s="23" t="s">
        <v>14</v>
      </c>
    </row>
    <row r="12" spans="1:8" ht="15" customHeight="1" x14ac:dyDescent="0.2">
      <c r="A12" s="24" t="s">
        <v>15</v>
      </c>
      <c r="B12" s="8">
        <v>1122</v>
      </c>
      <c r="C12" s="25">
        <v>7400</v>
      </c>
      <c r="D12" s="25">
        <f t="shared" ref="D12:D20" si="0">C12*B12</f>
        <v>8302800</v>
      </c>
      <c r="E12" s="8">
        <v>24</v>
      </c>
      <c r="F12" s="10">
        <v>0</v>
      </c>
      <c r="G12" s="10">
        <v>0</v>
      </c>
      <c r="H12" s="26">
        <f t="shared" ref="H12:H20" si="1">B12+E12+F12+G12</f>
        <v>1146</v>
      </c>
    </row>
    <row r="13" spans="1:8" ht="15" customHeight="1" x14ac:dyDescent="0.2">
      <c r="A13" s="27" t="s">
        <v>16</v>
      </c>
      <c r="B13" s="10">
        <v>83</v>
      </c>
      <c r="C13" s="25">
        <v>3400</v>
      </c>
      <c r="D13" s="28">
        <f t="shared" si="0"/>
        <v>282200</v>
      </c>
      <c r="E13" s="10">
        <v>0</v>
      </c>
      <c r="F13" s="10">
        <v>0</v>
      </c>
      <c r="G13" s="10">
        <v>0</v>
      </c>
      <c r="H13" s="29">
        <f t="shared" si="1"/>
        <v>83</v>
      </c>
    </row>
    <row r="14" spans="1:8" ht="15" customHeight="1" x14ac:dyDescent="0.2">
      <c r="A14" s="27" t="s">
        <v>17</v>
      </c>
      <c r="B14" s="10">
        <v>983</v>
      </c>
      <c r="C14" s="25">
        <v>8100</v>
      </c>
      <c r="D14" s="28">
        <f t="shared" si="0"/>
        <v>7962300</v>
      </c>
      <c r="E14" s="10">
        <v>1</v>
      </c>
      <c r="F14" s="10">
        <v>0</v>
      </c>
      <c r="G14" s="10">
        <v>0</v>
      </c>
      <c r="H14" s="29">
        <f t="shared" si="1"/>
        <v>984</v>
      </c>
    </row>
    <row r="15" spans="1:8" ht="15" customHeight="1" x14ac:dyDescent="0.2">
      <c r="A15" s="27" t="s">
        <v>18</v>
      </c>
      <c r="B15" s="10">
        <v>117</v>
      </c>
      <c r="C15" s="25">
        <v>17200</v>
      </c>
      <c r="D15" s="28">
        <f t="shared" si="0"/>
        <v>2012400</v>
      </c>
      <c r="E15" s="10">
        <v>0</v>
      </c>
      <c r="F15" s="10">
        <v>0</v>
      </c>
      <c r="G15" s="10">
        <v>0</v>
      </c>
      <c r="H15" s="29">
        <f t="shared" si="1"/>
        <v>117</v>
      </c>
    </row>
    <row r="16" spans="1:8" ht="15" customHeight="1" x14ac:dyDescent="0.2">
      <c r="A16" s="27" t="s">
        <v>19</v>
      </c>
      <c r="B16" s="10">
        <v>69</v>
      </c>
      <c r="C16" s="25">
        <v>22000</v>
      </c>
      <c r="D16" s="28">
        <f t="shared" si="0"/>
        <v>1518000</v>
      </c>
      <c r="E16" s="10">
        <v>0</v>
      </c>
      <c r="F16" s="10">
        <v>0</v>
      </c>
      <c r="G16" s="10">
        <v>0</v>
      </c>
      <c r="H16" s="29">
        <f t="shared" si="1"/>
        <v>69</v>
      </c>
    </row>
    <row r="17" spans="1:8" ht="15" customHeight="1" x14ac:dyDescent="0.2">
      <c r="A17" s="27" t="s">
        <v>20</v>
      </c>
      <c r="B17" s="10">
        <v>121</v>
      </c>
      <c r="C17" s="25">
        <v>25000</v>
      </c>
      <c r="D17" s="28">
        <f t="shared" si="0"/>
        <v>3025000</v>
      </c>
      <c r="E17" s="10">
        <v>0</v>
      </c>
      <c r="F17" s="10">
        <v>0</v>
      </c>
      <c r="G17" s="10">
        <v>0</v>
      </c>
      <c r="H17" s="29">
        <f t="shared" si="1"/>
        <v>121</v>
      </c>
    </row>
    <row r="18" spans="1:8" ht="15" customHeight="1" x14ac:dyDescent="0.2">
      <c r="A18" s="27" t="s">
        <v>21</v>
      </c>
      <c r="B18" s="10">
        <v>5</v>
      </c>
      <c r="C18" s="25">
        <v>5700</v>
      </c>
      <c r="D18" s="28">
        <f t="shared" si="0"/>
        <v>28500</v>
      </c>
      <c r="E18" s="10">
        <v>0</v>
      </c>
      <c r="F18" s="10">
        <v>0</v>
      </c>
      <c r="G18" s="10">
        <v>0</v>
      </c>
      <c r="H18" s="29">
        <f t="shared" si="1"/>
        <v>5</v>
      </c>
    </row>
    <row r="19" spans="1:8" ht="15" customHeight="1" x14ac:dyDescent="0.2">
      <c r="A19" s="27" t="s">
        <v>22</v>
      </c>
      <c r="B19" s="10">
        <v>5</v>
      </c>
      <c r="C19" s="25">
        <v>7400</v>
      </c>
      <c r="D19" s="28">
        <f t="shared" si="0"/>
        <v>37000</v>
      </c>
      <c r="E19" s="10">
        <v>0</v>
      </c>
      <c r="F19" s="10">
        <v>0</v>
      </c>
      <c r="G19" s="10">
        <v>0</v>
      </c>
      <c r="H19" s="29">
        <f t="shared" si="1"/>
        <v>5</v>
      </c>
    </row>
    <row r="20" spans="1:8" ht="15" customHeight="1" thickBot="1" x14ac:dyDescent="0.25">
      <c r="A20" s="98" t="s">
        <v>23</v>
      </c>
      <c r="B20" s="12">
        <v>0</v>
      </c>
      <c r="C20" s="99">
        <v>7700</v>
      </c>
      <c r="D20" s="100">
        <f t="shared" si="0"/>
        <v>0</v>
      </c>
      <c r="E20" s="10">
        <v>0</v>
      </c>
      <c r="F20" s="10">
        <v>0</v>
      </c>
      <c r="G20" s="10">
        <v>0</v>
      </c>
      <c r="H20" s="29">
        <f t="shared" si="1"/>
        <v>0</v>
      </c>
    </row>
    <row r="21" spans="1:8" ht="15" customHeight="1" thickBot="1" x14ac:dyDescent="0.25">
      <c r="A21" s="101" t="s">
        <v>24</v>
      </c>
      <c r="B21" s="102">
        <f>SUM(B12:B20)</f>
        <v>2505</v>
      </c>
      <c r="C21" s="137"/>
      <c r="D21" s="103">
        <f>SUM(D12:D20)</f>
        <v>23168200</v>
      </c>
      <c r="E21" s="104">
        <f>SUM(E12:E20)</f>
        <v>25</v>
      </c>
      <c r="F21" s="104">
        <f t="shared" ref="F21:G21" si="2">SUM(F12:F20)</f>
        <v>0</v>
      </c>
      <c r="G21" s="104">
        <f t="shared" si="2"/>
        <v>0</v>
      </c>
      <c r="H21" s="106">
        <f>SUM(H12:H20)</f>
        <v>2530</v>
      </c>
    </row>
    <row r="22" spans="1:8" ht="15" customHeight="1" x14ac:dyDescent="0.2">
      <c r="A22" s="107" t="s">
        <v>25</v>
      </c>
      <c r="B22" s="108">
        <f>SUM(B12:B17)</f>
        <v>2495</v>
      </c>
      <c r="C22" s="138"/>
      <c r="D22" s="15">
        <f>+B22*278</f>
        <v>693610</v>
      </c>
      <c r="E22" s="37"/>
      <c r="F22" s="37"/>
      <c r="G22" s="37"/>
      <c r="H22" s="37"/>
    </row>
    <row r="23" spans="1:8" ht="15" customHeight="1" x14ac:dyDescent="0.2">
      <c r="A23" s="34" t="s">
        <v>26</v>
      </c>
      <c r="B23" s="139"/>
      <c r="C23" s="139"/>
      <c r="D23" s="3">
        <v>3800</v>
      </c>
      <c r="E23" s="41"/>
      <c r="F23" s="41"/>
      <c r="G23" s="41"/>
      <c r="H23" s="41"/>
    </row>
    <row r="24" spans="1:8" ht="15" customHeight="1" thickBot="1" x14ac:dyDescent="0.25">
      <c r="A24" s="38" t="s">
        <v>27</v>
      </c>
      <c r="B24" s="140"/>
      <c r="C24" s="140"/>
      <c r="D24" s="40">
        <f>D23+D21</f>
        <v>23172000</v>
      </c>
      <c r="E24" s="41"/>
      <c r="F24" s="41"/>
      <c r="G24" s="41"/>
      <c r="H24" s="41"/>
    </row>
    <row r="25" spans="1:8" ht="13.5" thickBot="1" x14ac:dyDescent="0.25"/>
    <row r="26" spans="1:8" ht="15.75" customHeight="1" thickBot="1" x14ac:dyDescent="0.25">
      <c r="A26" s="175" t="s">
        <v>28</v>
      </c>
      <c r="B26" s="175"/>
      <c r="C26" s="175"/>
      <c r="D26" s="175"/>
      <c r="E26" s="175"/>
      <c r="F26" s="175"/>
      <c r="G26" s="175"/>
      <c r="H26" s="175"/>
    </row>
    <row r="27" spans="1:8" ht="36.75" thickBot="1" x14ac:dyDescent="0.25">
      <c r="A27" s="23" t="s">
        <v>7</v>
      </c>
      <c r="B27" s="23" t="s">
        <v>8</v>
      </c>
      <c r="C27" s="23" t="s">
        <v>9</v>
      </c>
      <c r="D27" s="23" t="s">
        <v>10</v>
      </c>
      <c r="E27" s="23" t="s">
        <v>11</v>
      </c>
      <c r="F27" s="23" t="s">
        <v>12</v>
      </c>
      <c r="G27" s="23" t="s">
        <v>13</v>
      </c>
      <c r="H27" s="23" t="s">
        <v>29</v>
      </c>
    </row>
    <row r="28" spans="1:8" ht="15" customHeight="1" x14ac:dyDescent="0.2">
      <c r="A28" s="109" t="s">
        <v>15</v>
      </c>
      <c r="B28" s="11">
        <v>1006</v>
      </c>
      <c r="C28" s="25">
        <f>C12</f>
        <v>7400</v>
      </c>
      <c r="D28" s="110">
        <f t="shared" ref="D28:D36" si="3">C28*B28</f>
        <v>7444400</v>
      </c>
      <c r="E28" s="11">
        <v>21</v>
      </c>
      <c r="F28" s="10">
        <v>0</v>
      </c>
      <c r="G28" s="10">
        <v>0</v>
      </c>
      <c r="H28" s="111">
        <f t="shared" ref="H28:H36" si="4">B28+E28+F28+G28</f>
        <v>1027</v>
      </c>
    </row>
    <row r="29" spans="1:8" ht="15" customHeight="1" x14ac:dyDescent="0.2">
      <c r="A29" s="27" t="s">
        <v>16</v>
      </c>
      <c r="B29" s="10">
        <v>66</v>
      </c>
      <c r="C29" s="25">
        <f t="shared" ref="C29:C36" si="5">C13</f>
        <v>3400</v>
      </c>
      <c r="D29" s="28">
        <f t="shared" si="3"/>
        <v>224400</v>
      </c>
      <c r="E29" s="10">
        <v>0</v>
      </c>
      <c r="F29" s="10">
        <v>0</v>
      </c>
      <c r="G29" s="10">
        <v>0</v>
      </c>
      <c r="H29" s="29">
        <f t="shared" si="4"/>
        <v>66</v>
      </c>
    </row>
    <row r="30" spans="1:8" ht="15" customHeight="1" x14ac:dyDescent="0.2">
      <c r="A30" s="27" t="s">
        <v>17</v>
      </c>
      <c r="B30" s="10">
        <v>1049</v>
      </c>
      <c r="C30" s="25">
        <f t="shared" si="5"/>
        <v>8100</v>
      </c>
      <c r="D30" s="28">
        <f t="shared" si="3"/>
        <v>8496900</v>
      </c>
      <c r="E30" s="10">
        <v>0</v>
      </c>
      <c r="F30" s="10">
        <v>0</v>
      </c>
      <c r="G30" s="10">
        <v>0</v>
      </c>
      <c r="H30" s="29">
        <f t="shared" si="4"/>
        <v>1049</v>
      </c>
    </row>
    <row r="31" spans="1:8" ht="15" customHeight="1" x14ac:dyDescent="0.2">
      <c r="A31" s="27" t="s">
        <v>18</v>
      </c>
      <c r="B31" s="10">
        <v>175</v>
      </c>
      <c r="C31" s="25">
        <f t="shared" si="5"/>
        <v>17200</v>
      </c>
      <c r="D31" s="28">
        <f t="shared" si="3"/>
        <v>3010000</v>
      </c>
      <c r="E31" s="10">
        <v>0</v>
      </c>
      <c r="F31" s="10">
        <v>0</v>
      </c>
      <c r="G31" s="10">
        <v>0</v>
      </c>
      <c r="H31" s="29">
        <f t="shared" si="4"/>
        <v>175</v>
      </c>
    </row>
    <row r="32" spans="1:8" ht="15" customHeight="1" x14ac:dyDescent="0.2">
      <c r="A32" s="27" t="s">
        <v>19</v>
      </c>
      <c r="B32" s="10">
        <v>144</v>
      </c>
      <c r="C32" s="25">
        <f t="shared" si="5"/>
        <v>22000</v>
      </c>
      <c r="D32" s="28">
        <f t="shared" si="3"/>
        <v>3168000</v>
      </c>
      <c r="E32" s="10">
        <v>0</v>
      </c>
      <c r="F32" s="10">
        <v>0</v>
      </c>
      <c r="G32" s="10">
        <v>0</v>
      </c>
      <c r="H32" s="29">
        <f t="shared" si="4"/>
        <v>144</v>
      </c>
    </row>
    <row r="33" spans="1:8" ht="15" customHeight="1" x14ac:dyDescent="0.2">
      <c r="A33" s="27" t="s">
        <v>20</v>
      </c>
      <c r="B33" s="10">
        <v>237</v>
      </c>
      <c r="C33" s="25">
        <f t="shared" si="5"/>
        <v>25000</v>
      </c>
      <c r="D33" s="28">
        <f t="shared" si="3"/>
        <v>5925000</v>
      </c>
      <c r="E33" s="10">
        <v>0</v>
      </c>
      <c r="F33" s="10">
        <v>0</v>
      </c>
      <c r="G33" s="10">
        <v>0</v>
      </c>
      <c r="H33" s="29">
        <f t="shared" si="4"/>
        <v>237</v>
      </c>
    </row>
    <row r="34" spans="1:8" ht="15" customHeight="1" x14ac:dyDescent="0.2">
      <c r="A34" s="27" t="s">
        <v>21</v>
      </c>
      <c r="B34" s="10">
        <v>0</v>
      </c>
      <c r="C34" s="25">
        <f t="shared" si="5"/>
        <v>5700</v>
      </c>
      <c r="D34" s="28">
        <f t="shared" si="3"/>
        <v>0</v>
      </c>
      <c r="E34" s="10">
        <v>0</v>
      </c>
      <c r="F34" s="10">
        <v>0</v>
      </c>
      <c r="G34" s="10">
        <v>0</v>
      </c>
      <c r="H34" s="29">
        <f t="shared" si="4"/>
        <v>0</v>
      </c>
    </row>
    <row r="35" spans="1:8" ht="15" customHeight="1" x14ac:dyDescent="0.2">
      <c r="A35" s="27" t="s">
        <v>22</v>
      </c>
      <c r="B35" s="10">
        <v>7</v>
      </c>
      <c r="C35" s="25">
        <f t="shared" si="5"/>
        <v>7400</v>
      </c>
      <c r="D35" s="28">
        <f t="shared" si="3"/>
        <v>51800</v>
      </c>
      <c r="E35" s="10">
        <v>0</v>
      </c>
      <c r="F35" s="10">
        <v>0</v>
      </c>
      <c r="G35" s="10">
        <v>0</v>
      </c>
      <c r="H35" s="29">
        <f t="shared" si="4"/>
        <v>7</v>
      </c>
    </row>
    <row r="36" spans="1:8" ht="15" customHeight="1" thickBot="1" x14ac:dyDescent="0.25">
      <c r="A36" s="98" t="s">
        <v>23</v>
      </c>
      <c r="B36" s="12">
        <v>0</v>
      </c>
      <c r="C36" s="25">
        <f t="shared" si="5"/>
        <v>7700</v>
      </c>
      <c r="D36" s="100">
        <f t="shared" si="3"/>
        <v>0</v>
      </c>
      <c r="E36" s="10">
        <v>0</v>
      </c>
      <c r="F36" s="10">
        <v>0</v>
      </c>
      <c r="G36" s="10">
        <v>0</v>
      </c>
      <c r="H36" s="29">
        <f t="shared" si="4"/>
        <v>0</v>
      </c>
    </row>
    <row r="37" spans="1:8" ht="15" customHeight="1" thickBot="1" x14ac:dyDescent="0.25">
      <c r="A37" s="101" t="s">
        <v>24</v>
      </c>
      <c r="B37" s="102">
        <f>SUM(B28:B36)</f>
        <v>2684</v>
      </c>
      <c r="C37" s="112"/>
      <c r="D37" s="103">
        <f>SUM(D28:D36)</f>
        <v>28320500</v>
      </c>
      <c r="E37" s="104">
        <f>SUM(E28:E36)</f>
        <v>21</v>
      </c>
      <c r="F37" s="104">
        <f t="shared" ref="F37:G37" si="6">SUM(F28:F36)</f>
        <v>0</v>
      </c>
      <c r="G37" s="104">
        <f t="shared" si="6"/>
        <v>0</v>
      </c>
      <c r="H37" s="106">
        <f>SUM(H28:H36)</f>
        <v>2705</v>
      </c>
    </row>
    <row r="38" spans="1:8" ht="15" customHeight="1" x14ac:dyDescent="0.2">
      <c r="A38" s="107" t="s">
        <v>25</v>
      </c>
      <c r="B38" s="108">
        <f>SUM(B28:B33)</f>
        <v>2677</v>
      </c>
      <c r="C38" s="138"/>
      <c r="D38" s="15">
        <f>+B38*278</f>
        <v>744206</v>
      </c>
      <c r="E38" s="37"/>
      <c r="F38" s="37"/>
      <c r="G38" s="37"/>
      <c r="H38" s="37"/>
    </row>
    <row r="39" spans="1:8" ht="15" customHeight="1" x14ac:dyDescent="0.2">
      <c r="A39" s="34" t="s">
        <v>26</v>
      </c>
      <c r="B39" s="139"/>
      <c r="C39" s="139"/>
      <c r="D39" s="3">
        <v>1500</v>
      </c>
      <c r="E39" s="41"/>
      <c r="F39" s="41"/>
      <c r="G39" s="41"/>
      <c r="H39" s="41"/>
    </row>
    <row r="40" spans="1:8" ht="15" customHeight="1" thickBot="1" x14ac:dyDescent="0.25">
      <c r="A40" s="38" t="s">
        <v>30</v>
      </c>
      <c r="B40" s="140"/>
      <c r="C40" s="140"/>
      <c r="D40" s="40">
        <f>D39+D37</f>
        <v>28322000</v>
      </c>
      <c r="E40" s="41"/>
      <c r="F40" s="41"/>
      <c r="G40" s="41"/>
      <c r="H40" s="41"/>
    </row>
    <row r="41" spans="1:8" ht="12.75" customHeight="1" thickBot="1" x14ac:dyDescent="0.25">
      <c r="A41" s="93"/>
      <c r="B41" s="41"/>
      <c r="C41" s="41"/>
      <c r="D41" s="80"/>
      <c r="E41" s="41"/>
      <c r="F41" s="41"/>
      <c r="G41" s="41"/>
      <c r="H41" s="41"/>
    </row>
    <row r="42" spans="1:8" ht="12.75" customHeight="1" thickBot="1" x14ac:dyDescent="0.25">
      <c r="A42" s="175" t="s">
        <v>31</v>
      </c>
      <c r="B42" s="175"/>
      <c r="C42" s="175"/>
      <c r="D42" s="175"/>
      <c r="E42" s="175"/>
      <c r="F42" s="175"/>
      <c r="G42" s="175"/>
      <c r="H42" s="175"/>
    </row>
    <row r="43" spans="1:8" ht="36.75" thickBot="1" x14ac:dyDescent="0.25">
      <c r="A43" s="23" t="s">
        <v>7</v>
      </c>
      <c r="B43" s="23" t="s">
        <v>8</v>
      </c>
      <c r="C43" s="23" t="s">
        <v>9</v>
      </c>
      <c r="D43" s="23" t="s">
        <v>10</v>
      </c>
      <c r="E43" s="23" t="s">
        <v>11</v>
      </c>
      <c r="F43" s="23" t="s">
        <v>12</v>
      </c>
      <c r="G43" s="23" t="s">
        <v>13</v>
      </c>
      <c r="H43" s="23" t="s">
        <v>32</v>
      </c>
    </row>
    <row r="44" spans="1:8" ht="15" customHeight="1" x14ac:dyDescent="0.2">
      <c r="A44" s="24" t="s">
        <v>15</v>
      </c>
      <c r="B44" s="4">
        <f t="shared" ref="B44:B52" si="7">+B12+B28</f>
        <v>2128</v>
      </c>
      <c r="C44" s="25">
        <f>C12</f>
        <v>7400</v>
      </c>
      <c r="D44" s="25">
        <f t="shared" ref="D44:D52" si="8">C44*B44</f>
        <v>15747200</v>
      </c>
      <c r="E44" s="4">
        <f t="shared" ref="E44:G52" si="9">E12+E28</f>
        <v>45</v>
      </c>
      <c r="F44" s="4">
        <f t="shared" si="9"/>
        <v>0</v>
      </c>
      <c r="G44" s="4">
        <f t="shared" si="9"/>
        <v>0</v>
      </c>
      <c r="H44" s="26">
        <f t="shared" ref="H44:H52" si="10">B44+E44+F44+G44</f>
        <v>2173</v>
      </c>
    </row>
    <row r="45" spans="1:8" ht="15" customHeight="1" x14ac:dyDescent="0.2">
      <c r="A45" s="27" t="s">
        <v>16</v>
      </c>
      <c r="B45" s="4">
        <f t="shared" si="7"/>
        <v>149</v>
      </c>
      <c r="C45" s="25">
        <f t="shared" ref="C45:C52" si="11">C13</f>
        <v>3400</v>
      </c>
      <c r="D45" s="28">
        <f t="shared" si="8"/>
        <v>506600</v>
      </c>
      <c r="E45" s="5">
        <f t="shared" si="9"/>
        <v>0</v>
      </c>
      <c r="F45" s="5">
        <f t="shared" si="9"/>
        <v>0</v>
      </c>
      <c r="G45" s="5">
        <f t="shared" si="9"/>
        <v>0</v>
      </c>
      <c r="H45" s="29">
        <f t="shared" si="10"/>
        <v>149</v>
      </c>
    </row>
    <row r="46" spans="1:8" ht="15" customHeight="1" x14ac:dyDescent="0.2">
      <c r="A46" s="27" t="s">
        <v>17</v>
      </c>
      <c r="B46" s="4">
        <f t="shared" si="7"/>
        <v>2032</v>
      </c>
      <c r="C46" s="25">
        <f t="shared" si="11"/>
        <v>8100</v>
      </c>
      <c r="D46" s="28">
        <f t="shared" si="8"/>
        <v>16459200</v>
      </c>
      <c r="E46" s="5">
        <f t="shared" si="9"/>
        <v>1</v>
      </c>
      <c r="F46" s="5">
        <f t="shared" si="9"/>
        <v>0</v>
      </c>
      <c r="G46" s="5">
        <f t="shared" si="9"/>
        <v>0</v>
      </c>
      <c r="H46" s="29">
        <f t="shared" si="10"/>
        <v>2033</v>
      </c>
    </row>
    <row r="47" spans="1:8" ht="15" customHeight="1" x14ac:dyDescent="0.2">
      <c r="A47" s="27" t="s">
        <v>18</v>
      </c>
      <c r="B47" s="4">
        <f t="shared" si="7"/>
        <v>292</v>
      </c>
      <c r="C47" s="25">
        <f t="shared" si="11"/>
        <v>17200</v>
      </c>
      <c r="D47" s="28">
        <f t="shared" si="8"/>
        <v>5022400</v>
      </c>
      <c r="E47" s="5">
        <f t="shared" si="9"/>
        <v>0</v>
      </c>
      <c r="F47" s="5">
        <f t="shared" si="9"/>
        <v>0</v>
      </c>
      <c r="G47" s="5">
        <f t="shared" si="9"/>
        <v>0</v>
      </c>
      <c r="H47" s="29">
        <f t="shared" si="10"/>
        <v>292</v>
      </c>
    </row>
    <row r="48" spans="1:8" ht="15" customHeight="1" x14ac:dyDescent="0.2">
      <c r="A48" s="27" t="s">
        <v>19</v>
      </c>
      <c r="B48" s="4">
        <f t="shared" si="7"/>
        <v>213</v>
      </c>
      <c r="C48" s="25">
        <f t="shared" si="11"/>
        <v>22000</v>
      </c>
      <c r="D48" s="28">
        <f t="shared" si="8"/>
        <v>4686000</v>
      </c>
      <c r="E48" s="5">
        <f t="shared" si="9"/>
        <v>0</v>
      </c>
      <c r="F48" s="5">
        <f t="shared" si="9"/>
        <v>0</v>
      </c>
      <c r="G48" s="5">
        <f t="shared" si="9"/>
        <v>0</v>
      </c>
      <c r="H48" s="29">
        <f t="shared" si="10"/>
        <v>213</v>
      </c>
    </row>
    <row r="49" spans="1:10" ht="15" customHeight="1" x14ac:dyDescent="0.2">
      <c r="A49" s="27" t="s">
        <v>20</v>
      </c>
      <c r="B49" s="4">
        <f t="shared" si="7"/>
        <v>358</v>
      </c>
      <c r="C49" s="25">
        <f t="shared" si="11"/>
        <v>25000</v>
      </c>
      <c r="D49" s="28">
        <f t="shared" si="8"/>
        <v>8950000</v>
      </c>
      <c r="E49" s="5">
        <f t="shared" si="9"/>
        <v>0</v>
      </c>
      <c r="F49" s="5">
        <f t="shared" si="9"/>
        <v>0</v>
      </c>
      <c r="G49" s="5">
        <f t="shared" si="9"/>
        <v>0</v>
      </c>
      <c r="H49" s="29">
        <f t="shared" si="10"/>
        <v>358</v>
      </c>
    </row>
    <row r="50" spans="1:10" ht="15" customHeight="1" x14ac:dyDescent="0.2">
      <c r="A50" s="27" t="s">
        <v>21</v>
      </c>
      <c r="B50" s="4">
        <f t="shared" si="7"/>
        <v>5</v>
      </c>
      <c r="C50" s="25">
        <f t="shared" si="11"/>
        <v>5700</v>
      </c>
      <c r="D50" s="28">
        <f t="shared" si="8"/>
        <v>28500</v>
      </c>
      <c r="E50" s="5">
        <f t="shared" si="9"/>
        <v>0</v>
      </c>
      <c r="F50" s="5">
        <f t="shared" si="9"/>
        <v>0</v>
      </c>
      <c r="G50" s="5">
        <f t="shared" si="9"/>
        <v>0</v>
      </c>
      <c r="H50" s="29">
        <f t="shared" si="10"/>
        <v>5</v>
      </c>
    </row>
    <row r="51" spans="1:10" ht="15" customHeight="1" x14ac:dyDescent="0.2">
      <c r="A51" s="27" t="s">
        <v>22</v>
      </c>
      <c r="B51" s="4">
        <f t="shared" si="7"/>
        <v>12</v>
      </c>
      <c r="C51" s="25">
        <f t="shared" si="11"/>
        <v>7400</v>
      </c>
      <c r="D51" s="28">
        <f t="shared" si="8"/>
        <v>88800</v>
      </c>
      <c r="E51" s="5">
        <f t="shared" si="9"/>
        <v>0</v>
      </c>
      <c r="F51" s="5">
        <f t="shared" si="9"/>
        <v>0</v>
      </c>
      <c r="G51" s="5">
        <f t="shared" si="9"/>
        <v>0</v>
      </c>
      <c r="H51" s="29">
        <f t="shared" si="10"/>
        <v>12</v>
      </c>
    </row>
    <row r="52" spans="1:10" ht="15" customHeight="1" thickBot="1" x14ac:dyDescent="0.25">
      <c r="A52" s="98" t="s">
        <v>23</v>
      </c>
      <c r="B52" s="113">
        <f t="shared" si="7"/>
        <v>0</v>
      </c>
      <c r="C52" s="25">
        <f t="shared" si="11"/>
        <v>7700</v>
      </c>
      <c r="D52" s="100">
        <f t="shared" si="8"/>
        <v>0</v>
      </c>
      <c r="E52" s="5">
        <f t="shared" si="9"/>
        <v>0</v>
      </c>
      <c r="F52" s="5">
        <f t="shared" si="9"/>
        <v>0</v>
      </c>
      <c r="G52" s="5">
        <f t="shared" si="9"/>
        <v>0</v>
      </c>
      <c r="H52" s="29">
        <f t="shared" si="10"/>
        <v>0</v>
      </c>
    </row>
    <row r="53" spans="1:10" ht="15" customHeight="1" thickBot="1" x14ac:dyDescent="0.25">
      <c r="A53" s="101" t="s">
        <v>24</v>
      </c>
      <c r="B53" s="102">
        <f>SUM(B44:B52)</f>
        <v>5189</v>
      </c>
      <c r="C53" s="141"/>
      <c r="D53" s="103">
        <f>SUM(D44:D52)</f>
        <v>51488700</v>
      </c>
      <c r="E53" s="104">
        <f>SUM(E44:E52)</f>
        <v>46</v>
      </c>
      <c r="F53" s="105">
        <f>SUM(F44:F52)</f>
        <v>0</v>
      </c>
      <c r="G53" s="105">
        <f>SUM(G44:G52)</f>
        <v>0</v>
      </c>
      <c r="H53" s="106">
        <f>SUM(H44:H52)</f>
        <v>5235</v>
      </c>
    </row>
    <row r="54" spans="1:10" ht="15" customHeight="1" x14ac:dyDescent="0.2">
      <c r="A54" s="107" t="s">
        <v>25</v>
      </c>
      <c r="B54" s="108">
        <f>B22+B38</f>
        <v>5172</v>
      </c>
      <c r="C54" s="138"/>
      <c r="D54" s="15">
        <f>D38+D22</f>
        <v>1437816</v>
      </c>
      <c r="E54" s="37"/>
      <c r="F54" s="37"/>
      <c r="G54" s="37"/>
      <c r="H54" s="37"/>
    </row>
    <row r="55" spans="1:10" ht="15" customHeight="1" x14ac:dyDescent="0.2">
      <c r="A55" s="34" t="s">
        <v>26</v>
      </c>
      <c r="B55" s="139"/>
      <c r="C55" s="139"/>
      <c r="D55" s="36">
        <f>D39+D23</f>
        <v>5300</v>
      </c>
      <c r="E55" s="41"/>
      <c r="F55" s="41"/>
      <c r="G55" s="41"/>
      <c r="H55" s="41"/>
    </row>
    <row r="56" spans="1:10" ht="15" customHeight="1" thickBot="1" x14ac:dyDescent="0.25">
      <c r="A56" s="38" t="s">
        <v>46</v>
      </c>
      <c r="B56" s="140"/>
      <c r="C56" s="140"/>
      <c r="D56" s="40">
        <f>D55+D53</f>
        <v>51494000</v>
      </c>
      <c r="E56" s="41"/>
      <c r="F56" s="41"/>
      <c r="G56" s="41"/>
      <c r="H56" s="41"/>
    </row>
    <row r="57" spans="1:10" ht="13.5" thickBot="1" x14ac:dyDescent="0.25">
      <c r="A57" s="63"/>
      <c r="B57" s="41"/>
      <c r="C57" s="41"/>
      <c r="D57" s="114"/>
      <c r="E57" s="41"/>
      <c r="F57" s="41"/>
      <c r="G57" s="41"/>
      <c r="H57" s="41"/>
    </row>
    <row r="58" spans="1:10" ht="21" customHeight="1" x14ac:dyDescent="0.2">
      <c r="A58" s="162" t="s">
        <v>53</v>
      </c>
      <c r="B58" s="163"/>
      <c r="C58" s="163"/>
      <c r="D58" s="164"/>
      <c r="E58" s="162" t="s">
        <v>54</v>
      </c>
      <c r="F58" s="163"/>
      <c r="G58" s="163"/>
      <c r="H58" s="164"/>
      <c r="J58" s="64"/>
    </row>
    <row r="59" spans="1:10" ht="24" x14ac:dyDescent="0.2">
      <c r="A59" s="115" t="s">
        <v>7</v>
      </c>
      <c r="B59" s="116" t="s">
        <v>9</v>
      </c>
      <c r="C59" s="116" t="s">
        <v>33</v>
      </c>
      <c r="D59" s="117" t="s">
        <v>34</v>
      </c>
      <c r="E59" s="115" t="s">
        <v>7</v>
      </c>
      <c r="F59" s="116" t="s">
        <v>9</v>
      </c>
      <c r="G59" s="116" t="s">
        <v>33</v>
      </c>
      <c r="H59" s="117" t="s">
        <v>34</v>
      </c>
      <c r="J59" s="64"/>
    </row>
    <row r="60" spans="1:10" ht="15" hidden="1" customHeight="1" x14ac:dyDescent="0.2">
      <c r="A60" s="147" t="s">
        <v>15</v>
      </c>
      <c r="B60" s="118">
        <v>6400</v>
      </c>
      <c r="C60" s="119">
        <v>0</v>
      </c>
      <c r="D60" s="120">
        <f>B60*C60</f>
        <v>0</v>
      </c>
      <c r="E60" s="147" t="s">
        <v>15</v>
      </c>
      <c r="F60" s="118">
        <v>6400</v>
      </c>
      <c r="G60" s="119">
        <v>0</v>
      </c>
      <c r="H60" s="120">
        <f>F60*G60</f>
        <v>0</v>
      </c>
      <c r="J60" s="64"/>
    </row>
    <row r="61" spans="1:10" ht="15" customHeight="1" x14ac:dyDescent="0.2">
      <c r="A61" s="147"/>
      <c r="B61" s="118">
        <v>6900</v>
      </c>
      <c r="C61" s="13">
        <v>0</v>
      </c>
      <c r="D61" s="120">
        <f t="shared" ref="D61:D66" si="12">B61*C61</f>
        <v>0</v>
      </c>
      <c r="E61" s="147"/>
      <c r="F61" s="118">
        <f>C12</f>
        <v>7400</v>
      </c>
      <c r="G61" s="13">
        <v>14</v>
      </c>
      <c r="H61" s="120">
        <f t="shared" ref="H61:H66" si="13">F61*G61</f>
        <v>103600</v>
      </c>
      <c r="J61" s="64"/>
    </row>
    <row r="62" spans="1:10" ht="15" customHeight="1" x14ac:dyDescent="0.2">
      <c r="A62" s="142" t="s">
        <v>17</v>
      </c>
      <c r="B62" s="118">
        <v>7600</v>
      </c>
      <c r="C62" s="13">
        <v>0</v>
      </c>
      <c r="D62" s="120">
        <f t="shared" si="12"/>
        <v>0</v>
      </c>
      <c r="E62" s="143" t="s">
        <v>17</v>
      </c>
      <c r="F62" s="118">
        <f>C14</f>
        <v>8100</v>
      </c>
      <c r="G62" s="13">
        <v>14</v>
      </c>
      <c r="H62" s="120">
        <f t="shared" si="13"/>
        <v>113400</v>
      </c>
      <c r="J62" s="64"/>
    </row>
    <row r="63" spans="1:10" ht="15" customHeight="1" x14ac:dyDescent="0.2">
      <c r="A63" s="142" t="s">
        <v>18</v>
      </c>
      <c r="B63" s="118">
        <v>16100</v>
      </c>
      <c r="C63" s="13">
        <v>0</v>
      </c>
      <c r="D63" s="120">
        <f t="shared" si="12"/>
        <v>0</v>
      </c>
      <c r="E63" s="143" t="s">
        <v>18</v>
      </c>
      <c r="F63" s="118">
        <f t="shared" ref="F63:F65" si="14">C15</f>
        <v>17200</v>
      </c>
      <c r="G63" s="13">
        <v>4</v>
      </c>
      <c r="H63" s="120">
        <f t="shared" si="13"/>
        <v>68800</v>
      </c>
      <c r="J63" s="64"/>
    </row>
    <row r="64" spans="1:10" ht="15" customHeight="1" x14ac:dyDescent="0.2">
      <c r="A64" s="142" t="s">
        <v>19</v>
      </c>
      <c r="B64" s="118">
        <v>20600</v>
      </c>
      <c r="C64" s="13">
        <v>0</v>
      </c>
      <c r="D64" s="120">
        <f t="shared" si="12"/>
        <v>0</v>
      </c>
      <c r="E64" s="143" t="s">
        <v>19</v>
      </c>
      <c r="F64" s="118">
        <f t="shared" si="14"/>
        <v>22000</v>
      </c>
      <c r="G64" s="13">
        <v>0</v>
      </c>
      <c r="H64" s="120">
        <f t="shared" si="13"/>
        <v>0</v>
      </c>
      <c r="J64" s="64"/>
    </row>
    <row r="65" spans="1:10" ht="15" customHeight="1" thickBot="1" x14ac:dyDescent="0.25">
      <c r="A65" s="142" t="s">
        <v>20</v>
      </c>
      <c r="B65" s="118">
        <v>23400</v>
      </c>
      <c r="C65" s="13">
        <v>0</v>
      </c>
      <c r="D65" s="120">
        <f t="shared" si="12"/>
        <v>0</v>
      </c>
      <c r="E65" s="143" t="s">
        <v>20</v>
      </c>
      <c r="F65" s="118">
        <f t="shared" si="14"/>
        <v>25000</v>
      </c>
      <c r="G65" s="13">
        <v>0</v>
      </c>
      <c r="H65" s="120">
        <f t="shared" si="13"/>
        <v>0</v>
      </c>
      <c r="J65" s="64"/>
    </row>
    <row r="66" spans="1:10" ht="15" hidden="1" customHeight="1" thickBot="1" x14ac:dyDescent="0.25">
      <c r="A66" s="121"/>
      <c r="B66" s="122"/>
      <c r="C66" s="123">
        <v>0</v>
      </c>
      <c r="D66" s="124">
        <f t="shared" si="12"/>
        <v>0</v>
      </c>
      <c r="E66" s="121"/>
      <c r="F66" s="122"/>
      <c r="G66" s="123">
        <v>0</v>
      </c>
      <c r="H66" s="124">
        <f t="shared" si="13"/>
        <v>0</v>
      </c>
      <c r="J66" s="64"/>
    </row>
    <row r="67" spans="1:10" ht="27" customHeight="1" thickBot="1" x14ac:dyDescent="0.25">
      <c r="A67" s="148" t="s">
        <v>35</v>
      </c>
      <c r="B67" s="149"/>
      <c r="C67" s="125">
        <f>SUM(C60:C66)</f>
        <v>0</v>
      </c>
      <c r="D67" s="126">
        <f>+D61+D62+D63+D64+D65</f>
        <v>0</v>
      </c>
      <c r="E67" s="148" t="s">
        <v>35</v>
      </c>
      <c r="F67" s="149"/>
      <c r="G67" s="125">
        <f>SUM(G60:G66)</f>
        <v>32</v>
      </c>
      <c r="H67" s="126">
        <f>+H61+H62+H63+H64+H65</f>
        <v>285800</v>
      </c>
      <c r="J67" s="64"/>
    </row>
    <row r="68" spans="1:10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</row>
    <row r="69" spans="1:10" ht="13.5" thickBot="1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</row>
    <row r="70" spans="1:10" s="64" customFormat="1" ht="23.1" customHeight="1" x14ac:dyDescent="0.2">
      <c r="A70" s="144" t="s">
        <v>36</v>
      </c>
      <c r="B70" s="152">
        <f>D56</f>
        <v>51494000</v>
      </c>
      <c r="C70" s="153"/>
      <c r="D70" s="127"/>
    </row>
    <row r="71" spans="1:10" s="64" customFormat="1" ht="23.1" customHeight="1" x14ac:dyDescent="0.2">
      <c r="A71" s="115" t="s">
        <v>37</v>
      </c>
      <c r="B71" s="154">
        <f>D67+H67</f>
        <v>285800</v>
      </c>
      <c r="C71" s="155"/>
    </row>
    <row r="72" spans="1:10" s="64" customFormat="1" ht="23.1" customHeight="1" x14ac:dyDescent="0.2">
      <c r="A72" s="145" t="s">
        <v>38</v>
      </c>
      <c r="B72" s="156">
        <f>B54*278</f>
        <v>1437816</v>
      </c>
      <c r="C72" s="157"/>
      <c r="D72" s="128"/>
    </row>
    <row r="73" spans="1:10" s="64" customFormat="1" ht="23.1" customHeight="1" x14ac:dyDescent="0.2">
      <c r="A73" s="78" t="s">
        <v>39</v>
      </c>
      <c r="B73" s="158">
        <f>B70*10%</f>
        <v>5149400</v>
      </c>
      <c r="C73" s="159"/>
      <c r="D73" s="80"/>
    </row>
    <row r="74" spans="1:10" s="64" customFormat="1" ht="23.1" customHeight="1" x14ac:dyDescent="0.2">
      <c r="A74" s="145" t="s">
        <v>40</v>
      </c>
      <c r="B74" s="156">
        <f>ROUND((B70-B72-B73)*70%,0)</f>
        <v>31434749</v>
      </c>
      <c r="C74" s="157"/>
      <c r="D74" s="80"/>
      <c r="E74" s="76"/>
      <c r="F74" s="76"/>
      <c r="G74" s="76"/>
    </row>
    <row r="75" spans="1:10" s="64" customFormat="1" ht="23.1" customHeight="1" thickBot="1" x14ac:dyDescent="0.25">
      <c r="A75" s="146" t="s">
        <v>52</v>
      </c>
      <c r="B75" s="160">
        <f>ROUND((B70-B72-B73)*30%,0)</f>
        <v>13472035</v>
      </c>
      <c r="C75" s="161"/>
      <c r="D75" s="80"/>
      <c r="E75" s="89"/>
      <c r="F75" s="89"/>
      <c r="G75" s="89"/>
    </row>
    <row r="76" spans="1:10" ht="20.25" customHeight="1" x14ac:dyDescent="0.2">
      <c r="A76" s="64"/>
      <c r="B76" s="64"/>
      <c r="C76" s="64"/>
      <c r="D76" s="80"/>
      <c r="E76" s="151" t="s">
        <v>47</v>
      </c>
      <c r="F76" s="151"/>
      <c r="G76" s="151"/>
      <c r="H76" s="64"/>
      <c r="I76" s="64"/>
      <c r="J76" s="64"/>
    </row>
    <row r="77" spans="1:10" ht="14.25" customHeight="1" x14ac:dyDescent="0.2">
      <c r="A77" s="150"/>
      <c r="B77" s="150"/>
      <c r="C77" s="150"/>
      <c r="D77" s="150"/>
      <c r="E77" s="150"/>
      <c r="F77" s="150"/>
      <c r="G77" s="150"/>
      <c r="H77" s="150"/>
      <c r="I77" s="150"/>
      <c r="J77" s="150"/>
    </row>
    <row r="78" spans="1:10" ht="15.75" customHeight="1" x14ac:dyDescent="0.2">
      <c r="A78" s="150"/>
      <c r="B78" s="150"/>
      <c r="C78" s="150"/>
      <c r="D78" s="150"/>
      <c r="E78" s="150"/>
      <c r="F78" s="150"/>
      <c r="G78" s="150"/>
      <c r="H78" s="150"/>
      <c r="I78" s="150"/>
      <c r="J78" s="150"/>
    </row>
    <row r="79" spans="1:10" ht="20.100000000000001" customHeight="1" x14ac:dyDescent="0.2">
      <c r="A79" s="64"/>
      <c r="B79" s="64"/>
      <c r="C79" s="64"/>
      <c r="D79" s="80"/>
      <c r="E79" s="64"/>
      <c r="F79" s="64"/>
      <c r="G79" s="64"/>
      <c r="H79" s="64"/>
      <c r="I79" s="64"/>
      <c r="J79" s="64"/>
    </row>
    <row r="80" spans="1:10" ht="20.100000000000001" customHeight="1" x14ac:dyDescent="0.2">
      <c r="A80" s="64"/>
      <c r="B80" s="64"/>
      <c r="C80" s="64"/>
      <c r="D80" s="80"/>
      <c r="E80" s="64"/>
      <c r="F80" s="64"/>
      <c r="G80" s="64"/>
      <c r="H80" s="64"/>
      <c r="I80" s="64"/>
      <c r="J80" s="64"/>
    </row>
    <row r="81" spans="1:10" ht="20.100000000000001" customHeight="1" x14ac:dyDescent="0.2">
      <c r="A81" s="151"/>
      <c r="B81" s="151"/>
      <c r="C81" s="151"/>
      <c r="D81" s="80"/>
      <c r="E81" s="64"/>
      <c r="F81" s="64"/>
      <c r="G81" s="64"/>
      <c r="H81" s="64"/>
      <c r="I81" s="64"/>
      <c r="J81" s="64"/>
    </row>
    <row r="82" spans="1:10" ht="20.100000000000001" customHeight="1" x14ac:dyDescent="0.2">
      <c r="D82" s="80"/>
      <c r="E82" s="64"/>
      <c r="F82" s="64"/>
      <c r="G82" s="64"/>
      <c r="H82" s="64"/>
      <c r="I82" s="64"/>
      <c r="J82" s="64"/>
    </row>
    <row r="83" spans="1:10" ht="20.100000000000001" customHeight="1" x14ac:dyDescent="0.2">
      <c r="A83" s="64"/>
      <c r="B83" s="64"/>
      <c r="C83" s="64"/>
      <c r="E83" s="64"/>
      <c r="F83" s="64"/>
      <c r="G83" s="64"/>
      <c r="H83" s="64"/>
      <c r="I83" s="64"/>
      <c r="J83" s="64"/>
    </row>
    <row r="84" spans="1:10" ht="0.75" customHeight="1" x14ac:dyDescent="0.2">
      <c r="A84" s="64"/>
      <c r="B84" s="64"/>
      <c r="C84" s="64"/>
      <c r="E84" s="64"/>
      <c r="F84" s="64"/>
      <c r="G84" s="64"/>
      <c r="H84" s="64"/>
      <c r="I84" s="64"/>
      <c r="J84" s="64"/>
    </row>
    <row r="85" spans="1:10" ht="19.5" customHeight="1" x14ac:dyDescent="0.2">
      <c r="E85" s="64"/>
      <c r="F85" s="64"/>
      <c r="G85" s="64"/>
      <c r="H85" s="64"/>
      <c r="I85" s="64"/>
      <c r="J85" s="64"/>
    </row>
    <row r="86" spans="1:10" ht="19.5" customHeight="1" x14ac:dyDescent="0.2">
      <c r="E86" s="64"/>
      <c r="F86" s="64"/>
      <c r="G86" s="64"/>
      <c r="H86" s="64"/>
      <c r="I86" s="64"/>
      <c r="J86" s="64"/>
    </row>
    <row r="87" spans="1:10" ht="19.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</row>
    <row r="88" spans="1:10" ht="19.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</row>
    <row r="89" spans="1:10" ht="20.100000000000001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</row>
    <row r="90" spans="1:10" ht="20.100000000000001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</row>
    <row r="91" spans="1:10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</row>
    <row r="92" spans="1:10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</row>
    <row r="93" spans="1:10" x14ac:dyDescent="0.2">
      <c r="A93" s="64"/>
      <c r="B93" s="64"/>
      <c r="C93" s="64"/>
      <c r="D93" s="64"/>
      <c r="G93" s="64"/>
      <c r="H93" s="64"/>
      <c r="I93" s="64"/>
      <c r="J93" s="64"/>
    </row>
    <row r="94" spans="1:10" x14ac:dyDescent="0.2">
      <c r="G94" s="64"/>
      <c r="H94" s="64"/>
      <c r="I94" s="64"/>
      <c r="J94" s="64"/>
    </row>
    <row r="95" spans="1:10" x14ac:dyDescent="0.2">
      <c r="G95" s="64"/>
      <c r="H95" s="64"/>
      <c r="I95" s="64"/>
      <c r="J95" s="64"/>
    </row>
    <row r="96" spans="1:10" x14ac:dyDescent="0.2">
      <c r="G96" s="64"/>
      <c r="H96" s="64"/>
      <c r="I96" s="64"/>
      <c r="J96" s="64"/>
    </row>
    <row r="97" spans="7:10" x14ac:dyDescent="0.2">
      <c r="G97" s="64"/>
      <c r="H97" s="64"/>
      <c r="I97" s="64"/>
      <c r="J97" s="64"/>
    </row>
    <row r="98" spans="7:10" x14ac:dyDescent="0.2">
      <c r="G98" s="64"/>
      <c r="H98" s="64"/>
      <c r="I98" s="64"/>
      <c r="J98" s="64"/>
    </row>
    <row r="99" spans="7:10" x14ac:dyDescent="0.2">
      <c r="G99" s="64"/>
      <c r="H99" s="64"/>
      <c r="I99" s="64"/>
      <c r="J99" s="64"/>
    </row>
    <row r="100" spans="7:10" x14ac:dyDescent="0.2">
      <c r="G100" s="64"/>
      <c r="H100" s="64"/>
      <c r="I100" s="64"/>
      <c r="J100" s="64"/>
    </row>
    <row r="101" spans="7:10" x14ac:dyDescent="0.2">
      <c r="G101" s="64"/>
      <c r="H101" s="64"/>
      <c r="I101" s="64"/>
      <c r="J101" s="64"/>
    </row>
    <row r="102" spans="7:10" x14ac:dyDescent="0.2">
      <c r="G102" s="64"/>
      <c r="H102" s="64"/>
      <c r="I102" s="64"/>
      <c r="J102" s="64"/>
    </row>
    <row r="103" spans="7:10" x14ac:dyDescent="0.2">
      <c r="G103" s="64"/>
      <c r="H103" s="64"/>
      <c r="I103" s="64"/>
      <c r="J103" s="64"/>
    </row>
    <row r="104" spans="7:10" x14ac:dyDescent="0.2">
      <c r="G104" s="64"/>
      <c r="H104" s="64"/>
      <c r="I104" s="64"/>
      <c r="J104" s="64"/>
    </row>
    <row r="105" spans="7:10" x14ac:dyDescent="0.2">
      <c r="G105" s="64"/>
      <c r="H105" s="64"/>
      <c r="I105" s="64"/>
      <c r="J105" s="64"/>
    </row>
    <row r="106" spans="7:10" x14ac:dyDescent="0.2">
      <c r="G106" s="64"/>
      <c r="H106" s="64"/>
      <c r="I106" s="64"/>
      <c r="J106" s="64"/>
    </row>
    <row r="107" spans="7:10" x14ac:dyDescent="0.2">
      <c r="G107" s="64"/>
      <c r="H107" s="64"/>
      <c r="I107" s="64"/>
      <c r="J107" s="64"/>
    </row>
    <row r="108" spans="7:10" x14ac:dyDescent="0.2">
      <c r="G108" s="64"/>
      <c r="H108" s="64"/>
      <c r="I108" s="64"/>
      <c r="J108" s="64"/>
    </row>
    <row r="109" spans="7:10" x14ac:dyDescent="0.2">
      <c r="G109" s="64"/>
      <c r="H109" s="64"/>
      <c r="I109" s="64"/>
      <c r="J109" s="64"/>
    </row>
    <row r="110" spans="7:10" x14ac:dyDescent="0.2">
      <c r="G110" s="64"/>
      <c r="H110" s="64"/>
      <c r="I110" s="64"/>
      <c r="J110" s="64"/>
    </row>
    <row r="111" spans="7:10" x14ac:dyDescent="0.2">
      <c r="G111" s="64"/>
      <c r="H111" s="64"/>
      <c r="I111" s="64"/>
      <c r="J111" s="64"/>
    </row>
    <row r="112" spans="7:10" x14ac:dyDescent="0.2">
      <c r="G112" s="64"/>
      <c r="H112" s="64"/>
      <c r="I112" s="64"/>
      <c r="J112" s="64"/>
    </row>
    <row r="113" spans="7:10" x14ac:dyDescent="0.2">
      <c r="G113" s="64"/>
      <c r="H113" s="64"/>
      <c r="I113" s="64"/>
      <c r="J113" s="64"/>
    </row>
    <row r="114" spans="7:10" x14ac:dyDescent="0.2">
      <c r="G114" s="64"/>
      <c r="H114" s="64"/>
      <c r="I114" s="64"/>
      <c r="J114" s="64"/>
    </row>
  </sheetData>
  <sheetProtection password="DC73" sheet="1" objects="1" scenarios="1"/>
  <mergeCells count="27">
    <mergeCell ref="A58:D58"/>
    <mergeCell ref="A1:A4"/>
    <mergeCell ref="B1:F4"/>
    <mergeCell ref="G1:H1"/>
    <mergeCell ref="G2:H2"/>
    <mergeCell ref="G3:H3"/>
    <mergeCell ref="G4:H4"/>
    <mergeCell ref="B6:C6"/>
    <mergeCell ref="B8:D8"/>
    <mergeCell ref="A10:H10"/>
    <mergeCell ref="A26:H26"/>
    <mergeCell ref="A42:H42"/>
    <mergeCell ref="E58:H58"/>
    <mergeCell ref="A60:A61"/>
    <mergeCell ref="A67:B67"/>
    <mergeCell ref="A77:J77"/>
    <mergeCell ref="A78:J78"/>
    <mergeCell ref="A81:C81"/>
    <mergeCell ref="B70:C70"/>
    <mergeCell ref="B71:C71"/>
    <mergeCell ref="B72:C72"/>
    <mergeCell ref="B73:C73"/>
    <mergeCell ref="B74:C74"/>
    <mergeCell ref="E76:G76"/>
    <mergeCell ref="E60:E61"/>
    <mergeCell ref="E67:F67"/>
    <mergeCell ref="B75:C75"/>
  </mergeCells>
  <printOptions horizontalCentered="1" verticalCentered="1"/>
  <pageMargins left="0.59027777777777779" right="0.39374999999999999" top="0.19652777777777777" bottom="0.59027777777777779" header="0.51180555555555551" footer="0"/>
  <pageSetup paperSize="5" scale="60" firstPageNumber="0" orientation="portrait" r:id="rId1"/>
  <headerFooter alignWithMargins="0">
    <oddFooter>&amp;LVersion 2&amp;C&amp;D - &amp;T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A1:J114"/>
  <sheetViews>
    <sheetView topLeftCell="A67" zoomScale="90" zoomScaleNormal="90" workbookViewId="0">
      <selection activeCell="G61" sqref="G61:G65"/>
    </sheetView>
  </sheetViews>
  <sheetFormatPr baseColWidth="10" defaultRowHeight="12.75" x14ac:dyDescent="0.2"/>
  <cols>
    <col min="1" max="1" width="21.85546875" style="17" customWidth="1"/>
    <col min="2" max="2" width="14.28515625" style="17" customWidth="1"/>
    <col min="3" max="3" width="13.5703125" style="17" customWidth="1"/>
    <col min="4" max="4" width="14.42578125" style="17" customWidth="1"/>
    <col min="5" max="6" width="13.5703125" style="17" customWidth="1"/>
    <col min="7" max="7" width="13.140625" style="17" customWidth="1"/>
    <col min="8" max="8" width="13.5703125" style="17" customWidth="1"/>
    <col min="9" max="9" width="15.140625" style="17" customWidth="1"/>
    <col min="10" max="16384" width="11.42578125" style="17"/>
  </cols>
  <sheetData>
    <row r="1" spans="1:8" ht="48" customHeight="1" x14ac:dyDescent="0.2">
      <c r="A1" s="167"/>
      <c r="B1" s="168" t="s">
        <v>50</v>
      </c>
      <c r="C1" s="168"/>
      <c r="D1" s="168"/>
      <c r="E1" s="168"/>
      <c r="F1" s="169"/>
      <c r="G1" s="170"/>
      <c r="H1" s="170"/>
    </row>
    <row r="2" spans="1:8" x14ac:dyDescent="0.15">
      <c r="A2" s="167"/>
      <c r="B2" s="167"/>
      <c r="C2" s="168"/>
      <c r="D2" s="168"/>
      <c r="E2" s="168"/>
      <c r="F2" s="168"/>
      <c r="G2" s="171" t="s">
        <v>51</v>
      </c>
      <c r="H2" s="171" t="s">
        <v>0</v>
      </c>
    </row>
    <row r="3" spans="1:8" ht="14.25" customHeight="1" x14ac:dyDescent="0.15">
      <c r="A3" s="167"/>
      <c r="B3" s="167"/>
      <c r="C3" s="168"/>
      <c r="D3" s="168"/>
      <c r="E3" s="168"/>
      <c r="F3" s="168"/>
      <c r="G3" s="172" t="s">
        <v>49</v>
      </c>
      <c r="H3" s="172" t="s">
        <v>1</v>
      </c>
    </row>
    <row r="4" spans="1:8" ht="14.25" customHeight="1" x14ac:dyDescent="0.15">
      <c r="A4" s="167"/>
      <c r="B4" s="167"/>
      <c r="C4" s="168"/>
      <c r="D4" s="168"/>
      <c r="E4" s="168"/>
      <c r="F4" s="168"/>
      <c r="G4" s="172" t="s">
        <v>2</v>
      </c>
      <c r="H4" s="172" t="s">
        <v>2</v>
      </c>
    </row>
    <row r="5" spans="1:8" ht="14.25" customHeight="1" x14ac:dyDescent="0.2">
      <c r="A5" s="1"/>
      <c r="B5" s="97"/>
      <c r="C5" s="97"/>
      <c r="D5" s="41"/>
      <c r="E5" s="41"/>
      <c r="F5" s="41"/>
      <c r="G5" s="41"/>
      <c r="H5" s="41"/>
    </row>
    <row r="6" spans="1:8" ht="12.75" customHeight="1" x14ac:dyDescent="0.2">
      <c r="A6" s="1" t="s">
        <v>3</v>
      </c>
      <c r="B6" s="173" t="str">
        <f>RIM!B6</f>
        <v>PANDEQUESO</v>
      </c>
      <c r="C6" s="173"/>
      <c r="D6" s="41"/>
    </row>
    <row r="7" spans="1:8" x14ac:dyDescent="0.2">
      <c r="A7" s="1"/>
      <c r="B7" s="93"/>
      <c r="C7" s="93"/>
      <c r="D7" s="41"/>
    </row>
    <row r="8" spans="1:8" ht="12.75" customHeight="1" x14ac:dyDescent="0.2">
      <c r="A8" s="1" t="s">
        <v>5</v>
      </c>
      <c r="B8" s="174">
        <f>RIM!B8+18</f>
        <v>42662</v>
      </c>
      <c r="C8" s="174"/>
      <c r="D8" s="174"/>
      <c r="E8" s="41"/>
      <c r="F8" s="41"/>
      <c r="G8" s="41"/>
      <c r="H8" s="41"/>
    </row>
    <row r="9" spans="1:8" ht="13.5" thickBot="1" x14ac:dyDescent="0.25"/>
    <row r="10" spans="1:8" ht="15.75" customHeight="1" thickBot="1" x14ac:dyDescent="0.25">
      <c r="A10" s="175" t="s">
        <v>6</v>
      </c>
      <c r="B10" s="175"/>
      <c r="C10" s="175"/>
      <c r="D10" s="175"/>
      <c r="E10" s="175"/>
      <c r="F10" s="175"/>
      <c r="G10" s="175"/>
      <c r="H10" s="175"/>
    </row>
    <row r="11" spans="1:8" ht="36.75" thickBot="1" x14ac:dyDescent="0.25">
      <c r="A11" s="23" t="s">
        <v>7</v>
      </c>
      <c r="B11" s="23" t="s">
        <v>8</v>
      </c>
      <c r="C11" s="23" t="s">
        <v>9</v>
      </c>
      <c r="D11" s="23" t="s">
        <v>10</v>
      </c>
      <c r="E11" s="23" t="s">
        <v>11</v>
      </c>
      <c r="F11" s="23" t="s">
        <v>12</v>
      </c>
      <c r="G11" s="23" t="s">
        <v>13</v>
      </c>
      <c r="H11" s="23" t="s">
        <v>14</v>
      </c>
    </row>
    <row r="12" spans="1:8" ht="15" customHeight="1" x14ac:dyDescent="0.2">
      <c r="A12" s="24" t="s">
        <v>15</v>
      </c>
      <c r="B12" s="8">
        <v>872</v>
      </c>
      <c r="C12" s="25">
        <v>7400</v>
      </c>
      <c r="D12" s="25">
        <f t="shared" ref="D12:D20" si="0">C12*B12</f>
        <v>6452800</v>
      </c>
      <c r="E12" s="8">
        <v>20</v>
      </c>
      <c r="F12" s="10">
        <v>0</v>
      </c>
      <c r="G12" s="10">
        <v>0</v>
      </c>
      <c r="H12" s="26">
        <f t="shared" ref="H12:H20" si="1">B12+E12+F12+G12</f>
        <v>892</v>
      </c>
    </row>
    <row r="13" spans="1:8" ht="15" customHeight="1" x14ac:dyDescent="0.2">
      <c r="A13" s="27" t="s">
        <v>16</v>
      </c>
      <c r="B13" s="10">
        <v>74</v>
      </c>
      <c r="C13" s="25">
        <v>3400</v>
      </c>
      <c r="D13" s="28">
        <f t="shared" si="0"/>
        <v>251600</v>
      </c>
      <c r="E13" s="10">
        <v>0</v>
      </c>
      <c r="F13" s="10">
        <v>0</v>
      </c>
      <c r="G13" s="10">
        <v>0</v>
      </c>
      <c r="H13" s="29">
        <f t="shared" si="1"/>
        <v>74</v>
      </c>
    </row>
    <row r="14" spans="1:8" ht="15" customHeight="1" x14ac:dyDescent="0.2">
      <c r="A14" s="27" t="s">
        <v>17</v>
      </c>
      <c r="B14" s="10">
        <v>1003</v>
      </c>
      <c r="C14" s="25">
        <v>8100</v>
      </c>
      <c r="D14" s="28">
        <f t="shared" si="0"/>
        <v>8124300</v>
      </c>
      <c r="E14" s="10">
        <v>2</v>
      </c>
      <c r="F14" s="10">
        <v>0</v>
      </c>
      <c r="G14" s="10">
        <v>0</v>
      </c>
      <c r="H14" s="29">
        <f t="shared" si="1"/>
        <v>1005</v>
      </c>
    </row>
    <row r="15" spans="1:8" ht="15" customHeight="1" x14ac:dyDescent="0.2">
      <c r="A15" s="27" t="s">
        <v>18</v>
      </c>
      <c r="B15" s="10">
        <v>137</v>
      </c>
      <c r="C15" s="25">
        <v>17200</v>
      </c>
      <c r="D15" s="28">
        <f t="shared" si="0"/>
        <v>2356400</v>
      </c>
      <c r="E15" s="10">
        <v>0</v>
      </c>
      <c r="F15" s="10">
        <v>0</v>
      </c>
      <c r="G15" s="10">
        <v>0</v>
      </c>
      <c r="H15" s="29">
        <f t="shared" si="1"/>
        <v>137</v>
      </c>
    </row>
    <row r="16" spans="1:8" ht="15" customHeight="1" x14ac:dyDescent="0.2">
      <c r="A16" s="27" t="s">
        <v>19</v>
      </c>
      <c r="B16" s="10">
        <v>85</v>
      </c>
      <c r="C16" s="25">
        <v>22000</v>
      </c>
      <c r="D16" s="28">
        <f t="shared" si="0"/>
        <v>1870000</v>
      </c>
      <c r="E16" s="10">
        <v>0</v>
      </c>
      <c r="F16" s="10">
        <v>0</v>
      </c>
      <c r="G16" s="10">
        <v>0</v>
      </c>
      <c r="H16" s="29">
        <f t="shared" si="1"/>
        <v>85</v>
      </c>
    </row>
    <row r="17" spans="1:8" ht="15" customHeight="1" x14ac:dyDescent="0.2">
      <c r="A17" s="27" t="s">
        <v>20</v>
      </c>
      <c r="B17" s="10">
        <v>270</v>
      </c>
      <c r="C17" s="25">
        <v>25000</v>
      </c>
      <c r="D17" s="28">
        <f t="shared" si="0"/>
        <v>6750000</v>
      </c>
      <c r="E17" s="10">
        <v>0</v>
      </c>
      <c r="F17" s="10">
        <v>0</v>
      </c>
      <c r="G17" s="10">
        <v>0</v>
      </c>
      <c r="H17" s="29">
        <f t="shared" si="1"/>
        <v>270</v>
      </c>
    </row>
    <row r="18" spans="1:8" ht="15" customHeight="1" x14ac:dyDescent="0.2">
      <c r="A18" s="27" t="s">
        <v>21</v>
      </c>
      <c r="B18" s="10">
        <v>3</v>
      </c>
      <c r="C18" s="25">
        <v>5700</v>
      </c>
      <c r="D18" s="28">
        <f t="shared" si="0"/>
        <v>17100</v>
      </c>
      <c r="E18" s="10">
        <v>0</v>
      </c>
      <c r="F18" s="10">
        <v>0</v>
      </c>
      <c r="G18" s="10">
        <v>0</v>
      </c>
      <c r="H18" s="29">
        <f t="shared" si="1"/>
        <v>3</v>
      </c>
    </row>
    <row r="19" spans="1:8" ht="15" customHeight="1" x14ac:dyDescent="0.2">
      <c r="A19" s="27" t="s">
        <v>22</v>
      </c>
      <c r="B19" s="10">
        <v>2</v>
      </c>
      <c r="C19" s="25">
        <v>7400</v>
      </c>
      <c r="D19" s="28">
        <f t="shared" si="0"/>
        <v>14800</v>
      </c>
      <c r="E19" s="10">
        <v>0</v>
      </c>
      <c r="F19" s="10">
        <v>0</v>
      </c>
      <c r="G19" s="10">
        <v>0</v>
      </c>
      <c r="H19" s="29">
        <f t="shared" si="1"/>
        <v>2</v>
      </c>
    </row>
    <row r="20" spans="1:8" ht="15" customHeight="1" thickBot="1" x14ac:dyDescent="0.25">
      <c r="A20" s="98" t="s">
        <v>23</v>
      </c>
      <c r="B20" s="12">
        <v>0</v>
      </c>
      <c r="C20" s="99">
        <v>7700</v>
      </c>
      <c r="D20" s="100">
        <f t="shared" si="0"/>
        <v>0</v>
      </c>
      <c r="E20" s="10">
        <v>0</v>
      </c>
      <c r="F20" s="10">
        <v>0</v>
      </c>
      <c r="G20" s="10">
        <v>0</v>
      </c>
      <c r="H20" s="29">
        <f t="shared" si="1"/>
        <v>0</v>
      </c>
    </row>
    <row r="21" spans="1:8" ht="15" customHeight="1" thickBot="1" x14ac:dyDescent="0.25">
      <c r="A21" s="101" t="s">
        <v>24</v>
      </c>
      <c r="B21" s="102">
        <f>SUM(B12:B20)</f>
        <v>2446</v>
      </c>
      <c r="C21" s="137"/>
      <c r="D21" s="103">
        <f>SUM(D12:D20)</f>
        <v>25837000</v>
      </c>
      <c r="E21" s="104">
        <f>SUM(E12:E20)</f>
        <v>22</v>
      </c>
      <c r="F21" s="104">
        <f t="shared" ref="F21:G21" si="2">SUM(F12:F20)</f>
        <v>0</v>
      </c>
      <c r="G21" s="104">
        <f t="shared" si="2"/>
        <v>0</v>
      </c>
      <c r="H21" s="106">
        <f>SUM(H12:H20)</f>
        <v>2468</v>
      </c>
    </row>
    <row r="22" spans="1:8" ht="15" customHeight="1" x14ac:dyDescent="0.2">
      <c r="A22" s="107" t="s">
        <v>25</v>
      </c>
      <c r="B22" s="108">
        <f>SUM(B12:B17)</f>
        <v>2441</v>
      </c>
      <c r="C22" s="138"/>
      <c r="D22" s="15">
        <f>+B22*278</f>
        <v>678598</v>
      </c>
      <c r="E22" s="37"/>
      <c r="F22" s="37"/>
      <c r="G22" s="37"/>
      <c r="H22" s="37"/>
    </row>
    <row r="23" spans="1:8" ht="15" customHeight="1" x14ac:dyDescent="0.2">
      <c r="A23" s="34" t="s">
        <v>26</v>
      </c>
      <c r="B23" s="139"/>
      <c r="C23" s="139"/>
      <c r="D23" s="3">
        <v>22900</v>
      </c>
      <c r="E23" s="41"/>
      <c r="F23" s="41"/>
      <c r="G23" s="41"/>
      <c r="H23" s="41"/>
    </row>
    <row r="24" spans="1:8" ht="15" customHeight="1" thickBot="1" x14ac:dyDescent="0.25">
      <c r="A24" s="38" t="s">
        <v>27</v>
      </c>
      <c r="B24" s="140"/>
      <c r="C24" s="140"/>
      <c r="D24" s="40">
        <f>D23+D21</f>
        <v>25859900</v>
      </c>
      <c r="E24" s="41"/>
      <c r="F24" s="41"/>
      <c r="G24" s="41"/>
      <c r="H24" s="41"/>
    </row>
    <row r="25" spans="1:8" ht="13.5" thickBot="1" x14ac:dyDescent="0.25"/>
    <row r="26" spans="1:8" ht="15.75" customHeight="1" thickBot="1" x14ac:dyDescent="0.25">
      <c r="A26" s="175" t="s">
        <v>28</v>
      </c>
      <c r="B26" s="175"/>
      <c r="C26" s="175"/>
      <c r="D26" s="175"/>
      <c r="E26" s="175"/>
      <c r="F26" s="175"/>
      <c r="G26" s="175"/>
      <c r="H26" s="175"/>
    </row>
    <row r="27" spans="1:8" ht="36.75" thickBot="1" x14ac:dyDescent="0.25">
      <c r="A27" s="23" t="s">
        <v>7</v>
      </c>
      <c r="B27" s="23" t="s">
        <v>8</v>
      </c>
      <c r="C27" s="23" t="s">
        <v>9</v>
      </c>
      <c r="D27" s="23" t="s">
        <v>10</v>
      </c>
      <c r="E27" s="23" t="s">
        <v>11</v>
      </c>
      <c r="F27" s="23" t="s">
        <v>12</v>
      </c>
      <c r="G27" s="23" t="s">
        <v>13</v>
      </c>
      <c r="H27" s="23" t="s">
        <v>29</v>
      </c>
    </row>
    <row r="28" spans="1:8" ht="15" customHeight="1" x14ac:dyDescent="0.2">
      <c r="A28" s="109" t="s">
        <v>15</v>
      </c>
      <c r="B28" s="11">
        <v>929</v>
      </c>
      <c r="C28" s="25">
        <f>C12</f>
        <v>7400</v>
      </c>
      <c r="D28" s="110">
        <f t="shared" ref="D28:D36" si="3">C28*B28</f>
        <v>6874600</v>
      </c>
      <c r="E28" s="11">
        <v>19</v>
      </c>
      <c r="F28" s="10">
        <v>0</v>
      </c>
      <c r="G28" s="10">
        <v>0</v>
      </c>
      <c r="H28" s="111">
        <f t="shared" ref="H28:H36" si="4">B28+E28+F28+G28</f>
        <v>948</v>
      </c>
    </row>
    <row r="29" spans="1:8" ht="15" customHeight="1" x14ac:dyDescent="0.2">
      <c r="A29" s="27" t="s">
        <v>16</v>
      </c>
      <c r="B29" s="10">
        <v>80</v>
      </c>
      <c r="C29" s="25">
        <f t="shared" ref="C29:C36" si="5">C13</f>
        <v>3400</v>
      </c>
      <c r="D29" s="28">
        <f t="shared" si="3"/>
        <v>272000</v>
      </c>
      <c r="E29" s="10">
        <v>0</v>
      </c>
      <c r="F29" s="10">
        <v>0</v>
      </c>
      <c r="G29" s="10">
        <v>0</v>
      </c>
      <c r="H29" s="29">
        <f t="shared" si="4"/>
        <v>80</v>
      </c>
    </row>
    <row r="30" spans="1:8" ht="15" customHeight="1" x14ac:dyDescent="0.2">
      <c r="A30" s="27" t="s">
        <v>17</v>
      </c>
      <c r="B30" s="10">
        <v>1118</v>
      </c>
      <c r="C30" s="25">
        <f t="shared" si="5"/>
        <v>8100</v>
      </c>
      <c r="D30" s="28">
        <f t="shared" si="3"/>
        <v>9055800</v>
      </c>
      <c r="E30" s="10">
        <v>5</v>
      </c>
      <c r="F30" s="10">
        <v>0</v>
      </c>
      <c r="G30" s="10">
        <v>0</v>
      </c>
      <c r="H30" s="29">
        <f t="shared" si="4"/>
        <v>1123</v>
      </c>
    </row>
    <row r="31" spans="1:8" ht="15" customHeight="1" x14ac:dyDescent="0.2">
      <c r="A31" s="27" t="s">
        <v>18</v>
      </c>
      <c r="B31" s="10">
        <v>170</v>
      </c>
      <c r="C31" s="25">
        <f t="shared" si="5"/>
        <v>17200</v>
      </c>
      <c r="D31" s="28">
        <f t="shared" si="3"/>
        <v>2924000</v>
      </c>
      <c r="E31" s="10">
        <v>0</v>
      </c>
      <c r="F31" s="10">
        <v>0</v>
      </c>
      <c r="G31" s="10">
        <v>0</v>
      </c>
      <c r="H31" s="29">
        <f t="shared" si="4"/>
        <v>170</v>
      </c>
    </row>
    <row r="32" spans="1:8" ht="15" customHeight="1" x14ac:dyDescent="0.2">
      <c r="A32" s="27" t="s">
        <v>19</v>
      </c>
      <c r="B32" s="10">
        <v>156</v>
      </c>
      <c r="C32" s="25">
        <f t="shared" si="5"/>
        <v>22000</v>
      </c>
      <c r="D32" s="28">
        <f t="shared" si="3"/>
        <v>3432000</v>
      </c>
      <c r="E32" s="10">
        <v>0</v>
      </c>
      <c r="F32" s="10">
        <v>0</v>
      </c>
      <c r="G32" s="10">
        <v>0</v>
      </c>
      <c r="H32" s="29">
        <f t="shared" si="4"/>
        <v>156</v>
      </c>
    </row>
    <row r="33" spans="1:8" ht="15" customHeight="1" x14ac:dyDescent="0.2">
      <c r="A33" s="27" t="s">
        <v>20</v>
      </c>
      <c r="B33" s="10">
        <v>280</v>
      </c>
      <c r="C33" s="25">
        <f t="shared" si="5"/>
        <v>25000</v>
      </c>
      <c r="D33" s="28">
        <f t="shared" si="3"/>
        <v>7000000</v>
      </c>
      <c r="E33" s="10">
        <v>0</v>
      </c>
      <c r="F33" s="10">
        <v>0</v>
      </c>
      <c r="G33" s="10">
        <v>0</v>
      </c>
      <c r="H33" s="29">
        <f t="shared" si="4"/>
        <v>280</v>
      </c>
    </row>
    <row r="34" spans="1:8" ht="15" customHeight="1" x14ac:dyDescent="0.2">
      <c r="A34" s="27" t="s">
        <v>21</v>
      </c>
      <c r="B34" s="10">
        <v>0</v>
      </c>
      <c r="C34" s="25">
        <f t="shared" si="5"/>
        <v>5700</v>
      </c>
      <c r="D34" s="28">
        <f t="shared" si="3"/>
        <v>0</v>
      </c>
      <c r="E34" s="10">
        <v>0</v>
      </c>
      <c r="F34" s="10">
        <v>0</v>
      </c>
      <c r="G34" s="10">
        <v>0</v>
      </c>
      <c r="H34" s="29">
        <f t="shared" si="4"/>
        <v>0</v>
      </c>
    </row>
    <row r="35" spans="1:8" ht="15" customHeight="1" x14ac:dyDescent="0.2">
      <c r="A35" s="27" t="s">
        <v>22</v>
      </c>
      <c r="B35" s="10">
        <v>2</v>
      </c>
      <c r="C35" s="25">
        <f t="shared" si="5"/>
        <v>7400</v>
      </c>
      <c r="D35" s="28">
        <f t="shared" si="3"/>
        <v>14800</v>
      </c>
      <c r="E35" s="10">
        <v>0</v>
      </c>
      <c r="F35" s="10">
        <v>0</v>
      </c>
      <c r="G35" s="10">
        <v>0</v>
      </c>
      <c r="H35" s="29">
        <f t="shared" si="4"/>
        <v>2</v>
      </c>
    </row>
    <row r="36" spans="1:8" ht="15" customHeight="1" thickBot="1" x14ac:dyDescent="0.25">
      <c r="A36" s="98" t="s">
        <v>23</v>
      </c>
      <c r="B36" s="12">
        <v>0</v>
      </c>
      <c r="C36" s="25">
        <f t="shared" si="5"/>
        <v>7700</v>
      </c>
      <c r="D36" s="100">
        <f t="shared" si="3"/>
        <v>0</v>
      </c>
      <c r="E36" s="10">
        <v>0</v>
      </c>
      <c r="F36" s="10">
        <v>0</v>
      </c>
      <c r="G36" s="10">
        <v>0</v>
      </c>
      <c r="H36" s="29">
        <f t="shared" si="4"/>
        <v>0</v>
      </c>
    </row>
    <row r="37" spans="1:8" ht="15" customHeight="1" thickBot="1" x14ac:dyDescent="0.25">
      <c r="A37" s="101" t="s">
        <v>24</v>
      </c>
      <c r="B37" s="102">
        <f>SUM(B28:B36)</f>
        <v>2735</v>
      </c>
      <c r="C37" s="112"/>
      <c r="D37" s="103">
        <f>SUM(D28:D36)</f>
        <v>29573200</v>
      </c>
      <c r="E37" s="104">
        <f>SUM(E28:E36)</f>
        <v>24</v>
      </c>
      <c r="F37" s="104">
        <f t="shared" ref="F37:G37" si="6">SUM(F28:F36)</f>
        <v>0</v>
      </c>
      <c r="G37" s="104">
        <f t="shared" si="6"/>
        <v>0</v>
      </c>
      <c r="H37" s="106">
        <f>SUM(H28:H36)</f>
        <v>2759</v>
      </c>
    </row>
    <row r="38" spans="1:8" ht="15" customHeight="1" x14ac:dyDescent="0.2">
      <c r="A38" s="107" t="s">
        <v>25</v>
      </c>
      <c r="B38" s="108">
        <f>SUM(B28:B33)</f>
        <v>2733</v>
      </c>
      <c r="C38" s="138"/>
      <c r="D38" s="15">
        <f>+B38*278</f>
        <v>759774</v>
      </c>
      <c r="E38" s="37"/>
      <c r="F38" s="37"/>
      <c r="G38" s="37"/>
      <c r="H38" s="37"/>
    </row>
    <row r="39" spans="1:8" ht="15" customHeight="1" x14ac:dyDescent="0.2">
      <c r="A39" s="34" t="s">
        <v>26</v>
      </c>
      <c r="B39" s="139"/>
      <c r="C39" s="139"/>
      <c r="D39" s="3">
        <v>18600</v>
      </c>
      <c r="E39" s="41"/>
      <c r="F39" s="41"/>
      <c r="G39" s="41"/>
      <c r="H39" s="41"/>
    </row>
    <row r="40" spans="1:8" ht="15" customHeight="1" thickBot="1" x14ac:dyDescent="0.25">
      <c r="A40" s="38" t="s">
        <v>30</v>
      </c>
      <c r="B40" s="140"/>
      <c r="C40" s="140"/>
      <c r="D40" s="40">
        <f>D39+D37</f>
        <v>29591800</v>
      </c>
      <c r="E40" s="41"/>
      <c r="F40" s="41"/>
      <c r="G40" s="41"/>
      <c r="H40" s="41"/>
    </row>
    <row r="41" spans="1:8" ht="12.75" customHeight="1" thickBot="1" x14ac:dyDescent="0.25">
      <c r="A41" s="93"/>
      <c r="B41" s="41"/>
      <c r="C41" s="41"/>
      <c r="D41" s="80"/>
      <c r="E41" s="41"/>
      <c r="F41" s="41"/>
      <c r="G41" s="41"/>
      <c r="H41" s="41"/>
    </row>
    <row r="42" spans="1:8" ht="12.75" customHeight="1" thickBot="1" x14ac:dyDescent="0.25">
      <c r="A42" s="175" t="s">
        <v>31</v>
      </c>
      <c r="B42" s="175"/>
      <c r="C42" s="175"/>
      <c r="D42" s="175"/>
      <c r="E42" s="175"/>
      <c r="F42" s="175"/>
      <c r="G42" s="175"/>
      <c r="H42" s="175"/>
    </row>
    <row r="43" spans="1:8" ht="36.75" thickBot="1" x14ac:dyDescent="0.25">
      <c r="A43" s="23" t="s">
        <v>7</v>
      </c>
      <c r="B43" s="23" t="s">
        <v>8</v>
      </c>
      <c r="C43" s="23" t="s">
        <v>9</v>
      </c>
      <c r="D43" s="23" t="s">
        <v>10</v>
      </c>
      <c r="E43" s="23" t="s">
        <v>11</v>
      </c>
      <c r="F43" s="23" t="s">
        <v>12</v>
      </c>
      <c r="G43" s="23" t="s">
        <v>13</v>
      </c>
      <c r="H43" s="23" t="s">
        <v>32</v>
      </c>
    </row>
    <row r="44" spans="1:8" ht="15" customHeight="1" x14ac:dyDescent="0.2">
      <c r="A44" s="24" t="s">
        <v>15</v>
      </c>
      <c r="B44" s="4">
        <f t="shared" ref="B44:B52" si="7">+B12+B28</f>
        <v>1801</v>
      </c>
      <c r="C44" s="25">
        <f>C12</f>
        <v>7400</v>
      </c>
      <c r="D44" s="25">
        <f t="shared" ref="D44:D52" si="8">C44*B44</f>
        <v>13327400</v>
      </c>
      <c r="E44" s="4">
        <f t="shared" ref="E44:G52" si="9">E12+E28</f>
        <v>39</v>
      </c>
      <c r="F44" s="4">
        <f t="shared" si="9"/>
        <v>0</v>
      </c>
      <c r="G44" s="4">
        <f t="shared" si="9"/>
        <v>0</v>
      </c>
      <c r="H44" s="26">
        <f t="shared" ref="H44:H52" si="10">B44+E44+F44+G44</f>
        <v>1840</v>
      </c>
    </row>
    <row r="45" spans="1:8" ht="15" customHeight="1" x14ac:dyDescent="0.2">
      <c r="A45" s="27" t="s">
        <v>16</v>
      </c>
      <c r="B45" s="4">
        <f t="shared" si="7"/>
        <v>154</v>
      </c>
      <c r="C45" s="25">
        <f t="shared" ref="C45:C52" si="11">C13</f>
        <v>3400</v>
      </c>
      <c r="D45" s="28">
        <f t="shared" si="8"/>
        <v>523600</v>
      </c>
      <c r="E45" s="5">
        <f t="shared" si="9"/>
        <v>0</v>
      </c>
      <c r="F45" s="5">
        <f t="shared" si="9"/>
        <v>0</v>
      </c>
      <c r="G45" s="5">
        <f t="shared" si="9"/>
        <v>0</v>
      </c>
      <c r="H45" s="29">
        <f t="shared" si="10"/>
        <v>154</v>
      </c>
    </row>
    <row r="46" spans="1:8" ht="15" customHeight="1" x14ac:dyDescent="0.2">
      <c r="A46" s="27" t="s">
        <v>17</v>
      </c>
      <c r="B46" s="4">
        <f t="shared" si="7"/>
        <v>2121</v>
      </c>
      <c r="C46" s="25">
        <f t="shared" si="11"/>
        <v>8100</v>
      </c>
      <c r="D46" s="28">
        <f t="shared" si="8"/>
        <v>17180100</v>
      </c>
      <c r="E46" s="5">
        <f t="shared" si="9"/>
        <v>7</v>
      </c>
      <c r="F46" s="5">
        <f t="shared" si="9"/>
        <v>0</v>
      </c>
      <c r="G46" s="5">
        <f t="shared" si="9"/>
        <v>0</v>
      </c>
      <c r="H46" s="29">
        <f t="shared" si="10"/>
        <v>2128</v>
      </c>
    </row>
    <row r="47" spans="1:8" ht="15" customHeight="1" x14ac:dyDescent="0.2">
      <c r="A47" s="27" t="s">
        <v>18</v>
      </c>
      <c r="B47" s="4">
        <f t="shared" si="7"/>
        <v>307</v>
      </c>
      <c r="C47" s="25">
        <f t="shared" si="11"/>
        <v>17200</v>
      </c>
      <c r="D47" s="28">
        <f t="shared" si="8"/>
        <v>5280400</v>
      </c>
      <c r="E47" s="5">
        <f t="shared" si="9"/>
        <v>0</v>
      </c>
      <c r="F47" s="5">
        <f t="shared" si="9"/>
        <v>0</v>
      </c>
      <c r="G47" s="5">
        <f t="shared" si="9"/>
        <v>0</v>
      </c>
      <c r="H47" s="29">
        <f t="shared" si="10"/>
        <v>307</v>
      </c>
    </row>
    <row r="48" spans="1:8" ht="15" customHeight="1" x14ac:dyDescent="0.2">
      <c r="A48" s="27" t="s">
        <v>19</v>
      </c>
      <c r="B48" s="4">
        <f t="shared" si="7"/>
        <v>241</v>
      </c>
      <c r="C48" s="25">
        <f t="shared" si="11"/>
        <v>22000</v>
      </c>
      <c r="D48" s="28">
        <f t="shared" si="8"/>
        <v>5302000</v>
      </c>
      <c r="E48" s="5">
        <f t="shared" si="9"/>
        <v>0</v>
      </c>
      <c r="F48" s="5">
        <f t="shared" si="9"/>
        <v>0</v>
      </c>
      <c r="G48" s="5">
        <f t="shared" si="9"/>
        <v>0</v>
      </c>
      <c r="H48" s="29">
        <f t="shared" si="10"/>
        <v>241</v>
      </c>
    </row>
    <row r="49" spans="1:10" ht="15" customHeight="1" x14ac:dyDescent="0.2">
      <c r="A49" s="27" t="s">
        <v>20</v>
      </c>
      <c r="B49" s="4">
        <f t="shared" si="7"/>
        <v>550</v>
      </c>
      <c r="C49" s="25">
        <f t="shared" si="11"/>
        <v>25000</v>
      </c>
      <c r="D49" s="28">
        <f t="shared" si="8"/>
        <v>13750000</v>
      </c>
      <c r="E49" s="5">
        <f t="shared" si="9"/>
        <v>0</v>
      </c>
      <c r="F49" s="5">
        <f t="shared" si="9"/>
        <v>0</v>
      </c>
      <c r="G49" s="5">
        <f t="shared" si="9"/>
        <v>0</v>
      </c>
      <c r="H49" s="29">
        <f t="shared" si="10"/>
        <v>550</v>
      </c>
    </row>
    <row r="50" spans="1:10" ht="15" customHeight="1" x14ac:dyDescent="0.2">
      <c r="A50" s="27" t="s">
        <v>21</v>
      </c>
      <c r="B50" s="4">
        <f t="shared" si="7"/>
        <v>3</v>
      </c>
      <c r="C50" s="25">
        <f t="shared" si="11"/>
        <v>5700</v>
      </c>
      <c r="D50" s="28">
        <f t="shared" si="8"/>
        <v>17100</v>
      </c>
      <c r="E50" s="5">
        <f t="shared" si="9"/>
        <v>0</v>
      </c>
      <c r="F50" s="5">
        <f t="shared" si="9"/>
        <v>0</v>
      </c>
      <c r="G50" s="5">
        <f t="shared" si="9"/>
        <v>0</v>
      </c>
      <c r="H50" s="29">
        <f t="shared" si="10"/>
        <v>3</v>
      </c>
    </row>
    <row r="51" spans="1:10" ht="15" customHeight="1" x14ac:dyDescent="0.2">
      <c r="A51" s="27" t="s">
        <v>22</v>
      </c>
      <c r="B51" s="4">
        <f t="shared" si="7"/>
        <v>4</v>
      </c>
      <c r="C51" s="25">
        <f t="shared" si="11"/>
        <v>7400</v>
      </c>
      <c r="D51" s="28">
        <f t="shared" si="8"/>
        <v>29600</v>
      </c>
      <c r="E51" s="5">
        <f t="shared" si="9"/>
        <v>0</v>
      </c>
      <c r="F51" s="5">
        <f t="shared" si="9"/>
        <v>0</v>
      </c>
      <c r="G51" s="5">
        <f t="shared" si="9"/>
        <v>0</v>
      </c>
      <c r="H51" s="29">
        <f t="shared" si="10"/>
        <v>4</v>
      </c>
    </row>
    <row r="52" spans="1:10" ht="15" customHeight="1" thickBot="1" x14ac:dyDescent="0.25">
      <c r="A52" s="98" t="s">
        <v>23</v>
      </c>
      <c r="B52" s="113">
        <f t="shared" si="7"/>
        <v>0</v>
      </c>
      <c r="C52" s="25">
        <f t="shared" si="11"/>
        <v>7700</v>
      </c>
      <c r="D52" s="100">
        <f t="shared" si="8"/>
        <v>0</v>
      </c>
      <c r="E52" s="5">
        <f t="shared" si="9"/>
        <v>0</v>
      </c>
      <c r="F52" s="5">
        <f t="shared" si="9"/>
        <v>0</v>
      </c>
      <c r="G52" s="5">
        <f t="shared" si="9"/>
        <v>0</v>
      </c>
      <c r="H52" s="29">
        <f t="shared" si="10"/>
        <v>0</v>
      </c>
    </row>
    <row r="53" spans="1:10" ht="15" customHeight="1" thickBot="1" x14ac:dyDescent="0.25">
      <c r="A53" s="101" t="s">
        <v>24</v>
      </c>
      <c r="B53" s="102">
        <f>SUM(B44:B52)</f>
        <v>5181</v>
      </c>
      <c r="C53" s="141"/>
      <c r="D53" s="103">
        <f>SUM(D44:D52)</f>
        <v>55410200</v>
      </c>
      <c r="E53" s="104">
        <f>SUM(E44:E52)</f>
        <v>46</v>
      </c>
      <c r="F53" s="105">
        <f>SUM(F44:F52)</f>
        <v>0</v>
      </c>
      <c r="G53" s="105">
        <f>SUM(G44:G52)</f>
        <v>0</v>
      </c>
      <c r="H53" s="106">
        <f>SUM(H44:H52)</f>
        <v>5227</v>
      </c>
    </row>
    <row r="54" spans="1:10" ht="15" customHeight="1" x14ac:dyDescent="0.2">
      <c r="A54" s="107" t="s">
        <v>25</v>
      </c>
      <c r="B54" s="108">
        <f>B22+B38</f>
        <v>5174</v>
      </c>
      <c r="C54" s="138"/>
      <c r="D54" s="15">
        <f>D38+D22</f>
        <v>1438372</v>
      </c>
      <c r="E54" s="37"/>
      <c r="F54" s="37"/>
      <c r="G54" s="37"/>
      <c r="H54" s="37"/>
    </row>
    <row r="55" spans="1:10" ht="15" customHeight="1" x14ac:dyDescent="0.2">
      <c r="A55" s="34" t="s">
        <v>26</v>
      </c>
      <c r="B55" s="139"/>
      <c r="C55" s="139"/>
      <c r="D55" s="36">
        <f>D39+D23</f>
        <v>41500</v>
      </c>
      <c r="E55" s="41"/>
      <c r="F55" s="41"/>
      <c r="G55" s="41"/>
      <c r="H55" s="41"/>
    </row>
    <row r="56" spans="1:10" ht="15" customHeight="1" thickBot="1" x14ac:dyDescent="0.25">
      <c r="A56" s="38" t="s">
        <v>46</v>
      </c>
      <c r="B56" s="140"/>
      <c r="C56" s="140"/>
      <c r="D56" s="40">
        <f>D55+D53</f>
        <v>55451700</v>
      </c>
      <c r="E56" s="41"/>
      <c r="F56" s="41"/>
      <c r="G56" s="41"/>
      <c r="H56" s="41"/>
    </row>
    <row r="57" spans="1:10" ht="13.5" thickBot="1" x14ac:dyDescent="0.25">
      <c r="A57" s="63"/>
      <c r="B57" s="41"/>
      <c r="C57" s="41"/>
      <c r="D57" s="114"/>
      <c r="E57" s="41"/>
      <c r="F57" s="41"/>
      <c r="G57" s="41"/>
      <c r="H57" s="41"/>
    </row>
    <row r="58" spans="1:10" ht="21" customHeight="1" x14ac:dyDescent="0.2">
      <c r="A58" s="162" t="s">
        <v>53</v>
      </c>
      <c r="B58" s="163"/>
      <c r="C58" s="163"/>
      <c r="D58" s="164"/>
      <c r="E58" s="162" t="s">
        <v>54</v>
      </c>
      <c r="F58" s="163"/>
      <c r="G58" s="163"/>
      <c r="H58" s="164"/>
      <c r="J58" s="64"/>
    </row>
    <row r="59" spans="1:10" ht="24" x14ac:dyDescent="0.2">
      <c r="A59" s="115" t="s">
        <v>7</v>
      </c>
      <c r="B59" s="116" t="s">
        <v>9</v>
      </c>
      <c r="C59" s="116" t="s">
        <v>33</v>
      </c>
      <c r="D59" s="117" t="s">
        <v>34</v>
      </c>
      <c r="E59" s="115" t="s">
        <v>7</v>
      </c>
      <c r="F59" s="116" t="s">
        <v>9</v>
      </c>
      <c r="G59" s="116" t="s">
        <v>33</v>
      </c>
      <c r="H59" s="117" t="s">
        <v>34</v>
      </c>
      <c r="J59" s="64"/>
    </row>
    <row r="60" spans="1:10" ht="15" hidden="1" customHeight="1" x14ac:dyDescent="0.2">
      <c r="A60" s="147" t="s">
        <v>15</v>
      </c>
      <c r="B60" s="118">
        <v>6400</v>
      </c>
      <c r="C60" s="119">
        <v>0</v>
      </c>
      <c r="D60" s="120">
        <f>B60*C60</f>
        <v>0</v>
      </c>
      <c r="E60" s="147" t="s">
        <v>15</v>
      </c>
      <c r="F60" s="118">
        <v>6400</v>
      </c>
      <c r="G60" s="119">
        <v>0</v>
      </c>
      <c r="H60" s="120">
        <f>F60*G60</f>
        <v>0</v>
      </c>
      <c r="J60" s="64"/>
    </row>
    <row r="61" spans="1:10" ht="15" customHeight="1" x14ac:dyDescent="0.2">
      <c r="A61" s="147"/>
      <c r="B61" s="118">
        <v>6900</v>
      </c>
      <c r="C61" s="13">
        <v>0</v>
      </c>
      <c r="D61" s="120">
        <f t="shared" ref="D61:D66" si="12">B61*C61</f>
        <v>0</v>
      </c>
      <c r="E61" s="147"/>
      <c r="F61" s="118">
        <f>C12</f>
        <v>7400</v>
      </c>
      <c r="G61" s="13">
        <v>12</v>
      </c>
      <c r="H61" s="120">
        <f t="shared" ref="H61:H66" si="13">F61*G61</f>
        <v>88800</v>
      </c>
      <c r="J61" s="64"/>
    </row>
    <row r="62" spans="1:10" ht="15" customHeight="1" x14ac:dyDescent="0.2">
      <c r="A62" s="142" t="s">
        <v>17</v>
      </c>
      <c r="B62" s="118">
        <v>7600</v>
      </c>
      <c r="C62" s="13">
        <v>0</v>
      </c>
      <c r="D62" s="120">
        <f t="shared" si="12"/>
        <v>0</v>
      </c>
      <c r="E62" s="143" t="s">
        <v>17</v>
      </c>
      <c r="F62" s="118">
        <f>C14</f>
        <v>8100</v>
      </c>
      <c r="G62" s="13">
        <v>7</v>
      </c>
      <c r="H62" s="120">
        <f t="shared" si="13"/>
        <v>56700</v>
      </c>
      <c r="J62" s="64"/>
    </row>
    <row r="63" spans="1:10" ht="15" customHeight="1" x14ac:dyDescent="0.2">
      <c r="A63" s="142" t="s">
        <v>18</v>
      </c>
      <c r="B63" s="118">
        <v>16100</v>
      </c>
      <c r="C63" s="13">
        <v>0</v>
      </c>
      <c r="D63" s="120">
        <f t="shared" si="12"/>
        <v>0</v>
      </c>
      <c r="E63" s="143" t="s">
        <v>18</v>
      </c>
      <c r="F63" s="118">
        <f t="shared" ref="F63:F65" si="14">C15</f>
        <v>17200</v>
      </c>
      <c r="G63" s="13">
        <v>0</v>
      </c>
      <c r="H63" s="120">
        <f t="shared" si="13"/>
        <v>0</v>
      </c>
      <c r="J63" s="64"/>
    </row>
    <row r="64" spans="1:10" ht="15" customHeight="1" x14ac:dyDescent="0.2">
      <c r="A64" s="142" t="s">
        <v>19</v>
      </c>
      <c r="B64" s="118">
        <v>20600</v>
      </c>
      <c r="C64" s="13">
        <v>0</v>
      </c>
      <c r="D64" s="120">
        <f t="shared" si="12"/>
        <v>0</v>
      </c>
      <c r="E64" s="143" t="s">
        <v>19</v>
      </c>
      <c r="F64" s="118">
        <f t="shared" si="14"/>
        <v>22000</v>
      </c>
      <c r="G64" s="13">
        <v>0</v>
      </c>
      <c r="H64" s="120">
        <f t="shared" si="13"/>
        <v>0</v>
      </c>
      <c r="J64" s="64"/>
    </row>
    <row r="65" spans="1:10" ht="15" customHeight="1" thickBot="1" x14ac:dyDescent="0.25">
      <c r="A65" s="142" t="s">
        <v>20</v>
      </c>
      <c r="B65" s="118">
        <v>23400</v>
      </c>
      <c r="C65" s="13">
        <v>0</v>
      </c>
      <c r="D65" s="120">
        <f t="shared" si="12"/>
        <v>0</v>
      </c>
      <c r="E65" s="143" t="s">
        <v>20</v>
      </c>
      <c r="F65" s="118">
        <f t="shared" si="14"/>
        <v>25000</v>
      </c>
      <c r="G65" s="13">
        <v>0</v>
      </c>
      <c r="H65" s="120">
        <f t="shared" si="13"/>
        <v>0</v>
      </c>
      <c r="J65" s="64"/>
    </row>
    <row r="66" spans="1:10" ht="15" hidden="1" customHeight="1" thickBot="1" x14ac:dyDescent="0.25">
      <c r="A66" s="121"/>
      <c r="B66" s="122"/>
      <c r="C66" s="123">
        <v>0</v>
      </c>
      <c r="D66" s="124">
        <f t="shared" si="12"/>
        <v>0</v>
      </c>
      <c r="E66" s="121"/>
      <c r="F66" s="122"/>
      <c r="G66" s="123">
        <v>0</v>
      </c>
      <c r="H66" s="124">
        <f t="shared" si="13"/>
        <v>0</v>
      </c>
      <c r="J66" s="64"/>
    </row>
    <row r="67" spans="1:10" ht="27" customHeight="1" thickBot="1" x14ac:dyDescent="0.25">
      <c r="A67" s="148" t="s">
        <v>35</v>
      </c>
      <c r="B67" s="149"/>
      <c r="C67" s="125">
        <f>SUM(C60:C66)</f>
        <v>0</v>
      </c>
      <c r="D67" s="126">
        <f>+D61+D62+D63+D64+D65</f>
        <v>0</v>
      </c>
      <c r="E67" s="148" t="s">
        <v>35</v>
      </c>
      <c r="F67" s="149"/>
      <c r="G67" s="125">
        <f>SUM(G60:G66)</f>
        <v>19</v>
      </c>
      <c r="H67" s="126">
        <f>+H61+H62+H63+H64+H65</f>
        <v>145500</v>
      </c>
      <c r="J67" s="64"/>
    </row>
    <row r="68" spans="1:10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</row>
    <row r="69" spans="1:10" ht="13.5" thickBot="1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</row>
    <row r="70" spans="1:10" s="64" customFormat="1" ht="23.1" customHeight="1" x14ac:dyDescent="0.2">
      <c r="A70" s="144" t="s">
        <v>36</v>
      </c>
      <c r="B70" s="152">
        <f>D56</f>
        <v>55451700</v>
      </c>
      <c r="C70" s="153"/>
      <c r="D70" s="127"/>
    </row>
    <row r="71" spans="1:10" s="64" customFormat="1" ht="23.1" customHeight="1" x14ac:dyDescent="0.2">
      <c r="A71" s="115" t="s">
        <v>37</v>
      </c>
      <c r="B71" s="154">
        <f>D67+H67</f>
        <v>145500</v>
      </c>
      <c r="C71" s="155"/>
    </row>
    <row r="72" spans="1:10" s="64" customFormat="1" ht="23.1" customHeight="1" x14ac:dyDescent="0.2">
      <c r="A72" s="145" t="s">
        <v>38</v>
      </c>
      <c r="B72" s="156">
        <f>B54*278</f>
        <v>1438372</v>
      </c>
      <c r="C72" s="157"/>
      <c r="D72" s="128"/>
    </row>
    <row r="73" spans="1:10" s="64" customFormat="1" ht="23.1" customHeight="1" x14ac:dyDescent="0.2">
      <c r="A73" s="78" t="s">
        <v>39</v>
      </c>
      <c r="B73" s="158">
        <f>B70*10%</f>
        <v>5545170</v>
      </c>
      <c r="C73" s="159"/>
      <c r="D73" s="80"/>
    </row>
    <row r="74" spans="1:10" s="64" customFormat="1" ht="23.1" customHeight="1" x14ac:dyDescent="0.2">
      <c r="A74" s="145" t="s">
        <v>40</v>
      </c>
      <c r="B74" s="156">
        <f>ROUND((B70-B72-B73)*70%,0)</f>
        <v>33927711</v>
      </c>
      <c r="C74" s="157"/>
      <c r="D74" s="80"/>
      <c r="E74" s="76"/>
      <c r="F74" s="76"/>
      <c r="G74" s="76"/>
    </row>
    <row r="75" spans="1:10" s="64" customFormat="1" ht="23.1" customHeight="1" thickBot="1" x14ac:dyDescent="0.25">
      <c r="A75" s="146" t="s">
        <v>52</v>
      </c>
      <c r="B75" s="160">
        <f>ROUND((B70-B72-B73)*30%,0)</f>
        <v>14540447</v>
      </c>
      <c r="C75" s="161"/>
      <c r="D75" s="80"/>
      <c r="E75" s="89"/>
      <c r="F75" s="89"/>
      <c r="G75" s="89"/>
    </row>
    <row r="76" spans="1:10" ht="20.25" customHeight="1" x14ac:dyDescent="0.2">
      <c r="A76" s="64"/>
      <c r="B76" s="64"/>
      <c r="C76" s="64"/>
      <c r="D76" s="80"/>
      <c r="E76" s="151" t="s">
        <v>47</v>
      </c>
      <c r="F76" s="151"/>
      <c r="G76" s="151"/>
      <c r="H76" s="64"/>
      <c r="I76" s="64"/>
      <c r="J76" s="64"/>
    </row>
    <row r="77" spans="1:10" ht="14.25" customHeight="1" x14ac:dyDescent="0.2">
      <c r="A77" s="150"/>
      <c r="B77" s="150"/>
      <c r="C77" s="150"/>
      <c r="D77" s="150"/>
      <c r="E77" s="150"/>
      <c r="F77" s="150"/>
      <c r="G77" s="150"/>
      <c r="H77" s="150"/>
      <c r="I77" s="150"/>
      <c r="J77" s="150"/>
    </row>
    <row r="78" spans="1:10" ht="15.75" customHeight="1" x14ac:dyDescent="0.2">
      <c r="A78" s="150"/>
      <c r="B78" s="150"/>
      <c r="C78" s="150"/>
      <c r="D78" s="150"/>
      <c r="E78" s="150"/>
      <c r="F78" s="150"/>
      <c r="G78" s="150"/>
      <c r="H78" s="150"/>
      <c r="I78" s="150"/>
      <c r="J78" s="150"/>
    </row>
    <row r="79" spans="1:10" ht="20.100000000000001" customHeight="1" x14ac:dyDescent="0.2">
      <c r="A79" s="64"/>
      <c r="B79" s="64"/>
      <c r="C79" s="64"/>
      <c r="D79" s="80"/>
      <c r="E79" s="64"/>
      <c r="F79" s="64"/>
      <c r="G79" s="64"/>
      <c r="H79" s="64"/>
      <c r="I79" s="64"/>
      <c r="J79" s="64"/>
    </row>
    <row r="80" spans="1:10" ht="20.100000000000001" customHeight="1" x14ac:dyDescent="0.2">
      <c r="A80" s="64"/>
      <c r="B80" s="64"/>
      <c r="C80" s="64"/>
      <c r="D80" s="80"/>
      <c r="E80" s="64"/>
      <c r="F80" s="64"/>
      <c r="G80" s="64"/>
      <c r="H80" s="64"/>
      <c r="I80" s="64"/>
      <c r="J80" s="64"/>
    </row>
    <row r="81" spans="1:10" ht="20.100000000000001" customHeight="1" x14ac:dyDescent="0.2">
      <c r="A81" s="151"/>
      <c r="B81" s="151"/>
      <c r="C81" s="151"/>
      <c r="D81" s="80"/>
      <c r="E81" s="64"/>
      <c r="F81" s="64"/>
      <c r="G81" s="64"/>
      <c r="H81" s="64"/>
      <c r="I81" s="64"/>
      <c r="J81" s="64"/>
    </row>
    <row r="82" spans="1:10" ht="20.100000000000001" customHeight="1" x14ac:dyDescent="0.2">
      <c r="D82" s="80"/>
      <c r="E82" s="64"/>
      <c r="F82" s="64"/>
      <c r="G82" s="64"/>
      <c r="H82" s="64"/>
      <c r="I82" s="64"/>
      <c r="J82" s="64"/>
    </row>
    <row r="83" spans="1:10" ht="20.100000000000001" customHeight="1" x14ac:dyDescent="0.2">
      <c r="A83" s="64"/>
      <c r="B83" s="64"/>
      <c r="C83" s="64"/>
      <c r="E83" s="64"/>
      <c r="F83" s="64"/>
      <c r="G83" s="64"/>
      <c r="H83" s="64"/>
      <c r="I83" s="64"/>
      <c r="J83" s="64"/>
    </row>
    <row r="84" spans="1:10" ht="0.75" customHeight="1" x14ac:dyDescent="0.2">
      <c r="A84" s="64"/>
      <c r="B84" s="64"/>
      <c r="C84" s="64"/>
      <c r="E84" s="64"/>
      <c r="F84" s="64"/>
      <c r="G84" s="64"/>
      <c r="H84" s="64"/>
      <c r="I84" s="64"/>
      <c r="J84" s="64"/>
    </row>
    <row r="85" spans="1:10" ht="19.5" customHeight="1" x14ac:dyDescent="0.2">
      <c r="E85" s="64"/>
      <c r="F85" s="64"/>
      <c r="G85" s="64"/>
      <c r="H85" s="64"/>
      <c r="I85" s="64"/>
      <c r="J85" s="64"/>
    </row>
    <row r="86" spans="1:10" ht="19.5" customHeight="1" x14ac:dyDescent="0.2">
      <c r="E86" s="64"/>
      <c r="F86" s="64"/>
      <c r="G86" s="64"/>
      <c r="H86" s="64"/>
      <c r="I86" s="64"/>
      <c r="J86" s="64"/>
    </row>
    <row r="87" spans="1:10" ht="19.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</row>
    <row r="88" spans="1:10" ht="19.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</row>
    <row r="89" spans="1:10" ht="20.100000000000001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</row>
    <row r="90" spans="1:10" ht="20.100000000000001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</row>
    <row r="91" spans="1:10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</row>
    <row r="92" spans="1:10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</row>
    <row r="93" spans="1:10" x14ac:dyDescent="0.2">
      <c r="A93" s="64"/>
      <c r="B93" s="64"/>
      <c r="C93" s="64"/>
      <c r="D93" s="64"/>
      <c r="G93" s="64"/>
      <c r="H93" s="64"/>
      <c r="I93" s="64"/>
      <c r="J93" s="64"/>
    </row>
    <row r="94" spans="1:10" x14ac:dyDescent="0.2">
      <c r="G94" s="64"/>
      <c r="H94" s="64"/>
      <c r="I94" s="64"/>
      <c r="J94" s="64"/>
    </row>
    <row r="95" spans="1:10" x14ac:dyDescent="0.2">
      <c r="G95" s="64"/>
      <c r="H95" s="64"/>
      <c r="I95" s="64"/>
      <c r="J95" s="64"/>
    </row>
    <row r="96" spans="1:10" x14ac:dyDescent="0.2">
      <c r="G96" s="64"/>
      <c r="H96" s="64"/>
      <c r="I96" s="64"/>
      <c r="J96" s="64"/>
    </row>
    <row r="97" spans="7:10" x14ac:dyDescent="0.2">
      <c r="G97" s="64"/>
      <c r="H97" s="64"/>
      <c r="I97" s="64"/>
      <c r="J97" s="64"/>
    </row>
    <row r="98" spans="7:10" x14ac:dyDescent="0.2">
      <c r="G98" s="64"/>
      <c r="H98" s="64"/>
      <c r="I98" s="64"/>
      <c r="J98" s="64"/>
    </row>
    <row r="99" spans="7:10" x14ac:dyDescent="0.2">
      <c r="G99" s="64"/>
      <c r="H99" s="64"/>
      <c r="I99" s="64"/>
      <c r="J99" s="64"/>
    </row>
    <row r="100" spans="7:10" x14ac:dyDescent="0.2">
      <c r="G100" s="64"/>
      <c r="H100" s="64"/>
      <c r="I100" s="64"/>
      <c r="J100" s="64"/>
    </row>
    <row r="101" spans="7:10" x14ac:dyDescent="0.2">
      <c r="G101" s="64"/>
      <c r="H101" s="64"/>
      <c r="I101" s="64"/>
      <c r="J101" s="64"/>
    </row>
    <row r="102" spans="7:10" x14ac:dyDescent="0.2">
      <c r="G102" s="64"/>
      <c r="H102" s="64"/>
      <c r="I102" s="64"/>
      <c r="J102" s="64"/>
    </row>
    <row r="103" spans="7:10" x14ac:dyDescent="0.2">
      <c r="G103" s="64"/>
      <c r="H103" s="64"/>
      <c r="I103" s="64"/>
      <c r="J103" s="64"/>
    </row>
    <row r="104" spans="7:10" x14ac:dyDescent="0.2">
      <c r="G104" s="64"/>
      <c r="H104" s="64"/>
      <c r="I104" s="64"/>
      <c r="J104" s="64"/>
    </row>
    <row r="105" spans="7:10" x14ac:dyDescent="0.2">
      <c r="G105" s="64"/>
      <c r="H105" s="64"/>
      <c r="I105" s="64"/>
      <c r="J105" s="64"/>
    </row>
    <row r="106" spans="7:10" x14ac:dyDescent="0.2">
      <c r="G106" s="64"/>
      <c r="H106" s="64"/>
      <c r="I106" s="64"/>
      <c r="J106" s="64"/>
    </row>
    <row r="107" spans="7:10" x14ac:dyDescent="0.2">
      <c r="G107" s="64"/>
      <c r="H107" s="64"/>
      <c r="I107" s="64"/>
      <c r="J107" s="64"/>
    </row>
    <row r="108" spans="7:10" x14ac:dyDescent="0.2">
      <c r="G108" s="64"/>
      <c r="H108" s="64"/>
      <c r="I108" s="64"/>
      <c r="J108" s="64"/>
    </row>
    <row r="109" spans="7:10" x14ac:dyDescent="0.2">
      <c r="G109" s="64"/>
      <c r="H109" s="64"/>
      <c r="I109" s="64"/>
      <c r="J109" s="64"/>
    </row>
    <row r="110" spans="7:10" x14ac:dyDescent="0.2">
      <c r="G110" s="64"/>
      <c r="H110" s="64"/>
      <c r="I110" s="64"/>
      <c r="J110" s="64"/>
    </row>
    <row r="111" spans="7:10" x14ac:dyDescent="0.2">
      <c r="G111" s="64"/>
      <c r="H111" s="64"/>
      <c r="I111" s="64"/>
      <c r="J111" s="64"/>
    </row>
    <row r="112" spans="7:10" x14ac:dyDescent="0.2">
      <c r="G112" s="64"/>
      <c r="H112" s="64"/>
      <c r="I112" s="64"/>
      <c r="J112" s="64"/>
    </row>
    <row r="113" spans="7:10" x14ac:dyDescent="0.2">
      <c r="G113" s="64"/>
      <c r="H113" s="64"/>
      <c r="I113" s="64"/>
      <c r="J113" s="64"/>
    </row>
    <row r="114" spans="7:10" x14ac:dyDescent="0.2">
      <c r="G114" s="64"/>
      <c r="H114" s="64"/>
      <c r="I114" s="64"/>
      <c r="J114" s="64"/>
    </row>
  </sheetData>
  <sheetProtection password="DC73" sheet="1" objects="1" scenarios="1"/>
  <mergeCells count="27">
    <mergeCell ref="A58:D58"/>
    <mergeCell ref="A1:A4"/>
    <mergeCell ref="B1:F4"/>
    <mergeCell ref="G1:H1"/>
    <mergeCell ref="G2:H2"/>
    <mergeCell ref="G3:H3"/>
    <mergeCell ref="G4:H4"/>
    <mergeCell ref="B6:C6"/>
    <mergeCell ref="B8:D8"/>
    <mergeCell ref="A10:H10"/>
    <mergeCell ref="A26:H26"/>
    <mergeCell ref="A42:H42"/>
    <mergeCell ref="E58:H58"/>
    <mergeCell ref="A60:A61"/>
    <mergeCell ref="A67:B67"/>
    <mergeCell ref="A77:J77"/>
    <mergeCell ref="A78:J78"/>
    <mergeCell ref="A81:C81"/>
    <mergeCell ref="B70:C70"/>
    <mergeCell ref="B71:C71"/>
    <mergeCell ref="B72:C72"/>
    <mergeCell ref="B73:C73"/>
    <mergeCell ref="B74:C74"/>
    <mergeCell ref="E76:G76"/>
    <mergeCell ref="E60:E61"/>
    <mergeCell ref="E67:F67"/>
    <mergeCell ref="B75:C75"/>
  </mergeCells>
  <printOptions horizontalCentered="1" verticalCentered="1"/>
  <pageMargins left="0.59027777777777779" right="0.39374999999999999" top="0.19652777777777777" bottom="0.59027777777777779" header="0.51180555555555551" footer="0"/>
  <pageSetup paperSize="5" scale="60" firstPageNumber="0" orientation="portrait" r:id="rId1"/>
  <headerFooter alignWithMargins="0">
    <oddFooter>&amp;LVersion 2&amp;C&amp;D -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J114"/>
  <sheetViews>
    <sheetView topLeftCell="A7" zoomScale="90" zoomScaleNormal="90" workbookViewId="0">
      <selection activeCell="A78" sqref="A78:J78"/>
    </sheetView>
  </sheetViews>
  <sheetFormatPr baseColWidth="10" defaultRowHeight="12.75" x14ac:dyDescent="0.2"/>
  <cols>
    <col min="1" max="1" width="21.85546875" style="17" customWidth="1"/>
    <col min="2" max="2" width="14.28515625" style="17" customWidth="1"/>
    <col min="3" max="3" width="13.5703125" style="17" customWidth="1"/>
    <col min="4" max="4" width="14.42578125" style="17" customWidth="1"/>
    <col min="5" max="6" width="13.5703125" style="17" customWidth="1"/>
    <col min="7" max="7" width="13.140625" style="17" customWidth="1"/>
    <col min="8" max="8" width="13.5703125" style="17" customWidth="1"/>
    <col min="9" max="9" width="15.140625" style="17" customWidth="1"/>
    <col min="10" max="16384" width="11.42578125" style="17"/>
  </cols>
  <sheetData>
    <row r="1" spans="1:8" ht="48" customHeight="1" x14ac:dyDescent="0.2">
      <c r="A1" s="167"/>
      <c r="B1" s="168" t="s">
        <v>50</v>
      </c>
      <c r="C1" s="168"/>
      <c r="D1" s="168"/>
      <c r="E1" s="168"/>
      <c r="F1" s="169"/>
      <c r="G1" s="170"/>
      <c r="H1" s="170"/>
    </row>
    <row r="2" spans="1:8" x14ac:dyDescent="0.15">
      <c r="A2" s="167"/>
      <c r="B2" s="167"/>
      <c r="C2" s="168"/>
      <c r="D2" s="168"/>
      <c r="E2" s="168"/>
      <c r="F2" s="168"/>
      <c r="G2" s="171" t="s">
        <v>51</v>
      </c>
      <c r="H2" s="171" t="s">
        <v>0</v>
      </c>
    </row>
    <row r="3" spans="1:8" ht="14.25" customHeight="1" x14ac:dyDescent="0.15">
      <c r="A3" s="167"/>
      <c r="B3" s="167"/>
      <c r="C3" s="168"/>
      <c r="D3" s="168"/>
      <c r="E3" s="168"/>
      <c r="F3" s="168"/>
      <c r="G3" s="172" t="s">
        <v>49</v>
      </c>
      <c r="H3" s="172" t="s">
        <v>1</v>
      </c>
    </row>
    <row r="4" spans="1:8" ht="14.25" customHeight="1" x14ac:dyDescent="0.15">
      <c r="A4" s="167"/>
      <c r="B4" s="167"/>
      <c r="C4" s="168"/>
      <c r="D4" s="168"/>
      <c r="E4" s="168"/>
      <c r="F4" s="168"/>
      <c r="G4" s="172" t="s">
        <v>2</v>
      </c>
      <c r="H4" s="172" t="s">
        <v>2</v>
      </c>
    </row>
    <row r="5" spans="1:8" ht="14.25" customHeight="1" x14ac:dyDescent="0.2">
      <c r="A5" s="1"/>
      <c r="B5" s="97"/>
      <c r="C5" s="97"/>
      <c r="D5" s="41"/>
      <c r="E5" s="41"/>
      <c r="F5" s="41"/>
      <c r="G5" s="41"/>
      <c r="H5" s="41"/>
    </row>
    <row r="6" spans="1:8" ht="12.75" customHeight="1" x14ac:dyDescent="0.2">
      <c r="A6" s="1" t="s">
        <v>3</v>
      </c>
      <c r="B6" s="173" t="str">
        <f>RIM!B6</f>
        <v>PANDEQUESO</v>
      </c>
      <c r="C6" s="173"/>
      <c r="D6" s="41"/>
    </row>
    <row r="7" spans="1:8" x14ac:dyDescent="0.2">
      <c r="A7" s="1"/>
      <c r="B7" s="93"/>
      <c r="C7" s="93"/>
      <c r="D7" s="41"/>
    </row>
    <row r="8" spans="1:8" ht="12.75" customHeight="1" x14ac:dyDescent="0.2">
      <c r="A8" s="1" t="s">
        <v>5</v>
      </c>
      <c r="B8" s="174">
        <f>'INF 01'!B8+1</f>
        <v>42645</v>
      </c>
      <c r="C8" s="174"/>
      <c r="D8" s="174"/>
      <c r="E8" s="41"/>
      <c r="F8" s="41"/>
      <c r="G8" s="41"/>
      <c r="H8" s="41"/>
    </row>
    <row r="9" spans="1:8" ht="13.5" thickBot="1" x14ac:dyDescent="0.25"/>
    <row r="10" spans="1:8" ht="15.75" customHeight="1" thickBot="1" x14ac:dyDescent="0.25">
      <c r="A10" s="175" t="s">
        <v>6</v>
      </c>
      <c r="B10" s="175"/>
      <c r="C10" s="175"/>
      <c r="D10" s="175"/>
      <c r="E10" s="175"/>
      <c r="F10" s="175"/>
      <c r="G10" s="175"/>
      <c r="H10" s="175"/>
    </row>
    <row r="11" spans="1:8" ht="36.75" thickBot="1" x14ac:dyDescent="0.25">
      <c r="A11" s="23" t="s">
        <v>7</v>
      </c>
      <c r="B11" s="23" t="s">
        <v>8</v>
      </c>
      <c r="C11" s="23" t="s">
        <v>9</v>
      </c>
      <c r="D11" s="23" t="s">
        <v>10</v>
      </c>
      <c r="E11" s="23" t="s">
        <v>11</v>
      </c>
      <c r="F11" s="23" t="s">
        <v>12</v>
      </c>
      <c r="G11" s="23" t="s">
        <v>13</v>
      </c>
      <c r="H11" s="23" t="s">
        <v>14</v>
      </c>
    </row>
    <row r="12" spans="1:8" ht="15" customHeight="1" x14ac:dyDescent="0.2">
      <c r="A12" s="24" t="s">
        <v>15</v>
      </c>
      <c r="B12" s="8">
        <v>1012</v>
      </c>
      <c r="C12" s="25">
        <v>7400</v>
      </c>
      <c r="D12" s="25">
        <f t="shared" ref="D12:D20" si="0">C12*B12</f>
        <v>7488800</v>
      </c>
      <c r="E12" s="8">
        <v>20</v>
      </c>
      <c r="F12" s="8">
        <v>0</v>
      </c>
      <c r="G12" s="8">
        <v>0</v>
      </c>
      <c r="H12" s="26">
        <f t="shared" ref="H12:H20" si="1">B12+E12+F12+G12</f>
        <v>1032</v>
      </c>
    </row>
    <row r="13" spans="1:8" ht="15" customHeight="1" x14ac:dyDescent="0.2">
      <c r="A13" s="27" t="s">
        <v>16</v>
      </c>
      <c r="B13" s="10">
        <v>72</v>
      </c>
      <c r="C13" s="25">
        <v>3400</v>
      </c>
      <c r="D13" s="28">
        <f t="shared" si="0"/>
        <v>244800</v>
      </c>
      <c r="E13" s="8">
        <v>0</v>
      </c>
      <c r="F13" s="8">
        <v>0</v>
      </c>
      <c r="G13" s="8">
        <v>0</v>
      </c>
      <c r="H13" s="29">
        <f t="shared" si="1"/>
        <v>72</v>
      </c>
    </row>
    <row r="14" spans="1:8" ht="15" customHeight="1" x14ac:dyDescent="0.2">
      <c r="A14" s="27" t="s">
        <v>17</v>
      </c>
      <c r="B14" s="10">
        <v>820</v>
      </c>
      <c r="C14" s="25">
        <v>8100</v>
      </c>
      <c r="D14" s="28">
        <f t="shared" si="0"/>
        <v>6642000</v>
      </c>
      <c r="E14" s="8">
        <v>8</v>
      </c>
      <c r="F14" s="8">
        <v>0</v>
      </c>
      <c r="G14" s="8">
        <v>0</v>
      </c>
      <c r="H14" s="29">
        <f t="shared" si="1"/>
        <v>828</v>
      </c>
    </row>
    <row r="15" spans="1:8" ht="15" customHeight="1" x14ac:dyDescent="0.2">
      <c r="A15" s="27" t="s">
        <v>18</v>
      </c>
      <c r="B15" s="10">
        <v>111</v>
      </c>
      <c r="C15" s="25">
        <v>17200</v>
      </c>
      <c r="D15" s="28">
        <f t="shared" si="0"/>
        <v>1909200</v>
      </c>
      <c r="E15" s="8">
        <v>0</v>
      </c>
      <c r="F15" s="8">
        <v>0</v>
      </c>
      <c r="G15" s="8">
        <v>0</v>
      </c>
      <c r="H15" s="29">
        <f t="shared" si="1"/>
        <v>111</v>
      </c>
    </row>
    <row r="16" spans="1:8" ht="15" customHeight="1" x14ac:dyDescent="0.2">
      <c r="A16" s="27" t="s">
        <v>19</v>
      </c>
      <c r="B16" s="10">
        <v>102</v>
      </c>
      <c r="C16" s="25">
        <v>22000</v>
      </c>
      <c r="D16" s="28">
        <f t="shared" si="0"/>
        <v>2244000</v>
      </c>
      <c r="E16" s="8">
        <v>0</v>
      </c>
      <c r="F16" s="8">
        <v>0</v>
      </c>
      <c r="G16" s="8">
        <v>0</v>
      </c>
      <c r="H16" s="29">
        <f t="shared" si="1"/>
        <v>102</v>
      </c>
    </row>
    <row r="17" spans="1:8" ht="15" customHeight="1" x14ac:dyDescent="0.2">
      <c r="A17" s="27" t="s">
        <v>20</v>
      </c>
      <c r="B17" s="10">
        <v>266</v>
      </c>
      <c r="C17" s="25">
        <v>25000</v>
      </c>
      <c r="D17" s="28">
        <f t="shared" si="0"/>
        <v>6650000</v>
      </c>
      <c r="E17" s="8">
        <v>0</v>
      </c>
      <c r="F17" s="8">
        <v>0</v>
      </c>
      <c r="G17" s="8">
        <v>0</v>
      </c>
      <c r="H17" s="29">
        <f t="shared" si="1"/>
        <v>266</v>
      </c>
    </row>
    <row r="18" spans="1:8" ht="15" customHeight="1" x14ac:dyDescent="0.2">
      <c r="A18" s="27" t="s">
        <v>21</v>
      </c>
      <c r="B18" s="10">
        <v>1</v>
      </c>
      <c r="C18" s="25">
        <v>5700</v>
      </c>
      <c r="D18" s="28">
        <f t="shared" si="0"/>
        <v>5700</v>
      </c>
      <c r="E18" s="8">
        <v>0</v>
      </c>
      <c r="F18" s="8">
        <v>0</v>
      </c>
      <c r="G18" s="8">
        <v>0</v>
      </c>
      <c r="H18" s="29">
        <f t="shared" si="1"/>
        <v>1</v>
      </c>
    </row>
    <row r="19" spans="1:8" ht="15" customHeight="1" x14ac:dyDescent="0.2">
      <c r="A19" s="27" t="s">
        <v>22</v>
      </c>
      <c r="B19" s="10">
        <v>1</v>
      </c>
      <c r="C19" s="25">
        <v>7400</v>
      </c>
      <c r="D19" s="28">
        <f t="shared" si="0"/>
        <v>7400</v>
      </c>
      <c r="E19" s="8">
        <v>0</v>
      </c>
      <c r="F19" s="8">
        <v>0</v>
      </c>
      <c r="G19" s="8">
        <v>0</v>
      </c>
      <c r="H19" s="29">
        <f t="shared" si="1"/>
        <v>1</v>
      </c>
    </row>
    <row r="20" spans="1:8" ht="15" customHeight="1" thickBot="1" x14ac:dyDescent="0.25">
      <c r="A20" s="98" t="s">
        <v>23</v>
      </c>
      <c r="B20" s="12">
        <v>2</v>
      </c>
      <c r="C20" s="99">
        <v>7700</v>
      </c>
      <c r="D20" s="100">
        <f t="shared" si="0"/>
        <v>15400</v>
      </c>
      <c r="E20" s="8">
        <v>0</v>
      </c>
      <c r="F20" s="8">
        <v>0</v>
      </c>
      <c r="G20" s="8">
        <v>0</v>
      </c>
      <c r="H20" s="29">
        <f t="shared" si="1"/>
        <v>2</v>
      </c>
    </row>
    <row r="21" spans="1:8" ht="15" customHeight="1" thickBot="1" x14ac:dyDescent="0.25">
      <c r="A21" s="101" t="s">
        <v>24</v>
      </c>
      <c r="B21" s="102">
        <f>SUM(B12:B20)</f>
        <v>2387</v>
      </c>
      <c r="C21" s="137"/>
      <c r="D21" s="103">
        <f>SUM(D12:D20)</f>
        <v>25207300</v>
      </c>
      <c r="E21" s="104">
        <f>SUM(E12:E20)</f>
        <v>28</v>
      </c>
      <c r="F21" s="104">
        <f t="shared" ref="F21:G21" si="2">SUM(F12:F20)</f>
        <v>0</v>
      </c>
      <c r="G21" s="104">
        <f t="shared" si="2"/>
        <v>0</v>
      </c>
      <c r="H21" s="106">
        <f>SUM(H12:H20)</f>
        <v>2415</v>
      </c>
    </row>
    <row r="22" spans="1:8" ht="15" customHeight="1" x14ac:dyDescent="0.2">
      <c r="A22" s="107" t="s">
        <v>25</v>
      </c>
      <c r="B22" s="108">
        <f>SUM(B12:B17)</f>
        <v>2383</v>
      </c>
      <c r="C22" s="138"/>
      <c r="D22" s="15">
        <f>+B22*278</f>
        <v>662474</v>
      </c>
      <c r="E22" s="37"/>
      <c r="F22" s="37"/>
      <c r="G22" s="37"/>
      <c r="H22" s="37"/>
    </row>
    <row r="23" spans="1:8" ht="15" customHeight="1" x14ac:dyDescent="0.2">
      <c r="A23" s="34" t="s">
        <v>26</v>
      </c>
      <c r="B23" s="139"/>
      <c r="C23" s="139"/>
      <c r="D23" s="3">
        <v>4800</v>
      </c>
      <c r="E23" s="41"/>
      <c r="F23" s="41"/>
      <c r="G23" s="41"/>
      <c r="H23" s="41"/>
    </row>
    <row r="24" spans="1:8" ht="15" customHeight="1" thickBot="1" x14ac:dyDescent="0.25">
      <c r="A24" s="38" t="s">
        <v>27</v>
      </c>
      <c r="B24" s="140"/>
      <c r="C24" s="140"/>
      <c r="D24" s="40">
        <f>D23+D21</f>
        <v>25212100</v>
      </c>
      <c r="E24" s="41"/>
      <c r="F24" s="41"/>
      <c r="G24" s="41"/>
      <c r="H24" s="41"/>
    </row>
    <row r="25" spans="1:8" ht="13.5" thickBot="1" x14ac:dyDescent="0.25"/>
    <row r="26" spans="1:8" ht="15.75" customHeight="1" thickBot="1" x14ac:dyDescent="0.25">
      <c r="A26" s="175" t="s">
        <v>28</v>
      </c>
      <c r="B26" s="175"/>
      <c r="C26" s="175"/>
      <c r="D26" s="175"/>
      <c r="E26" s="175"/>
      <c r="F26" s="175"/>
      <c r="G26" s="175"/>
      <c r="H26" s="175"/>
    </row>
    <row r="27" spans="1:8" ht="36.75" thickBot="1" x14ac:dyDescent="0.25">
      <c r="A27" s="23" t="s">
        <v>7</v>
      </c>
      <c r="B27" s="23" t="s">
        <v>8</v>
      </c>
      <c r="C27" s="23" t="s">
        <v>9</v>
      </c>
      <c r="D27" s="23" t="s">
        <v>10</v>
      </c>
      <c r="E27" s="23" t="s">
        <v>11</v>
      </c>
      <c r="F27" s="23" t="s">
        <v>12</v>
      </c>
      <c r="G27" s="23" t="s">
        <v>13</v>
      </c>
      <c r="H27" s="23" t="s">
        <v>29</v>
      </c>
    </row>
    <row r="28" spans="1:8" ht="15" customHeight="1" x14ac:dyDescent="0.2">
      <c r="A28" s="109" t="s">
        <v>15</v>
      </c>
      <c r="B28" s="11">
        <v>827</v>
      </c>
      <c r="C28" s="25">
        <f>C12</f>
        <v>7400</v>
      </c>
      <c r="D28" s="110">
        <f t="shared" ref="D28:D36" si="3">C28*B28</f>
        <v>6119800</v>
      </c>
      <c r="E28" s="8">
        <v>21</v>
      </c>
      <c r="F28" s="8">
        <v>0</v>
      </c>
      <c r="G28" s="8">
        <v>0</v>
      </c>
      <c r="H28" s="111">
        <f t="shared" ref="H28:H36" si="4">B28+E28+F28+G28</f>
        <v>848</v>
      </c>
    </row>
    <row r="29" spans="1:8" ht="15" customHeight="1" x14ac:dyDescent="0.2">
      <c r="A29" s="27" t="s">
        <v>16</v>
      </c>
      <c r="B29" s="10">
        <v>66</v>
      </c>
      <c r="C29" s="25">
        <f t="shared" ref="C29:C36" si="5">C13</f>
        <v>3400</v>
      </c>
      <c r="D29" s="28">
        <f t="shared" si="3"/>
        <v>224400</v>
      </c>
      <c r="E29" s="8">
        <v>0</v>
      </c>
      <c r="F29" s="8">
        <v>0</v>
      </c>
      <c r="G29" s="8">
        <v>0</v>
      </c>
      <c r="H29" s="29">
        <f t="shared" si="4"/>
        <v>66</v>
      </c>
    </row>
    <row r="30" spans="1:8" ht="15" customHeight="1" x14ac:dyDescent="0.2">
      <c r="A30" s="27" t="s">
        <v>17</v>
      </c>
      <c r="B30" s="10">
        <v>639</v>
      </c>
      <c r="C30" s="25">
        <f t="shared" si="5"/>
        <v>8100</v>
      </c>
      <c r="D30" s="28">
        <f t="shared" si="3"/>
        <v>5175900</v>
      </c>
      <c r="E30" s="8">
        <v>2</v>
      </c>
      <c r="F30" s="8">
        <v>0</v>
      </c>
      <c r="G30" s="8">
        <v>0</v>
      </c>
      <c r="H30" s="29">
        <f t="shared" si="4"/>
        <v>641</v>
      </c>
    </row>
    <row r="31" spans="1:8" ht="15" customHeight="1" x14ac:dyDescent="0.2">
      <c r="A31" s="27" t="s">
        <v>18</v>
      </c>
      <c r="B31" s="10">
        <v>110</v>
      </c>
      <c r="C31" s="25">
        <f t="shared" si="5"/>
        <v>17200</v>
      </c>
      <c r="D31" s="28">
        <f t="shared" si="3"/>
        <v>1892000</v>
      </c>
      <c r="E31" s="8">
        <v>0</v>
      </c>
      <c r="F31" s="8">
        <v>0</v>
      </c>
      <c r="G31" s="8">
        <v>0</v>
      </c>
      <c r="H31" s="29">
        <f t="shared" si="4"/>
        <v>110</v>
      </c>
    </row>
    <row r="32" spans="1:8" ht="15" customHeight="1" x14ac:dyDescent="0.2">
      <c r="A32" s="27" t="s">
        <v>19</v>
      </c>
      <c r="B32" s="10">
        <v>87</v>
      </c>
      <c r="C32" s="25">
        <f t="shared" si="5"/>
        <v>22000</v>
      </c>
      <c r="D32" s="28">
        <f t="shared" si="3"/>
        <v>1914000</v>
      </c>
      <c r="E32" s="8">
        <v>0</v>
      </c>
      <c r="F32" s="8">
        <v>0</v>
      </c>
      <c r="G32" s="8">
        <v>0</v>
      </c>
      <c r="H32" s="29">
        <f t="shared" si="4"/>
        <v>87</v>
      </c>
    </row>
    <row r="33" spans="1:8" ht="15" customHeight="1" x14ac:dyDescent="0.2">
      <c r="A33" s="27" t="s">
        <v>20</v>
      </c>
      <c r="B33" s="10">
        <v>236</v>
      </c>
      <c r="C33" s="25">
        <f t="shared" si="5"/>
        <v>25000</v>
      </c>
      <c r="D33" s="28">
        <f t="shared" si="3"/>
        <v>5900000</v>
      </c>
      <c r="E33" s="8">
        <v>0</v>
      </c>
      <c r="F33" s="8">
        <v>0</v>
      </c>
      <c r="G33" s="8">
        <v>0</v>
      </c>
      <c r="H33" s="29">
        <f t="shared" si="4"/>
        <v>236</v>
      </c>
    </row>
    <row r="34" spans="1:8" ht="15" customHeight="1" x14ac:dyDescent="0.2">
      <c r="A34" s="27" t="s">
        <v>21</v>
      </c>
      <c r="B34" s="10">
        <v>0</v>
      </c>
      <c r="C34" s="25">
        <f t="shared" si="5"/>
        <v>5700</v>
      </c>
      <c r="D34" s="28">
        <f t="shared" si="3"/>
        <v>0</v>
      </c>
      <c r="E34" s="8">
        <v>0</v>
      </c>
      <c r="F34" s="8">
        <v>0</v>
      </c>
      <c r="G34" s="8">
        <v>0</v>
      </c>
      <c r="H34" s="29">
        <f t="shared" si="4"/>
        <v>0</v>
      </c>
    </row>
    <row r="35" spans="1:8" ht="15" customHeight="1" x14ac:dyDescent="0.2">
      <c r="A35" s="27" t="s">
        <v>22</v>
      </c>
      <c r="B35" s="10">
        <v>8</v>
      </c>
      <c r="C35" s="25">
        <f t="shared" si="5"/>
        <v>7400</v>
      </c>
      <c r="D35" s="28">
        <f t="shared" si="3"/>
        <v>59200</v>
      </c>
      <c r="E35" s="8">
        <v>0</v>
      </c>
      <c r="F35" s="8">
        <v>0</v>
      </c>
      <c r="G35" s="8">
        <v>0</v>
      </c>
      <c r="H35" s="29">
        <f t="shared" si="4"/>
        <v>8</v>
      </c>
    </row>
    <row r="36" spans="1:8" ht="15" customHeight="1" thickBot="1" x14ac:dyDescent="0.25">
      <c r="A36" s="98" t="s">
        <v>23</v>
      </c>
      <c r="B36" s="12">
        <v>0</v>
      </c>
      <c r="C36" s="25">
        <f t="shared" si="5"/>
        <v>7700</v>
      </c>
      <c r="D36" s="100">
        <f t="shared" si="3"/>
        <v>0</v>
      </c>
      <c r="E36" s="8">
        <v>0</v>
      </c>
      <c r="F36" s="8">
        <v>0</v>
      </c>
      <c r="G36" s="8">
        <v>0</v>
      </c>
      <c r="H36" s="29">
        <f t="shared" si="4"/>
        <v>0</v>
      </c>
    </row>
    <row r="37" spans="1:8" ht="15" customHeight="1" thickBot="1" x14ac:dyDescent="0.25">
      <c r="A37" s="101" t="s">
        <v>24</v>
      </c>
      <c r="B37" s="102">
        <f>SUM(B28:B36)</f>
        <v>1973</v>
      </c>
      <c r="C37" s="112"/>
      <c r="D37" s="103">
        <f>SUM(D28:D36)</f>
        <v>21285300</v>
      </c>
      <c r="E37" s="104">
        <f>SUM(E28:E36)</f>
        <v>23</v>
      </c>
      <c r="F37" s="104">
        <f t="shared" ref="F37:G37" si="6">SUM(F28:F36)</f>
        <v>0</v>
      </c>
      <c r="G37" s="104">
        <f t="shared" si="6"/>
        <v>0</v>
      </c>
      <c r="H37" s="106">
        <f>SUM(H28:H36)</f>
        <v>1996</v>
      </c>
    </row>
    <row r="38" spans="1:8" ht="15" customHeight="1" x14ac:dyDescent="0.2">
      <c r="A38" s="107" t="s">
        <v>25</v>
      </c>
      <c r="B38" s="108">
        <f>SUM(B28:B33)</f>
        <v>1965</v>
      </c>
      <c r="C38" s="138"/>
      <c r="D38" s="15">
        <f>+B38*278</f>
        <v>546270</v>
      </c>
      <c r="E38" s="37"/>
      <c r="F38" s="37"/>
      <c r="G38" s="37"/>
      <c r="H38" s="37"/>
    </row>
    <row r="39" spans="1:8" ht="15" customHeight="1" x14ac:dyDescent="0.2">
      <c r="A39" s="34" t="s">
        <v>26</v>
      </c>
      <c r="B39" s="139"/>
      <c r="C39" s="139"/>
      <c r="D39" s="3">
        <v>1300</v>
      </c>
      <c r="E39" s="41"/>
      <c r="F39" s="41"/>
      <c r="G39" s="41"/>
      <c r="H39" s="41"/>
    </row>
    <row r="40" spans="1:8" ht="15" customHeight="1" thickBot="1" x14ac:dyDescent="0.25">
      <c r="A40" s="38" t="s">
        <v>30</v>
      </c>
      <c r="B40" s="140"/>
      <c r="C40" s="140"/>
      <c r="D40" s="40">
        <f>D39+D37</f>
        <v>21286600</v>
      </c>
      <c r="E40" s="41"/>
      <c r="F40" s="41"/>
      <c r="G40" s="41"/>
      <c r="H40" s="41"/>
    </row>
    <row r="41" spans="1:8" ht="12.75" customHeight="1" thickBot="1" x14ac:dyDescent="0.25">
      <c r="A41" s="93"/>
      <c r="B41" s="41"/>
      <c r="C41" s="41"/>
      <c r="D41" s="80"/>
      <c r="E41" s="41"/>
      <c r="F41" s="41"/>
      <c r="G41" s="41"/>
      <c r="H41" s="41"/>
    </row>
    <row r="42" spans="1:8" ht="12.75" customHeight="1" thickBot="1" x14ac:dyDescent="0.25">
      <c r="A42" s="175" t="s">
        <v>31</v>
      </c>
      <c r="B42" s="175"/>
      <c r="C42" s="175"/>
      <c r="D42" s="175"/>
      <c r="E42" s="175"/>
      <c r="F42" s="175"/>
      <c r="G42" s="175"/>
      <c r="H42" s="175"/>
    </row>
    <row r="43" spans="1:8" ht="36.75" thickBot="1" x14ac:dyDescent="0.25">
      <c r="A43" s="23" t="s">
        <v>7</v>
      </c>
      <c r="B43" s="23" t="s">
        <v>8</v>
      </c>
      <c r="C43" s="23" t="s">
        <v>9</v>
      </c>
      <c r="D43" s="23" t="s">
        <v>10</v>
      </c>
      <c r="E43" s="23" t="s">
        <v>11</v>
      </c>
      <c r="F43" s="23" t="s">
        <v>12</v>
      </c>
      <c r="G43" s="23" t="s">
        <v>13</v>
      </c>
      <c r="H43" s="23" t="s">
        <v>32</v>
      </c>
    </row>
    <row r="44" spans="1:8" ht="15" customHeight="1" x14ac:dyDescent="0.2">
      <c r="A44" s="24" t="s">
        <v>15</v>
      </c>
      <c r="B44" s="4">
        <f t="shared" ref="B44:B52" si="7">+B12+B28</f>
        <v>1839</v>
      </c>
      <c r="C44" s="25">
        <f>C12</f>
        <v>7400</v>
      </c>
      <c r="D44" s="25">
        <f t="shared" ref="D44:D52" si="8">C44*B44</f>
        <v>13608600</v>
      </c>
      <c r="E44" s="4">
        <f t="shared" ref="E44:G52" si="9">+E12+E28</f>
        <v>41</v>
      </c>
      <c r="F44" s="4">
        <f t="shared" si="9"/>
        <v>0</v>
      </c>
      <c r="G44" s="4">
        <f t="shared" si="9"/>
        <v>0</v>
      </c>
      <c r="H44" s="26">
        <f t="shared" ref="H44:H52" si="10">B44+E44+F44+G44</f>
        <v>1880</v>
      </c>
    </row>
    <row r="45" spans="1:8" ht="15" customHeight="1" x14ac:dyDescent="0.2">
      <c r="A45" s="27" t="s">
        <v>16</v>
      </c>
      <c r="B45" s="4">
        <f t="shared" si="7"/>
        <v>138</v>
      </c>
      <c r="C45" s="25">
        <f t="shared" ref="C45:C52" si="11">C13</f>
        <v>3400</v>
      </c>
      <c r="D45" s="28">
        <f t="shared" si="8"/>
        <v>469200</v>
      </c>
      <c r="E45" s="4">
        <f t="shared" si="9"/>
        <v>0</v>
      </c>
      <c r="F45" s="4">
        <f t="shared" si="9"/>
        <v>0</v>
      </c>
      <c r="G45" s="4">
        <f t="shared" si="9"/>
        <v>0</v>
      </c>
      <c r="H45" s="29">
        <f t="shared" si="10"/>
        <v>138</v>
      </c>
    </row>
    <row r="46" spans="1:8" ht="15" customHeight="1" x14ac:dyDescent="0.2">
      <c r="A46" s="27" t="s">
        <v>17</v>
      </c>
      <c r="B46" s="4">
        <f t="shared" si="7"/>
        <v>1459</v>
      </c>
      <c r="C46" s="25">
        <f t="shared" si="11"/>
        <v>8100</v>
      </c>
      <c r="D46" s="28">
        <f t="shared" si="8"/>
        <v>11817900</v>
      </c>
      <c r="E46" s="4">
        <f t="shared" si="9"/>
        <v>10</v>
      </c>
      <c r="F46" s="4">
        <f t="shared" si="9"/>
        <v>0</v>
      </c>
      <c r="G46" s="4">
        <f t="shared" si="9"/>
        <v>0</v>
      </c>
      <c r="H46" s="29">
        <f t="shared" si="10"/>
        <v>1469</v>
      </c>
    </row>
    <row r="47" spans="1:8" ht="15" customHeight="1" x14ac:dyDescent="0.2">
      <c r="A47" s="27" t="s">
        <v>18</v>
      </c>
      <c r="B47" s="4">
        <f t="shared" si="7"/>
        <v>221</v>
      </c>
      <c r="C47" s="25">
        <f t="shared" si="11"/>
        <v>17200</v>
      </c>
      <c r="D47" s="28">
        <f t="shared" si="8"/>
        <v>3801200</v>
      </c>
      <c r="E47" s="4">
        <f t="shared" si="9"/>
        <v>0</v>
      </c>
      <c r="F47" s="4">
        <f t="shared" si="9"/>
        <v>0</v>
      </c>
      <c r="G47" s="4">
        <f t="shared" si="9"/>
        <v>0</v>
      </c>
      <c r="H47" s="29">
        <f t="shared" si="10"/>
        <v>221</v>
      </c>
    </row>
    <row r="48" spans="1:8" ht="15" customHeight="1" x14ac:dyDescent="0.2">
      <c r="A48" s="27" t="s">
        <v>19</v>
      </c>
      <c r="B48" s="4">
        <f t="shared" si="7"/>
        <v>189</v>
      </c>
      <c r="C48" s="25">
        <f t="shared" si="11"/>
        <v>22000</v>
      </c>
      <c r="D48" s="28">
        <f t="shared" si="8"/>
        <v>4158000</v>
      </c>
      <c r="E48" s="4">
        <f t="shared" si="9"/>
        <v>0</v>
      </c>
      <c r="F48" s="4">
        <f t="shared" si="9"/>
        <v>0</v>
      </c>
      <c r="G48" s="4">
        <f t="shared" si="9"/>
        <v>0</v>
      </c>
      <c r="H48" s="29">
        <f t="shared" si="10"/>
        <v>189</v>
      </c>
    </row>
    <row r="49" spans="1:10" ht="15" customHeight="1" x14ac:dyDescent="0.2">
      <c r="A49" s="27" t="s">
        <v>20</v>
      </c>
      <c r="B49" s="4">
        <f t="shared" si="7"/>
        <v>502</v>
      </c>
      <c r="C49" s="25">
        <f t="shared" si="11"/>
        <v>25000</v>
      </c>
      <c r="D49" s="28">
        <f t="shared" si="8"/>
        <v>12550000</v>
      </c>
      <c r="E49" s="4">
        <f t="shared" si="9"/>
        <v>0</v>
      </c>
      <c r="F49" s="4">
        <f t="shared" si="9"/>
        <v>0</v>
      </c>
      <c r="G49" s="4">
        <f t="shared" si="9"/>
        <v>0</v>
      </c>
      <c r="H49" s="29">
        <f t="shared" si="10"/>
        <v>502</v>
      </c>
    </row>
    <row r="50" spans="1:10" ht="15" customHeight="1" x14ac:dyDescent="0.2">
      <c r="A50" s="27" t="s">
        <v>21</v>
      </c>
      <c r="B50" s="4">
        <f t="shared" si="7"/>
        <v>1</v>
      </c>
      <c r="C50" s="25">
        <f t="shared" si="11"/>
        <v>5700</v>
      </c>
      <c r="D50" s="28">
        <f t="shared" si="8"/>
        <v>5700</v>
      </c>
      <c r="E50" s="4">
        <f t="shared" si="9"/>
        <v>0</v>
      </c>
      <c r="F50" s="4">
        <f t="shared" si="9"/>
        <v>0</v>
      </c>
      <c r="G50" s="4">
        <f t="shared" si="9"/>
        <v>0</v>
      </c>
      <c r="H50" s="29">
        <f t="shared" si="10"/>
        <v>1</v>
      </c>
    </row>
    <row r="51" spans="1:10" ht="15" customHeight="1" x14ac:dyDescent="0.2">
      <c r="A51" s="27" t="s">
        <v>22</v>
      </c>
      <c r="B51" s="4">
        <f t="shared" si="7"/>
        <v>9</v>
      </c>
      <c r="C51" s="25">
        <f t="shared" si="11"/>
        <v>7400</v>
      </c>
      <c r="D51" s="28">
        <f t="shared" si="8"/>
        <v>66600</v>
      </c>
      <c r="E51" s="4">
        <f t="shared" si="9"/>
        <v>0</v>
      </c>
      <c r="F51" s="4">
        <f t="shared" si="9"/>
        <v>0</v>
      </c>
      <c r="G51" s="4">
        <f t="shared" si="9"/>
        <v>0</v>
      </c>
      <c r="H51" s="29">
        <f t="shared" si="10"/>
        <v>9</v>
      </c>
    </row>
    <row r="52" spans="1:10" ht="15" customHeight="1" thickBot="1" x14ac:dyDescent="0.25">
      <c r="A52" s="98" t="s">
        <v>23</v>
      </c>
      <c r="B52" s="113">
        <f t="shared" si="7"/>
        <v>2</v>
      </c>
      <c r="C52" s="25">
        <f t="shared" si="11"/>
        <v>7700</v>
      </c>
      <c r="D52" s="100">
        <f t="shared" si="8"/>
        <v>15400</v>
      </c>
      <c r="E52" s="4">
        <f t="shared" si="9"/>
        <v>0</v>
      </c>
      <c r="F52" s="4">
        <f t="shared" si="9"/>
        <v>0</v>
      </c>
      <c r="G52" s="4">
        <f t="shared" si="9"/>
        <v>0</v>
      </c>
      <c r="H52" s="29">
        <f t="shared" si="10"/>
        <v>2</v>
      </c>
    </row>
    <row r="53" spans="1:10" ht="15" customHeight="1" thickBot="1" x14ac:dyDescent="0.25">
      <c r="A53" s="101" t="s">
        <v>24</v>
      </c>
      <c r="B53" s="102">
        <f>SUM(B44:B52)</f>
        <v>4360</v>
      </c>
      <c r="C53" s="141"/>
      <c r="D53" s="103">
        <f>SUM(D44:D52)</f>
        <v>46492600</v>
      </c>
      <c r="E53" s="104">
        <f>SUM(E44:E52)</f>
        <v>51</v>
      </c>
      <c r="F53" s="105">
        <f>SUM(F44:F52)</f>
        <v>0</v>
      </c>
      <c r="G53" s="105">
        <f>SUM(G44:G52)</f>
        <v>0</v>
      </c>
      <c r="H53" s="106">
        <f>SUM(H44:H52)</f>
        <v>4411</v>
      </c>
    </row>
    <row r="54" spans="1:10" ht="15" customHeight="1" x14ac:dyDescent="0.2">
      <c r="A54" s="107" t="s">
        <v>25</v>
      </c>
      <c r="B54" s="108">
        <f>B22+B38</f>
        <v>4348</v>
      </c>
      <c r="C54" s="138"/>
      <c r="D54" s="15">
        <f>D38+D22</f>
        <v>1208744</v>
      </c>
      <c r="E54" s="37"/>
      <c r="F54" s="37"/>
      <c r="G54" s="37"/>
      <c r="H54" s="37"/>
    </row>
    <row r="55" spans="1:10" ht="15" customHeight="1" x14ac:dyDescent="0.2">
      <c r="A55" s="34" t="s">
        <v>26</v>
      </c>
      <c r="B55" s="139"/>
      <c r="C55" s="139"/>
      <c r="D55" s="36">
        <f>D39+D23</f>
        <v>6100</v>
      </c>
      <c r="E55" s="41"/>
      <c r="F55" s="41"/>
      <c r="G55" s="41"/>
      <c r="H55" s="41"/>
    </row>
    <row r="56" spans="1:10" ht="15" customHeight="1" thickBot="1" x14ac:dyDescent="0.25">
      <c r="A56" s="38" t="s">
        <v>27</v>
      </c>
      <c r="B56" s="140"/>
      <c r="C56" s="140"/>
      <c r="D56" s="40">
        <f>D55+D53</f>
        <v>46498700</v>
      </c>
      <c r="E56" s="41"/>
      <c r="F56" s="41"/>
      <c r="G56" s="41"/>
      <c r="H56" s="41"/>
    </row>
    <row r="57" spans="1:10" ht="13.5" thickBot="1" x14ac:dyDescent="0.25">
      <c r="A57" s="63"/>
      <c r="B57" s="41"/>
      <c r="C57" s="41"/>
      <c r="D57" s="114"/>
      <c r="E57" s="41"/>
      <c r="F57" s="41"/>
      <c r="G57" s="41"/>
      <c r="H57" s="41"/>
    </row>
    <row r="58" spans="1:10" ht="21" customHeight="1" x14ac:dyDescent="0.2">
      <c r="A58" s="162" t="s">
        <v>53</v>
      </c>
      <c r="B58" s="163"/>
      <c r="C58" s="163"/>
      <c r="D58" s="164"/>
      <c r="E58" s="162" t="s">
        <v>54</v>
      </c>
      <c r="F58" s="163"/>
      <c r="G58" s="163"/>
      <c r="H58" s="164"/>
      <c r="J58" s="64"/>
    </row>
    <row r="59" spans="1:10" ht="24" x14ac:dyDescent="0.2">
      <c r="A59" s="115" t="s">
        <v>7</v>
      </c>
      <c r="B59" s="116" t="s">
        <v>9</v>
      </c>
      <c r="C59" s="116" t="s">
        <v>33</v>
      </c>
      <c r="D59" s="117" t="s">
        <v>34</v>
      </c>
      <c r="E59" s="115" t="s">
        <v>7</v>
      </c>
      <c r="F59" s="116" t="s">
        <v>9</v>
      </c>
      <c r="G59" s="116" t="s">
        <v>33</v>
      </c>
      <c r="H59" s="117" t="s">
        <v>34</v>
      </c>
      <c r="J59" s="64"/>
    </row>
    <row r="60" spans="1:10" ht="15" hidden="1" customHeight="1" x14ac:dyDescent="0.2">
      <c r="A60" s="147" t="s">
        <v>15</v>
      </c>
      <c r="B60" s="118">
        <v>6400</v>
      </c>
      <c r="C60" s="119">
        <v>0</v>
      </c>
      <c r="D60" s="120">
        <f>B60*C60</f>
        <v>0</v>
      </c>
      <c r="E60" s="147" t="s">
        <v>15</v>
      </c>
      <c r="F60" s="118">
        <v>6400</v>
      </c>
      <c r="G60" s="119">
        <v>0</v>
      </c>
      <c r="H60" s="120">
        <f>F60*G60</f>
        <v>0</v>
      </c>
      <c r="J60" s="64"/>
    </row>
    <row r="61" spans="1:10" ht="15" customHeight="1" x14ac:dyDescent="0.2">
      <c r="A61" s="147"/>
      <c r="B61" s="118">
        <v>6900</v>
      </c>
      <c r="C61" s="13">
        <v>0</v>
      </c>
      <c r="D61" s="120">
        <f t="shared" ref="D61:D66" si="12">B61*C61</f>
        <v>0</v>
      </c>
      <c r="E61" s="147"/>
      <c r="F61" s="118">
        <f>C12</f>
        <v>7400</v>
      </c>
      <c r="G61" s="13">
        <v>6</v>
      </c>
      <c r="H61" s="120">
        <f t="shared" ref="H61:H66" si="13">F61*G61</f>
        <v>44400</v>
      </c>
      <c r="J61" s="64"/>
    </row>
    <row r="62" spans="1:10" ht="15" customHeight="1" x14ac:dyDescent="0.2">
      <c r="A62" s="142" t="s">
        <v>17</v>
      </c>
      <c r="B62" s="118">
        <v>7600</v>
      </c>
      <c r="C62" s="13">
        <v>0</v>
      </c>
      <c r="D62" s="120">
        <f t="shared" si="12"/>
        <v>0</v>
      </c>
      <c r="E62" s="143" t="s">
        <v>17</v>
      </c>
      <c r="F62" s="118">
        <f>C14</f>
        <v>8100</v>
      </c>
      <c r="G62" s="13">
        <v>3</v>
      </c>
      <c r="H62" s="120">
        <f t="shared" si="13"/>
        <v>24300</v>
      </c>
      <c r="J62" s="64"/>
    </row>
    <row r="63" spans="1:10" ht="15" customHeight="1" x14ac:dyDescent="0.2">
      <c r="A63" s="142" t="s">
        <v>18</v>
      </c>
      <c r="B63" s="118">
        <v>16100</v>
      </c>
      <c r="C63" s="13">
        <v>0</v>
      </c>
      <c r="D63" s="120">
        <f t="shared" si="12"/>
        <v>0</v>
      </c>
      <c r="E63" s="143" t="s">
        <v>18</v>
      </c>
      <c r="F63" s="118">
        <f t="shared" ref="F63:F65" si="14">C15</f>
        <v>17200</v>
      </c>
      <c r="G63" s="13">
        <v>0</v>
      </c>
      <c r="H63" s="120">
        <f t="shared" si="13"/>
        <v>0</v>
      </c>
      <c r="J63" s="64"/>
    </row>
    <row r="64" spans="1:10" ht="15" customHeight="1" x14ac:dyDescent="0.2">
      <c r="A64" s="142" t="s">
        <v>19</v>
      </c>
      <c r="B64" s="118">
        <v>20600</v>
      </c>
      <c r="C64" s="13">
        <v>0</v>
      </c>
      <c r="D64" s="120">
        <f t="shared" si="12"/>
        <v>0</v>
      </c>
      <c r="E64" s="143" t="s">
        <v>19</v>
      </c>
      <c r="F64" s="118">
        <f t="shared" si="14"/>
        <v>22000</v>
      </c>
      <c r="G64" s="13">
        <v>0</v>
      </c>
      <c r="H64" s="120">
        <f t="shared" si="13"/>
        <v>0</v>
      </c>
      <c r="J64" s="64"/>
    </row>
    <row r="65" spans="1:10" ht="15" customHeight="1" thickBot="1" x14ac:dyDescent="0.25">
      <c r="A65" s="142" t="s">
        <v>20</v>
      </c>
      <c r="B65" s="118">
        <v>23400</v>
      </c>
      <c r="C65" s="13">
        <v>0</v>
      </c>
      <c r="D65" s="120">
        <f t="shared" si="12"/>
        <v>0</v>
      </c>
      <c r="E65" s="143" t="s">
        <v>20</v>
      </c>
      <c r="F65" s="118">
        <f t="shared" si="14"/>
        <v>25000</v>
      </c>
      <c r="G65" s="13">
        <v>0</v>
      </c>
      <c r="H65" s="120">
        <f t="shared" si="13"/>
        <v>0</v>
      </c>
      <c r="J65" s="64"/>
    </row>
    <row r="66" spans="1:10" ht="15" hidden="1" customHeight="1" thickBot="1" x14ac:dyDescent="0.25">
      <c r="A66" s="121"/>
      <c r="B66" s="122"/>
      <c r="C66" s="123">
        <v>0</v>
      </c>
      <c r="D66" s="124">
        <f t="shared" si="12"/>
        <v>0</v>
      </c>
      <c r="E66" s="121"/>
      <c r="F66" s="122"/>
      <c r="G66" s="123">
        <v>0</v>
      </c>
      <c r="H66" s="124">
        <f t="shared" si="13"/>
        <v>0</v>
      </c>
      <c r="J66" s="64"/>
    </row>
    <row r="67" spans="1:10" ht="27" customHeight="1" thickBot="1" x14ac:dyDescent="0.25">
      <c r="A67" s="148" t="s">
        <v>35</v>
      </c>
      <c r="B67" s="149"/>
      <c r="C67" s="125">
        <f>SUM(C60:C66)</f>
        <v>0</v>
      </c>
      <c r="D67" s="126">
        <f>+D61+D62+D63+D64+D65</f>
        <v>0</v>
      </c>
      <c r="E67" s="148" t="s">
        <v>35</v>
      </c>
      <c r="F67" s="149"/>
      <c r="G67" s="125">
        <f>SUM(G60:G66)</f>
        <v>9</v>
      </c>
      <c r="H67" s="126">
        <f>+H61+H62+H63+H64+H65</f>
        <v>68700</v>
      </c>
      <c r="J67" s="64"/>
    </row>
    <row r="68" spans="1:10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</row>
    <row r="69" spans="1:10" ht="13.5" thickBot="1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</row>
    <row r="70" spans="1:10" s="64" customFormat="1" ht="23.1" customHeight="1" x14ac:dyDescent="0.2">
      <c r="A70" s="144" t="s">
        <v>36</v>
      </c>
      <c r="B70" s="152">
        <f>D56</f>
        <v>46498700</v>
      </c>
      <c r="C70" s="153"/>
      <c r="D70" s="127"/>
    </row>
    <row r="71" spans="1:10" s="64" customFormat="1" ht="23.1" customHeight="1" x14ac:dyDescent="0.2">
      <c r="A71" s="115" t="s">
        <v>37</v>
      </c>
      <c r="B71" s="154">
        <f>D67+H67</f>
        <v>68700</v>
      </c>
      <c r="C71" s="155"/>
    </row>
    <row r="72" spans="1:10" s="64" customFormat="1" ht="23.1" customHeight="1" x14ac:dyDescent="0.2">
      <c r="A72" s="145" t="s">
        <v>38</v>
      </c>
      <c r="B72" s="156">
        <f>B54*278</f>
        <v>1208744</v>
      </c>
      <c r="C72" s="157"/>
      <c r="D72" s="128"/>
    </row>
    <row r="73" spans="1:10" s="64" customFormat="1" ht="23.1" customHeight="1" x14ac:dyDescent="0.2">
      <c r="A73" s="78" t="s">
        <v>39</v>
      </c>
      <c r="B73" s="158">
        <f>B70*10%</f>
        <v>4649870</v>
      </c>
      <c r="C73" s="159"/>
      <c r="D73" s="80"/>
    </row>
    <row r="74" spans="1:10" s="64" customFormat="1" ht="23.1" customHeight="1" x14ac:dyDescent="0.2">
      <c r="A74" s="145" t="s">
        <v>40</v>
      </c>
      <c r="B74" s="156">
        <f>ROUND((B70-B72-B73)*70%,0)</f>
        <v>28448060</v>
      </c>
      <c r="C74" s="157"/>
      <c r="D74" s="80"/>
      <c r="E74" s="76"/>
      <c r="F74" s="76"/>
      <c r="G74" s="76"/>
    </row>
    <row r="75" spans="1:10" s="64" customFormat="1" ht="23.1" customHeight="1" thickBot="1" x14ac:dyDescent="0.25">
      <c r="A75" s="146" t="s">
        <v>52</v>
      </c>
      <c r="B75" s="160">
        <f>ROUND((B70-B72-B73)*30%,0)</f>
        <v>12192026</v>
      </c>
      <c r="C75" s="161"/>
      <c r="D75" s="80"/>
      <c r="E75" s="89"/>
      <c r="F75" s="89"/>
      <c r="G75" s="89"/>
    </row>
    <row r="76" spans="1:10" ht="20.25" customHeight="1" x14ac:dyDescent="0.2">
      <c r="A76" s="64"/>
      <c r="B76" s="64"/>
      <c r="C76" s="64"/>
      <c r="D76" s="80"/>
      <c r="E76" s="151" t="s">
        <v>47</v>
      </c>
      <c r="F76" s="151"/>
      <c r="G76" s="151"/>
      <c r="H76" s="64"/>
      <c r="I76" s="64"/>
      <c r="J76" s="64"/>
    </row>
    <row r="77" spans="1:10" ht="14.25" customHeight="1" x14ac:dyDescent="0.2">
      <c r="A77" s="150"/>
      <c r="B77" s="150"/>
      <c r="C77" s="150"/>
      <c r="D77" s="150"/>
      <c r="E77" s="150"/>
      <c r="F77" s="150"/>
      <c r="G77" s="150"/>
      <c r="H77" s="150"/>
      <c r="I77" s="150"/>
      <c r="J77" s="150"/>
    </row>
    <row r="78" spans="1:10" ht="15.75" customHeight="1" x14ac:dyDescent="0.2">
      <c r="A78" s="150"/>
      <c r="B78" s="150"/>
      <c r="C78" s="150"/>
      <c r="D78" s="150"/>
      <c r="E78" s="150"/>
      <c r="F78" s="150"/>
      <c r="G78" s="150"/>
      <c r="H78" s="150"/>
      <c r="I78" s="150"/>
      <c r="J78" s="150"/>
    </row>
    <row r="79" spans="1:10" ht="20.100000000000001" customHeight="1" x14ac:dyDescent="0.2">
      <c r="A79" s="64"/>
      <c r="B79" s="64"/>
      <c r="C79" s="64"/>
      <c r="D79" s="80"/>
      <c r="E79" s="64"/>
      <c r="F79" s="64"/>
      <c r="G79" s="64"/>
      <c r="H79" s="64"/>
      <c r="I79" s="64"/>
      <c r="J79" s="64"/>
    </row>
    <row r="80" spans="1:10" ht="20.100000000000001" customHeight="1" x14ac:dyDescent="0.2">
      <c r="A80" s="64"/>
      <c r="B80" s="64"/>
      <c r="C80" s="64"/>
      <c r="D80" s="80"/>
      <c r="E80" s="64"/>
      <c r="F80" s="64"/>
      <c r="G80" s="64"/>
      <c r="H80" s="64"/>
      <c r="I80" s="64"/>
      <c r="J80" s="64"/>
    </row>
    <row r="81" spans="1:10" ht="20.100000000000001" customHeight="1" x14ac:dyDescent="0.2">
      <c r="A81" s="151"/>
      <c r="B81" s="151"/>
      <c r="C81" s="151"/>
      <c r="D81" s="80"/>
      <c r="E81" s="64"/>
      <c r="F81" s="64"/>
      <c r="G81" s="64"/>
      <c r="H81" s="64"/>
      <c r="I81" s="64"/>
      <c r="J81" s="64"/>
    </row>
    <row r="82" spans="1:10" ht="20.100000000000001" customHeight="1" x14ac:dyDescent="0.2">
      <c r="D82" s="80"/>
      <c r="E82" s="64"/>
      <c r="F82" s="64"/>
      <c r="G82" s="64"/>
      <c r="H82" s="64"/>
      <c r="I82" s="64"/>
      <c r="J82" s="64"/>
    </row>
    <row r="83" spans="1:10" ht="20.100000000000001" customHeight="1" x14ac:dyDescent="0.2">
      <c r="A83" s="64"/>
      <c r="B83" s="64"/>
      <c r="C83" s="64"/>
      <c r="E83" s="64"/>
      <c r="F83" s="64"/>
      <c r="G83" s="64"/>
      <c r="H83" s="64"/>
      <c r="I83" s="64"/>
      <c r="J83" s="64"/>
    </row>
    <row r="84" spans="1:10" ht="0.75" customHeight="1" x14ac:dyDescent="0.2">
      <c r="A84" s="64"/>
      <c r="B84" s="64"/>
      <c r="C84" s="64"/>
      <c r="E84" s="64"/>
      <c r="F84" s="64"/>
      <c r="G84" s="64"/>
      <c r="H84" s="64"/>
      <c r="I84" s="64"/>
      <c r="J84" s="64"/>
    </row>
    <row r="85" spans="1:10" ht="19.5" customHeight="1" x14ac:dyDescent="0.2">
      <c r="E85" s="64"/>
      <c r="F85" s="64"/>
      <c r="G85" s="64"/>
      <c r="H85" s="64"/>
      <c r="I85" s="64"/>
      <c r="J85" s="64"/>
    </row>
    <row r="86" spans="1:10" ht="19.5" customHeight="1" x14ac:dyDescent="0.2">
      <c r="E86" s="64"/>
      <c r="F86" s="64"/>
      <c r="G86" s="64"/>
      <c r="H86" s="64"/>
      <c r="I86" s="64"/>
      <c r="J86" s="64"/>
    </row>
    <row r="87" spans="1:10" ht="19.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</row>
    <row r="88" spans="1:10" ht="19.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</row>
    <row r="89" spans="1:10" ht="20.100000000000001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</row>
    <row r="90" spans="1:10" ht="20.100000000000001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</row>
    <row r="91" spans="1:10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</row>
    <row r="92" spans="1:10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</row>
    <row r="93" spans="1:10" x14ac:dyDescent="0.2">
      <c r="A93" s="64"/>
      <c r="B93" s="64"/>
      <c r="C93" s="64"/>
      <c r="D93" s="64"/>
      <c r="G93" s="64"/>
      <c r="H93" s="64"/>
      <c r="I93" s="64"/>
      <c r="J93" s="64"/>
    </row>
    <row r="94" spans="1:10" x14ac:dyDescent="0.2">
      <c r="G94" s="64"/>
      <c r="H94" s="64"/>
      <c r="I94" s="64"/>
      <c r="J94" s="64"/>
    </row>
    <row r="95" spans="1:10" x14ac:dyDescent="0.2">
      <c r="G95" s="64"/>
      <c r="H95" s="64"/>
      <c r="I95" s="64"/>
      <c r="J95" s="64"/>
    </row>
    <row r="96" spans="1:10" x14ac:dyDescent="0.2">
      <c r="G96" s="64"/>
      <c r="H96" s="64"/>
      <c r="I96" s="64"/>
      <c r="J96" s="64"/>
    </row>
    <row r="97" spans="7:10" x14ac:dyDescent="0.2">
      <c r="G97" s="64"/>
      <c r="H97" s="64"/>
      <c r="I97" s="64"/>
      <c r="J97" s="64"/>
    </row>
    <row r="98" spans="7:10" x14ac:dyDescent="0.2">
      <c r="G98" s="64"/>
      <c r="H98" s="64"/>
      <c r="I98" s="64"/>
      <c r="J98" s="64"/>
    </row>
    <row r="99" spans="7:10" x14ac:dyDescent="0.2">
      <c r="G99" s="64"/>
      <c r="H99" s="64"/>
      <c r="I99" s="64"/>
      <c r="J99" s="64"/>
    </row>
    <row r="100" spans="7:10" x14ac:dyDescent="0.2">
      <c r="G100" s="64"/>
      <c r="H100" s="64"/>
      <c r="I100" s="64"/>
      <c r="J100" s="64"/>
    </row>
    <row r="101" spans="7:10" x14ac:dyDescent="0.2">
      <c r="G101" s="64"/>
      <c r="H101" s="64"/>
      <c r="I101" s="64"/>
      <c r="J101" s="64"/>
    </row>
    <row r="102" spans="7:10" x14ac:dyDescent="0.2">
      <c r="G102" s="64"/>
      <c r="H102" s="64"/>
      <c r="I102" s="64"/>
      <c r="J102" s="64"/>
    </row>
    <row r="103" spans="7:10" x14ac:dyDescent="0.2">
      <c r="G103" s="64"/>
      <c r="H103" s="64"/>
      <c r="I103" s="64"/>
      <c r="J103" s="64"/>
    </row>
    <row r="104" spans="7:10" x14ac:dyDescent="0.2">
      <c r="G104" s="64"/>
      <c r="H104" s="64"/>
      <c r="I104" s="64"/>
      <c r="J104" s="64"/>
    </row>
    <row r="105" spans="7:10" x14ac:dyDescent="0.2">
      <c r="G105" s="64"/>
      <c r="H105" s="64"/>
      <c r="I105" s="64"/>
      <c r="J105" s="64"/>
    </row>
    <row r="106" spans="7:10" x14ac:dyDescent="0.2">
      <c r="G106" s="64"/>
      <c r="H106" s="64"/>
      <c r="I106" s="64"/>
      <c r="J106" s="64"/>
    </row>
    <row r="107" spans="7:10" x14ac:dyDescent="0.2">
      <c r="G107" s="64"/>
      <c r="H107" s="64"/>
      <c r="I107" s="64"/>
      <c r="J107" s="64"/>
    </row>
    <row r="108" spans="7:10" x14ac:dyDescent="0.2">
      <c r="G108" s="64"/>
      <c r="H108" s="64"/>
      <c r="I108" s="64"/>
      <c r="J108" s="64"/>
    </row>
    <row r="109" spans="7:10" x14ac:dyDescent="0.2">
      <c r="G109" s="64"/>
      <c r="H109" s="64"/>
      <c r="I109" s="64"/>
      <c r="J109" s="64"/>
    </row>
    <row r="110" spans="7:10" x14ac:dyDescent="0.2">
      <c r="G110" s="64"/>
      <c r="H110" s="64"/>
      <c r="I110" s="64"/>
      <c r="J110" s="64"/>
    </row>
    <row r="111" spans="7:10" x14ac:dyDescent="0.2">
      <c r="G111" s="64"/>
      <c r="H111" s="64"/>
      <c r="I111" s="64"/>
      <c r="J111" s="64"/>
    </row>
    <row r="112" spans="7:10" x14ac:dyDescent="0.2">
      <c r="G112" s="64"/>
      <c r="H112" s="64"/>
      <c r="I112" s="64"/>
      <c r="J112" s="64"/>
    </row>
    <row r="113" spans="7:10" x14ac:dyDescent="0.2">
      <c r="G113" s="64"/>
      <c r="H113" s="64"/>
      <c r="I113" s="64"/>
      <c r="J113" s="64"/>
    </row>
    <row r="114" spans="7:10" x14ac:dyDescent="0.2">
      <c r="G114" s="64"/>
      <c r="H114" s="64"/>
      <c r="I114" s="64"/>
      <c r="J114" s="64"/>
    </row>
  </sheetData>
  <sheetProtection password="DC73" sheet="1" objects="1" scenarios="1"/>
  <mergeCells count="27">
    <mergeCell ref="A58:D58"/>
    <mergeCell ref="A1:A4"/>
    <mergeCell ref="B1:F4"/>
    <mergeCell ref="G1:H1"/>
    <mergeCell ref="G2:H2"/>
    <mergeCell ref="G3:H3"/>
    <mergeCell ref="G4:H4"/>
    <mergeCell ref="B6:C6"/>
    <mergeCell ref="B8:D8"/>
    <mergeCell ref="A10:H10"/>
    <mergeCell ref="A26:H26"/>
    <mergeCell ref="A42:H42"/>
    <mergeCell ref="E58:H58"/>
    <mergeCell ref="A60:A61"/>
    <mergeCell ref="A67:B67"/>
    <mergeCell ref="A77:J77"/>
    <mergeCell ref="A78:J78"/>
    <mergeCell ref="A81:C81"/>
    <mergeCell ref="B70:C70"/>
    <mergeCell ref="B71:C71"/>
    <mergeCell ref="B72:C72"/>
    <mergeCell ref="B73:C73"/>
    <mergeCell ref="B74:C74"/>
    <mergeCell ref="E76:G76"/>
    <mergeCell ref="E60:E61"/>
    <mergeCell ref="E67:F67"/>
    <mergeCell ref="B75:C75"/>
  </mergeCells>
  <printOptions horizontalCentered="1" verticalCentered="1"/>
  <pageMargins left="0.59055118110236227" right="0.39370078740157483" top="0.19685039370078741" bottom="0.59055118110236227" header="0.51181102362204722" footer="0"/>
  <pageSetup scale="59" firstPageNumber="0" orientation="portrait" blackAndWhite="1" r:id="rId1"/>
  <headerFooter alignWithMargins="0">
    <oddFooter>&amp;LVersion 2&amp;C&amp;D - &amp;T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/>
  <dimension ref="A1:J114"/>
  <sheetViews>
    <sheetView topLeftCell="A67" zoomScale="90" zoomScaleNormal="90" workbookViewId="0">
      <selection activeCell="G61" sqref="G61:G65"/>
    </sheetView>
  </sheetViews>
  <sheetFormatPr baseColWidth="10" defaultRowHeight="12.75" x14ac:dyDescent="0.2"/>
  <cols>
    <col min="1" max="1" width="21.85546875" style="17" customWidth="1"/>
    <col min="2" max="2" width="14.28515625" style="17" customWidth="1"/>
    <col min="3" max="3" width="13.5703125" style="17" customWidth="1"/>
    <col min="4" max="4" width="14.42578125" style="17" customWidth="1"/>
    <col min="5" max="6" width="13.5703125" style="17" customWidth="1"/>
    <col min="7" max="7" width="13.140625" style="17" customWidth="1"/>
    <col min="8" max="8" width="13.5703125" style="17" customWidth="1"/>
    <col min="9" max="9" width="15.140625" style="17" customWidth="1"/>
    <col min="10" max="16384" width="11.42578125" style="17"/>
  </cols>
  <sheetData>
    <row r="1" spans="1:8" ht="48" customHeight="1" x14ac:dyDescent="0.2">
      <c r="A1" s="167"/>
      <c r="B1" s="168" t="s">
        <v>50</v>
      </c>
      <c r="C1" s="168"/>
      <c r="D1" s="168"/>
      <c r="E1" s="168"/>
      <c r="F1" s="169"/>
      <c r="G1" s="170"/>
      <c r="H1" s="170"/>
    </row>
    <row r="2" spans="1:8" x14ac:dyDescent="0.15">
      <c r="A2" s="167"/>
      <c r="B2" s="167"/>
      <c r="C2" s="168"/>
      <c r="D2" s="168"/>
      <c r="E2" s="168"/>
      <c r="F2" s="168"/>
      <c r="G2" s="171" t="s">
        <v>51</v>
      </c>
      <c r="H2" s="171" t="s">
        <v>0</v>
      </c>
    </row>
    <row r="3" spans="1:8" ht="14.25" customHeight="1" x14ac:dyDescent="0.15">
      <c r="A3" s="167"/>
      <c r="B3" s="167"/>
      <c r="C3" s="168"/>
      <c r="D3" s="168"/>
      <c r="E3" s="168"/>
      <c r="F3" s="168"/>
      <c r="G3" s="172" t="s">
        <v>49</v>
      </c>
      <c r="H3" s="172" t="s">
        <v>1</v>
      </c>
    </row>
    <row r="4" spans="1:8" ht="14.25" customHeight="1" x14ac:dyDescent="0.15">
      <c r="A4" s="167"/>
      <c r="B4" s="167"/>
      <c r="C4" s="168"/>
      <c r="D4" s="168"/>
      <c r="E4" s="168"/>
      <c r="F4" s="168"/>
      <c r="G4" s="172" t="s">
        <v>2</v>
      </c>
      <c r="H4" s="172" t="s">
        <v>2</v>
      </c>
    </row>
    <row r="5" spans="1:8" ht="14.25" customHeight="1" x14ac:dyDescent="0.2">
      <c r="A5" s="1"/>
      <c r="B5" s="97"/>
      <c r="C5" s="97"/>
      <c r="D5" s="41"/>
      <c r="E5" s="41"/>
      <c r="F5" s="41"/>
      <c r="G5" s="41"/>
      <c r="H5" s="41"/>
    </row>
    <row r="6" spans="1:8" ht="12.75" customHeight="1" x14ac:dyDescent="0.2">
      <c r="A6" s="1" t="s">
        <v>3</v>
      </c>
      <c r="B6" s="173" t="str">
        <f>RIM!B6</f>
        <v>PANDEQUESO</v>
      </c>
      <c r="C6" s="173"/>
      <c r="D6" s="41"/>
    </row>
    <row r="7" spans="1:8" x14ac:dyDescent="0.2">
      <c r="A7" s="1"/>
      <c r="B7" s="93"/>
      <c r="C7" s="93"/>
      <c r="D7" s="41"/>
    </row>
    <row r="8" spans="1:8" ht="12.75" customHeight="1" x14ac:dyDescent="0.2">
      <c r="A8" s="1" t="s">
        <v>5</v>
      </c>
      <c r="B8" s="174">
        <f>RIM!B8+19</f>
        <v>42663</v>
      </c>
      <c r="C8" s="174"/>
      <c r="D8" s="174"/>
      <c r="E8" s="41"/>
      <c r="F8" s="41"/>
      <c r="G8" s="41"/>
      <c r="H8" s="41"/>
    </row>
    <row r="9" spans="1:8" ht="13.5" thickBot="1" x14ac:dyDescent="0.25"/>
    <row r="10" spans="1:8" ht="15.75" customHeight="1" thickBot="1" x14ac:dyDescent="0.25">
      <c r="A10" s="175" t="s">
        <v>6</v>
      </c>
      <c r="B10" s="175"/>
      <c r="C10" s="175"/>
      <c r="D10" s="175"/>
      <c r="E10" s="175"/>
      <c r="F10" s="175"/>
      <c r="G10" s="175"/>
      <c r="H10" s="175"/>
    </row>
    <row r="11" spans="1:8" ht="36.75" thickBot="1" x14ac:dyDescent="0.25">
      <c r="A11" s="23" t="s">
        <v>7</v>
      </c>
      <c r="B11" s="23" t="s">
        <v>8</v>
      </c>
      <c r="C11" s="23" t="s">
        <v>9</v>
      </c>
      <c r="D11" s="23" t="s">
        <v>10</v>
      </c>
      <c r="E11" s="23" t="s">
        <v>11</v>
      </c>
      <c r="F11" s="23" t="s">
        <v>12</v>
      </c>
      <c r="G11" s="23" t="s">
        <v>13</v>
      </c>
      <c r="H11" s="23" t="s">
        <v>14</v>
      </c>
    </row>
    <row r="12" spans="1:8" ht="15" customHeight="1" x14ac:dyDescent="0.2">
      <c r="A12" s="24" t="s">
        <v>15</v>
      </c>
      <c r="B12" s="8">
        <v>910</v>
      </c>
      <c r="C12" s="25">
        <v>7400</v>
      </c>
      <c r="D12" s="25">
        <f t="shared" ref="D12:D20" si="0">C12*B12</f>
        <v>6734000</v>
      </c>
      <c r="E12" s="8">
        <v>27</v>
      </c>
      <c r="F12" s="10">
        <v>0</v>
      </c>
      <c r="G12" s="10">
        <v>0</v>
      </c>
      <c r="H12" s="26">
        <f t="shared" ref="H12:H20" si="1">B12+E12+F12+G12</f>
        <v>937</v>
      </c>
    </row>
    <row r="13" spans="1:8" ht="15" customHeight="1" x14ac:dyDescent="0.2">
      <c r="A13" s="27" t="s">
        <v>16</v>
      </c>
      <c r="B13" s="10">
        <v>67</v>
      </c>
      <c r="C13" s="25">
        <v>3400</v>
      </c>
      <c r="D13" s="28">
        <f t="shared" si="0"/>
        <v>227800</v>
      </c>
      <c r="E13" s="10">
        <v>0</v>
      </c>
      <c r="F13" s="10">
        <v>0</v>
      </c>
      <c r="G13" s="10">
        <v>0</v>
      </c>
      <c r="H13" s="29">
        <f t="shared" si="1"/>
        <v>67</v>
      </c>
    </row>
    <row r="14" spans="1:8" ht="15" customHeight="1" x14ac:dyDescent="0.2">
      <c r="A14" s="27" t="s">
        <v>17</v>
      </c>
      <c r="B14" s="10">
        <v>1077</v>
      </c>
      <c r="C14" s="25">
        <v>8100</v>
      </c>
      <c r="D14" s="28">
        <f t="shared" si="0"/>
        <v>8723700</v>
      </c>
      <c r="E14" s="10">
        <v>0</v>
      </c>
      <c r="F14" s="10">
        <v>0</v>
      </c>
      <c r="G14" s="10">
        <v>0</v>
      </c>
      <c r="H14" s="29">
        <f t="shared" si="1"/>
        <v>1077</v>
      </c>
    </row>
    <row r="15" spans="1:8" ht="15" customHeight="1" x14ac:dyDescent="0.2">
      <c r="A15" s="27" t="s">
        <v>18</v>
      </c>
      <c r="B15" s="10">
        <v>162</v>
      </c>
      <c r="C15" s="25">
        <v>17200</v>
      </c>
      <c r="D15" s="28">
        <f t="shared" si="0"/>
        <v>2786400</v>
      </c>
      <c r="E15" s="10">
        <v>0</v>
      </c>
      <c r="F15" s="10">
        <v>0</v>
      </c>
      <c r="G15" s="10">
        <v>0</v>
      </c>
      <c r="H15" s="29">
        <f t="shared" si="1"/>
        <v>162</v>
      </c>
    </row>
    <row r="16" spans="1:8" ht="15" customHeight="1" x14ac:dyDescent="0.2">
      <c r="A16" s="27" t="s">
        <v>19</v>
      </c>
      <c r="B16" s="10">
        <v>119</v>
      </c>
      <c r="C16" s="25">
        <v>22000</v>
      </c>
      <c r="D16" s="28">
        <f t="shared" si="0"/>
        <v>2618000</v>
      </c>
      <c r="E16" s="10">
        <v>0</v>
      </c>
      <c r="F16" s="10">
        <v>0</v>
      </c>
      <c r="G16" s="10">
        <v>0</v>
      </c>
      <c r="H16" s="29">
        <f t="shared" si="1"/>
        <v>119</v>
      </c>
    </row>
    <row r="17" spans="1:8" ht="15" customHeight="1" x14ac:dyDescent="0.2">
      <c r="A17" s="27" t="s">
        <v>20</v>
      </c>
      <c r="B17" s="10">
        <v>341</v>
      </c>
      <c r="C17" s="25">
        <v>25000</v>
      </c>
      <c r="D17" s="28">
        <f t="shared" si="0"/>
        <v>8525000</v>
      </c>
      <c r="E17" s="10">
        <v>0</v>
      </c>
      <c r="F17" s="10">
        <v>0</v>
      </c>
      <c r="G17" s="10">
        <v>0</v>
      </c>
      <c r="H17" s="29">
        <f t="shared" si="1"/>
        <v>341</v>
      </c>
    </row>
    <row r="18" spans="1:8" ht="15" customHeight="1" x14ac:dyDescent="0.2">
      <c r="A18" s="27" t="s">
        <v>21</v>
      </c>
      <c r="B18" s="10">
        <v>5</v>
      </c>
      <c r="C18" s="25">
        <v>5700</v>
      </c>
      <c r="D18" s="28">
        <f t="shared" si="0"/>
        <v>28500</v>
      </c>
      <c r="E18" s="10">
        <v>0</v>
      </c>
      <c r="F18" s="10">
        <v>0</v>
      </c>
      <c r="G18" s="10">
        <v>0</v>
      </c>
      <c r="H18" s="29">
        <f t="shared" si="1"/>
        <v>5</v>
      </c>
    </row>
    <row r="19" spans="1:8" ht="15" customHeight="1" x14ac:dyDescent="0.2">
      <c r="A19" s="27" t="s">
        <v>22</v>
      </c>
      <c r="B19" s="10">
        <v>3</v>
      </c>
      <c r="C19" s="25">
        <v>7400</v>
      </c>
      <c r="D19" s="28">
        <f t="shared" si="0"/>
        <v>22200</v>
      </c>
      <c r="E19" s="10">
        <v>0</v>
      </c>
      <c r="F19" s="10">
        <v>0</v>
      </c>
      <c r="G19" s="10">
        <v>0</v>
      </c>
      <c r="H19" s="29">
        <f t="shared" si="1"/>
        <v>3</v>
      </c>
    </row>
    <row r="20" spans="1:8" ht="15" customHeight="1" thickBot="1" x14ac:dyDescent="0.25">
      <c r="A20" s="98" t="s">
        <v>23</v>
      </c>
      <c r="B20" s="12">
        <v>0</v>
      </c>
      <c r="C20" s="99">
        <v>7700</v>
      </c>
      <c r="D20" s="100">
        <f t="shared" si="0"/>
        <v>0</v>
      </c>
      <c r="E20" s="10">
        <v>0</v>
      </c>
      <c r="F20" s="10">
        <v>0</v>
      </c>
      <c r="G20" s="10">
        <v>0</v>
      </c>
      <c r="H20" s="29">
        <f t="shared" si="1"/>
        <v>0</v>
      </c>
    </row>
    <row r="21" spans="1:8" ht="15" customHeight="1" thickBot="1" x14ac:dyDescent="0.25">
      <c r="A21" s="101" t="s">
        <v>24</v>
      </c>
      <c r="B21" s="102">
        <f>SUM(B12:B20)</f>
        <v>2684</v>
      </c>
      <c r="C21" s="137"/>
      <c r="D21" s="103">
        <f>SUM(D12:D20)</f>
        <v>29665600</v>
      </c>
      <c r="E21" s="104">
        <f>SUM(E12:E20)</f>
        <v>27</v>
      </c>
      <c r="F21" s="104">
        <f t="shared" ref="F21:G21" si="2">SUM(F12:F20)</f>
        <v>0</v>
      </c>
      <c r="G21" s="104">
        <f t="shared" si="2"/>
        <v>0</v>
      </c>
      <c r="H21" s="106">
        <f>SUM(H12:H20)</f>
        <v>2711</v>
      </c>
    </row>
    <row r="22" spans="1:8" ht="15" customHeight="1" x14ac:dyDescent="0.2">
      <c r="A22" s="107" t="s">
        <v>25</v>
      </c>
      <c r="B22" s="108">
        <f>SUM(B12:B17)</f>
        <v>2676</v>
      </c>
      <c r="C22" s="138"/>
      <c r="D22" s="15">
        <f>+B22*278</f>
        <v>743928</v>
      </c>
      <c r="E22" s="37"/>
      <c r="F22" s="37"/>
      <c r="G22" s="37"/>
      <c r="H22" s="37"/>
    </row>
    <row r="23" spans="1:8" ht="15" customHeight="1" x14ac:dyDescent="0.2">
      <c r="A23" s="34" t="s">
        <v>26</v>
      </c>
      <c r="B23" s="139"/>
      <c r="C23" s="139"/>
      <c r="D23" s="3">
        <v>12300</v>
      </c>
      <c r="E23" s="41"/>
      <c r="F23" s="41"/>
      <c r="G23" s="41"/>
      <c r="H23" s="41"/>
    </row>
    <row r="24" spans="1:8" ht="15" customHeight="1" thickBot="1" x14ac:dyDescent="0.25">
      <c r="A24" s="38" t="s">
        <v>27</v>
      </c>
      <c r="B24" s="140"/>
      <c r="C24" s="140"/>
      <c r="D24" s="40">
        <f>D23+D21</f>
        <v>29677900</v>
      </c>
      <c r="E24" s="41"/>
      <c r="F24" s="41"/>
      <c r="G24" s="41"/>
      <c r="H24" s="41"/>
    </row>
    <row r="25" spans="1:8" ht="13.5" thickBot="1" x14ac:dyDescent="0.25"/>
    <row r="26" spans="1:8" ht="15.75" customHeight="1" thickBot="1" x14ac:dyDescent="0.25">
      <c r="A26" s="175" t="s">
        <v>28</v>
      </c>
      <c r="B26" s="175"/>
      <c r="C26" s="175"/>
      <c r="D26" s="175"/>
      <c r="E26" s="175"/>
      <c r="F26" s="175"/>
      <c r="G26" s="175"/>
      <c r="H26" s="175"/>
    </row>
    <row r="27" spans="1:8" ht="36.75" thickBot="1" x14ac:dyDescent="0.25">
      <c r="A27" s="23" t="s">
        <v>7</v>
      </c>
      <c r="B27" s="23" t="s">
        <v>8</v>
      </c>
      <c r="C27" s="23" t="s">
        <v>9</v>
      </c>
      <c r="D27" s="23" t="s">
        <v>10</v>
      </c>
      <c r="E27" s="23" t="s">
        <v>11</v>
      </c>
      <c r="F27" s="23" t="s">
        <v>12</v>
      </c>
      <c r="G27" s="23" t="s">
        <v>13</v>
      </c>
      <c r="H27" s="23" t="s">
        <v>29</v>
      </c>
    </row>
    <row r="28" spans="1:8" ht="15" customHeight="1" x14ac:dyDescent="0.2">
      <c r="A28" s="109" t="s">
        <v>15</v>
      </c>
      <c r="B28" s="11">
        <v>832</v>
      </c>
      <c r="C28" s="25">
        <f>C12</f>
        <v>7400</v>
      </c>
      <c r="D28" s="110">
        <f t="shared" ref="D28:D36" si="3">C28*B28</f>
        <v>6156800</v>
      </c>
      <c r="E28" s="10">
        <v>21</v>
      </c>
      <c r="F28" s="10">
        <v>0</v>
      </c>
      <c r="G28" s="10">
        <v>0</v>
      </c>
      <c r="H28" s="111">
        <f t="shared" ref="H28:H36" si="4">B28+E28+F28+G28</f>
        <v>853</v>
      </c>
    </row>
    <row r="29" spans="1:8" ht="15" customHeight="1" x14ac:dyDescent="0.2">
      <c r="A29" s="27" t="s">
        <v>16</v>
      </c>
      <c r="B29" s="10">
        <v>67</v>
      </c>
      <c r="C29" s="25">
        <f t="shared" ref="C29:C36" si="5">C13</f>
        <v>3400</v>
      </c>
      <c r="D29" s="28">
        <f t="shared" si="3"/>
        <v>227800</v>
      </c>
      <c r="E29" s="10">
        <v>0</v>
      </c>
      <c r="F29" s="10">
        <v>0</v>
      </c>
      <c r="G29" s="10">
        <v>0</v>
      </c>
      <c r="H29" s="29">
        <f t="shared" si="4"/>
        <v>67</v>
      </c>
    </row>
    <row r="30" spans="1:8" ht="15" customHeight="1" x14ac:dyDescent="0.2">
      <c r="A30" s="27" t="s">
        <v>17</v>
      </c>
      <c r="B30" s="10">
        <v>1051</v>
      </c>
      <c r="C30" s="25">
        <f t="shared" si="5"/>
        <v>8100</v>
      </c>
      <c r="D30" s="28">
        <f t="shared" si="3"/>
        <v>8513100</v>
      </c>
      <c r="E30" s="10">
        <v>4</v>
      </c>
      <c r="F30" s="10">
        <v>0</v>
      </c>
      <c r="G30" s="10">
        <v>0</v>
      </c>
      <c r="H30" s="29">
        <f t="shared" si="4"/>
        <v>1055</v>
      </c>
    </row>
    <row r="31" spans="1:8" ht="15" customHeight="1" x14ac:dyDescent="0.2">
      <c r="A31" s="27" t="s">
        <v>18</v>
      </c>
      <c r="B31" s="10">
        <v>195</v>
      </c>
      <c r="C31" s="25">
        <f t="shared" si="5"/>
        <v>17200</v>
      </c>
      <c r="D31" s="28">
        <f t="shared" si="3"/>
        <v>3354000</v>
      </c>
      <c r="E31" s="10">
        <v>0</v>
      </c>
      <c r="F31" s="10">
        <v>0</v>
      </c>
      <c r="G31" s="10">
        <v>0</v>
      </c>
      <c r="H31" s="29">
        <f t="shared" si="4"/>
        <v>195</v>
      </c>
    </row>
    <row r="32" spans="1:8" ht="15" customHeight="1" x14ac:dyDescent="0.2">
      <c r="A32" s="27" t="s">
        <v>19</v>
      </c>
      <c r="B32" s="10">
        <v>126</v>
      </c>
      <c r="C32" s="25">
        <f t="shared" si="5"/>
        <v>22000</v>
      </c>
      <c r="D32" s="28">
        <f t="shared" si="3"/>
        <v>2772000</v>
      </c>
      <c r="E32" s="10">
        <v>0</v>
      </c>
      <c r="F32" s="10">
        <v>0</v>
      </c>
      <c r="G32" s="10">
        <v>0</v>
      </c>
      <c r="H32" s="29">
        <f t="shared" si="4"/>
        <v>126</v>
      </c>
    </row>
    <row r="33" spans="1:8" ht="15" customHeight="1" x14ac:dyDescent="0.2">
      <c r="A33" s="27" t="s">
        <v>20</v>
      </c>
      <c r="B33" s="10">
        <v>249</v>
      </c>
      <c r="C33" s="25">
        <f t="shared" si="5"/>
        <v>25000</v>
      </c>
      <c r="D33" s="28">
        <f t="shared" si="3"/>
        <v>6225000</v>
      </c>
      <c r="E33" s="10">
        <v>0</v>
      </c>
      <c r="F33" s="10">
        <v>0</v>
      </c>
      <c r="G33" s="10">
        <v>0</v>
      </c>
      <c r="H33" s="29">
        <f t="shared" si="4"/>
        <v>249</v>
      </c>
    </row>
    <row r="34" spans="1:8" ht="15" customHeight="1" x14ac:dyDescent="0.2">
      <c r="A34" s="27" t="s">
        <v>21</v>
      </c>
      <c r="B34" s="10">
        <v>0</v>
      </c>
      <c r="C34" s="25">
        <f t="shared" si="5"/>
        <v>5700</v>
      </c>
      <c r="D34" s="28">
        <f t="shared" si="3"/>
        <v>0</v>
      </c>
      <c r="E34" s="10">
        <v>0</v>
      </c>
      <c r="F34" s="10">
        <v>0</v>
      </c>
      <c r="G34" s="10">
        <v>0</v>
      </c>
      <c r="H34" s="29">
        <f t="shared" si="4"/>
        <v>0</v>
      </c>
    </row>
    <row r="35" spans="1:8" ht="15" customHeight="1" x14ac:dyDescent="0.2">
      <c r="A35" s="27" t="s">
        <v>22</v>
      </c>
      <c r="B35" s="10">
        <v>2</v>
      </c>
      <c r="C35" s="25">
        <f t="shared" si="5"/>
        <v>7400</v>
      </c>
      <c r="D35" s="28">
        <f t="shared" si="3"/>
        <v>14800</v>
      </c>
      <c r="E35" s="10">
        <v>0</v>
      </c>
      <c r="F35" s="10">
        <v>0</v>
      </c>
      <c r="G35" s="10">
        <v>0</v>
      </c>
      <c r="H35" s="29">
        <f t="shared" si="4"/>
        <v>2</v>
      </c>
    </row>
    <row r="36" spans="1:8" ht="15" customHeight="1" thickBot="1" x14ac:dyDescent="0.25">
      <c r="A36" s="98" t="s">
        <v>23</v>
      </c>
      <c r="B36" s="12">
        <v>0</v>
      </c>
      <c r="C36" s="25">
        <f t="shared" si="5"/>
        <v>7700</v>
      </c>
      <c r="D36" s="100">
        <f t="shared" si="3"/>
        <v>0</v>
      </c>
      <c r="E36" s="10">
        <v>0</v>
      </c>
      <c r="F36" s="10">
        <v>0</v>
      </c>
      <c r="G36" s="10">
        <v>0</v>
      </c>
      <c r="H36" s="29">
        <f t="shared" si="4"/>
        <v>0</v>
      </c>
    </row>
    <row r="37" spans="1:8" ht="15" customHeight="1" thickBot="1" x14ac:dyDescent="0.25">
      <c r="A37" s="101" t="s">
        <v>24</v>
      </c>
      <c r="B37" s="102">
        <f>SUM(B28:B36)</f>
        <v>2522</v>
      </c>
      <c r="C37" s="112"/>
      <c r="D37" s="103">
        <f>SUM(D28:D36)</f>
        <v>27263500</v>
      </c>
      <c r="E37" s="104">
        <f>SUM(E28:E36)</f>
        <v>25</v>
      </c>
      <c r="F37" s="104">
        <f t="shared" ref="F37:G37" si="6">SUM(F28:F36)</f>
        <v>0</v>
      </c>
      <c r="G37" s="104">
        <f t="shared" si="6"/>
        <v>0</v>
      </c>
      <c r="H37" s="106">
        <f>SUM(H28:H36)</f>
        <v>2547</v>
      </c>
    </row>
    <row r="38" spans="1:8" ht="15" customHeight="1" x14ac:dyDescent="0.2">
      <c r="A38" s="107" t="s">
        <v>25</v>
      </c>
      <c r="B38" s="108">
        <f>SUM(B28:B33)</f>
        <v>2520</v>
      </c>
      <c r="C38" s="138"/>
      <c r="D38" s="15">
        <f>+B38*278</f>
        <v>700560</v>
      </c>
      <c r="E38" s="37"/>
      <c r="F38" s="37"/>
      <c r="G38" s="37"/>
      <c r="H38" s="37"/>
    </row>
    <row r="39" spans="1:8" ht="15" customHeight="1" x14ac:dyDescent="0.2">
      <c r="A39" s="34" t="s">
        <v>26</v>
      </c>
      <c r="B39" s="139"/>
      <c r="C39" s="139"/>
      <c r="D39" s="3">
        <v>5300</v>
      </c>
      <c r="E39" s="41"/>
      <c r="F39" s="41"/>
      <c r="G39" s="41"/>
      <c r="H39" s="41"/>
    </row>
    <row r="40" spans="1:8" ht="15" customHeight="1" thickBot="1" x14ac:dyDescent="0.25">
      <c r="A40" s="38" t="s">
        <v>30</v>
      </c>
      <c r="B40" s="140"/>
      <c r="C40" s="140"/>
      <c r="D40" s="40">
        <f>D39+D37</f>
        <v>27268800</v>
      </c>
      <c r="E40" s="41"/>
      <c r="F40" s="41"/>
      <c r="G40" s="41"/>
      <c r="H40" s="41"/>
    </row>
    <row r="41" spans="1:8" ht="12.75" customHeight="1" thickBot="1" x14ac:dyDescent="0.25">
      <c r="A41" s="93"/>
      <c r="B41" s="41"/>
      <c r="C41" s="41"/>
      <c r="D41" s="80"/>
      <c r="E41" s="41"/>
      <c r="F41" s="41"/>
      <c r="G41" s="41"/>
      <c r="H41" s="41"/>
    </row>
    <row r="42" spans="1:8" ht="12.75" customHeight="1" thickBot="1" x14ac:dyDescent="0.25">
      <c r="A42" s="175" t="s">
        <v>31</v>
      </c>
      <c r="B42" s="175"/>
      <c r="C42" s="175"/>
      <c r="D42" s="175"/>
      <c r="E42" s="175"/>
      <c r="F42" s="175"/>
      <c r="G42" s="175"/>
      <c r="H42" s="175"/>
    </row>
    <row r="43" spans="1:8" ht="36.75" thickBot="1" x14ac:dyDescent="0.25">
      <c r="A43" s="23" t="s">
        <v>7</v>
      </c>
      <c r="B43" s="23" t="s">
        <v>8</v>
      </c>
      <c r="C43" s="23" t="s">
        <v>9</v>
      </c>
      <c r="D43" s="23" t="s">
        <v>10</v>
      </c>
      <c r="E43" s="23" t="s">
        <v>11</v>
      </c>
      <c r="F43" s="23" t="s">
        <v>12</v>
      </c>
      <c r="G43" s="23" t="s">
        <v>13</v>
      </c>
      <c r="H43" s="23" t="s">
        <v>32</v>
      </c>
    </row>
    <row r="44" spans="1:8" ht="15" customHeight="1" x14ac:dyDescent="0.2">
      <c r="A44" s="24" t="s">
        <v>15</v>
      </c>
      <c r="B44" s="4">
        <f t="shared" ref="B44:B52" si="7">+B12+B28</f>
        <v>1742</v>
      </c>
      <c r="C44" s="25">
        <f>C12</f>
        <v>7400</v>
      </c>
      <c r="D44" s="25">
        <f t="shared" ref="D44:D52" si="8">C44*B44</f>
        <v>12890800</v>
      </c>
      <c r="E44" s="4">
        <f t="shared" ref="E44:G52" si="9">E12+E28</f>
        <v>48</v>
      </c>
      <c r="F44" s="4">
        <f t="shared" si="9"/>
        <v>0</v>
      </c>
      <c r="G44" s="4">
        <f t="shared" si="9"/>
        <v>0</v>
      </c>
      <c r="H44" s="26">
        <f t="shared" ref="H44:H52" si="10">B44+E44+F44+G44</f>
        <v>1790</v>
      </c>
    </row>
    <row r="45" spans="1:8" ht="15" customHeight="1" x14ac:dyDescent="0.2">
      <c r="A45" s="27" t="s">
        <v>16</v>
      </c>
      <c r="B45" s="4">
        <f t="shared" si="7"/>
        <v>134</v>
      </c>
      <c r="C45" s="25">
        <f t="shared" ref="C45:C52" si="11">C13</f>
        <v>3400</v>
      </c>
      <c r="D45" s="28">
        <f t="shared" si="8"/>
        <v>455600</v>
      </c>
      <c r="E45" s="5">
        <f t="shared" si="9"/>
        <v>0</v>
      </c>
      <c r="F45" s="5">
        <f t="shared" si="9"/>
        <v>0</v>
      </c>
      <c r="G45" s="5">
        <f t="shared" si="9"/>
        <v>0</v>
      </c>
      <c r="H45" s="29">
        <f t="shared" si="10"/>
        <v>134</v>
      </c>
    </row>
    <row r="46" spans="1:8" ht="15" customHeight="1" x14ac:dyDescent="0.2">
      <c r="A46" s="27" t="s">
        <v>17</v>
      </c>
      <c r="B46" s="4">
        <f t="shared" si="7"/>
        <v>2128</v>
      </c>
      <c r="C46" s="25">
        <f t="shared" si="11"/>
        <v>8100</v>
      </c>
      <c r="D46" s="28">
        <f t="shared" si="8"/>
        <v>17236800</v>
      </c>
      <c r="E46" s="5">
        <f t="shared" si="9"/>
        <v>4</v>
      </c>
      <c r="F46" s="5">
        <f t="shared" si="9"/>
        <v>0</v>
      </c>
      <c r="G46" s="5">
        <f t="shared" si="9"/>
        <v>0</v>
      </c>
      <c r="H46" s="29">
        <f t="shared" si="10"/>
        <v>2132</v>
      </c>
    </row>
    <row r="47" spans="1:8" ht="15" customHeight="1" x14ac:dyDescent="0.2">
      <c r="A47" s="27" t="s">
        <v>18</v>
      </c>
      <c r="B47" s="4">
        <f t="shared" si="7"/>
        <v>357</v>
      </c>
      <c r="C47" s="25">
        <f t="shared" si="11"/>
        <v>17200</v>
      </c>
      <c r="D47" s="28">
        <f t="shared" si="8"/>
        <v>6140400</v>
      </c>
      <c r="E47" s="5">
        <f t="shared" si="9"/>
        <v>0</v>
      </c>
      <c r="F47" s="5">
        <f t="shared" si="9"/>
        <v>0</v>
      </c>
      <c r="G47" s="5">
        <f t="shared" si="9"/>
        <v>0</v>
      </c>
      <c r="H47" s="29">
        <f t="shared" si="10"/>
        <v>357</v>
      </c>
    </row>
    <row r="48" spans="1:8" ht="15" customHeight="1" x14ac:dyDescent="0.2">
      <c r="A48" s="27" t="s">
        <v>19</v>
      </c>
      <c r="B48" s="4">
        <f t="shared" si="7"/>
        <v>245</v>
      </c>
      <c r="C48" s="25">
        <f t="shared" si="11"/>
        <v>22000</v>
      </c>
      <c r="D48" s="28">
        <f t="shared" si="8"/>
        <v>5390000</v>
      </c>
      <c r="E48" s="5">
        <f t="shared" si="9"/>
        <v>0</v>
      </c>
      <c r="F48" s="5">
        <f t="shared" si="9"/>
        <v>0</v>
      </c>
      <c r="G48" s="5">
        <f t="shared" si="9"/>
        <v>0</v>
      </c>
      <c r="H48" s="29">
        <f t="shared" si="10"/>
        <v>245</v>
      </c>
    </row>
    <row r="49" spans="1:10" ht="15" customHeight="1" x14ac:dyDescent="0.2">
      <c r="A49" s="27" t="s">
        <v>20</v>
      </c>
      <c r="B49" s="4">
        <f t="shared" si="7"/>
        <v>590</v>
      </c>
      <c r="C49" s="25">
        <f t="shared" si="11"/>
        <v>25000</v>
      </c>
      <c r="D49" s="28">
        <f t="shared" si="8"/>
        <v>14750000</v>
      </c>
      <c r="E49" s="5">
        <f t="shared" si="9"/>
        <v>0</v>
      </c>
      <c r="F49" s="5">
        <f t="shared" si="9"/>
        <v>0</v>
      </c>
      <c r="G49" s="5">
        <f t="shared" si="9"/>
        <v>0</v>
      </c>
      <c r="H49" s="29">
        <f t="shared" si="10"/>
        <v>590</v>
      </c>
    </row>
    <row r="50" spans="1:10" ht="15" customHeight="1" x14ac:dyDescent="0.2">
      <c r="A50" s="27" t="s">
        <v>21</v>
      </c>
      <c r="B50" s="4">
        <f t="shared" si="7"/>
        <v>5</v>
      </c>
      <c r="C50" s="25">
        <f t="shared" si="11"/>
        <v>5700</v>
      </c>
      <c r="D50" s="28">
        <f t="shared" si="8"/>
        <v>28500</v>
      </c>
      <c r="E50" s="5">
        <f t="shared" si="9"/>
        <v>0</v>
      </c>
      <c r="F50" s="5">
        <f t="shared" si="9"/>
        <v>0</v>
      </c>
      <c r="G50" s="5">
        <f t="shared" si="9"/>
        <v>0</v>
      </c>
      <c r="H50" s="29">
        <f t="shared" si="10"/>
        <v>5</v>
      </c>
    </row>
    <row r="51" spans="1:10" ht="15" customHeight="1" x14ac:dyDescent="0.2">
      <c r="A51" s="27" t="s">
        <v>22</v>
      </c>
      <c r="B51" s="4">
        <f t="shared" si="7"/>
        <v>5</v>
      </c>
      <c r="C51" s="25">
        <f t="shared" si="11"/>
        <v>7400</v>
      </c>
      <c r="D51" s="28">
        <f t="shared" si="8"/>
        <v>37000</v>
      </c>
      <c r="E51" s="5">
        <f t="shared" si="9"/>
        <v>0</v>
      </c>
      <c r="F51" s="5">
        <f t="shared" si="9"/>
        <v>0</v>
      </c>
      <c r="G51" s="5">
        <f t="shared" si="9"/>
        <v>0</v>
      </c>
      <c r="H51" s="29">
        <f t="shared" si="10"/>
        <v>5</v>
      </c>
    </row>
    <row r="52" spans="1:10" ht="15" customHeight="1" thickBot="1" x14ac:dyDescent="0.25">
      <c r="A52" s="98" t="s">
        <v>23</v>
      </c>
      <c r="B52" s="113">
        <f t="shared" si="7"/>
        <v>0</v>
      </c>
      <c r="C52" s="25">
        <f t="shared" si="11"/>
        <v>7700</v>
      </c>
      <c r="D52" s="100">
        <f t="shared" si="8"/>
        <v>0</v>
      </c>
      <c r="E52" s="5">
        <f t="shared" si="9"/>
        <v>0</v>
      </c>
      <c r="F52" s="5">
        <f t="shared" si="9"/>
        <v>0</v>
      </c>
      <c r="G52" s="5">
        <f t="shared" si="9"/>
        <v>0</v>
      </c>
      <c r="H52" s="29">
        <f t="shared" si="10"/>
        <v>0</v>
      </c>
    </row>
    <row r="53" spans="1:10" ht="15" customHeight="1" thickBot="1" x14ac:dyDescent="0.25">
      <c r="A53" s="101" t="s">
        <v>24</v>
      </c>
      <c r="B53" s="102">
        <f>SUM(B44:B52)</f>
        <v>5206</v>
      </c>
      <c r="C53" s="141"/>
      <c r="D53" s="103">
        <f>SUM(D44:D52)</f>
        <v>56929100</v>
      </c>
      <c r="E53" s="104">
        <f>SUM(E44:E52)</f>
        <v>52</v>
      </c>
      <c r="F53" s="105">
        <f>SUM(F44:F52)</f>
        <v>0</v>
      </c>
      <c r="G53" s="105">
        <f>SUM(G44:G52)</f>
        <v>0</v>
      </c>
      <c r="H53" s="106">
        <f>SUM(H44:H52)</f>
        <v>5258</v>
      </c>
    </row>
    <row r="54" spans="1:10" ht="15" customHeight="1" x14ac:dyDescent="0.2">
      <c r="A54" s="107" t="s">
        <v>25</v>
      </c>
      <c r="B54" s="108">
        <f>B22+B38</f>
        <v>5196</v>
      </c>
      <c r="C54" s="138"/>
      <c r="D54" s="15">
        <f>D38+D22</f>
        <v>1444488</v>
      </c>
      <c r="E54" s="37"/>
      <c r="F54" s="37"/>
      <c r="G54" s="37"/>
      <c r="H54" s="37"/>
    </row>
    <row r="55" spans="1:10" ht="15" customHeight="1" x14ac:dyDescent="0.2">
      <c r="A55" s="34" t="s">
        <v>26</v>
      </c>
      <c r="B55" s="139"/>
      <c r="C55" s="139"/>
      <c r="D55" s="36">
        <f>D39+D23</f>
        <v>17600</v>
      </c>
      <c r="E55" s="41"/>
      <c r="F55" s="41"/>
      <c r="G55" s="41"/>
      <c r="H55" s="41"/>
    </row>
    <row r="56" spans="1:10" ht="15" customHeight="1" thickBot="1" x14ac:dyDescent="0.25">
      <c r="A56" s="38" t="s">
        <v>46</v>
      </c>
      <c r="B56" s="140"/>
      <c r="C56" s="140"/>
      <c r="D56" s="40">
        <f>D55+D53</f>
        <v>56946700</v>
      </c>
      <c r="E56" s="41"/>
      <c r="F56" s="41"/>
      <c r="G56" s="41"/>
      <c r="H56" s="41"/>
    </row>
    <row r="57" spans="1:10" ht="13.5" thickBot="1" x14ac:dyDescent="0.25">
      <c r="A57" s="63"/>
      <c r="B57" s="41"/>
      <c r="C57" s="41"/>
      <c r="D57" s="114"/>
      <c r="E57" s="41"/>
      <c r="F57" s="41"/>
      <c r="G57" s="41"/>
      <c r="H57" s="41"/>
    </row>
    <row r="58" spans="1:10" ht="21" customHeight="1" x14ac:dyDescent="0.2">
      <c r="A58" s="162" t="s">
        <v>53</v>
      </c>
      <c r="B58" s="163"/>
      <c r="C58" s="163"/>
      <c r="D58" s="164"/>
      <c r="E58" s="162" t="s">
        <v>54</v>
      </c>
      <c r="F58" s="163"/>
      <c r="G58" s="163"/>
      <c r="H58" s="164"/>
      <c r="J58" s="64"/>
    </row>
    <row r="59" spans="1:10" ht="24" x14ac:dyDescent="0.2">
      <c r="A59" s="115" t="s">
        <v>7</v>
      </c>
      <c r="B59" s="116" t="s">
        <v>9</v>
      </c>
      <c r="C59" s="116" t="s">
        <v>33</v>
      </c>
      <c r="D59" s="117" t="s">
        <v>34</v>
      </c>
      <c r="E59" s="115" t="s">
        <v>7</v>
      </c>
      <c r="F59" s="116" t="s">
        <v>9</v>
      </c>
      <c r="G59" s="116" t="s">
        <v>33</v>
      </c>
      <c r="H59" s="117" t="s">
        <v>34</v>
      </c>
      <c r="J59" s="64"/>
    </row>
    <row r="60" spans="1:10" ht="15" hidden="1" customHeight="1" x14ac:dyDescent="0.2">
      <c r="A60" s="147" t="s">
        <v>15</v>
      </c>
      <c r="B60" s="118">
        <v>6400</v>
      </c>
      <c r="C60" s="119">
        <v>0</v>
      </c>
      <c r="D60" s="120">
        <f>B60*C60</f>
        <v>0</v>
      </c>
      <c r="E60" s="147" t="s">
        <v>15</v>
      </c>
      <c r="F60" s="118">
        <v>6400</v>
      </c>
      <c r="G60" s="119">
        <v>0</v>
      </c>
      <c r="H60" s="120">
        <f>F60*G60</f>
        <v>0</v>
      </c>
      <c r="J60" s="64"/>
    </row>
    <row r="61" spans="1:10" ht="15" customHeight="1" x14ac:dyDescent="0.2">
      <c r="A61" s="147"/>
      <c r="B61" s="118">
        <v>6900</v>
      </c>
      <c r="C61" s="13">
        <v>0</v>
      </c>
      <c r="D61" s="120">
        <f t="shared" ref="D61:D66" si="12">B61*C61</f>
        <v>0</v>
      </c>
      <c r="E61" s="147"/>
      <c r="F61" s="118">
        <f>C12</f>
        <v>7400</v>
      </c>
      <c r="G61" s="13">
        <v>15</v>
      </c>
      <c r="H61" s="120">
        <f t="shared" ref="H61:H66" si="13">F61*G61</f>
        <v>111000</v>
      </c>
      <c r="J61" s="64"/>
    </row>
    <row r="62" spans="1:10" ht="15" customHeight="1" x14ac:dyDescent="0.2">
      <c r="A62" s="142" t="s">
        <v>17</v>
      </c>
      <c r="B62" s="118">
        <v>7600</v>
      </c>
      <c r="C62" s="13">
        <v>0</v>
      </c>
      <c r="D62" s="120">
        <f t="shared" si="12"/>
        <v>0</v>
      </c>
      <c r="E62" s="143" t="s">
        <v>17</v>
      </c>
      <c r="F62" s="118">
        <f>C14</f>
        <v>8100</v>
      </c>
      <c r="G62" s="13">
        <v>13</v>
      </c>
      <c r="H62" s="120">
        <f t="shared" si="13"/>
        <v>105300</v>
      </c>
      <c r="J62" s="64"/>
    </row>
    <row r="63" spans="1:10" ht="15" customHeight="1" x14ac:dyDescent="0.2">
      <c r="A63" s="142" t="s">
        <v>18</v>
      </c>
      <c r="B63" s="118">
        <v>16100</v>
      </c>
      <c r="C63" s="13">
        <v>0</v>
      </c>
      <c r="D63" s="120">
        <f t="shared" si="12"/>
        <v>0</v>
      </c>
      <c r="E63" s="143" t="s">
        <v>18</v>
      </c>
      <c r="F63" s="118">
        <f t="shared" ref="F63:F65" si="14">C15</f>
        <v>17200</v>
      </c>
      <c r="G63" s="13">
        <v>4</v>
      </c>
      <c r="H63" s="120">
        <f t="shared" si="13"/>
        <v>68800</v>
      </c>
      <c r="J63" s="64"/>
    </row>
    <row r="64" spans="1:10" ht="15" customHeight="1" x14ac:dyDescent="0.2">
      <c r="A64" s="142" t="s">
        <v>19</v>
      </c>
      <c r="B64" s="118">
        <v>20600</v>
      </c>
      <c r="C64" s="13">
        <v>0</v>
      </c>
      <c r="D64" s="120">
        <f t="shared" si="12"/>
        <v>0</v>
      </c>
      <c r="E64" s="143" t="s">
        <v>19</v>
      </c>
      <c r="F64" s="118">
        <f t="shared" si="14"/>
        <v>22000</v>
      </c>
      <c r="G64" s="13">
        <v>0</v>
      </c>
      <c r="H64" s="120">
        <f t="shared" si="13"/>
        <v>0</v>
      </c>
      <c r="J64" s="64"/>
    </row>
    <row r="65" spans="1:10" ht="15" customHeight="1" thickBot="1" x14ac:dyDescent="0.25">
      <c r="A65" s="142" t="s">
        <v>20</v>
      </c>
      <c r="B65" s="118">
        <v>23400</v>
      </c>
      <c r="C65" s="13">
        <v>0</v>
      </c>
      <c r="D65" s="120">
        <f t="shared" si="12"/>
        <v>0</v>
      </c>
      <c r="E65" s="143" t="s">
        <v>20</v>
      </c>
      <c r="F65" s="118">
        <f t="shared" si="14"/>
        <v>25000</v>
      </c>
      <c r="G65" s="13">
        <v>0</v>
      </c>
      <c r="H65" s="120">
        <f t="shared" si="13"/>
        <v>0</v>
      </c>
      <c r="J65" s="64"/>
    </row>
    <row r="66" spans="1:10" ht="15" hidden="1" customHeight="1" thickBot="1" x14ac:dyDescent="0.25">
      <c r="A66" s="121"/>
      <c r="B66" s="122"/>
      <c r="C66" s="123">
        <v>0</v>
      </c>
      <c r="D66" s="124">
        <f t="shared" si="12"/>
        <v>0</v>
      </c>
      <c r="E66" s="121"/>
      <c r="F66" s="122"/>
      <c r="G66" s="123">
        <v>0</v>
      </c>
      <c r="H66" s="124">
        <f t="shared" si="13"/>
        <v>0</v>
      </c>
      <c r="J66" s="64"/>
    </row>
    <row r="67" spans="1:10" ht="27" customHeight="1" thickBot="1" x14ac:dyDescent="0.25">
      <c r="A67" s="148" t="s">
        <v>35</v>
      </c>
      <c r="B67" s="149"/>
      <c r="C67" s="125">
        <f>SUM(C60:C66)</f>
        <v>0</v>
      </c>
      <c r="D67" s="126">
        <f>+D61+D62+D63+D64+D65</f>
        <v>0</v>
      </c>
      <c r="E67" s="148" t="s">
        <v>35</v>
      </c>
      <c r="F67" s="149"/>
      <c r="G67" s="125">
        <f>SUM(G60:G66)</f>
        <v>32</v>
      </c>
      <c r="H67" s="126">
        <f>+H61+H62+H63+H64+H65</f>
        <v>285100</v>
      </c>
      <c r="J67" s="64"/>
    </row>
    <row r="68" spans="1:10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</row>
    <row r="69" spans="1:10" ht="13.5" thickBot="1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</row>
    <row r="70" spans="1:10" s="64" customFormat="1" ht="23.1" customHeight="1" x14ac:dyDescent="0.2">
      <c r="A70" s="144" t="s">
        <v>36</v>
      </c>
      <c r="B70" s="152">
        <f>D56</f>
        <v>56946700</v>
      </c>
      <c r="C70" s="153"/>
      <c r="D70" s="127"/>
    </row>
    <row r="71" spans="1:10" s="64" customFormat="1" ht="23.1" customHeight="1" x14ac:dyDescent="0.2">
      <c r="A71" s="115" t="s">
        <v>37</v>
      </c>
      <c r="B71" s="154">
        <f>D67+H67</f>
        <v>285100</v>
      </c>
      <c r="C71" s="155"/>
    </row>
    <row r="72" spans="1:10" s="64" customFormat="1" ht="23.1" customHeight="1" x14ac:dyDescent="0.2">
      <c r="A72" s="145" t="s">
        <v>38</v>
      </c>
      <c r="B72" s="156">
        <f>B54*278</f>
        <v>1444488</v>
      </c>
      <c r="C72" s="157"/>
      <c r="D72" s="128"/>
    </row>
    <row r="73" spans="1:10" s="64" customFormat="1" ht="23.1" customHeight="1" x14ac:dyDescent="0.2">
      <c r="A73" s="78" t="s">
        <v>39</v>
      </c>
      <c r="B73" s="158">
        <f>B70*10%</f>
        <v>5694670</v>
      </c>
      <c r="C73" s="159"/>
      <c r="D73" s="80"/>
    </row>
    <row r="74" spans="1:10" s="64" customFormat="1" ht="23.1" customHeight="1" x14ac:dyDescent="0.2">
      <c r="A74" s="145" t="s">
        <v>40</v>
      </c>
      <c r="B74" s="156">
        <f>ROUND((B70-B72-B73)*70%,0)</f>
        <v>34865279</v>
      </c>
      <c r="C74" s="157"/>
      <c r="D74" s="80"/>
      <c r="E74" s="76"/>
      <c r="F74" s="76"/>
      <c r="G74" s="76"/>
    </row>
    <row r="75" spans="1:10" s="64" customFormat="1" ht="23.1" customHeight="1" thickBot="1" x14ac:dyDescent="0.25">
      <c r="A75" s="146" t="s">
        <v>52</v>
      </c>
      <c r="B75" s="160">
        <f>ROUND((B70-B72-B73)*30%,0)</f>
        <v>14942263</v>
      </c>
      <c r="C75" s="161"/>
      <c r="D75" s="80"/>
      <c r="E75" s="89"/>
      <c r="F75" s="89"/>
      <c r="G75" s="89"/>
    </row>
    <row r="76" spans="1:10" ht="20.25" customHeight="1" x14ac:dyDescent="0.2">
      <c r="A76" s="64"/>
      <c r="B76" s="64"/>
      <c r="C76" s="64"/>
      <c r="D76" s="80"/>
      <c r="E76" s="151" t="s">
        <v>47</v>
      </c>
      <c r="F76" s="151"/>
      <c r="G76" s="151"/>
      <c r="H76" s="64"/>
      <c r="I76" s="64"/>
      <c r="J76" s="64"/>
    </row>
    <row r="77" spans="1:10" ht="14.25" customHeight="1" x14ac:dyDescent="0.2">
      <c r="A77" s="150"/>
      <c r="B77" s="150"/>
      <c r="C77" s="150"/>
      <c r="D77" s="150"/>
      <c r="E77" s="150"/>
      <c r="F77" s="150"/>
      <c r="G77" s="150"/>
      <c r="H77" s="150"/>
      <c r="I77" s="150"/>
      <c r="J77" s="150"/>
    </row>
    <row r="78" spans="1:10" ht="15.75" customHeight="1" x14ac:dyDescent="0.2">
      <c r="A78" s="150"/>
      <c r="B78" s="150"/>
      <c r="C78" s="150"/>
      <c r="D78" s="150"/>
      <c r="E78" s="150"/>
      <c r="F78" s="150"/>
      <c r="G78" s="150"/>
      <c r="H78" s="150"/>
      <c r="I78" s="150"/>
      <c r="J78" s="150"/>
    </row>
    <row r="79" spans="1:10" ht="20.100000000000001" customHeight="1" x14ac:dyDescent="0.2">
      <c r="A79" s="64"/>
      <c r="B79" s="64"/>
      <c r="C79" s="64"/>
      <c r="D79" s="80"/>
      <c r="E79" s="64"/>
      <c r="F79" s="64"/>
      <c r="G79" s="64"/>
      <c r="H79" s="64"/>
      <c r="I79" s="64"/>
      <c r="J79" s="64"/>
    </row>
    <row r="80" spans="1:10" ht="20.100000000000001" customHeight="1" x14ac:dyDescent="0.2">
      <c r="A80" s="64"/>
      <c r="B80" s="64"/>
      <c r="C80" s="64"/>
      <c r="D80" s="80"/>
      <c r="E80" s="64"/>
      <c r="F80" s="64"/>
      <c r="G80" s="64"/>
      <c r="H80" s="64"/>
      <c r="I80" s="64"/>
      <c r="J80" s="64"/>
    </row>
    <row r="81" spans="1:10" ht="20.100000000000001" customHeight="1" x14ac:dyDescent="0.2">
      <c r="A81" s="151"/>
      <c r="B81" s="151"/>
      <c r="C81" s="151"/>
      <c r="D81" s="80"/>
      <c r="E81" s="64"/>
      <c r="F81" s="64"/>
      <c r="G81" s="64"/>
      <c r="H81" s="64"/>
      <c r="I81" s="64"/>
      <c r="J81" s="64"/>
    </row>
    <row r="82" spans="1:10" ht="20.100000000000001" customHeight="1" x14ac:dyDescent="0.2">
      <c r="D82" s="80"/>
      <c r="E82" s="64"/>
      <c r="F82" s="64"/>
      <c r="G82" s="64"/>
      <c r="H82" s="64"/>
      <c r="I82" s="64"/>
      <c r="J82" s="64"/>
    </row>
    <row r="83" spans="1:10" ht="20.100000000000001" customHeight="1" x14ac:dyDescent="0.2">
      <c r="A83" s="64"/>
      <c r="B83" s="64"/>
      <c r="C83" s="64"/>
      <c r="E83" s="64"/>
      <c r="F83" s="64"/>
      <c r="G83" s="64"/>
      <c r="H83" s="64"/>
      <c r="I83" s="64"/>
      <c r="J83" s="64"/>
    </row>
    <row r="84" spans="1:10" ht="0.75" customHeight="1" x14ac:dyDescent="0.2">
      <c r="A84" s="64"/>
      <c r="B84" s="64"/>
      <c r="C84" s="64"/>
      <c r="E84" s="64"/>
      <c r="F84" s="64"/>
      <c r="G84" s="64"/>
      <c r="H84" s="64"/>
      <c r="I84" s="64"/>
      <c r="J84" s="64"/>
    </row>
    <row r="85" spans="1:10" ht="19.5" customHeight="1" x14ac:dyDescent="0.2">
      <c r="E85" s="64"/>
      <c r="F85" s="64"/>
      <c r="G85" s="64"/>
      <c r="H85" s="64"/>
      <c r="I85" s="64"/>
      <c r="J85" s="64"/>
    </row>
    <row r="86" spans="1:10" ht="19.5" customHeight="1" x14ac:dyDescent="0.2">
      <c r="E86" s="64"/>
      <c r="F86" s="64"/>
      <c r="G86" s="64"/>
      <c r="H86" s="64"/>
      <c r="I86" s="64"/>
      <c r="J86" s="64"/>
    </row>
    <row r="87" spans="1:10" ht="19.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</row>
    <row r="88" spans="1:10" ht="19.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</row>
    <row r="89" spans="1:10" ht="20.100000000000001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</row>
    <row r="90" spans="1:10" ht="20.100000000000001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</row>
    <row r="91" spans="1:10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</row>
    <row r="92" spans="1:10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</row>
    <row r="93" spans="1:10" x14ac:dyDescent="0.2">
      <c r="A93" s="64"/>
      <c r="B93" s="64"/>
      <c r="C93" s="64"/>
      <c r="D93" s="64"/>
      <c r="G93" s="64"/>
      <c r="H93" s="64"/>
      <c r="I93" s="64"/>
      <c r="J93" s="64"/>
    </row>
    <row r="94" spans="1:10" x14ac:dyDescent="0.2">
      <c r="G94" s="64"/>
      <c r="H94" s="64"/>
      <c r="I94" s="64"/>
      <c r="J94" s="64"/>
    </row>
    <row r="95" spans="1:10" x14ac:dyDescent="0.2">
      <c r="G95" s="64"/>
      <c r="H95" s="64"/>
      <c r="I95" s="64"/>
      <c r="J95" s="64"/>
    </row>
    <row r="96" spans="1:10" x14ac:dyDescent="0.2">
      <c r="G96" s="64"/>
      <c r="H96" s="64"/>
      <c r="I96" s="64"/>
      <c r="J96" s="64"/>
    </row>
    <row r="97" spans="7:10" x14ac:dyDescent="0.2">
      <c r="G97" s="64"/>
      <c r="H97" s="64"/>
      <c r="I97" s="64"/>
      <c r="J97" s="64"/>
    </row>
    <row r="98" spans="7:10" x14ac:dyDescent="0.2">
      <c r="G98" s="64"/>
      <c r="H98" s="64"/>
      <c r="I98" s="64"/>
      <c r="J98" s="64"/>
    </row>
    <row r="99" spans="7:10" x14ac:dyDescent="0.2">
      <c r="G99" s="64"/>
      <c r="H99" s="64"/>
      <c r="I99" s="64"/>
      <c r="J99" s="64"/>
    </row>
    <row r="100" spans="7:10" x14ac:dyDescent="0.2">
      <c r="G100" s="64"/>
      <c r="H100" s="64"/>
      <c r="I100" s="64"/>
      <c r="J100" s="64"/>
    </row>
    <row r="101" spans="7:10" x14ac:dyDescent="0.2">
      <c r="G101" s="64"/>
      <c r="H101" s="64"/>
      <c r="I101" s="64"/>
      <c r="J101" s="64"/>
    </row>
    <row r="102" spans="7:10" x14ac:dyDescent="0.2">
      <c r="G102" s="64"/>
      <c r="H102" s="64"/>
      <c r="I102" s="64"/>
      <c r="J102" s="64"/>
    </row>
    <row r="103" spans="7:10" x14ac:dyDescent="0.2">
      <c r="G103" s="64"/>
      <c r="H103" s="64"/>
      <c r="I103" s="64"/>
      <c r="J103" s="64"/>
    </row>
    <row r="104" spans="7:10" x14ac:dyDescent="0.2">
      <c r="G104" s="64"/>
      <c r="H104" s="64"/>
      <c r="I104" s="64"/>
      <c r="J104" s="64"/>
    </row>
    <row r="105" spans="7:10" x14ac:dyDescent="0.2">
      <c r="G105" s="64"/>
      <c r="H105" s="64"/>
      <c r="I105" s="64"/>
      <c r="J105" s="64"/>
    </row>
    <row r="106" spans="7:10" x14ac:dyDescent="0.2">
      <c r="G106" s="64"/>
      <c r="H106" s="64"/>
      <c r="I106" s="64"/>
      <c r="J106" s="64"/>
    </row>
    <row r="107" spans="7:10" x14ac:dyDescent="0.2">
      <c r="G107" s="64"/>
      <c r="H107" s="64"/>
      <c r="I107" s="64"/>
      <c r="J107" s="64"/>
    </row>
    <row r="108" spans="7:10" x14ac:dyDescent="0.2">
      <c r="G108" s="64"/>
      <c r="H108" s="64"/>
      <c r="I108" s="64"/>
      <c r="J108" s="64"/>
    </row>
    <row r="109" spans="7:10" x14ac:dyDescent="0.2">
      <c r="G109" s="64"/>
      <c r="H109" s="64"/>
      <c r="I109" s="64"/>
      <c r="J109" s="64"/>
    </row>
    <row r="110" spans="7:10" x14ac:dyDescent="0.2">
      <c r="G110" s="64"/>
      <c r="H110" s="64"/>
      <c r="I110" s="64"/>
      <c r="J110" s="64"/>
    </row>
    <row r="111" spans="7:10" x14ac:dyDescent="0.2">
      <c r="G111" s="64"/>
      <c r="H111" s="64"/>
      <c r="I111" s="64"/>
      <c r="J111" s="64"/>
    </row>
    <row r="112" spans="7:10" x14ac:dyDescent="0.2">
      <c r="G112" s="64"/>
      <c r="H112" s="64"/>
      <c r="I112" s="64"/>
      <c r="J112" s="64"/>
    </row>
    <row r="113" spans="7:10" x14ac:dyDescent="0.2">
      <c r="G113" s="64"/>
      <c r="H113" s="64"/>
      <c r="I113" s="64"/>
      <c r="J113" s="64"/>
    </row>
    <row r="114" spans="7:10" x14ac:dyDescent="0.2">
      <c r="G114" s="64"/>
      <c r="H114" s="64"/>
      <c r="I114" s="64"/>
      <c r="J114" s="64"/>
    </row>
  </sheetData>
  <sheetProtection password="DC73" sheet="1" objects="1" scenarios="1"/>
  <mergeCells count="27">
    <mergeCell ref="A58:D58"/>
    <mergeCell ref="A1:A4"/>
    <mergeCell ref="B1:F4"/>
    <mergeCell ref="G1:H1"/>
    <mergeCell ref="G2:H2"/>
    <mergeCell ref="G3:H3"/>
    <mergeCell ref="G4:H4"/>
    <mergeCell ref="B6:C6"/>
    <mergeCell ref="B8:D8"/>
    <mergeCell ref="A10:H10"/>
    <mergeCell ref="A26:H26"/>
    <mergeCell ref="A42:H42"/>
    <mergeCell ref="E58:H58"/>
    <mergeCell ref="A60:A61"/>
    <mergeCell ref="A67:B67"/>
    <mergeCell ref="A77:J77"/>
    <mergeCell ref="A78:J78"/>
    <mergeCell ref="A81:C81"/>
    <mergeCell ref="B70:C70"/>
    <mergeCell ref="B71:C71"/>
    <mergeCell ref="B72:C72"/>
    <mergeCell ref="B73:C73"/>
    <mergeCell ref="B74:C74"/>
    <mergeCell ref="E76:G76"/>
    <mergeCell ref="E60:E61"/>
    <mergeCell ref="E67:F67"/>
    <mergeCell ref="B75:C75"/>
  </mergeCells>
  <printOptions horizontalCentered="1" verticalCentered="1"/>
  <pageMargins left="0.59027777777777779" right="0.39374999999999999" top="0.19652777777777777" bottom="0.59027777777777779" header="0.51180555555555551" footer="0"/>
  <pageSetup paperSize="5" scale="60" firstPageNumber="0" orientation="portrait" r:id="rId1"/>
  <headerFooter alignWithMargins="0">
    <oddFooter>&amp;LVersion 2&amp;C&amp;D - &amp;T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/>
  <dimension ref="A1:J114"/>
  <sheetViews>
    <sheetView topLeftCell="A58" zoomScale="90" zoomScaleNormal="90" workbookViewId="0">
      <selection activeCell="B70" sqref="B70:C70"/>
    </sheetView>
  </sheetViews>
  <sheetFormatPr baseColWidth="10" defaultRowHeight="12.75" x14ac:dyDescent="0.2"/>
  <cols>
    <col min="1" max="1" width="21.85546875" style="17" customWidth="1"/>
    <col min="2" max="2" width="14.28515625" style="17" customWidth="1"/>
    <col min="3" max="3" width="13.5703125" style="17" customWidth="1"/>
    <col min="4" max="4" width="14.42578125" style="17" customWidth="1"/>
    <col min="5" max="6" width="13.5703125" style="17" customWidth="1"/>
    <col min="7" max="7" width="13.140625" style="17" customWidth="1"/>
    <col min="8" max="8" width="13.5703125" style="17" customWidth="1"/>
    <col min="9" max="9" width="15.140625" style="17" customWidth="1"/>
    <col min="10" max="16384" width="11.42578125" style="17"/>
  </cols>
  <sheetData>
    <row r="1" spans="1:8" ht="48" customHeight="1" x14ac:dyDescent="0.2">
      <c r="A1" s="167"/>
      <c r="B1" s="168" t="s">
        <v>50</v>
      </c>
      <c r="C1" s="168"/>
      <c r="D1" s="168"/>
      <c r="E1" s="168"/>
      <c r="F1" s="169"/>
      <c r="G1" s="170"/>
      <c r="H1" s="170"/>
    </row>
    <row r="2" spans="1:8" x14ac:dyDescent="0.15">
      <c r="A2" s="167"/>
      <c r="B2" s="167"/>
      <c r="C2" s="168"/>
      <c r="D2" s="168"/>
      <c r="E2" s="168"/>
      <c r="F2" s="168"/>
      <c r="G2" s="171" t="s">
        <v>51</v>
      </c>
      <c r="H2" s="171" t="s">
        <v>0</v>
      </c>
    </row>
    <row r="3" spans="1:8" ht="14.25" customHeight="1" x14ac:dyDescent="0.15">
      <c r="A3" s="167"/>
      <c r="B3" s="167"/>
      <c r="C3" s="168"/>
      <c r="D3" s="168"/>
      <c r="E3" s="168"/>
      <c r="F3" s="168"/>
      <c r="G3" s="172" t="s">
        <v>49</v>
      </c>
      <c r="H3" s="172" t="s">
        <v>1</v>
      </c>
    </row>
    <row r="4" spans="1:8" ht="14.25" customHeight="1" x14ac:dyDescent="0.15">
      <c r="A4" s="167"/>
      <c r="B4" s="167"/>
      <c r="C4" s="168"/>
      <c r="D4" s="168"/>
      <c r="E4" s="168"/>
      <c r="F4" s="168"/>
      <c r="G4" s="172" t="s">
        <v>2</v>
      </c>
      <c r="H4" s="172" t="s">
        <v>2</v>
      </c>
    </row>
    <row r="5" spans="1:8" ht="14.25" customHeight="1" x14ac:dyDescent="0.2">
      <c r="A5" s="1"/>
      <c r="B5" s="97"/>
      <c r="C5" s="97"/>
      <c r="D5" s="41"/>
      <c r="E5" s="41"/>
      <c r="F5" s="41"/>
      <c r="G5" s="41"/>
      <c r="H5" s="41"/>
    </row>
    <row r="6" spans="1:8" ht="12.75" customHeight="1" x14ac:dyDescent="0.2">
      <c r="A6" s="1" t="s">
        <v>3</v>
      </c>
      <c r="B6" s="173" t="str">
        <f>RIM!B6</f>
        <v>PANDEQUESO</v>
      </c>
      <c r="C6" s="173"/>
      <c r="D6" s="41"/>
    </row>
    <row r="7" spans="1:8" x14ac:dyDescent="0.2">
      <c r="A7" s="1"/>
      <c r="B7" s="93"/>
      <c r="C7" s="93"/>
      <c r="D7" s="41"/>
    </row>
    <row r="8" spans="1:8" ht="12.75" customHeight="1" x14ac:dyDescent="0.2">
      <c r="A8" s="1" t="s">
        <v>5</v>
      </c>
      <c r="B8" s="174">
        <f>RIM!B8+20</f>
        <v>42664</v>
      </c>
      <c r="C8" s="174"/>
      <c r="D8" s="174"/>
      <c r="E8" s="41"/>
      <c r="F8" s="41"/>
      <c r="G8" s="41"/>
      <c r="H8" s="41"/>
    </row>
    <row r="9" spans="1:8" ht="13.5" thickBot="1" x14ac:dyDescent="0.25"/>
    <row r="10" spans="1:8" ht="15.75" customHeight="1" thickBot="1" x14ac:dyDescent="0.25">
      <c r="A10" s="175" t="s">
        <v>6</v>
      </c>
      <c r="B10" s="175"/>
      <c r="C10" s="175"/>
      <c r="D10" s="175"/>
      <c r="E10" s="175"/>
      <c r="F10" s="175"/>
      <c r="G10" s="175"/>
      <c r="H10" s="175"/>
    </row>
    <row r="11" spans="1:8" ht="36.75" thickBot="1" x14ac:dyDescent="0.25">
      <c r="A11" s="23" t="s">
        <v>7</v>
      </c>
      <c r="B11" s="23" t="s">
        <v>8</v>
      </c>
      <c r="C11" s="23" t="s">
        <v>9</v>
      </c>
      <c r="D11" s="23" t="s">
        <v>10</v>
      </c>
      <c r="E11" s="23" t="s">
        <v>11</v>
      </c>
      <c r="F11" s="23" t="s">
        <v>12</v>
      </c>
      <c r="G11" s="23" t="s">
        <v>13</v>
      </c>
      <c r="H11" s="23" t="s">
        <v>14</v>
      </c>
    </row>
    <row r="12" spans="1:8" ht="15" customHeight="1" x14ac:dyDescent="0.2">
      <c r="A12" s="24" t="s">
        <v>15</v>
      </c>
      <c r="B12" s="8">
        <v>1055</v>
      </c>
      <c r="C12" s="25">
        <v>7400</v>
      </c>
      <c r="D12" s="25">
        <f t="shared" ref="D12:D20" si="0">C12*B12</f>
        <v>7807000</v>
      </c>
      <c r="E12" s="8">
        <v>40</v>
      </c>
      <c r="F12" s="10">
        <v>0</v>
      </c>
      <c r="G12" s="10">
        <v>0</v>
      </c>
      <c r="H12" s="26">
        <f t="shared" ref="H12:H20" si="1">B12+E12+F12+G12</f>
        <v>1095</v>
      </c>
    </row>
    <row r="13" spans="1:8" ht="15" customHeight="1" x14ac:dyDescent="0.2">
      <c r="A13" s="27" t="s">
        <v>16</v>
      </c>
      <c r="B13" s="10">
        <v>73</v>
      </c>
      <c r="C13" s="25">
        <v>3400</v>
      </c>
      <c r="D13" s="28">
        <f t="shared" si="0"/>
        <v>248200</v>
      </c>
      <c r="E13" s="10">
        <v>0</v>
      </c>
      <c r="F13" s="10">
        <v>0</v>
      </c>
      <c r="G13" s="10">
        <v>0</v>
      </c>
      <c r="H13" s="29">
        <f t="shared" si="1"/>
        <v>73</v>
      </c>
    </row>
    <row r="14" spans="1:8" ht="15" customHeight="1" x14ac:dyDescent="0.2">
      <c r="A14" s="27" t="s">
        <v>17</v>
      </c>
      <c r="B14" s="10">
        <v>1008</v>
      </c>
      <c r="C14" s="25">
        <v>8100</v>
      </c>
      <c r="D14" s="28">
        <f t="shared" si="0"/>
        <v>8164800</v>
      </c>
      <c r="E14" s="10">
        <v>5</v>
      </c>
      <c r="F14" s="10">
        <v>0</v>
      </c>
      <c r="G14" s="10">
        <v>0</v>
      </c>
      <c r="H14" s="29">
        <f t="shared" si="1"/>
        <v>1013</v>
      </c>
    </row>
    <row r="15" spans="1:8" ht="15" customHeight="1" x14ac:dyDescent="0.2">
      <c r="A15" s="27" t="s">
        <v>18</v>
      </c>
      <c r="B15" s="10">
        <v>154</v>
      </c>
      <c r="C15" s="25">
        <v>17200</v>
      </c>
      <c r="D15" s="28">
        <f t="shared" si="0"/>
        <v>2648800</v>
      </c>
      <c r="E15" s="10">
        <v>0</v>
      </c>
      <c r="F15" s="10">
        <v>0</v>
      </c>
      <c r="G15" s="10">
        <v>0</v>
      </c>
      <c r="H15" s="29">
        <f t="shared" si="1"/>
        <v>154</v>
      </c>
    </row>
    <row r="16" spans="1:8" ht="15" customHeight="1" x14ac:dyDescent="0.2">
      <c r="A16" s="27" t="s">
        <v>19</v>
      </c>
      <c r="B16" s="10">
        <v>135</v>
      </c>
      <c r="C16" s="25">
        <v>22000</v>
      </c>
      <c r="D16" s="28">
        <f t="shared" si="0"/>
        <v>2970000</v>
      </c>
      <c r="E16" s="10">
        <v>0</v>
      </c>
      <c r="F16" s="10">
        <v>0</v>
      </c>
      <c r="G16" s="10">
        <v>0</v>
      </c>
      <c r="H16" s="29">
        <f t="shared" si="1"/>
        <v>135</v>
      </c>
    </row>
    <row r="17" spans="1:8" ht="15" customHeight="1" x14ac:dyDescent="0.2">
      <c r="A17" s="27" t="s">
        <v>20</v>
      </c>
      <c r="B17" s="10">
        <v>370</v>
      </c>
      <c r="C17" s="25">
        <v>25000</v>
      </c>
      <c r="D17" s="28">
        <f t="shared" si="0"/>
        <v>9250000</v>
      </c>
      <c r="E17" s="10">
        <v>0</v>
      </c>
      <c r="F17" s="10">
        <v>0</v>
      </c>
      <c r="G17" s="10">
        <v>0</v>
      </c>
      <c r="H17" s="29">
        <f t="shared" si="1"/>
        <v>370</v>
      </c>
    </row>
    <row r="18" spans="1:8" ht="15" customHeight="1" x14ac:dyDescent="0.2">
      <c r="A18" s="27" t="s">
        <v>21</v>
      </c>
      <c r="B18" s="10">
        <v>9</v>
      </c>
      <c r="C18" s="25">
        <v>5700</v>
      </c>
      <c r="D18" s="28">
        <f t="shared" si="0"/>
        <v>51300</v>
      </c>
      <c r="E18" s="10">
        <v>0</v>
      </c>
      <c r="F18" s="10">
        <v>0</v>
      </c>
      <c r="G18" s="10">
        <v>0</v>
      </c>
      <c r="H18" s="29">
        <f t="shared" si="1"/>
        <v>9</v>
      </c>
    </row>
    <row r="19" spans="1:8" ht="15" customHeight="1" x14ac:dyDescent="0.2">
      <c r="A19" s="27" t="s">
        <v>22</v>
      </c>
      <c r="B19" s="10">
        <v>4</v>
      </c>
      <c r="C19" s="25">
        <v>7400</v>
      </c>
      <c r="D19" s="28">
        <f t="shared" si="0"/>
        <v>29600</v>
      </c>
      <c r="E19" s="10">
        <v>0</v>
      </c>
      <c r="F19" s="10">
        <v>0</v>
      </c>
      <c r="G19" s="10">
        <v>0</v>
      </c>
      <c r="H19" s="29">
        <f t="shared" si="1"/>
        <v>4</v>
      </c>
    </row>
    <row r="20" spans="1:8" ht="15" customHeight="1" thickBot="1" x14ac:dyDescent="0.25">
      <c r="A20" s="98" t="s">
        <v>23</v>
      </c>
      <c r="B20" s="12">
        <v>0</v>
      </c>
      <c r="C20" s="99">
        <v>7700</v>
      </c>
      <c r="D20" s="100">
        <f t="shared" si="0"/>
        <v>0</v>
      </c>
      <c r="E20" s="10">
        <v>0</v>
      </c>
      <c r="F20" s="10">
        <v>0</v>
      </c>
      <c r="G20" s="10">
        <v>0</v>
      </c>
      <c r="H20" s="29">
        <f t="shared" si="1"/>
        <v>0</v>
      </c>
    </row>
    <row r="21" spans="1:8" ht="15" customHeight="1" thickBot="1" x14ac:dyDescent="0.25">
      <c r="A21" s="101" t="s">
        <v>24</v>
      </c>
      <c r="B21" s="102">
        <f>SUM(B12:B20)</f>
        <v>2808</v>
      </c>
      <c r="C21" s="137"/>
      <c r="D21" s="103">
        <f>SUM(D12:D20)</f>
        <v>31169700</v>
      </c>
      <c r="E21" s="104">
        <f>SUM(E12:E20)</f>
        <v>45</v>
      </c>
      <c r="F21" s="104">
        <f t="shared" ref="F21:G21" si="2">SUM(F12:F20)</f>
        <v>0</v>
      </c>
      <c r="G21" s="104">
        <f t="shared" si="2"/>
        <v>0</v>
      </c>
      <c r="H21" s="106">
        <f>SUM(H12:H20)</f>
        <v>2853</v>
      </c>
    </row>
    <row r="22" spans="1:8" ht="15" customHeight="1" x14ac:dyDescent="0.2">
      <c r="A22" s="107" t="s">
        <v>25</v>
      </c>
      <c r="B22" s="108">
        <f>SUM(B12:B17)</f>
        <v>2795</v>
      </c>
      <c r="C22" s="138"/>
      <c r="D22" s="15">
        <f>+B22*278</f>
        <v>777010</v>
      </c>
      <c r="E22" s="37"/>
      <c r="F22" s="37"/>
      <c r="G22" s="37"/>
      <c r="H22" s="37"/>
    </row>
    <row r="23" spans="1:8" ht="15" customHeight="1" x14ac:dyDescent="0.2">
      <c r="A23" s="34" t="s">
        <v>26</v>
      </c>
      <c r="B23" s="139"/>
      <c r="C23" s="139"/>
      <c r="D23" s="3">
        <v>14400</v>
      </c>
      <c r="E23" s="41"/>
      <c r="F23" s="41"/>
      <c r="G23" s="41"/>
      <c r="H23" s="41"/>
    </row>
    <row r="24" spans="1:8" ht="15" customHeight="1" thickBot="1" x14ac:dyDescent="0.25">
      <c r="A24" s="38" t="s">
        <v>27</v>
      </c>
      <c r="B24" s="140"/>
      <c r="C24" s="140"/>
      <c r="D24" s="40">
        <f>D23+D21</f>
        <v>31184100</v>
      </c>
      <c r="E24" s="41"/>
      <c r="F24" s="41"/>
      <c r="G24" s="41"/>
      <c r="H24" s="41"/>
    </row>
    <row r="25" spans="1:8" ht="13.5" thickBot="1" x14ac:dyDescent="0.25"/>
    <row r="26" spans="1:8" ht="15.75" customHeight="1" thickBot="1" x14ac:dyDescent="0.25">
      <c r="A26" s="175" t="s">
        <v>28</v>
      </c>
      <c r="B26" s="175"/>
      <c r="C26" s="175"/>
      <c r="D26" s="175"/>
      <c r="E26" s="175"/>
      <c r="F26" s="175"/>
      <c r="G26" s="175"/>
      <c r="H26" s="175"/>
    </row>
    <row r="27" spans="1:8" ht="36.75" thickBot="1" x14ac:dyDescent="0.25">
      <c r="A27" s="23" t="s">
        <v>7</v>
      </c>
      <c r="B27" s="23" t="s">
        <v>8</v>
      </c>
      <c r="C27" s="23" t="s">
        <v>9</v>
      </c>
      <c r="D27" s="23" t="s">
        <v>10</v>
      </c>
      <c r="E27" s="23" t="s">
        <v>11</v>
      </c>
      <c r="F27" s="23" t="s">
        <v>12</v>
      </c>
      <c r="G27" s="23" t="s">
        <v>13</v>
      </c>
      <c r="H27" s="23" t="s">
        <v>29</v>
      </c>
    </row>
    <row r="28" spans="1:8" ht="15" customHeight="1" x14ac:dyDescent="0.2">
      <c r="A28" s="109" t="s">
        <v>15</v>
      </c>
      <c r="B28" s="11">
        <v>881</v>
      </c>
      <c r="C28" s="25">
        <f>C12</f>
        <v>7400</v>
      </c>
      <c r="D28" s="110">
        <f t="shared" ref="D28:D36" si="3">C28*B28</f>
        <v>6519400</v>
      </c>
      <c r="E28" s="10">
        <v>29</v>
      </c>
      <c r="F28" s="10">
        <v>0</v>
      </c>
      <c r="G28" s="10">
        <v>0</v>
      </c>
      <c r="H28" s="111">
        <f t="shared" ref="H28:H36" si="4">B28+E28+F28+G28</f>
        <v>910</v>
      </c>
    </row>
    <row r="29" spans="1:8" ht="15" customHeight="1" x14ac:dyDescent="0.2">
      <c r="A29" s="27" t="s">
        <v>16</v>
      </c>
      <c r="B29" s="10">
        <v>68</v>
      </c>
      <c r="C29" s="25">
        <f t="shared" ref="C29:C36" si="5">C13</f>
        <v>3400</v>
      </c>
      <c r="D29" s="28">
        <f t="shared" si="3"/>
        <v>231200</v>
      </c>
      <c r="E29" s="10">
        <v>0</v>
      </c>
      <c r="F29" s="10">
        <v>0</v>
      </c>
      <c r="G29" s="10">
        <v>0</v>
      </c>
      <c r="H29" s="29">
        <f t="shared" si="4"/>
        <v>68</v>
      </c>
    </row>
    <row r="30" spans="1:8" ht="15" customHeight="1" x14ac:dyDescent="0.2">
      <c r="A30" s="27" t="s">
        <v>17</v>
      </c>
      <c r="B30" s="10">
        <v>1018</v>
      </c>
      <c r="C30" s="25">
        <f t="shared" si="5"/>
        <v>8100</v>
      </c>
      <c r="D30" s="28">
        <f t="shared" si="3"/>
        <v>8245800</v>
      </c>
      <c r="E30" s="10">
        <v>3</v>
      </c>
      <c r="F30" s="10">
        <v>0</v>
      </c>
      <c r="G30" s="10">
        <v>0</v>
      </c>
      <c r="H30" s="29">
        <f t="shared" si="4"/>
        <v>1021</v>
      </c>
    </row>
    <row r="31" spans="1:8" ht="15" customHeight="1" x14ac:dyDescent="0.2">
      <c r="A31" s="27" t="s">
        <v>18</v>
      </c>
      <c r="B31" s="10">
        <v>139</v>
      </c>
      <c r="C31" s="25">
        <f t="shared" si="5"/>
        <v>17200</v>
      </c>
      <c r="D31" s="28">
        <f t="shared" si="3"/>
        <v>2390800</v>
      </c>
      <c r="E31" s="10">
        <v>0</v>
      </c>
      <c r="F31" s="10">
        <v>0</v>
      </c>
      <c r="G31" s="10">
        <v>0</v>
      </c>
      <c r="H31" s="29">
        <f t="shared" si="4"/>
        <v>139</v>
      </c>
    </row>
    <row r="32" spans="1:8" ht="15" customHeight="1" x14ac:dyDescent="0.2">
      <c r="A32" s="27" t="s">
        <v>19</v>
      </c>
      <c r="B32" s="10">
        <v>120</v>
      </c>
      <c r="C32" s="25">
        <f t="shared" si="5"/>
        <v>22000</v>
      </c>
      <c r="D32" s="28">
        <f t="shared" si="3"/>
        <v>2640000</v>
      </c>
      <c r="E32" s="10">
        <v>0</v>
      </c>
      <c r="F32" s="10">
        <v>0</v>
      </c>
      <c r="G32" s="10">
        <v>0</v>
      </c>
      <c r="H32" s="29">
        <f t="shared" si="4"/>
        <v>120</v>
      </c>
    </row>
    <row r="33" spans="1:8" ht="15" customHeight="1" x14ac:dyDescent="0.2">
      <c r="A33" s="27" t="s">
        <v>20</v>
      </c>
      <c r="B33" s="10">
        <v>211</v>
      </c>
      <c r="C33" s="25">
        <f t="shared" si="5"/>
        <v>25000</v>
      </c>
      <c r="D33" s="28">
        <f t="shared" si="3"/>
        <v>5275000</v>
      </c>
      <c r="E33" s="10">
        <v>0</v>
      </c>
      <c r="F33" s="10">
        <v>0</v>
      </c>
      <c r="G33" s="10">
        <v>0</v>
      </c>
      <c r="H33" s="29">
        <f t="shared" si="4"/>
        <v>211</v>
      </c>
    </row>
    <row r="34" spans="1:8" ht="15" customHeight="1" x14ac:dyDescent="0.2">
      <c r="A34" s="27" t="s">
        <v>21</v>
      </c>
      <c r="B34" s="10">
        <v>0</v>
      </c>
      <c r="C34" s="25">
        <f t="shared" si="5"/>
        <v>5700</v>
      </c>
      <c r="D34" s="28">
        <f t="shared" si="3"/>
        <v>0</v>
      </c>
      <c r="E34" s="10">
        <v>0</v>
      </c>
      <c r="F34" s="10">
        <v>0</v>
      </c>
      <c r="G34" s="10">
        <v>0</v>
      </c>
      <c r="H34" s="29">
        <f t="shared" si="4"/>
        <v>0</v>
      </c>
    </row>
    <row r="35" spans="1:8" ht="15" customHeight="1" x14ac:dyDescent="0.2">
      <c r="A35" s="27" t="s">
        <v>22</v>
      </c>
      <c r="B35" s="10">
        <v>4</v>
      </c>
      <c r="C35" s="25">
        <f t="shared" si="5"/>
        <v>7400</v>
      </c>
      <c r="D35" s="28">
        <f t="shared" si="3"/>
        <v>29600</v>
      </c>
      <c r="E35" s="10">
        <v>0</v>
      </c>
      <c r="F35" s="10">
        <v>0</v>
      </c>
      <c r="G35" s="10">
        <v>0</v>
      </c>
      <c r="H35" s="29">
        <f t="shared" si="4"/>
        <v>4</v>
      </c>
    </row>
    <row r="36" spans="1:8" ht="15" customHeight="1" thickBot="1" x14ac:dyDescent="0.25">
      <c r="A36" s="98" t="s">
        <v>23</v>
      </c>
      <c r="B36" s="12">
        <v>0</v>
      </c>
      <c r="C36" s="25">
        <f t="shared" si="5"/>
        <v>7700</v>
      </c>
      <c r="D36" s="100">
        <f t="shared" si="3"/>
        <v>0</v>
      </c>
      <c r="E36" s="10">
        <v>0</v>
      </c>
      <c r="F36" s="10">
        <v>0</v>
      </c>
      <c r="G36" s="10">
        <v>0</v>
      </c>
      <c r="H36" s="29">
        <f t="shared" si="4"/>
        <v>0</v>
      </c>
    </row>
    <row r="37" spans="1:8" ht="15" customHeight="1" thickBot="1" x14ac:dyDescent="0.25">
      <c r="A37" s="101" t="s">
        <v>24</v>
      </c>
      <c r="B37" s="102">
        <f>SUM(B28:B36)</f>
        <v>2441</v>
      </c>
      <c r="C37" s="112"/>
      <c r="D37" s="103">
        <f>SUM(D28:D36)</f>
        <v>25331800</v>
      </c>
      <c r="E37" s="104">
        <f>SUM(E28:E36)</f>
        <v>32</v>
      </c>
      <c r="F37" s="104">
        <f t="shared" ref="F37:G37" si="6">SUM(F28:F36)</f>
        <v>0</v>
      </c>
      <c r="G37" s="104">
        <f t="shared" si="6"/>
        <v>0</v>
      </c>
      <c r="H37" s="106">
        <f>SUM(H28:H36)</f>
        <v>2473</v>
      </c>
    </row>
    <row r="38" spans="1:8" ht="15" customHeight="1" x14ac:dyDescent="0.2">
      <c r="A38" s="107" t="s">
        <v>25</v>
      </c>
      <c r="B38" s="108">
        <f>SUM(B28:B33)</f>
        <v>2437</v>
      </c>
      <c r="C38" s="138"/>
      <c r="D38" s="15">
        <f>+B38*278</f>
        <v>677486</v>
      </c>
      <c r="E38" s="37"/>
      <c r="F38" s="37"/>
      <c r="G38" s="37"/>
      <c r="H38" s="37"/>
    </row>
    <row r="39" spans="1:8" ht="15" customHeight="1" x14ac:dyDescent="0.2">
      <c r="A39" s="34" t="s">
        <v>26</v>
      </c>
      <c r="B39" s="139"/>
      <c r="C39" s="139"/>
      <c r="D39" s="3">
        <v>10900</v>
      </c>
      <c r="E39" s="41"/>
      <c r="F39" s="41"/>
      <c r="G39" s="41"/>
      <c r="H39" s="41"/>
    </row>
    <row r="40" spans="1:8" ht="15" customHeight="1" thickBot="1" x14ac:dyDescent="0.25">
      <c r="A40" s="38" t="s">
        <v>30</v>
      </c>
      <c r="B40" s="140"/>
      <c r="C40" s="140"/>
      <c r="D40" s="40">
        <f>D39+D37</f>
        <v>25342700</v>
      </c>
      <c r="E40" s="41"/>
      <c r="F40" s="41"/>
      <c r="G40" s="41"/>
      <c r="H40" s="41"/>
    </row>
    <row r="41" spans="1:8" ht="12.75" customHeight="1" thickBot="1" x14ac:dyDescent="0.25">
      <c r="A41" s="93"/>
      <c r="B41" s="41"/>
      <c r="C41" s="41"/>
      <c r="D41" s="80"/>
      <c r="E41" s="41"/>
      <c r="F41" s="41"/>
      <c r="G41" s="41"/>
      <c r="H41" s="41"/>
    </row>
    <row r="42" spans="1:8" ht="12.75" customHeight="1" thickBot="1" x14ac:dyDescent="0.25">
      <c r="A42" s="175" t="s">
        <v>31</v>
      </c>
      <c r="B42" s="175"/>
      <c r="C42" s="175"/>
      <c r="D42" s="175"/>
      <c r="E42" s="175"/>
      <c r="F42" s="175"/>
      <c r="G42" s="175"/>
      <c r="H42" s="175"/>
    </row>
    <row r="43" spans="1:8" ht="36.75" thickBot="1" x14ac:dyDescent="0.25">
      <c r="A43" s="23" t="s">
        <v>7</v>
      </c>
      <c r="B43" s="23" t="s">
        <v>8</v>
      </c>
      <c r="C43" s="23" t="s">
        <v>9</v>
      </c>
      <c r="D43" s="23" t="s">
        <v>10</v>
      </c>
      <c r="E43" s="23" t="s">
        <v>11</v>
      </c>
      <c r="F43" s="23" t="s">
        <v>12</v>
      </c>
      <c r="G43" s="23" t="s">
        <v>13</v>
      </c>
      <c r="H43" s="23" t="s">
        <v>32</v>
      </c>
    </row>
    <row r="44" spans="1:8" ht="15" customHeight="1" x14ac:dyDescent="0.2">
      <c r="A44" s="24" t="s">
        <v>15</v>
      </c>
      <c r="B44" s="4">
        <f t="shared" ref="B44:B52" si="7">+B12+B28</f>
        <v>1936</v>
      </c>
      <c r="C44" s="25">
        <f>C12</f>
        <v>7400</v>
      </c>
      <c r="D44" s="25">
        <f t="shared" ref="D44:D52" si="8">C44*B44</f>
        <v>14326400</v>
      </c>
      <c r="E44" s="4">
        <f t="shared" ref="E44:G52" si="9">E12+E28</f>
        <v>69</v>
      </c>
      <c r="F44" s="4">
        <f t="shared" si="9"/>
        <v>0</v>
      </c>
      <c r="G44" s="4">
        <f t="shared" si="9"/>
        <v>0</v>
      </c>
      <c r="H44" s="26">
        <f t="shared" ref="H44:H52" si="10">B44+E44+F44+G44</f>
        <v>2005</v>
      </c>
    </row>
    <row r="45" spans="1:8" ht="15" customHeight="1" x14ac:dyDescent="0.2">
      <c r="A45" s="27" t="s">
        <v>16</v>
      </c>
      <c r="B45" s="4">
        <f t="shared" si="7"/>
        <v>141</v>
      </c>
      <c r="C45" s="25">
        <f t="shared" ref="C45:C52" si="11">C13</f>
        <v>3400</v>
      </c>
      <c r="D45" s="28">
        <f t="shared" si="8"/>
        <v>479400</v>
      </c>
      <c r="E45" s="5">
        <f t="shared" si="9"/>
        <v>0</v>
      </c>
      <c r="F45" s="5">
        <f t="shared" si="9"/>
        <v>0</v>
      </c>
      <c r="G45" s="5">
        <f t="shared" si="9"/>
        <v>0</v>
      </c>
      <c r="H45" s="29">
        <f t="shared" si="10"/>
        <v>141</v>
      </c>
    </row>
    <row r="46" spans="1:8" ht="15" customHeight="1" x14ac:dyDescent="0.2">
      <c r="A46" s="27" t="s">
        <v>17</v>
      </c>
      <c r="B46" s="4">
        <f t="shared" si="7"/>
        <v>2026</v>
      </c>
      <c r="C46" s="25">
        <f t="shared" si="11"/>
        <v>8100</v>
      </c>
      <c r="D46" s="28">
        <f t="shared" si="8"/>
        <v>16410600</v>
      </c>
      <c r="E46" s="5">
        <f t="shared" si="9"/>
        <v>8</v>
      </c>
      <c r="F46" s="5">
        <f t="shared" si="9"/>
        <v>0</v>
      </c>
      <c r="G46" s="5">
        <f t="shared" si="9"/>
        <v>0</v>
      </c>
      <c r="H46" s="29">
        <f t="shared" si="10"/>
        <v>2034</v>
      </c>
    </row>
    <row r="47" spans="1:8" ht="15" customHeight="1" x14ac:dyDescent="0.2">
      <c r="A47" s="27" t="s">
        <v>18</v>
      </c>
      <c r="B47" s="4">
        <f t="shared" si="7"/>
        <v>293</v>
      </c>
      <c r="C47" s="25">
        <f t="shared" si="11"/>
        <v>17200</v>
      </c>
      <c r="D47" s="28">
        <f t="shared" si="8"/>
        <v>5039600</v>
      </c>
      <c r="E47" s="5">
        <f t="shared" si="9"/>
        <v>0</v>
      </c>
      <c r="F47" s="5">
        <f t="shared" si="9"/>
        <v>0</v>
      </c>
      <c r="G47" s="5">
        <f t="shared" si="9"/>
        <v>0</v>
      </c>
      <c r="H47" s="29">
        <f t="shared" si="10"/>
        <v>293</v>
      </c>
    </row>
    <row r="48" spans="1:8" ht="15" customHeight="1" x14ac:dyDescent="0.2">
      <c r="A48" s="27" t="s">
        <v>19</v>
      </c>
      <c r="B48" s="4">
        <f t="shared" si="7"/>
        <v>255</v>
      </c>
      <c r="C48" s="25">
        <f t="shared" si="11"/>
        <v>22000</v>
      </c>
      <c r="D48" s="28">
        <f t="shared" si="8"/>
        <v>5610000</v>
      </c>
      <c r="E48" s="5">
        <f t="shared" si="9"/>
        <v>0</v>
      </c>
      <c r="F48" s="5">
        <f t="shared" si="9"/>
        <v>0</v>
      </c>
      <c r="G48" s="5">
        <f t="shared" si="9"/>
        <v>0</v>
      </c>
      <c r="H48" s="29">
        <f t="shared" si="10"/>
        <v>255</v>
      </c>
    </row>
    <row r="49" spans="1:10" ht="15" customHeight="1" x14ac:dyDescent="0.2">
      <c r="A49" s="27" t="s">
        <v>20</v>
      </c>
      <c r="B49" s="4">
        <f t="shared" si="7"/>
        <v>581</v>
      </c>
      <c r="C49" s="25">
        <f t="shared" si="11"/>
        <v>25000</v>
      </c>
      <c r="D49" s="28">
        <f t="shared" si="8"/>
        <v>14525000</v>
      </c>
      <c r="E49" s="5">
        <f t="shared" si="9"/>
        <v>0</v>
      </c>
      <c r="F49" s="5">
        <f t="shared" si="9"/>
        <v>0</v>
      </c>
      <c r="G49" s="5">
        <f t="shared" si="9"/>
        <v>0</v>
      </c>
      <c r="H49" s="29">
        <f t="shared" si="10"/>
        <v>581</v>
      </c>
    </row>
    <row r="50" spans="1:10" ht="15" customHeight="1" x14ac:dyDescent="0.2">
      <c r="A50" s="27" t="s">
        <v>21</v>
      </c>
      <c r="B50" s="4">
        <f t="shared" si="7"/>
        <v>9</v>
      </c>
      <c r="C50" s="25">
        <f t="shared" si="11"/>
        <v>5700</v>
      </c>
      <c r="D50" s="28">
        <f t="shared" si="8"/>
        <v>51300</v>
      </c>
      <c r="E50" s="5">
        <f t="shared" si="9"/>
        <v>0</v>
      </c>
      <c r="F50" s="5">
        <f t="shared" si="9"/>
        <v>0</v>
      </c>
      <c r="G50" s="5">
        <f t="shared" si="9"/>
        <v>0</v>
      </c>
      <c r="H50" s="29">
        <f t="shared" si="10"/>
        <v>9</v>
      </c>
    </row>
    <row r="51" spans="1:10" ht="15" customHeight="1" x14ac:dyDescent="0.2">
      <c r="A51" s="27" t="s">
        <v>22</v>
      </c>
      <c r="B51" s="4">
        <f t="shared" si="7"/>
        <v>8</v>
      </c>
      <c r="C51" s="25">
        <f t="shared" si="11"/>
        <v>7400</v>
      </c>
      <c r="D51" s="28">
        <f t="shared" si="8"/>
        <v>59200</v>
      </c>
      <c r="E51" s="5">
        <f t="shared" si="9"/>
        <v>0</v>
      </c>
      <c r="F51" s="5">
        <f t="shared" si="9"/>
        <v>0</v>
      </c>
      <c r="G51" s="5">
        <f t="shared" si="9"/>
        <v>0</v>
      </c>
      <c r="H51" s="29">
        <f t="shared" si="10"/>
        <v>8</v>
      </c>
    </row>
    <row r="52" spans="1:10" ht="15" customHeight="1" thickBot="1" x14ac:dyDescent="0.25">
      <c r="A52" s="98" t="s">
        <v>23</v>
      </c>
      <c r="B52" s="113">
        <f t="shared" si="7"/>
        <v>0</v>
      </c>
      <c r="C52" s="25">
        <f t="shared" si="11"/>
        <v>7700</v>
      </c>
      <c r="D52" s="100">
        <f t="shared" si="8"/>
        <v>0</v>
      </c>
      <c r="E52" s="5">
        <f t="shared" si="9"/>
        <v>0</v>
      </c>
      <c r="F52" s="5">
        <f t="shared" si="9"/>
        <v>0</v>
      </c>
      <c r="G52" s="5">
        <f t="shared" si="9"/>
        <v>0</v>
      </c>
      <c r="H52" s="29">
        <f t="shared" si="10"/>
        <v>0</v>
      </c>
    </row>
    <row r="53" spans="1:10" ht="15" customHeight="1" thickBot="1" x14ac:dyDescent="0.25">
      <c r="A53" s="101" t="s">
        <v>24</v>
      </c>
      <c r="B53" s="102">
        <f>SUM(B44:B52)</f>
        <v>5249</v>
      </c>
      <c r="C53" s="141"/>
      <c r="D53" s="103">
        <f>SUM(D44:D52)</f>
        <v>56501500</v>
      </c>
      <c r="E53" s="104">
        <f>SUM(E44:E52)</f>
        <v>77</v>
      </c>
      <c r="F53" s="105">
        <f>SUM(F44:F52)</f>
        <v>0</v>
      </c>
      <c r="G53" s="105">
        <f>SUM(G44:G52)</f>
        <v>0</v>
      </c>
      <c r="H53" s="106">
        <f>SUM(H44:H52)</f>
        <v>5326</v>
      </c>
    </row>
    <row r="54" spans="1:10" ht="15" customHeight="1" x14ac:dyDescent="0.2">
      <c r="A54" s="107" t="s">
        <v>25</v>
      </c>
      <c r="B54" s="108">
        <f>B22+B38</f>
        <v>5232</v>
      </c>
      <c r="C54" s="138"/>
      <c r="D54" s="15">
        <f>D38+D22</f>
        <v>1454496</v>
      </c>
      <c r="E54" s="37"/>
      <c r="F54" s="37"/>
      <c r="G54" s="37"/>
      <c r="H54" s="37"/>
    </row>
    <row r="55" spans="1:10" ht="15" customHeight="1" x14ac:dyDescent="0.2">
      <c r="A55" s="34" t="s">
        <v>26</v>
      </c>
      <c r="B55" s="139"/>
      <c r="C55" s="139"/>
      <c r="D55" s="36">
        <f>D39+D23</f>
        <v>25300</v>
      </c>
      <c r="E55" s="41"/>
      <c r="F55" s="41"/>
      <c r="G55" s="41"/>
      <c r="H55" s="41"/>
    </row>
    <row r="56" spans="1:10" ht="15" customHeight="1" thickBot="1" x14ac:dyDescent="0.25">
      <c r="A56" s="38" t="s">
        <v>46</v>
      </c>
      <c r="B56" s="140"/>
      <c r="C56" s="140"/>
      <c r="D56" s="40">
        <f>D55+D53</f>
        <v>56526800</v>
      </c>
      <c r="E56" s="41"/>
      <c r="F56" s="41"/>
      <c r="G56" s="41"/>
      <c r="H56" s="41"/>
    </row>
    <row r="57" spans="1:10" ht="13.5" thickBot="1" x14ac:dyDescent="0.25">
      <c r="A57" s="63"/>
      <c r="B57" s="41"/>
      <c r="C57" s="41"/>
      <c r="D57" s="114"/>
      <c r="E57" s="41"/>
      <c r="F57" s="41"/>
      <c r="G57" s="41"/>
      <c r="H57" s="41"/>
    </row>
    <row r="58" spans="1:10" ht="21" customHeight="1" x14ac:dyDescent="0.2">
      <c r="A58" s="162" t="s">
        <v>53</v>
      </c>
      <c r="B58" s="163"/>
      <c r="C58" s="163"/>
      <c r="D58" s="164"/>
      <c r="E58" s="162" t="s">
        <v>54</v>
      </c>
      <c r="F58" s="163"/>
      <c r="G58" s="163"/>
      <c r="H58" s="164"/>
      <c r="J58" s="64"/>
    </row>
    <row r="59" spans="1:10" ht="24" x14ac:dyDescent="0.2">
      <c r="A59" s="115" t="s">
        <v>7</v>
      </c>
      <c r="B59" s="116" t="s">
        <v>9</v>
      </c>
      <c r="C59" s="116" t="s">
        <v>33</v>
      </c>
      <c r="D59" s="117" t="s">
        <v>34</v>
      </c>
      <c r="E59" s="115" t="s">
        <v>7</v>
      </c>
      <c r="F59" s="116" t="s">
        <v>9</v>
      </c>
      <c r="G59" s="116" t="s">
        <v>33</v>
      </c>
      <c r="H59" s="117" t="s">
        <v>34</v>
      </c>
      <c r="J59" s="64"/>
    </row>
    <row r="60" spans="1:10" ht="15" hidden="1" customHeight="1" x14ac:dyDescent="0.2">
      <c r="A60" s="147" t="s">
        <v>15</v>
      </c>
      <c r="B60" s="118">
        <v>6400</v>
      </c>
      <c r="C60" s="119">
        <v>0</v>
      </c>
      <c r="D60" s="120">
        <f>B60*C60</f>
        <v>0</v>
      </c>
      <c r="E60" s="147" t="s">
        <v>15</v>
      </c>
      <c r="F60" s="118">
        <v>6400</v>
      </c>
      <c r="G60" s="119">
        <v>0</v>
      </c>
      <c r="H60" s="120">
        <f>F60*G60</f>
        <v>0</v>
      </c>
      <c r="J60" s="64"/>
    </row>
    <row r="61" spans="1:10" ht="15" customHeight="1" x14ac:dyDescent="0.2">
      <c r="A61" s="147"/>
      <c r="B61" s="118">
        <v>6900</v>
      </c>
      <c r="C61" s="13">
        <v>0</v>
      </c>
      <c r="D61" s="120">
        <f t="shared" ref="D61:D66" si="12">B61*C61</f>
        <v>0</v>
      </c>
      <c r="E61" s="147"/>
      <c r="F61" s="118">
        <f>C12</f>
        <v>7400</v>
      </c>
      <c r="G61" s="13">
        <v>14</v>
      </c>
      <c r="H61" s="120">
        <f t="shared" ref="H61:H66" si="13">F61*G61</f>
        <v>103600</v>
      </c>
      <c r="J61" s="64"/>
    </row>
    <row r="62" spans="1:10" ht="15" customHeight="1" x14ac:dyDescent="0.2">
      <c r="A62" s="142" t="s">
        <v>17</v>
      </c>
      <c r="B62" s="118">
        <v>7600</v>
      </c>
      <c r="C62" s="13">
        <v>0</v>
      </c>
      <c r="D62" s="120">
        <f t="shared" si="12"/>
        <v>0</v>
      </c>
      <c r="E62" s="143" t="s">
        <v>17</v>
      </c>
      <c r="F62" s="118">
        <f>C14</f>
        <v>8100</v>
      </c>
      <c r="G62" s="13">
        <v>21</v>
      </c>
      <c r="H62" s="120">
        <f t="shared" si="13"/>
        <v>170100</v>
      </c>
      <c r="J62" s="64"/>
    </row>
    <row r="63" spans="1:10" ht="15" customHeight="1" x14ac:dyDescent="0.2">
      <c r="A63" s="142" t="s">
        <v>18</v>
      </c>
      <c r="B63" s="118">
        <v>16100</v>
      </c>
      <c r="C63" s="13">
        <v>0</v>
      </c>
      <c r="D63" s="120">
        <f t="shared" si="12"/>
        <v>0</v>
      </c>
      <c r="E63" s="143" t="s">
        <v>18</v>
      </c>
      <c r="F63" s="118">
        <f t="shared" ref="F63:F65" si="14">C15</f>
        <v>17200</v>
      </c>
      <c r="G63" s="13">
        <v>2</v>
      </c>
      <c r="H63" s="120">
        <f t="shared" si="13"/>
        <v>34400</v>
      </c>
      <c r="J63" s="64"/>
    </row>
    <row r="64" spans="1:10" ht="15" customHeight="1" x14ac:dyDescent="0.2">
      <c r="A64" s="142" t="s">
        <v>19</v>
      </c>
      <c r="B64" s="118">
        <v>20600</v>
      </c>
      <c r="C64" s="13">
        <v>0</v>
      </c>
      <c r="D64" s="120">
        <f t="shared" si="12"/>
        <v>0</v>
      </c>
      <c r="E64" s="143" t="s">
        <v>19</v>
      </c>
      <c r="F64" s="118">
        <f t="shared" si="14"/>
        <v>22000</v>
      </c>
      <c r="G64" s="13">
        <v>0</v>
      </c>
      <c r="H64" s="120">
        <f t="shared" si="13"/>
        <v>0</v>
      </c>
      <c r="J64" s="64"/>
    </row>
    <row r="65" spans="1:10" ht="15" customHeight="1" thickBot="1" x14ac:dyDescent="0.25">
      <c r="A65" s="142" t="s">
        <v>20</v>
      </c>
      <c r="B65" s="118">
        <v>23400</v>
      </c>
      <c r="C65" s="13">
        <v>0</v>
      </c>
      <c r="D65" s="120">
        <f t="shared" si="12"/>
        <v>0</v>
      </c>
      <c r="E65" s="143" t="s">
        <v>20</v>
      </c>
      <c r="F65" s="118">
        <f t="shared" si="14"/>
        <v>25000</v>
      </c>
      <c r="G65" s="13">
        <v>0</v>
      </c>
      <c r="H65" s="120">
        <f t="shared" si="13"/>
        <v>0</v>
      </c>
      <c r="J65" s="64"/>
    </row>
    <row r="66" spans="1:10" ht="15" hidden="1" customHeight="1" thickBot="1" x14ac:dyDescent="0.25">
      <c r="A66" s="121"/>
      <c r="B66" s="122"/>
      <c r="C66" s="123">
        <v>0</v>
      </c>
      <c r="D66" s="124">
        <f t="shared" si="12"/>
        <v>0</v>
      </c>
      <c r="E66" s="121"/>
      <c r="F66" s="122"/>
      <c r="G66" s="123">
        <v>0</v>
      </c>
      <c r="H66" s="124">
        <f t="shared" si="13"/>
        <v>0</v>
      </c>
      <c r="J66" s="64"/>
    </row>
    <row r="67" spans="1:10" ht="27" customHeight="1" thickBot="1" x14ac:dyDescent="0.25">
      <c r="A67" s="148" t="s">
        <v>35</v>
      </c>
      <c r="B67" s="149"/>
      <c r="C67" s="125">
        <f>SUM(C60:C66)</f>
        <v>0</v>
      </c>
      <c r="D67" s="126">
        <f>+D61+D62+D63+D64+D65</f>
        <v>0</v>
      </c>
      <c r="E67" s="148" t="s">
        <v>35</v>
      </c>
      <c r="F67" s="149"/>
      <c r="G67" s="125">
        <f>SUM(G60:G66)</f>
        <v>37</v>
      </c>
      <c r="H67" s="126">
        <f>+H61+H62+H63+H64+H65</f>
        <v>308100</v>
      </c>
      <c r="J67" s="64"/>
    </row>
    <row r="68" spans="1:10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</row>
    <row r="69" spans="1:10" ht="13.5" thickBot="1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</row>
    <row r="70" spans="1:10" s="64" customFormat="1" ht="23.1" customHeight="1" x14ac:dyDescent="0.2">
      <c r="A70" s="144" t="s">
        <v>36</v>
      </c>
      <c r="B70" s="152">
        <f>D56</f>
        <v>56526800</v>
      </c>
      <c r="C70" s="153"/>
      <c r="D70" s="127"/>
    </row>
    <row r="71" spans="1:10" s="64" customFormat="1" ht="23.1" customHeight="1" x14ac:dyDescent="0.2">
      <c r="A71" s="115" t="s">
        <v>37</v>
      </c>
      <c r="B71" s="154">
        <f>D67+H67</f>
        <v>308100</v>
      </c>
      <c r="C71" s="155"/>
    </row>
    <row r="72" spans="1:10" s="64" customFormat="1" ht="23.1" customHeight="1" x14ac:dyDescent="0.2">
      <c r="A72" s="145" t="s">
        <v>38</v>
      </c>
      <c r="B72" s="156">
        <f>B54*278</f>
        <v>1454496</v>
      </c>
      <c r="C72" s="157"/>
      <c r="D72" s="128"/>
    </row>
    <row r="73" spans="1:10" s="64" customFormat="1" ht="23.1" customHeight="1" x14ac:dyDescent="0.2">
      <c r="A73" s="78" t="s">
        <v>39</v>
      </c>
      <c r="B73" s="158">
        <f>B70*10%</f>
        <v>5652680</v>
      </c>
      <c r="C73" s="159"/>
      <c r="D73" s="80"/>
    </row>
    <row r="74" spans="1:10" s="64" customFormat="1" ht="23.1" customHeight="1" x14ac:dyDescent="0.2">
      <c r="A74" s="145" t="s">
        <v>40</v>
      </c>
      <c r="B74" s="156">
        <f>ROUND((B70-B72-B73)*70%,0)</f>
        <v>34593737</v>
      </c>
      <c r="C74" s="157"/>
      <c r="D74" s="80"/>
      <c r="E74" s="76"/>
      <c r="F74" s="76"/>
      <c r="G74" s="76"/>
    </row>
    <row r="75" spans="1:10" s="64" customFormat="1" ht="23.1" customHeight="1" thickBot="1" x14ac:dyDescent="0.25">
      <c r="A75" s="146" t="s">
        <v>52</v>
      </c>
      <c r="B75" s="160">
        <f>ROUND((B70-B72-B73)*30%,0)</f>
        <v>14825887</v>
      </c>
      <c r="C75" s="161"/>
      <c r="D75" s="80"/>
      <c r="E75" s="89"/>
      <c r="F75" s="89"/>
      <c r="G75" s="89"/>
    </row>
    <row r="76" spans="1:10" ht="20.25" customHeight="1" x14ac:dyDescent="0.2">
      <c r="A76" s="64"/>
      <c r="B76" s="64"/>
      <c r="C76" s="64"/>
      <c r="D76" s="80"/>
      <c r="E76" s="151" t="s">
        <v>47</v>
      </c>
      <c r="F76" s="151"/>
      <c r="G76" s="151"/>
      <c r="H76" s="64"/>
      <c r="I76" s="64"/>
      <c r="J76" s="64"/>
    </row>
    <row r="77" spans="1:10" ht="14.25" customHeight="1" x14ac:dyDescent="0.2">
      <c r="A77" s="150"/>
      <c r="B77" s="150"/>
      <c r="C77" s="150"/>
      <c r="D77" s="150"/>
      <c r="E77" s="150"/>
      <c r="F77" s="150"/>
      <c r="G77" s="150"/>
      <c r="H77" s="150"/>
      <c r="I77" s="150"/>
      <c r="J77" s="150"/>
    </row>
    <row r="78" spans="1:10" ht="15.75" customHeight="1" x14ac:dyDescent="0.2">
      <c r="A78" s="150"/>
      <c r="B78" s="150"/>
      <c r="C78" s="150"/>
      <c r="D78" s="150"/>
      <c r="E78" s="150"/>
      <c r="F78" s="150"/>
      <c r="G78" s="150"/>
      <c r="H78" s="150"/>
      <c r="I78" s="150"/>
      <c r="J78" s="150"/>
    </row>
    <row r="79" spans="1:10" ht="20.100000000000001" customHeight="1" x14ac:dyDescent="0.2">
      <c r="A79" s="64"/>
      <c r="B79" s="64"/>
      <c r="C79" s="64"/>
      <c r="D79" s="80"/>
      <c r="E79" s="64"/>
      <c r="F79" s="64"/>
      <c r="G79" s="64"/>
      <c r="H79" s="64"/>
      <c r="I79" s="64"/>
      <c r="J79" s="64"/>
    </row>
    <row r="80" spans="1:10" ht="20.100000000000001" customHeight="1" x14ac:dyDescent="0.2">
      <c r="A80" s="64"/>
      <c r="B80" s="64"/>
      <c r="C80" s="64"/>
      <c r="D80" s="80"/>
      <c r="E80" s="64"/>
      <c r="F80" s="64"/>
      <c r="G80" s="64"/>
      <c r="H80" s="64"/>
      <c r="I80" s="64"/>
      <c r="J80" s="64"/>
    </row>
    <row r="81" spans="1:10" ht="20.100000000000001" customHeight="1" x14ac:dyDescent="0.2">
      <c r="A81" s="151"/>
      <c r="B81" s="151"/>
      <c r="C81" s="151"/>
      <c r="D81" s="80"/>
      <c r="E81" s="64"/>
      <c r="F81" s="64"/>
      <c r="G81" s="64"/>
      <c r="H81" s="64"/>
      <c r="I81" s="64"/>
      <c r="J81" s="64"/>
    </row>
    <row r="82" spans="1:10" ht="20.100000000000001" customHeight="1" x14ac:dyDescent="0.2">
      <c r="D82" s="80"/>
      <c r="E82" s="64"/>
      <c r="F82" s="64"/>
      <c r="G82" s="64"/>
      <c r="H82" s="64"/>
      <c r="I82" s="64"/>
      <c r="J82" s="64"/>
    </row>
    <row r="83" spans="1:10" ht="20.100000000000001" customHeight="1" x14ac:dyDescent="0.2">
      <c r="A83" s="64"/>
      <c r="B83" s="64"/>
      <c r="C83" s="64"/>
      <c r="E83" s="64"/>
      <c r="F83" s="64"/>
      <c r="G83" s="64"/>
      <c r="H83" s="64"/>
      <c r="I83" s="64"/>
      <c r="J83" s="64"/>
    </row>
    <row r="84" spans="1:10" ht="0.75" customHeight="1" x14ac:dyDescent="0.2">
      <c r="A84" s="64"/>
      <c r="B84" s="64"/>
      <c r="C84" s="64"/>
      <c r="E84" s="64"/>
      <c r="F84" s="64"/>
      <c r="G84" s="64"/>
      <c r="H84" s="64"/>
      <c r="I84" s="64"/>
      <c r="J84" s="64"/>
    </row>
    <row r="85" spans="1:10" ht="19.5" customHeight="1" x14ac:dyDescent="0.2">
      <c r="E85" s="64"/>
      <c r="F85" s="64"/>
      <c r="G85" s="64"/>
      <c r="H85" s="64"/>
      <c r="I85" s="64"/>
      <c r="J85" s="64"/>
    </row>
    <row r="86" spans="1:10" ht="19.5" customHeight="1" x14ac:dyDescent="0.2">
      <c r="E86" s="64"/>
      <c r="F86" s="64"/>
      <c r="G86" s="64"/>
      <c r="H86" s="64"/>
      <c r="I86" s="64"/>
      <c r="J86" s="64"/>
    </row>
    <row r="87" spans="1:10" ht="19.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</row>
    <row r="88" spans="1:10" ht="19.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</row>
    <row r="89" spans="1:10" ht="20.100000000000001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</row>
    <row r="90" spans="1:10" ht="20.100000000000001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</row>
    <row r="91" spans="1:10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</row>
    <row r="92" spans="1:10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</row>
    <row r="93" spans="1:10" x14ac:dyDescent="0.2">
      <c r="A93" s="64"/>
      <c r="B93" s="64"/>
      <c r="C93" s="64"/>
      <c r="D93" s="64"/>
      <c r="G93" s="64"/>
      <c r="H93" s="64"/>
      <c r="I93" s="64"/>
      <c r="J93" s="64"/>
    </row>
    <row r="94" spans="1:10" x14ac:dyDescent="0.2">
      <c r="G94" s="64"/>
      <c r="H94" s="64"/>
      <c r="I94" s="64"/>
      <c r="J94" s="64"/>
    </row>
    <row r="95" spans="1:10" x14ac:dyDescent="0.2">
      <c r="G95" s="64"/>
      <c r="H95" s="64"/>
      <c r="I95" s="64"/>
      <c r="J95" s="64"/>
    </row>
    <row r="96" spans="1:10" x14ac:dyDescent="0.2">
      <c r="G96" s="64"/>
      <c r="H96" s="64"/>
      <c r="I96" s="64"/>
      <c r="J96" s="64"/>
    </row>
    <row r="97" spans="7:10" x14ac:dyDescent="0.2">
      <c r="G97" s="64"/>
      <c r="H97" s="64"/>
      <c r="I97" s="64"/>
      <c r="J97" s="64"/>
    </row>
    <row r="98" spans="7:10" x14ac:dyDescent="0.2">
      <c r="G98" s="64"/>
      <c r="H98" s="64"/>
      <c r="I98" s="64"/>
      <c r="J98" s="64"/>
    </row>
    <row r="99" spans="7:10" x14ac:dyDescent="0.2">
      <c r="G99" s="64"/>
      <c r="H99" s="64"/>
      <c r="I99" s="64"/>
      <c r="J99" s="64"/>
    </row>
    <row r="100" spans="7:10" x14ac:dyDescent="0.2">
      <c r="G100" s="64"/>
      <c r="H100" s="64"/>
      <c r="I100" s="64"/>
      <c r="J100" s="64"/>
    </row>
    <row r="101" spans="7:10" x14ac:dyDescent="0.2">
      <c r="G101" s="64"/>
      <c r="H101" s="64"/>
      <c r="I101" s="64"/>
      <c r="J101" s="64"/>
    </row>
    <row r="102" spans="7:10" x14ac:dyDescent="0.2">
      <c r="G102" s="64"/>
      <c r="H102" s="64"/>
      <c r="I102" s="64"/>
      <c r="J102" s="64"/>
    </row>
    <row r="103" spans="7:10" x14ac:dyDescent="0.2">
      <c r="G103" s="64"/>
      <c r="H103" s="64"/>
      <c r="I103" s="64"/>
      <c r="J103" s="64"/>
    </row>
    <row r="104" spans="7:10" x14ac:dyDescent="0.2">
      <c r="G104" s="64"/>
      <c r="H104" s="64"/>
      <c r="I104" s="64"/>
      <c r="J104" s="64"/>
    </row>
    <row r="105" spans="7:10" x14ac:dyDescent="0.2">
      <c r="G105" s="64"/>
      <c r="H105" s="64"/>
      <c r="I105" s="64"/>
      <c r="J105" s="64"/>
    </row>
    <row r="106" spans="7:10" x14ac:dyDescent="0.2">
      <c r="G106" s="64"/>
      <c r="H106" s="64"/>
      <c r="I106" s="64"/>
      <c r="J106" s="64"/>
    </row>
    <row r="107" spans="7:10" x14ac:dyDescent="0.2">
      <c r="G107" s="64"/>
      <c r="H107" s="64"/>
      <c r="I107" s="64"/>
      <c r="J107" s="64"/>
    </row>
    <row r="108" spans="7:10" x14ac:dyDescent="0.2">
      <c r="G108" s="64"/>
      <c r="H108" s="64"/>
      <c r="I108" s="64"/>
      <c r="J108" s="64"/>
    </row>
    <row r="109" spans="7:10" x14ac:dyDescent="0.2">
      <c r="G109" s="64"/>
      <c r="H109" s="64"/>
      <c r="I109" s="64"/>
      <c r="J109" s="64"/>
    </row>
    <row r="110" spans="7:10" x14ac:dyDescent="0.2">
      <c r="G110" s="64"/>
      <c r="H110" s="64"/>
      <c r="I110" s="64"/>
      <c r="J110" s="64"/>
    </row>
    <row r="111" spans="7:10" x14ac:dyDescent="0.2">
      <c r="G111" s="64"/>
      <c r="H111" s="64"/>
      <c r="I111" s="64"/>
      <c r="J111" s="64"/>
    </row>
    <row r="112" spans="7:10" x14ac:dyDescent="0.2">
      <c r="G112" s="64"/>
      <c r="H112" s="64"/>
      <c r="I112" s="64"/>
      <c r="J112" s="64"/>
    </row>
    <row r="113" spans="7:10" x14ac:dyDescent="0.2">
      <c r="G113" s="64"/>
      <c r="H113" s="64"/>
      <c r="I113" s="64"/>
      <c r="J113" s="64"/>
    </row>
    <row r="114" spans="7:10" x14ac:dyDescent="0.2">
      <c r="G114" s="64"/>
      <c r="H114" s="64"/>
      <c r="I114" s="64"/>
      <c r="J114" s="64"/>
    </row>
  </sheetData>
  <sheetProtection password="DC73" sheet="1" objects="1" scenarios="1"/>
  <mergeCells count="27">
    <mergeCell ref="A58:D58"/>
    <mergeCell ref="A1:A4"/>
    <mergeCell ref="B1:F4"/>
    <mergeCell ref="G1:H1"/>
    <mergeCell ref="G2:H2"/>
    <mergeCell ref="G3:H3"/>
    <mergeCell ref="G4:H4"/>
    <mergeCell ref="B6:C6"/>
    <mergeCell ref="B8:D8"/>
    <mergeCell ref="A10:H10"/>
    <mergeCell ref="A26:H26"/>
    <mergeCell ref="A42:H42"/>
    <mergeCell ref="E58:H58"/>
    <mergeCell ref="A60:A61"/>
    <mergeCell ref="A67:B67"/>
    <mergeCell ref="A77:J77"/>
    <mergeCell ref="A78:J78"/>
    <mergeCell ref="A81:C81"/>
    <mergeCell ref="B70:C70"/>
    <mergeCell ref="B71:C71"/>
    <mergeCell ref="B72:C72"/>
    <mergeCell ref="B73:C73"/>
    <mergeCell ref="B74:C74"/>
    <mergeCell ref="E76:G76"/>
    <mergeCell ref="E60:E61"/>
    <mergeCell ref="E67:F67"/>
    <mergeCell ref="B75:C75"/>
  </mergeCells>
  <printOptions horizontalCentered="1" verticalCentered="1"/>
  <pageMargins left="0.59027777777777779" right="0.39374999999999999" top="0.19652777777777777" bottom="0.59027777777777779" header="0.51180555555555551" footer="0"/>
  <pageSetup paperSize="5" scale="60" firstPageNumber="0" orientation="portrait" r:id="rId1"/>
  <headerFooter alignWithMargins="0">
    <oddFooter>&amp;LVersion 2&amp;C&amp;D - &amp;T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/>
  <dimension ref="A1:J114"/>
  <sheetViews>
    <sheetView topLeftCell="A61" zoomScale="90" zoomScaleNormal="90" workbookViewId="0">
      <selection activeCell="A77" sqref="A77:J77"/>
    </sheetView>
  </sheetViews>
  <sheetFormatPr baseColWidth="10" defaultRowHeight="12.75" x14ac:dyDescent="0.2"/>
  <cols>
    <col min="1" max="1" width="21.85546875" style="17" customWidth="1"/>
    <col min="2" max="2" width="14.28515625" style="17" customWidth="1"/>
    <col min="3" max="3" width="13.5703125" style="17" customWidth="1"/>
    <col min="4" max="4" width="14.42578125" style="17" customWidth="1"/>
    <col min="5" max="6" width="13.5703125" style="17" customWidth="1"/>
    <col min="7" max="7" width="13.140625" style="17" customWidth="1"/>
    <col min="8" max="8" width="13.5703125" style="17" customWidth="1"/>
    <col min="9" max="9" width="15.140625" style="17" customWidth="1"/>
    <col min="10" max="16384" width="11.42578125" style="17"/>
  </cols>
  <sheetData>
    <row r="1" spans="1:8" ht="48" customHeight="1" x14ac:dyDescent="0.2">
      <c r="A1" s="167"/>
      <c r="B1" s="168" t="s">
        <v>50</v>
      </c>
      <c r="C1" s="168"/>
      <c r="D1" s="168"/>
      <c r="E1" s="168"/>
      <c r="F1" s="169"/>
      <c r="G1" s="170"/>
      <c r="H1" s="170"/>
    </row>
    <row r="2" spans="1:8" x14ac:dyDescent="0.15">
      <c r="A2" s="167"/>
      <c r="B2" s="167"/>
      <c r="C2" s="168"/>
      <c r="D2" s="168"/>
      <c r="E2" s="168"/>
      <c r="F2" s="168"/>
      <c r="G2" s="171" t="s">
        <v>51</v>
      </c>
      <c r="H2" s="171" t="s">
        <v>0</v>
      </c>
    </row>
    <row r="3" spans="1:8" ht="14.25" customHeight="1" x14ac:dyDescent="0.15">
      <c r="A3" s="167"/>
      <c r="B3" s="167"/>
      <c r="C3" s="168"/>
      <c r="D3" s="168"/>
      <c r="E3" s="168"/>
      <c r="F3" s="168"/>
      <c r="G3" s="172" t="s">
        <v>49</v>
      </c>
      <c r="H3" s="172" t="s">
        <v>1</v>
      </c>
    </row>
    <row r="4" spans="1:8" ht="14.25" customHeight="1" x14ac:dyDescent="0.15">
      <c r="A4" s="167"/>
      <c r="B4" s="167"/>
      <c r="C4" s="168"/>
      <c r="D4" s="168"/>
      <c r="E4" s="168"/>
      <c r="F4" s="168"/>
      <c r="G4" s="172" t="s">
        <v>2</v>
      </c>
      <c r="H4" s="172" t="s">
        <v>2</v>
      </c>
    </row>
    <row r="5" spans="1:8" ht="14.25" customHeight="1" x14ac:dyDescent="0.2">
      <c r="A5" s="1"/>
      <c r="B5" s="97"/>
      <c r="C5" s="97"/>
      <c r="D5" s="41"/>
      <c r="E5" s="41"/>
      <c r="F5" s="41"/>
      <c r="G5" s="41"/>
      <c r="H5" s="41"/>
    </row>
    <row r="6" spans="1:8" ht="12.75" customHeight="1" x14ac:dyDescent="0.2">
      <c r="A6" s="1" t="s">
        <v>3</v>
      </c>
      <c r="B6" s="173" t="str">
        <f>RIM!B6</f>
        <v>PANDEQUESO</v>
      </c>
      <c r="C6" s="173"/>
      <c r="D6" s="41"/>
    </row>
    <row r="7" spans="1:8" x14ac:dyDescent="0.2">
      <c r="A7" s="1"/>
      <c r="B7" s="93"/>
      <c r="C7" s="93"/>
      <c r="D7" s="41"/>
    </row>
    <row r="8" spans="1:8" ht="12.75" customHeight="1" x14ac:dyDescent="0.2">
      <c r="A8" s="1" t="s">
        <v>5</v>
      </c>
      <c r="B8" s="174">
        <f>RIM!B8+21</f>
        <v>42665</v>
      </c>
      <c r="C8" s="174"/>
      <c r="D8" s="174"/>
      <c r="E8" s="41"/>
      <c r="F8" s="41"/>
      <c r="G8" s="41"/>
      <c r="H8" s="41"/>
    </row>
    <row r="9" spans="1:8" ht="13.5" thickBot="1" x14ac:dyDescent="0.25"/>
    <row r="10" spans="1:8" ht="15.75" customHeight="1" thickBot="1" x14ac:dyDescent="0.25">
      <c r="A10" s="175" t="s">
        <v>6</v>
      </c>
      <c r="B10" s="175"/>
      <c r="C10" s="175"/>
      <c r="D10" s="175"/>
      <c r="E10" s="175"/>
      <c r="F10" s="175"/>
      <c r="G10" s="175"/>
      <c r="H10" s="175"/>
    </row>
    <row r="11" spans="1:8" ht="36.75" thickBot="1" x14ac:dyDescent="0.25">
      <c r="A11" s="23" t="s">
        <v>7</v>
      </c>
      <c r="B11" s="23" t="s">
        <v>8</v>
      </c>
      <c r="C11" s="23" t="s">
        <v>9</v>
      </c>
      <c r="D11" s="23" t="s">
        <v>10</v>
      </c>
      <c r="E11" s="23" t="s">
        <v>11</v>
      </c>
      <c r="F11" s="23" t="s">
        <v>12</v>
      </c>
      <c r="G11" s="23" t="s">
        <v>13</v>
      </c>
      <c r="H11" s="23" t="s">
        <v>14</v>
      </c>
    </row>
    <row r="12" spans="1:8" ht="15" customHeight="1" x14ac:dyDescent="0.2">
      <c r="A12" s="24" t="s">
        <v>15</v>
      </c>
      <c r="B12" s="8">
        <v>875</v>
      </c>
      <c r="C12" s="25">
        <v>7400</v>
      </c>
      <c r="D12" s="25">
        <f t="shared" ref="D12:D20" si="0">C12*B12</f>
        <v>6475000</v>
      </c>
      <c r="E12" s="8">
        <v>12</v>
      </c>
      <c r="F12" s="10">
        <v>0</v>
      </c>
      <c r="G12" s="10">
        <v>0</v>
      </c>
      <c r="H12" s="26">
        <f t="shared" ref="H12:H20" si="1">B12+E12+F12+G12</f>
        <v>887</v>
      </c>
    </row>
    <row r="13" spans="1:8" ht="15" customHeight="1" x14ac:dyDescent="0.2">
      <c r="A13" s="27" t="s">
        <v>16</v>
      </c>
      <c r="B13" s="10">
        <v>66</v>
      </c>
      <c r="C13" s="25">
        <v>3400</v>
      </c>
      <c r="D13" s="28">
        <f t="shared" si="0"/>
        <v>224400</v>
      </c>
      <c r="E13" s="10">
        <v>0</v>
      </c>
      <c r="F13" s="10">
        <v>0</v>
      </c>
      <c r="G13" s="10">
        <v>0</v>
      </c>
      <c r="H13" s="29">
        <f t="shared" si="1"/>
        <v>66</v>
      </c>
    </row>
    <row r="14" spans="1:8" ht="15" customHeight="1" x14ac:dyDescent="0.2">
      <c r="A14" s="27" t="s">
        <v>17</v>
      </c>
      <c r="B14" s="10">
        <v>915</v>
      </c>
      <c r="C14" s="25">
        <v>8100</v>
      </c>
      <c r="D14" s="28">
        <f t="shared" si="0"/>
        <v>7411500</v>
      </c>
      <c r="E14" s="10">
        <v>5</v>
      </c>
      <c r="F14" s="10">
        <v>0</v>
      </c>
      <c r="G14" s="10">
        <v>0</v>
      </c>
      <c r="H14" s="29">
        <f t="shared" si="1"/>
        <v>920</v>
      </c>
    </row>
    <row r="15" spans="1:8" ht="15" customHeight="1" x14ac:dyDescent="0.2">
      <c r="A15" s="27" t="s">
        <v>18</v>
      </c>
      <c r="B15" s="10">
        <v>118</v>
      </c>
      <c r="C15" s="25">
        <v>17200</v>
      </c>
      <c r="D15" s="28">
        <f t="shared" si="0"/>
        <v>2029600</v>
      </c>
      <c r="E15" s="10">
        <v>0</v>
      </c>
      <c r="F15" s="10">
        <v>0</v>
      </c>
      <c r="G15" s="10">
        <v>0</v>
      </c>
      <c r="H15" s="29">
        <f t="shared" si="1"/>
        <v>118</v>
      </c>
    </row>
    <row r="16" spans="1:8" ht="15" customHeight="1" x14ac:dyDescent="0.2">
      <c r="A16" s="27" t="s">
        <v>19</v>
      </c>
      <c r="B16" s="10">
        <v>82</v>
      </c>
      <c r="C16" s="25">
        <v>22000</v>
      </c>
      <c r="D16" s="28">
        <f t="shared" si="0"/>
        <v>1804000</v>
      </c>
      <c r="E16" s="10">
        <v>0</v>
      </c>
      <c r="F16" s="10">
        <v>0</v>
      </c>
      <c r="G16" s="10">
        <v>0</v>
      </c>
      <c r="H16" s="29">
        <f t="shared" si="1"/>
        <v>82</v>
      </c>
    </row>
    <row r="17" spans="1:8" ht="15" customHeight="1" x14ac:dyDescent="0.2">
      <c r="A17" s="27" t="s">
        <v>20</v>
      </c>
      <c r="B17" s="10">
        <v>350</v>
      </c>
      <c r="C17" s="25">
        <v>25000</v>
      </c>
      <c r="D17" s="28">
        <f t="shared" si="0"/>
        <v>8750000</v>
      </c>
      <c r="E17" s="10">
        <v>0</v>
      </c>
      <c r="F17" s="10">
        <v>0</v>
      </c>
      <c r="G17" s="10">
        <v>0</v>
      </c>
      <c r="H17" s="29">
        <f t="shared" si="1"/>
        <v>350</v>
      </c>
    </row>
    <row r="18" spans="1:8" ht="15" customHeight="1" x14ac:dyDescent="0.2">
      <c r="A18" s="27" t="s">
        <v>21</v>
      </c>
      <c r="B18" s="10">
        <v>2</v>
      </c>
      <c r="C18" s="25">
        <v>5700</v>
      </c>
      <c r="D18" s="28">
        <f t="shared" si="0"/>
        <v>11400</v>
      </c>
      <c r="E18" s="10">
        <v>0</v>
      </c>
      <c r="F18" s="10">
        <v>0</v>
      </c>
      <c r="G18" s="10">
        <v>0</v>
      </c>
      <c r="H18" s="29">
        <f t="shared" si="1"/>
        <v>2</v>
      </c>
    </row>
    <row r="19" spans="1:8" ht="15" customHeight="1" x14ac:dyDescent="0.2">
      <c r="A19" s="27" t="s">
        <v>22</v>
      </c>
      <c r="B19" s="10">
        <v>5</v>
      </c>
      <c r="C19" s="25">
        <v>7400</v>
      </c>
      <c r="D19" s="28">
        <f t="shared" si="0"/>
        <v>37000</v>
      </c>
      <c r="E19" s="10">
        <v>0</v>
      </c>
      <c r="F19" s="10">
        <v>0</v>
      </c>
      <c r="G19" s="10">
        <v>0</v>
      </c>
      <c r="H19" s="29">
        <f t="shared" si="1"/>
        <v>5</v>
      </c>
    </row>
    <row r="20" spans="1:8" ht="15" customHeight="1" thickBot="1" x14ac:dyDescent="0.25">
      <c r="A20" s="98" t="s">
        <v>23</v>
      </c>
      <c r="B20" s="12">
        <v>0</v>
      </c>
      <c r="C20" s="99">
        <v>7700</v>
      </c>
      <c r="D20" s="100">
        <f t="shared" si="0"/>
        <v>0</v>
      </c>
      <c r="E20" s="10">
        <v>0</v>
      </c>
      <c r="F20" s="10">
        <v>0</v>
      </c>
      <c r="G20" s="10">
        <v>0</v>
      </c>
      <c r="H20" s="29">
        <f t="shared" si="1"/>
        <v>0</v>
      </c>
    </row>
    <row r="21" spans="1:8" ht="15" customHeight="1" thickBot="1" x14ac:dyDescent="0.25">
      <c r="A21" s="101" t="s">
        <v>24</v>
      </c>
      <c r="B21" s="102">
        <f>SUM(B12:B20)</f>
        <v>2413</v>
      </c>
      <c r="C21" s="137"/>
      <c r="D21" s="103">
        <f>SUM(D12:D20)</f>
        <v>26742900</v>
      </c>
      <c r="E21" s="104">
        <f>SUM(E12:E20)</f>
        <v>17</v>
      </c>
      <c r="F21" s="104">
        <f t="shared" ref="F21:G21" si="2">SUM(F12:F20)</f>
        <v>0</v>
      </c>
      <c r="G21" s="104">
        <f t="shared" si="2"/>
        <v>0</v>
      </c>
      <c r="H21" s="106">
        <f>SUM(H12:H20)</f>
        <v>2430</v>
      </c>
    </row>
    <row r="22" spans="1:8" ht="15" customHeight="1" x14ac:dyDescent="0.2">
      <c r="A22" s="107" t="s">
        <v>25</v>
      </c>
      <c r="B22" s="108">
        <f>SUM(B12:B17)</f>
        <v>2406</v>
      </c>
      <c r="C22" s="138"/>
      <c r="D22" s="15">
        <f>+B22*278</f>
        <v>668868</v>
      </c>
      <c r="E22" s="37"/>
      <c r="F22" s="37"/>
      <c r="G22" s="37"/>
      <c r="H22" s="37"/>
    </row>
    <row r="23" spans="1:8" ht="15" customHeight="1" x14ac:dyDescent="0.2">
      <c r="A23" s="34" t="s">
        <v>26</v>
      </c>
      <c r="B23" s="139"/>
      <c r="C23" s="139"/>
      <c r="D23" s="3">
        <v>26800</v>
      </c>
      <c r="E23" s="41"/>
      <c r="F23" s="41"/>
      <c r="G23" s="41"/>
      <c r="H23" s="41"/>
    </row>
    <row r="24" spans="1:8" ht="15" customHeight="1" thickBot="1" x14ac:dyDescent="0.25">
      <c r="A24" s="38" t="s">
        <v>27</v>
      </c>
      <c r="B24" s="140"/>
      <c r="C24" s="140"/>
      <c r="D24" s="40">
        <f>D23+D21</f>
        <v>26769700</v>
      </c>
      <c r="E24" s="41"/>
      <c r="F24" s="41"/>
      <c r="G24" s="41"/>
      <c r="H24" s="41"/>
    </row>
    <row r="25" spans="1:8" ht="13.5" thickBot="1" x14ac:dyDescent="0.25"/>
    <row r="26" spans="1:8" ht="15.75" customHeight="1" thickBot="1" x14ac:dyDescent="0.25">
      <c r="A26" s="175" t="s">
        <v>28</v>
      </c>
      <c r="B26" s="175"/>
      <c r="C26" s="175"/>
      <c r="D26" s="175"/>
      <c r="E26" s="175"/>
      <c r="F26" s="175"/>
      <c r="G26" s="175"/>
      <c r="H26" s="175"/>
    </row>
    <row r="27" spans="1:8" ht="36.75" thickBot="1" x14ac:dyDescent="0.25">
      <c r="A27" s="23" t="s">
        <v>7</v>
      </c>
      <c r="B27" s="23" t="s">
        <v>8</v>
      </c>
      <c r="C27" s="23" t="s">
        <v>9</v>
      </c>
      <c r="D27" s="23" t="s">
        <v>10</v>
      </c>
      <c r="E27" s="23" t="s">
        <v>11</v>
      </c>
      <c r="F27" s="23" t="s">
        <v>12</v>
      </c>
      <c r="G27" s="23" t="s">
        <v>13</v>
      </c>
      <c r="H27" s="23" t="s">
        <v>29</v>
      </c>
    </row>
    <row r="28" spans="1:8" ht="15" customHeight="1" x14ac:dyDescent="0.2">
      <c r="A28" s="109" t="s">
        <v>15</v>
      </c>
      <c r="B28" s="11">
        <v>938</v>
      </c>
      <c r="C28" s="25">
        <f>C12</f>
        <v>7400</v>
      </c>
      <c r="D28" s="110">
        <f t="shared" ref="D28:D36" si="3">C28*B28</f>
        <v>6941200</v>
      </c>
      <c r="E28" s="11">
        <v>16</v>
      </c>
      <c r="F28" s="10">
        <v>0</v>
      </c>
      <c r="G28" s="10">
        <v>0</v>
      </c>
      <c r="H28" s="111">
        <f t="shared" ref="H28:H36" si="4">B28+E28+F28+G28</f>
        <v>954</v>
      </c>
    </row>
    <row r="29" spans="1:8" ht="15" customHeight="1" x14ac:dyDescent="0.2">
      <c r="A29" s="27" t="s">
        <v>16</v>
      </c>
      <c r="B29" s="10">
        <v>65</v>
      </c>
      <c r="C29" s="25">
        <f t="shared" ref="C29:C36" si="5">C13</f>
        <v>3400</v>
      </c>
      <c r="D29" s="28">
        <f t="shared" si="3"/>
        <v>221000</v>
      </c>
      <c r="E29" s="10">
        <v>0</v>
      </c>
      <c r="F29" s="10">
        <v>0</v>
      </c>
      <c r="G29" s="10">
        <v>0</v>
      </c>
      <c r="H29" s="29">
        <f t="shared" si="4"/>
        <v>65</v>
      </c>
    </row>
    <row r="30" spans="1:8" ht="15" customHeight="1" x14ac:dyDescent="0.2">
      <c r="A30" s="27" t="s">
        <v>17</v>
      </c>
      <c r="B30" s="10">
        <v>830</v>
      </c>
      <c r="C30" s="25">
        <f t="shared" si="5"/>
        <v>8100</v>
      </c>
      <c r="D30" s="28">
        <f t="shared" si="3"/>
        <v>6723000</v>
      </c>
      <c r="E30" s="10">
        <v>7</v>
      </c>
      <c r="F30" s="10">
        <v>0</v>
      </c>
      <c r="G30" s="10">
        <v>0</v>
      </c>
      <c r="H30" s="29">
        <f t="shared" si="4"/>
        <v>837</v>
      </c>
    </row>
    <row r="31" spans="1:8" ht="15" customHeight="1" x14ac:dyDescent="0.2">
      <c r="A31" s="27" t="s">
        <v>18</v>
      </c>
      <c r="B31" s="10">
        <v>105</v>
      </c>
      <c r="C31" s="25">
        <f t="shared" si="5"/>
        <v>17200</v>
      </c>
      <c r="D31" s="28">
        <f t="shared" si="3"/>
        <v>1806000</v>
      </c>
      <c r="E31" s="10">
        <v>0</v>
      </c>
      <c r="F31" s="10">
        <v>0</v>
      </c>
      <c r="G31" s="10">
        <v>0</v>
      </c>
      <c r="H31" s="29">
        <f t="shared" si="4"/>
        <v>105</v>
      </c>
    </row>
    <row r="32" spans="1:8" ht="15" customHeight="1" x14ac:dyDescent="0.2">
      <c r="A32" s="27" t="s">
        <v>19</v>
      </c>
      <c r="B32" s="10">
        <v>127</v>
      </c>
      <c r="C32" s="25">
        <f t="shared" si="5"/>
        <v>22000</v>
      </c>
      <c r="D32" s="28">
        <f t="shared" si="3"/>
        <v>2794000</v>
      </c>
      <c r="E32" s="10">
        <v>0</v>
      </c>
      <c r="F32" s="10">
        <v>0</v>
      </c>
      <c r="G32" s="10">
        <v>0</v>
      </c>
      <c r="H32" s="29">
        <f t="shared" si="4"/>
        <v>127</v>
      </c>
    </row>
    <row r="33" spans="1:8" ht="15" customHeight="1" x14ac:dyDescent="0.2">
      <c r="A33" s="27" t="s">
        <v>20</v>
      </c>
      <c r="B33" s="10">
        <v>179</v>
      </c>
      <c r="C33" s="25">
        <f t="shared" si="5"/>
        <v>25000</v>
      </c>
      <c r="D33" s="28">
        <f t="shared" si="3"/>
        <v>4475000</v>
      </c>
      <c r="E33" s="10">
        <v>0</v>
      </c>
      <c r="F33" s="10">
        <v>0</v>
      </c>
      <c r="G33" s="10">
        <v>0</v>
      </c>
      <c r="H33" s="29">
        <f t="shared" si="4"/>
        <v>179</v>
      </c>
    </row>
    <row r="34" spans="1:8" ht="15" customHeight="1" x14ac:dyDescent="0.2">
      <c r="A34" s="27" t="s">
        <v>21</v>
      </c>
      <c r="B34" s="10">
        <v>0</v>
      </c>
      <c r="C34" s="25">
        <f t="shared" si="5"/>
        <v>5700</v>
      </c>
      <c r="D34" s="28">
        <f t="shared" si="3"/>
        <v>0</v>
      </c>
      <c r="E34" s="10">
        <v>0</v>
      </c>
      <c r="F34" s="10">
        <v>0</v>
      </c>
      <c r="G34" s="10">
        <v>0</v>
      </c>
      <c r="H34" s="29">
        <f t="shared" si="4"/>
        <v>0</v>
      </c>
    </row>
    <row r="35" spans="1:8" ht="15" customHeight="1" x14ac:dyDescent="0.2">
      <c r="A35" s="27" t="s">
        <v>22</v>
      </c>
      <c r="B35" s="10">
        <v>0</v>
      </c>
      <c r="C35" s="25">
        <f t="shared" si="5"/>
        <v>7400</v>
      </c>
      <c r="D35" s="28">
        <f t="shared" si="3"/>
        <v>0</v>
      </c>
      <c r="E35" s="10">
        <v>0</v>
      </c>
      <c r="F35" s="10">
        <v>0</v>
      </c>
      <c r="G35" s="10">
        <v>0</v>
      </c>
      <c r="H35" s="29">
        <f t="shared" si="4"/>
        <v>0</v>
      </c>
    </row>
    <row r="36" spans="1:8" ht="15" customHeight="1" thickBot="1" x14ac:dyDescent="0.25">
      <c r="A36" s="98" t="s">
        <v>23</v>
      </c>
      <c r="B36" s="12">
        <v>0</v>
      </c>
      <c r="C36" s="25">
        <f t="shared" si="5"/>
        <v>7700</v>
      </c>
      <c r="D36" s="100">
        <f t="shared" si="3"/>
        <v>0</v>
      </c>
      <c r="E36" s="10">
        <v>0</v>
      </c>
      <c r="F36" s="10">
        <v>0</v>
      </c>
      <c r="G36" s="10">
        <v>0</v>
      </c>
      <c r="H36" s="29">
        <f t="shared" si="4"/>
        <v>0</v>
      </c>
    </row>
    <row r="37" spans="1:8" ht="15" customHeight="1" thickBot="1" x14ac:dyDescent="0.25">
      <c r="A37" s="101" t="s">
        <v>24</v>
      </c>
      <c r="B37" s="102">
        <f>SUM(B28:B36)</f>
        <v>2244</v>
      </c>
      <c r="C37" s="112"/>
      <c r="D37" s="103">
        <f>SUM(D28:D36)</f>
        <v>22960200</v>
      </c>
      <c r="E37" s="104">
        <f>SUM(E28:E36)</f>
        <v>23</v>
      </c>
      <c r="F37" s="104">
        <f t="shared" ref="F37:G37" si="6">SUM(F28:F36)</f>
        <v>0</v>
      </c>
      <c r="G37" s="104">
        <f t="shared" si="6"/>
        <v>0</v>
      </c>
      <c r="H37" s="106">
        <f>SUM(H28:H36)</f>
        <v>2267</v>
      </c>
    </row>
    <row r="38" spans="1:8" ht="15" customHeight="1" x14ac:dyDescent="0.2">
      <c r="A38" s="107" t="s">
        <v>25</v>
      </c>
      <c r="B38" s="108">
        <f>SUM(B28:B33)</f>
        <v>2244</v>
      </c>
      <c r="C38" s="138"/>
      <c r="D38" s="15">
        <f>+B38*278</f>
        <v>623832</v>
      </c>
      <c r="E38" s="37"/>
      <c r="F38" s="37"/>
      <c r="G38" s="37"/>
      <c r="H38" s="37"/>
    </row>
    <row r="39" spans="1:8" ht="15" customHeight="1" x14ac:dyDescent="0.2">
      <c r="A39" s="34" t="s">
        <v>26</v>
      </c>
      <c r="B39" s="139"/>
      <c r="C39" s="139"/>
      <c r="D39" s="3">
        <v>7200</v>
      </c>
      <c r="E39" s="41"/>
      <c r="F39" s="41"/>
      <c r="G39" s="41"/>
      <c r="H39" s="41"/>
    </row>
    <row r="40" spans="1:8" ht="15" customHeight="1" thickBot="1" x14ac:dyDescent="0.25">
      <c r="A40" s="38" t="s">
        <v>30</v>
      </c>
      <c r="B40" s="140"/>
      <c r="C40" s="140"/>
      <c r="D40" s="40">
        <f>D39+D37</f>
        <v>22967400</v>
      </c>
      <c r="E40" s="41"/>
      <c r="F40" s="41"/>
      <c r="G40" s="41"/>
      <c r="H40" s="41"/>
    </row>
    <row r="41" spans="1:8" ht="12.75" customHeight="1" thickBot="1" x14ac:dyDescent="0.25">
      <c r="A41" s="93"/>
      <c r="B41" s="41"/>
      <c r="C41" s="41"/>
      <c r="D41" s="80"/>
      <c r="E41" s="41"/>
      <c r="F41" s="41"/>
      <c r="G41" s="41"/>
      <c r="H41" s="41"/>
    </row>
    <row r="42" spans="1:8" ht="12.75" customHeight="1" thickBot="1" x14ac:dyDescent="0.25">
      <c r="A42" s="175" t="s">
        <v>31</v>
      </c>
      <c r="B42" s="175"/>
      <c r="C42" s="175"/>
      <c r="D42" s="175"/>
      <c r="E42" s="175"/>
      <c r="F42" s="175"/>
      <c r="G42" s="175"/>
      <c r="H42" s="175"/>
    </row>
    <row r="43" spans="1:8" ht="36.75" thickBot="1" x14ac:dyDescent="0.25">
      <c r="A43" s="23" t="s">
        <v>7</v>
      </c>
      <c r="B43" s="23" t="s">
        <v>8</v>
      </c>
      <c r="C43" s="23" t="s">
        <v>9</v>
      </c>
      <c r="D43" s="23" t="s">
        <v>10</v>
      </c>
      <c r="E43" s="23" t="s">
        <v>11</v>
      </c>
      <c r="F43" s="23" t="s">
        <v>12</v>
      </c>
      <c r="G43" s="23" t="s">
        <v>13</v>
      </c>
      <c r="H43" s="23" t="s">
        <v>32</v>
      </c>
    </row>
    <row r="44" spans="1:8" ht="15" customHeight="1" x14ac:dyDescent="0.2">
      <c r="A44" s="24" t="s">
        <v>15</v>
      </c>
      <c r="B44" s="4">
        <f t="shared" ref="B44:B52" si="7">+B12+B28</f>
        <v>1813</v>
      </c>
      <c r="C44" s="25">
        <f>C12</f>
        <v>7400</v>
      </c>
      <c r="D44" s="25">
        <f t="shared" ref="D44:D52" si="8">C44*B44</f>
        <v>13416200</v>
      </c>
      <c r="E44" s="4">
        <f t="shared" ref="E44:G52" si="9">E12+E28</f>
        <v>28</v>
      </c>
      <c r="F44" s="4">
        <f t="shared" si="9"/>
        <v>0</v>
      </c>
      <c r="G44" s="4">
        <f t="shared" si="9"/>
        <v>0</v>
      </c>
      <c r="H44" s="26">
        <f t="shared" ref="H44:H52" si="10">B44+E44+F44+G44</f>
        <v>1841</v>
      </c>
    </row>
    <row r="45" spans="1:8" ht="15" customHeight="1" x14ac:dyDescent="0.2">
      <c r="A45" s="27" t="s">
        <v>16</v>
      </c>
      <c r="B45" s="4">
        <f t="shared" si="7"/>
        <v>131</v>
      </c>
      <c r="C45" s="25">
        <f t="shared" ref="C45:C52" si="11">C13</f>
        <v>3400</v>
      </c>
      <c r="D45" s="28">
        <f t="shared" si="8"/>
        <v>445400</v>
      </c>
      <c r="E45" s="5">
        <f t="shared" si="9"/>
        <v>0</v>
      </c>
      <c r="F45" s="5">
        <f t="shared" si="9"/>
        <v>0</v>
      </c>
      <c r="G45" s="5">
        <f t="shared" si="9"/>
        <v>0</v>
      </c>
      <c r="H45" s="29">
        <f t="shared" si="10"/>
        <v>131</v>
      </c>
    </row>
    <row r="46" spans="1:8" ht="15" customHeight="1" x14ac:dyDescent="0.2">
      <c r="A46" s="27" t="s">
        <v>17</v>
      </c>
      <c r="B46" s="4">
        <f t="shared" si="7"/>
        <v>1745</v>
      </c>
      <c r="C46" s="25">
        <f t="shared" si="11"/>
        <v>8100</v>
      </c>
      <c r="D46" s="28">
        <f t="shared" si="8"/>
        <v>14134500</v>
      </c>
      <c r="E46" s="5">
        <f t="shared" si="9"/>
        <v>12</v>
      </c>
      <c r="F46" s="5">
        <f t="shared" si="9"/>
        <v>0</v>
      </c>
      <c r="G46" s="5">
        <f t="shared" si="9"/>
        <v>0</v>
      </c>
      <c r="H46" s="29">
        <f t="shared" si="10"/>
        <v>1757</v>
      </c>
    </row>
    <row r="47" spans="1:8" ht="15" customHeight="1" x14ac:dyDescent="0.2">
      <c r="A47" s="27" t="s">
        <v>18</v>
      </c>
      <c r="B47" s="4">
        <f t="shared" si="7"/>
        <v>223</v>
      </c>
      <c r="C47" s="25">
        <f t="shared" si="11"/>
        <v>17200</v>
      </c>
      <c r="D47" s="28">
        <f t="shared" si="8"/>
        <v>3835600</v>
      </c>
      <c r="E47" s="5">
        <f t="shared" si="9"/>
        <v>0</v>
      </c>
      <c r="F47" s="5">
        <f t="shared" si="9"/>
        <v>0</v>
      </c>
      <c r="G47" s="5">
        <f t="shared" si="9"/>
        <v>0</v>
      </c>
      <c r="H47" s="29">
        <f t="shared" si="10"/>
        <v>223</v>
      </c>
    </row>
    <row r="48" spans="1:8" ht="15" customHeight="1" x14ac:dyDescent="0.2">
      <c r="A48" s="27" t="s">
        <v>19</v>
      </c>
      <c r="B48" s="4">
        <f t="shared" si="7"/>
        <v>209</v>
      </c>
      <c r="C48" s="25">
        <f t="shared" si="11"/>
        <v>22000</v>
      </c>
      <c r="D48" s="28">
        <f t="shared" si="8"/>
        <v>4598000</v>
      </c>
      <c r="E48" s="5">
        <f t="shared" si="9"/>
        <v>0</v>
      </c>
      <c r="F48" s="5">
        <f t="shared" si="9"/>
        <v>0</v>
      </c>
      <c r="G48" s="5">
        <f t="shared" si="9"/>
        <v>0</v>
      </c>
      <c r="H48" s="29">
        <f t="shared" si="10"/>
        <v>209</v>
      </c>
    </row>
    <row r="49" spans="1:10" ht="15" customHeight="1" x14ac:dyDescent="0.2">
      <c r="A49" s="27" t="s">
        <v>20</v>
      </c>
      <c r="B49" s="4">
        <f t="shared" si="7"/>
        <v>529</v>
      </c>
      <c r="C49" s="25">
        <f t="shared" si="11"/>
        <v>25000</v>
      </c>
      <c r="D49" s="28">
        <f t="shared" si="8"/>
        <v>13225000</v>
      </c>
      <c r="E49" s="5">
        <f t="shared" si="9"/>
        <v>0</v>
      </c>
      <c r="F49" s="5">
        <f t="shared" si="9"/>
        <v>0</v>
      </c>
      <c r="G49" s="5">
        <f t="shared" si="9"/>
        <v>0</v>
      </c>
      <c r="H49" s="29">
        <f t="shared" si="10"/>
        <v>529</v>
      </c>
    </row>
    <row r="50" spans="1:10" ht="15" customHeight="1" x14ac:dyDescent="0.2">
      <c r="A50" s="27" t="s">
        <v>21</v>
      </c>
      <c r="B50" s="4">
        <f t="shared" si="7"/>
        <v>2</v>
      </c>
      <c r="C50" s="25">
        <f t="shared" si="11"/>
        <v>5700</v>
      </c>
      <c r="D50" s="28">
        <f t="shared" si="8"/>
        <v>11400</v>
      </c>
      <c r="E50" s="5">
        <f t="shared" si="9"/>
        <v>0</v>
      </c>
      <c r="F50" s="5">
        <f t="shared" si="9"/>
        <v>0</v>
      </c>
      <c r="G50" s="5">
        <f t="shared" si="9"/>
        <v>0</v>
      </c>
      <c r="H50" s="29">
        <f t="shared" si="10"/>
        <v>2</v>
      </c>
    </row>
    <row r="51" spans="1:10" ht="15" customHeight="1" x14ac:dyDescent="0.2">
      <c r="A51" s="27" t="s">
        <v>22</v>
      </c>
      <c r="B51" s="4">
        <f t="shared" si="7"/>
        <v>5</v>
      </c>
      <c r="C51" s="25">
        <f t="shared" si="11"/>
        <v>7400</v>
      </c>
      <c r="D51" s="28">
        <f t="shared" si="8"/>
        <v>37000</v>
      </c>
      <c r="E51" s="5">
        <f t="shared" si="9"/>
        <v>0</v>
      </c>
      <c r="F51" s="5">
        <f t="shared" si="9"/>
        <v>0</v>
      </c>
      <c r="G51" s="5">
        <f t="shared" si="9"/>
        <v>0</v>
      </c>
      <c r="H51" s="29">
        <f t="shared" si="10"/>
        <v>5</v>
      </c>
    </row>
    <row r="52" spans="1:10" ht="15" customHeight="1" thickBot="1" x14ac:dyDescent="0.25">
      <c r="A52" s="98" t="s">
        <v>23</v>
      </c>
      <c r="B52" s="113">
        <f t="shared" si="7"/>
        <v>0</v>
      </c>
      <c r="C52" s="25">
        <f t="shared" si="11"/>
        <v>7700</v>
      </c>
      <c r="D52" s="100">
        <f t="shared" si="8"/>
        <v>0</v>
      </c>
      <c r="E52" s="5">
        <f t="shared" si="9"/>
        <v>0</v>
      </c>
      <c r="F52" s="5">
        <f t="shared" si="9"/>
        <v>0</v>
      </c>
      <c r="G52" s="5">
        <f t="shared" si="9"/>
        <v>0</v>
      </c>
      <c r="H52" s="29">
        <f t="shared" si="10"/>
        <v>0</v>
      </c>
    </row>
    <row r="53" spans="1:10" ht="15" customHeight="1" thickBot="1" x14ac:dyDescent="0.25">
      <c r="A53" s="101" t="s">
        <v>24</v>
      </c>
      <c r="B53" s="102">
        <f>SUM(B44:B52)</f>
        <v>4657</v>
      </c>
      <c r="C53" s="141"/>
      <c r="D53" s="103">
        <f>SUM(D44:D52)</f>
        <v>49703100</v>
      </c>
      <c r="E53" s="104">
        <f>SUM(E44:E52)</f>
        <v>40</v>
      </c>
      <c r="F53" s="105">
        <f>SUM(F44:F52)</f>
        <v>0</v>
      </c>
      <c r="G53" s="105">
        <f>SUM(G44:G52)</f>
        <v>0</v>
      </c>
      <c r="H53" s="106">
        <f>SUM(H44:H52)</f>
        <v>4697</v>
      </c>
    </row>
    <row r="54" spans="1:10" ht="15" customHeight="1" x14ac:dyDescent="0.2">
      <c r="A54" s="107" t="s">
        <v>25</v>
      </c>
      <c r="B54" s="108">
        <f>B22+B38</f>
        <v>4650</v>
      </c>
      <c r="C54" s="138"/>
      <c r="D54" s="15">
        <f>D38+D22</f>
        <v>1292700</v>
      </c>
      <c r="E54" s="37"/>
      <c r="F54" s="37"/>
      <c r="G54" s="37"/>
      <c r="H54" s="37"/>
    </row>
    <row r="55" spans="1:10" ht="15" customHeight="1" x14ac:dyDescent="0.2">
      <c r="A55" s="34" t="s">
        <v>26</v>
      </c>
      <c r="B55" s="139"/>
      <c r="C55" s="139"/>
      <c r="D55" s="36">
        <f>D39+D23</f>
        <v>34000</v>
      </c>
      <c r="E55" s="41"/>
      <c r="F55" s="41"/>
      <c r="G55" s="41"/>
      <c r="H55" s="41"/>
    </row>
    <row r="56" spans="1:10" ht="15" customHeight="1" thickBot="1" x14ac:dyDescent="0.25">
      <c r="A56" s="38" t="s">
        <v>46</v>
      </c>
      <c r="B56" s="140"/>
      <c r="C56" s="140"/>
      <c r="D56" s="40">
        <f>D55+D53</f>
        <v>49737100</v>
      </c>
      <c r="E56" s="41"/>
      <c r="F56" s="41"/>
      <c r="G56" s="41"/>
      <c r="H56" s="41"/>
    </row>
    <row r="57" spans="1:10" ht="13.5" thickBot="1" x14ac:dyDescent="0.25">
      <c r="A57" s="63"/>
      <c r="B57" s="41"/>
      <c r="C57" s="41"/>
      <c r="D57" s="114"/>
      <c r="E57" s="41"/>
      <c r="F57" s="41"/>
      <c r="G57" s="41"/>
      <c r="H57" s="41"/>
    </row>
    <row r="58" spans="1:10" ht="21" customHeight="1" x14ac:dyDescent="0.2">
      <c r="A58" s="162" t="s">
        <v>53</v>
      </c>
      <c r="B58" s="163"/>
      <c r="C58" s="163"/>
      <c r="D58" s="164"/>
      <c r="E58" s="162" t="s">
        <v>54</v>
      </c>
      <c r="F58" s="163"/>
      <c r="G58" s="163"/>
      <c r="H58" s="164"/>
      <c r="J58" s="64"/>
    </row>
    <row r="59" spans="1:10" ht="24" x14ac:dyDescent="0.2">
      <c r="A59" s="115" t="s">
        <v>7</v>
      </c>
      <c r="B59" s="116" t="s">
        <v>9</v>
      </c>
      <c r="C59" s="116" t="s">
        <v>33</v>
      </c>
      <c r="D59" s="117" t="s">
        <v>34</v>
      </c>
      <c r="E59" s="115" t="s">
        <v>7</v>
      </c>
      <c r="F59" s="116" t="s">
        <v>9</v>
      </c>
      <c r="G59" s="116" t="s">
        <v>33</v>
      </c>
      <c r="H59" s="117" t="s">
        <v>34</v>
      </c>
      <c r="J59" s="64"/>
    </row>
    <row r="60" spans="1:10" ht="15" hidden="1" customHeight="1" x14ac:dyDescent="0.2">
      <c r="A60" s="147" t="s">
        <v>15</v>
      </c>
      <c r="B60" s="118">
        <v>6400</v>
      </c>
      <c r="C60" s="119">
        <v>0</v>
      </c>
      <c r="D60" s="120">
        <f>B60*C60</f>
        <v>0</v>
      </c>
      <c r="E60" s="147" t="s">
        <v>15</v>
      </c>
      <c r="F60" s="118">
        <v>6400</v>
      </c>
      <c r="G60" s="119">
        <v>0</v>
      </c>
      <c r="H60" s="120">
        <f>F60*G60</f>
        <v>0</v>
      </c>
      <c r="J60" s="64"/>
    </row>
    <row r="61" spans="1:10" ht="15" customHeight="1" x14ac:dyDescent="0.2">
      <c r="A61" s="147"/>
      <c r="B61" s="118">
        <v>6900</v>
      </c>
      <c r="C61" s="13">
        <v>0</v>
      </c>
      <c r="D61" s="120">
        <f t="shared" ref="D61:D66" si="12">B61*C61</f>
        <v>0</v>
      </c>
      <c r="E61" s="147"/>
      <c r="F61" s="118">
        <f>C12</f>
        <v>7400</v>
      </c>
      <c r="G61" s="13">
        <v>8</v>
      </c>
      <c r="H61" s="120">
        <f t="shared" ref="H61:H66" si="13">F61*G61</f>
        <v>59200</v>
      </c>
      <c r="J61" s="64"/>
    </row>
    <row r="62" spans="1:10" ht="15" customHeight="1" x14ac:dyDescent="0.2">
      <c r="A62" s="142" t="s">
        <v>17</v>
      </c>
      <c r="B62" s="118">
        <v>7600</v>
      </c>
      <c r="C62" s="13">
        <v>0</v>
      </c>
      <c r="D62" s="120">
        <f t="shared" si="12"/>
        <v>0</v>
      </c>
      <c r="E62" s="143" t="s">
        <v>17</v>
      </c>
      <c r="F62" s="118">
        <f>C14</f>
        <v>8100</v>
      </c>
      <c r="G62" s="13">
        <v>20</v>
      </c>
      <c r="H62" s="120">
        <f t="shared" si="13"/>
        <v>162000</v>
      </c>
      <c r="J62" s="64"/>
    </row>
    <row r="63" spans="1:10" ht="15" customHeight="1" x14ac:dyDescent="0.2">
      <c r="A63" s="142" t="s">
        <v>18</v>
      </c>
      <c r="B63" s="118">
        <v>16100</v>
      </c>
      <c r="C63" s="13">
        <v>0</v>
      </c>
      <c r="D63" s="120">
        <f t="shared" si="12"/>
        <v>0</v>
      </c>
      <c r="E63" s="143" t="s">
        <v>18</v>
      </c>
      <c r="F63" s="118">
        <f t="shared" ref="F63:F65" si="14">C15</f>
        <v>17200</v>
      </c>
      <c r="G63" s="13">
        <v>2</v>
      </c>
      <c r="H63" s="120">
        <f t="shared" si="13"/>
        <v>34400</v>
      </c>
      <c r="J63" s="64"/>
    </row>
    <row r="64" spans="1:10" ht="15" customHeight="1" x14ac:dyDescent="0.2">
      <c r="A64" s="142" t="s">
        <v>19</v>
      </c>
      <c r="B64" s="118">
        <v>20600</v>
      </c>
      <c r="C64" s="13">
        <v>0</v>
      </c>
      <c r="D64" s="120">
        <f t="shared" si="12"/>
        <v>0</v>
      </c>
      <c r="E64" s="143" t="s">
        <v>19</v>
      </c>
      <c r="F64" s="118">
        <f t="shared" si="14"/>
        <v>22000</v>
      </c>
      <c r="G64" s="13">
        <v>0</v>
      </c>
      <c r="H64" s="120">
        <f t="shared" si="13"/>
        <v>0</v>
      </c>
      <c r="J64" s="64"/>
    </row>
    <row r="65" spans="1:10" ht="15" customHeight="1" thickBot="1" x14ac:dyDescent="0.25">
      <c r="A65" s="142" t="s">
        <v>20</v>
      </c>
      <c r="B65" s="118">
        <v>23400</v>
      </c>
      <c r="C65" s="13">
        <v>0</v>
      </c>
      <c r="D65" s="120">
        <f t="shared" si="12"/>
        <v>0</v>
      </c>
      <c r="E65" s="143" t="s">
        <v>20</v>
      </c>
      <c r="F65" s="118">
        <f t="shared" si="14"/>
        <v>25000</v>
      </c>
      <c r="G65" s="13">
        <v>0</v>
      </c>
      <c r="H65" s="120">
        <f t="shared" si="13"/>
        <v>0</v>
      </c>
      <c r="J65" s="64"/>
    </row>
    <row r="66" spans="1:10" ht="15" hidden="1" customHeight="1" thickBot="1" x14ac:dyDescent="0.25">
      <c r="A66" s="121"/>
      <c r="B66" s="122"/>
      <c r="C66" s="123">
        <v>0</v>
      </c>
      <c r="D66" s="124">
        <f t="shared" si="12"/>
        <v>0</v>
      </c>
      <c r="E66" s="121"/>
      <c r="F66" s="122"/>
      <c r="G66" s="123">
        <v>0</v>
      </c>
      <c r="H66" s="124">
        <f t="shared" si="13"/>
        <v>0</v>
      </c>
      <c r="J66" s="64"/>
    </row>
    <row r="67" spans="1:10" ht="27" customHeight="1" thickBot="1" x14ac:dyDescent="0.25">
      <c r="A67" s="148" t="s">
        <v>35</v>
      </c>
      <c r="B67" s="149"/>
      <c r="C67" s="125">
        <f>SUM(C60:C66)</f>
        <v>0</v>
      </c>
      <c r="D67" s="126">
        <f>+D61+D62+D63+D64+D65</f>
        <v>0</v>
      </c>
      <c r="E67" s="148" t="s">
        <v>35</v>
      </c>
      <c r="F67" s="149"/>
      <c r="G67" s="125">
        <f>SUM(G60:G66)</f>
        <v>30</v>
      </c>
      <c r="H67" s="126">
        <f>+H61+H62+H63+H64+H65</f>
        <v>255600</v>
      </c>
      <c r="J67" s="64"/>
    </row>
    <row r="68" spans="1:10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</row>
    <row r="69" spans="1:10" ht="13.5" thickBot="1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</row>
    <row r="70" spans="1:10" s="64" customFormat="1" ht="23.1" customHeight="1" x14ac:dyDescent="0.2">
      <c r="A70" s="144" t="s">
        <v>36</v>
      </c>
      <c r="B70" s="152">
        <f>D56</f>
        <v>49737100</v>
      </c>
      <c r="C70" s="153"/>
      <c r="D70" s="127"/>
    </row>
    <row r="71" spans="1:10" s="64" customFormat="1" ht="23.1" customHeight="1" x14ac:dyDescent="0.2">
      <c r="A71" s="115" t="s">
        <v>37</v>
      </c>
      <c r="B71" s="154">
        <f>D67+H67</f>
        <v>255600</v>
      </c>
      <c r="C71" s="155"/>
    </row>
    <row r="72" spans="1:10" s="64" customFormat="1" ht="23.1" customHeight="1" x14ac:dyDescent="0.2">
      <c r="A72" s="145" t="s">
        <v>38</v>
      </c>
      <c r="B72" s="156">
        <f>B54*278</f>
        <v>1292700</v>
      </c>
      <c r="C72" s="157"/>
      <c r="D72" s="128"/>
    </row>
    <row r="73" spans="1:10" s="64" customFormat="1" ht="23.1" customHeight="1" x14ac:dyDescent="0.2">
      <c r="A73" s="78" t="s">
        <v>39</v>
      </c>
      <c r="B73" s="158">
        <f>B70*10%</f>
        <v>4973710</v>
      </c>
      <c r="C73" s="159"/>
      <c r="D73" s="80"/>
    </row>
    <row r="74" spans="1:10" s="64" customFormat="1" ht="23.1" customHeight="1" x14ac:dyDescent="0.2">
      <c r="A74" s="145" t="s">
        <v>40</v>
      </c>
      <c r="B74" s="156">
        <f>ROUND((B70-B72-B73)*70%,0)</f>
        <v>30429483</v>
      </c>
      <c r="C74" s="157"/>
      <c r="D74" s="80"/>
      <c r="E74" s="76"/>
      <c r="F74" s="76"/>
      <c r="G74" s="76"/>
    </row>
    <row r="75" spans="1:10" s="64" customFormat="1" ht="23.1" customHeight="1" thickBot="1" x14ac:dyDescent="0.25">
      <c r="A75" s="146" t="s">
        <v>52</v>
      </c>
      <c r="B75" s="160">
        <f>ROUND((B70-B72-B73)*30%,0)</f>
        <v>13041207</v>
      </c>
      <c r="C75" s="161"/>
      <c r="D75" s="80"/>
      <c r="E75" s="89"/>
      <c r="F75" s="89"/>
      <c r="G75" s="89"/>
    </row>
    <row r="76" spans="1:10" ht="20.25" customHeight="1" x14ac:dyDescent="0.2">
      <c r="A76" s="64"/>
      <c r="B76" s="64"/>
      <c r="C76" s="64"/>
      <c r="D76" s="80"/>
      <c r="E76" s="151" t="s">
        <v>47</v>
      </c>
      <c r="F76" s="151"/>
      <c r="G76" s="151"/>
      <c r="H76" s="64"/>
      <c r="I76" s="64"/>
      <c r="J76" s="64"/>
    </row>
    <row r="77" spans="1:10" ht="14.25" customHeight="1" x14ac:dyDescent="0.2">
      <c r="A77" s="150"/>
      <c r="B77" s="150"/>
      <c r="C77" s="150"/>
      <c r="D77" s="150"/>
      <c r="E77" s="150"/>
      <c r="F77" s="150"/>
      <c r="G77" s="150"/>
      <c r="H77" s="150"/>
      <c r="I77" s="150"/>
      <c r="J77" s="150"/>
    </row>
    <row r="78" spans="1:10" ht="15.75" customHeight="1" x14ac:dyDescent="0.2">
      <c r="A78" s="150"/>
      <c r="B78" s="150"/>
      <c r="C78" s="150"/>
      <c r="D78" s="150"/>
      <c r="E78" s="150"/>
      <c r="F78" s="150"/>
      <c r="G78" s="150"/>
      <c r="H78" s="150"/>
      <c r="I78" s="150"/>
      <c r="J78" s="150"/>
    </row>
    <row r="79" spans="1:10" ht="20.100000000000001" customHeight="1" x14ac:dyDescent="0.2">
      <c r="A79" s="64"/>
      <c r="B79" s="64"/>
      <c r="C79" s="64"/>
      <c r="D79" s="80"/>
      <c r="E79" s="64"/>
      <c r="F79" s="64"/>
      <c r="G79" s="64"/>
      <c r="H79" s="64"/>
      <c r="I79" s="64"/>
      <c r="J79" s="64"/>
    </row>
    <row r="80" spans="1:10" ht="20.100000000000001" customHeight="1" x14ac:dyDescent="0.2">
      <c r="A80" s="64"/>
      <c r="B80" s="64"/>
      <c r="C80" s="64"/>
      <c r="D80" s="80"/>
      <c r="E80" s="64"/>
      <c r="F80" s="64"/>
      <c r="G80" s="64"/>
      <c r="H80" s="64"/>
      <c r="I80" s="64"/>
      <c r="J80" s="64"/>
    </row>
    <row r="81" spans="1:10" ht="20.100000000000001" customHeight="1" x14ac:dyDescent="0.2">
      <c r="A81" s="151"/>
      <c r="B81" s="151"/>
      <c r="C81" s="151"/>
      <c r="D81" s="80"/>
      <c r="E81" s="64"/>
      <c r="F81" s="64"/>
      <c r="G81" s="64"/>
      <c r="H81" s="64"/>
      <c r="I81" s="64"/>
      <c r="J81" s="64"/>
    </row>
    <row r="82" spans="1:10" ht="20.100000000000001" customHeight="1" x14ac:dyDescent="0.2">
      <c r="D82" s="80"/>
      <c r="E82" s="64"/>
      <c r="F82" s="64"/>
      <c r="G82" s="64"/>
      <c r="H82" s="64"/>
      <c r="I82" s="64"/>
      <c r="J82" s="64"/>
    </row>
    <row r="83" spans="1:10" ht="20.100000000000001" customHeight="1" x14ac:dyDescent="0.2">
      <c r="A83" s="64"/>
      <c r="B83" s="64"/>
      <c r="C83" s="64"/>
      <c r="E83" s="64"/>
      <c r="F83" s="64"/>
      <c r="G83" s="64"/>
      <c r="H83" s="64"/>
      <c r="I83" s="64"/>
      <c r="J83" s="64"/>
    </row>
    <row r="84" spans="1:10" ht="0.75" customHeight="1" x14ac:dyDescent="0.2">
      <c r="A84" s="64"/>
      <c r="B84" s="64"/>
      <c r="C84" s="64"/>
      <c r="E84" s="64"/>
      <c r="F84" s="64"/>
      <c r="G84" s="64"/>
      <c r="H84" s="64"/>
      <c r="I84" s="64"/>
      <c r="J84" s="64"/>
    </row>
    <row r="85" spans="1:10" ht="19.5" customHeight="1" x14ac:dyDescent="0.2">
      <c r="E85" s="64"/>
      <c r="F85" s="64"/>
      <c r="G85" s="64"/>
      <c r="H85" s="64"/>
      <c r="I85" s="64"/>
      <c r="J85" s="64"/>
    </row>
    <row r="86" spans="1:10" ht="19.5" customHeight="1" x14ac:dyDescent="0.2">
      <c r="E86" s="64"/>
      <c r="F86" s="64"/>
      <c r="G86" s="64"/>
      <c r="H86" s="64"/>
      <c r="I86" s="64"/>
      <c r="J86" s="64"/>
    </row>
    <row r="87" spans="1:10" ht="19.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</row>
    <row r="88" spans="1:10" ht="19.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</row>
    <row r="89" spans="1:10" ht="20.100000000000001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</row>
    <row r="90" spans="1:10" ht="20.100000000000001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</row>
    <row r="91" spans="1:10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</row>
    <row r="92" spans="1:10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</row>
    <row r="93" spans="1:10" x14ac:dyDescent="0.2">
      <c r="A93" s="64"/>
      <c r="B93" s="64"/>
      <c r="C93" s="64"/>
      <c r="D93" s="64"/>
      <c r="G93" s="64"/>
      <c r="H93" s="64"/>
      <c r="I93" s="64"/>
      <c r="J93" s="64"/>
    </row>
    <row r="94" spans="1:10" x14ac:dyDescent="0.2">
      <c r="G94" s="64"/>
      <c r="H94" s="64"/>
      <c r="I94" s="64"/>
      <c r="J94" s="64"/>
    </row>
    <row r="95" spans="1:10" x14ac:dyDescent="0.2">
      <c r="G95" s="64"/>
      <c r="H95" s="64"/>
      <c r="I95" s="64"/>
      <c r="J95" s="64"/>
    </row>
    <row r="96" spans="1:10" x14ac:dyDescent="0.2">
      <c r="G96" s="64"/>
      <c r="H96" s="64"/>
      <c r="I96" s="64"/>
      <c r="J96" s="64"/>
    </row>
    <row r="97" spans="7:10" x14ac:dyDescent="0.2">
      <c r="G97" s="64"/>
      <c r="H97" s="64"/>
      <c r="I97" s="64"/>
      <c r="J97" s="64"/>
    </row>
    <row r="98" spans="7:10" x14ac:dyDescent="0.2">
      <c r="G98" s="64"/>
      <c r="H98" s="64"/>
      <c r="I98" s="64"/>
      <c r="J98" s="64"/>
    </row>
    <row r="99" spans="7:10" x14ac:dyDescent="0.2">
      <c r="G99" s="64"/>
      <c r="H99" s="64"/>
      <c r="I99" s="64"/>
      <c r="J99" s="64"/>
    </row>
    <row r="100" spans="7:10" x14ac:dyDescent="0.2">
      <c r="G100" s="64"/>
      <c r="H100" s="64"/>
      <c r="I100" s="64"/>
      <c r="J100" s="64"/>
    </row>
    <row r="101" spans="7:10" x14ac:dyDescent="0.2">
      <c r="G101" s="64"/>
      <c r="H101" s="64"/>
      <c r="I101" s="64"/>
      <c r="J101" s="64"/>
    </row>
    <row r="102" spans="7:10" x14ac:dyDescent="0.2">
      <c r="G102" s="64"/>
      <c r="H102" s="64"/>
      <c r="I102" s="64"/>
      <c r="J102" s="64"/>
    </row>
    <row r="103" spans="7:10" x14ac:dyDescent="0.2">
      <c r="G103" s="64"/>
      <c r="H103" s="64"/>
      <c r="I103" s="64"/>
      <c r="J103" s="64"/>
    </row>
    <row r="104" spans="7:10" x14ac:dyDescent="0.2">
      <c r="G104" s="64"/>
      <c r="H104" s="64"/>
      <c r="I104" s="64"/>
      <c r="J104" s="64"/>
    </row>
    <row r="105" spans="7:10" x14ac:dyDescent="0.2">
      <c r="G105" s="64"/>
      <c r="H105" s="64"/>
      <c r="I105" s="64"/>
      <c r="J105" s="64"/>
    </row>
    <row r="106" spans="7:10" x14ac:dyDescent="0.2">
      <c r="G106" s="64"/>
      <c r="H106" s="64"/>
      <c r="I106" s="64"/>
      <c r="J106" s="64"/>
    </row>
    <row r="107" spans="7:10" x14ac:dyDescent="0.2">
      <c r="G107" s="64"/>
      <c r="H107" s="64"/>
      <c r="I107" s="64"/>
      <c r="J107" s="64"/>
    </row>
    <row r="108" spans="7:10" x14ac:dyDescent="0.2">
      <c r="G108" s="64"/>
      <c r="H108" s="64"/>
      <c r="I108" s="64"/>
      <c r="J108" s="64"/>
    </row>
    <row r="109" spans="7:10" x14ac:dyDescent="0.2">
      <c r="G109" s="64"/>
      <c r="H109" s="64"/>
      <c r="I109" s="64"/>
      <c r="J109" s="64"/>
    </row>
    <row r="110" spans="7:10" x14ac:dyDescent="0.2">
      <c r="G110" s="64"/>
      <c r="H110" s="64"/>
      <c r="I110" s="64"/>
      <c r="J110" s="64"/>
    </row>
    <row r="111" spans="7:10" x14ac:dyDescent="0.2">
      <c r="G111" s="64"/>
      <c r="H111" s="64"/>
      <c r="I111" s="64"/>
      <c r="J111" s="64"/>
    </row>
    <row r="112" spans="7:10" x14ac:dyDescent="0.2">
      <c r="G112" s="64"/>
      <c r="H112" s="64"/>
      <c r="I112" s="64"/>
      <c r="J112" s="64"/>
    </row>
    <row r="113" spans="7:10" x14ac:dyDescent="0.2">
      <c r="G113" s="64"/>
      <c r="H113" s="64"/>
      <c r="I113" s="64"/>
      <c r="J113" s="64"/>
    </row>
    <row r="114" spans="7:10" x14ac:dyDescent="0.2">
      <c r="G114" s="64"/>
      <c r="H114" s="64"/>
      <c r="I114" s="64"/>
      <c r="J114" s="64"/>
    </row>
  </sheetData>
  <sheetProtection password="DC73" sheet="1" objects="1" scenarios="1"/>
  <mergeCells count="27">
    <mergeCell ref="A58:D58"/>
    <mergeCell ref="A1:A4"/>
    <mergeCell ref="B1:F4"/>
    <mergeCell ref="G1:H1"/>
    <mergeCell ref="G2:H2"/>
    <mergeCell ref="G3:H3"/>
    <mergeCell ref="G4:H4"/>
    <mergeCell ref="B6:C6"/>
    <mergeCell ref="B8:D8"/>
    <mergeCell ref="A10:H10"/>
    <mergeCell ref="A26:H26"/>
    <mergeCell ref="A42:H42"/>
    <mergeCell ref="E58:H58"/>
    <mergeCell ref="A60:A61"/>
    <mergeCell ref="A67:B67"/>
    <mergeCell ref="A77:J77"/>
    <mergeCell ref="A78:J78"/>
    <mergeCell ref="A81:C81"/>
    <mergeCell ref="B70:C70"/>
    <mergeCell ref="B71:C71"/>
    <mergeCell ref="B72:C72"/>
    <mergeCell ref="B73:C73"/>
    <mergeCell ref="B74:C74"/>
    <mergeCell ref="E76:G76"/>
    <mergeCell ref="E60:E61"/>
    <mergeCell ref="E67:F67"/>
    <mergeCell ref="B75:C75"/>
  </mergeCells>
  <printOptions horizontalCentered="1" verticalCentered="1"/>
  <pageMargins left="0.59027777777777779" right="0.39374999999999999" top="0.19652777777777777" bottom="0.59027777777777779" header="0.51180555555555551" footer="0"/>
  <pageSetup paperSize="5" scale="59" firstPageNumber="0" orientation="portrait" r:id="rId1"/>
  <headerFooter alignWithMargins="0">
    <oddFooter>&amp;LVersion 2&amp;C&amp;D - &amp;T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/>
  <dimension ref="A1:J114"/>
  <sheetViews>
    <sheetView topLeftCell="A67" zoomScale="90" zoomScaleNormal="90" workbookViewId="0">
      <selection activeCell="G61" sqref="G61:G65"/>
    </sheetView>
  </sheetViews>
  <sheetFormatPr baseColWidth="10" defaultRowHeight="12.75" x14ac:dyDescent="0.2"/>
  <cols>
    <col min="1" max="1" width="21.85546875" style="17" customWidth="1"/>
    <col min="2" max="2" width="14.28515625" style="17" customWidth="1"/>
    <col min="3" max="3" width="13.5703125" style="17" customWidth="1"/>
    <col min="4" max="4" width="14.42578125" style="17" customWidth="1"/>
    <col min="5" max="6" width="13.5703125" style="17" customWidth="1"/>
    <col min="7" max="7" width="13.140625" style="17" customWidth="1"/>
    <col min="8" max="8" width="13.5703125" style="17" customWidth="1"/>
    <col min="9" max="9" width="15.140625" style="17" customWidth="1"/>
    <col min="10" max="16384" width="11.42578125" style="17"/>
  </cols>
  <sheetData>
    <row r="1" spans="1:8" ht="48" customHeight="1" x14ac:dyDescent="0.2">
      <c r="A1" s="167"/>
      <c r="B1" s="168" t="s">
        <v>50</v>
      </c>
      <c r="C1" s="168"/>
      <c r="D1" s="168"/>
      <c r="E1" s="168"/>
      <c r="F1" s="169"/>
      <c r="G1" s="170"/>
      <c r="H1" s="170"/>
    </row>
    <row r="2" spans="1:8" x14ac:dyDescent="0.15">
      <c r="A2" s="167"/>
      <c r="B2" s="167"/>
      <c r="C2" s="168"/>
      <c r="D2" s="168"/>
      <c r="E2" s="168"/>
      <c r="F2" s="168"/>
      <c r="G2" s="171" t="s">
        <v>51</v>
      </c>
      <c r="H2" s="171" t="s">
        <v>0</v>
      </c>
    </row>
    <row r="3" spans="1:8" ht="14.25" customHeight="1" x14ac:dyDescent="0.15">
      <c r="A3" s="167"/>
      <c r="B3" s="167"/>
      <c r="C3" s="168"/>
      <c r="D3" s="168"/>
      <c r="E3" s="168"/>
      <c r="F3" s="168"/>
      <c r="G3" s="172" t="s">
        <v>49</v>
      </c>
      <c r="H3" s="172" t="s">
        <v>1</v>
      </c>
    </row>
    <row r="4" spans="1:8" ht="14.25" customHeight="1" x14ac:dyDescent="0.15">
      <c r="A4" s="167"/>
      <c r="B4" s="167"/>
      <c r="C4" s="168"/>
      <c r="D4" s="168"/>
      <c r="E4" s="168"/>
      <c r="F4" s="168"/>
      <c r="G4" s="172" t="s">
        <v>2</v>
      </c>
      <c r="H4" s="172" t="s">
        <v>2</v>
      </c>
    </row>
    <row r="5" spans="1:8" ht="14.25" customHeight="1" x14ac:dyDescent="0.2">
      <c r="A5" s="1"/>
      <c r="B5" s="97"/>
      <c r="C5" s="97"/>
      <c r="D5" s="41"/>
      <c r="E5" s="41"/>
      <c r="F5" s="41"/>
      <c r="G5" s="41"/>
      <c r="H5" s="41"/>
    </row>
    <row r="6" spans="1:8" ht="12.75" customHeight="1" x14ac:dyDescent="0.2">
      <c r="A6" s="1" t="s">
        <v>3</v>
      </c>
      <c r="B6" s="173" t="str">
        <f>RIM!B6</f>
        <v>PANDEQUESO</v>
      </c>
      <c r="C6" s="173"/>
      <c r="D6" s="41"/>
    </row>
    <row r="7" spans="1:8" x14ac:dyDescent="0.2">
      <c r="A7" s="1"/>
      <c r="B7" s="93"/>
      <c r="C7" s="93"/>
      <c r="D7" s="41"/>
    </row>
    <row r="8" spans="1:8" ht="12.75" customHeight="1" x14ac:dyDescent="0.2">
      <c r="A8" s="1" t="s">
        <v>5</v>
      </c>
      <c r="B8" s="174">
        <f>RIM!B8+22</f>
        <v>42666</v>
      </c>
      <c r="C8" s="174"/>
      <c r="D8" s="174"/>
      <c r="E8" s="41"/>
      <c r="F8" s="41"/>
      <c r="G8" s="41"/>
      <c r="H8" s="41"/>
    </row>
    <row r="9" spans="1:8" ht="13.5" thickBot="1" x14ac:dyDescent="0.25"/>
    <row r="10" spans="1:8" ht="15.75" customHeight="1" thickBot="1" x14ac:dyDescent="0.25">
      <c r="A10" s="175" t="s">
        <v>6</v>
      </c>
      <c r="B10" s="175"/>
      <c r="C10" s="175"/>
      <c r="D10" s="175"/>
      <c r="E10" s="175"/>
      <c r="F10" s="175"/>
      <c r="G10" s="175"/>
      <c r="H10" s="175"/>
    </row>
    <row r="11" spans="1:8" ht="36.75" thickBot="1" x14ac:dyDescent="0.25">
      <c r="A11" s="23" t="s">
        <v>7</v>
      </c>
      <c r="B11" s="23" t="s">
        <v>8</v>
      </c>
      <c r="C11" s="23" t="s">
        <v>9</v>
      </c>
      <c r="D11" s="23" t="s">
        <v>10</v>
      </c>
      <c r="E11" s="23" t="s">
        <v>11</v>
      </c>
      <c r="F11" s="23" t="s">
        <v>12</v>
      </c>
      <c r="G11" s="23" t="s">
        <v>13</v>
      </c>
      <c r="H11" s="23" t="s">
        <v>14</v>
      </c>
    </row>
    <row r="12" spans="1:8" ht="15" customHeight="1" x14ac:dyDescent="0.2">
      <c r="A12" s="24" t="s">
        <v>15</v>
      </c>
      <c r="B12" s="8">
        <v>931</v>
      </c>
      <c r="C12" s="25">
        <v>7400</v>
      </c>
      <c r="D12" s="25">
        <f t="shared" ref="D12:D20" si="0">C12*B12</f>
        <v>6889400</v>
      </c>
      <c r="E12" s="8">
        <v>16</v>
      </c>
      <c r="F12" s="10">
        <v>0</v>
      </c>
      <c r="G12" s="10">
        <v>0</v>
      </c>
      <c r="H12" s="26">
        <f t="shared" ref="H12:H20" si="1">B12+E12+F12+G12</f>
        <v>947</v>
      </c>
    </row>
    <row r="13" spans="1:8" ht="15" customHeight="1" x14ac:dyDescent="0.2">
      <c r="A13" s="27" t="s">
        <v>16</v>
      </c>
      <c r="B13" s="10">
        <v>65</v>
      </c>
      <c r="C13" s="25">
        <v>3400</v>
      </c>
      <c r="D13" s="28">
        <f t="shared" si="0"/>
        <v>221000</v>
      </c>
      <c r="E13" s="10">
        <v>0</v>
      </c>
      <c r="F13" s="10">
        <v>0</v>
      </c>
      <c r="G13" s="10">
        <v>0</v>
      </c>
      <c r="H13" s="29">
        <f t="shared" si="1"/>
        <v>65</v>
      </c>
    </row>
    <row r="14" spans="1:8" ht="15" customHeight="1" x14ac:dyDescent="0.2">
      <c r="A14" s="27" t="s">
        <v>17</v>
      </c>
      <c r="B14" s="10">
        <v>877</v>
      </c>
      <c r="C14" s="25">
        <v>8100</v>
      </c>
      <c r="D14" s="28">
        <f t="shared" si="0"/>
        <v>7103700</v>
      </c>
      <c r="E14" s="10">
        <v>2</v>
      </c>
      <c r="F14" s="10">
        <v>0</v>
      </c>
      <c r="G14" s="10">
        <v>0</v>
      </c>
      <c r="H14" s="29">
        <f t="shared" si="1"/>
        <v>879</v>
      </c>
    </row>
    <row r="15" spans="1:8" ht="15" customHeight="1" x14ac:dyDescent="0.2">
      <c r="A15" s="27" t="s">
        <v>18</v>
      </c>
      <c r="B15" s="10">
        <v>137</v>
      </c>
      <c r="C15" s="25">
        <v>17200</v>
      </c>
      <c r="D15" s="28">
        <f t="shared" si="0"/>
        <v>2356400</v>
      </c>
      <c r="E15" s="10">
        <v>0</v>
      </c>
      <c r="F15" s="10">
        <v>0</v>
      </c>
      <c r="G15" s="10">
        <v>0</v>
      </c>
      <c r="H15" s="29">
        <f t="shared" si="1"/>
        <v>137</v>
      </c>
    </row>
    <row r="16" spans="1:8" ht="15" customHeight="1" x14ac:dyDescent="0.2">
      <c r="A16" s="27" t="s">
        <v>19</v>
      </c>
      <c r="B16" s="10">
        <v>121</v>
      </c>
      <c r="C16" s="25">
        <v>22000</v>
      </c>
      <c r="D16" s="28">
        <f t="shared" si="0"/>
        <v>2662000</v>
      </c>
      <c r="E16" s="10">
        <v>0</v>
      </c>
      <c r="F16" s="10">
        <v>0</v>
      </c>
      <c r="G16" s="10">
        <v>0</v>
      </c>
      <c r="H16" s="29">
        <f t="shared" si="1"/>
        <v>121</v>
      </c>
    </row>
    <row r="17" spans="1:8" ht="15" customHeight="1" x14ac:dyDescent="0.2">
      <c r="A17" s="27" t="s">
        <v>20</v>
      </c>
      <c r="B17" s="10">
        <v>339</v>
      </c>
      <c r="C17" s="25">
        <v>25000</v>
      </c>
      <c r="D17" s="28">
        <f t="shared" si="0"/>
        <v>8475000</v>
      </c>
      <c r="E17" s="10">
        <v>0</v>
      </c>
      <c r="F17" s="10">
        <v>0</v>
      </c>
      <c r="G17" s="10">
        <v>0</v>
      </c>
      <c r="H17" s="29">
        <f t="shared" si="1"/>
        <v>339</v>
      </c>
    </row>
    <row r="18" spans="1:8" ht="15" customHeight="1" x14ac:dyDescent="0.2">
      <c r="A18" s="27" t="s">
        <v>21</v>
      </c>
      <c r="B18" s="10">
        <v>1</v>
      </c>
      <c r="C18" s="25">
        <v>5700</v>
      </c>
      <c r="D18" s="28">
        <f t="shared" si="0"/>
        <v>5700</v>
      </c>
      <c r="E18" s="10">
        <v>0</v>
      </c>
      <c r="F18" s="10">
        <v>0</v>
      </c>
      <c r="G18" s="10">
        <v>0</v>
      </c>
      <c r="H18" s="29">
        <f t="shared" si="1"/>
        <v>1</v>
      </c>
    </row>
    <row r="19" spans="1:8" ht="15" customHeight="1" x14ac:dyDescent="0.2">
      <c r="A19" s="27" t="s">
        <v>22</v>
      </c>
      <c r="B19" s="10">
        <v>0</v>
      </c>
      <c r="C19" s="25">
        <v>7400</v>
      </c>
      <c r="D19" s="28">
        <f t="shared" si="0"/>
        <v>0</v>
      </c>
      <c r="E19" s="10">
        <v>0</v>
      </c>
      <c r="F19" s="10">
        <v>0</v>
      </c>
      <c r="G19" s="10">
        <v>0</v>
      </c>
      <c r="H19" s="29">
        <f t="shared" si="1"/>
        <v>0</v>
      </c>
    </row>
    <row r="20" spans="1:8" ht="15" customHeight="1" thickBot="1" x14ac:dyDescent="0.25">
      <c r="A20" s="98" t="s">
        <v>23</v>
      </c>
      <c r="B20" s="12">
        <v>0</v>
      </c>
      <c r="C20" s="99">
        <v>7700</v>
      </c>
      <c r="D20" s="100">
        <f t="shared" si="0"/>
        <v>0</v>
      </c>
      <c r="E20" s="10">
        <v>0</v>
      </c>
      <c r="F20" s="10">
        <v>0</v>
      </c>
      <c r="G20" s="10">
        <v>0</v>
      </c>
      <c r="H20" s="29">
        <f t="shared" si="1"/>
        <v>0</v>
      </c>
    </row>
    <row r="21" spans="1:8" ht="15" customHeight="1" thickBot="1" x14ac:dyDescent="0.25">
      <c r="A21" s="101" t="s">
        <v>24</v>
      </c>
      <c r="B21" s="102">
        <f>SUM(B12:B20)</f>
        <v>2471</v>
      </c>
      <c r="C21" s="137"/>
      <c r="D21" s="103">
        <f>SUM(D12:D20)</f>
        <v>27713200</v>
      </c>
      <c r="E21" s="104">
        <f>SUM(E12:E20)</f>
        <v>18</v>
      </c>
      <c r="F21" s="104">
        <f t="shared" ref="F21:G21" si="2">SUM(F12:F20)</f>
        <v>0</v>
      </c>
      <c r="G21" s="104">
        <f t="shared" si="2"/>
        <v>0</v>
      </c>
      <c r="H21" s="106">
        <f>SUM(H12:H20)</f>
        <v>2489</v>
      </c>
    </row>
    <row r="22" spans="1:8" ht="15" customHeight="1" x14ac:dyDescent="0.2">
      <c r="A22" s="107" t="s">
        <v>25</v>
      </c>
      <c r="B22" s="108">
        <f>SUM(B12:B17)</f>
        <v>2470</v>
      </c>
      <c r="C22" s="138"/>
      <c r="D22" s="15">
        <f>+B22*278</f>
        <v>686660</v>
      </c>
      <c r="E22" s="37"/>
      <c r="F22" s="37"/>
      <c r="G22" s="37"/>
      <c r="H22" s="37"/>
    </row>
    <row r="23" spans="1:8" ht="15" customHeight="1" x14ac:dyDescent="0.2">
      <c r="A23" s="34" t="s">
        <v>26</v>
      </c>
      <c r="B23" s="139"/>
      <c r="C23" s="139"/>
      <c r="D23" s="3">
        <v>300</v>
      </c>
      <c r="E23" s="41"/>
      <c r="F23" s="41"/>
      <c r="G23" s="41"/>
      <c r="H23" s="41"/>
    </row>
    <row r="24" spans="1:8" ht="15" customHeight="1" thickBot="1" x14ac:dyDescent="0.25">
      <c r="A24" s="38" t="s">
        <v>27</v>
      </c>
      <c r="B24" s="140"/>
      <c r="C24" s="140"/>
      <c r="D24" s="40">
        <f>D23+D21</f>
        <v>27713500</v>
      </c>
      <c r="E24" s="41"/>
      <c r="F24" s="41"/>
      <c r="G24" s="41"/>
      <c r="H24" s="41"/>
    </row>
    <row r="25" spans="1:8" ht="13.5" thickBot="1" x14ac:dyDescent="0.25"/>
    <row r="26" spans="1:8" ht="15.75" customHeight="1" thickBot="1" x14ac:dyDescent="0.25">
      <c r="A26" s="175" t="s">
        <v>28</v>
      </c>
      <c r="B26" s="175"/>
      <c r="C26" s="175"/>
      <c r="D26" s="175"/>
      <c r="E26" s="175"/>
      <c r="F26" s="175"/>
      <c r="G26" s="175"/>
      <c r="H26" s="175"/>
    </row>
    <row r="27" spans="1:8" ht="36.75" thickBot="1" x14ac:dyDescent="0.25">
      <c r="A27" s="23" t="s">
        <v>7</v>
      </c>
      <c r="B27" s="23" t="s">
        <v>8</v>
      </c>
      <c r="C27" s="23" t="s">
        <v>9</v>
      </c>
      <c r="D27" s="23" t="s">
        <v>10</v>
      </c>
      <c r="E27" s="23" t="s">
        <v>11</v>
      </c>
      <c r="F27" s="23" t="s">
        <v>12</v>
      </c>
      <c r="G27" s="23" t="s">
        <v>13</v>
      </c>
      <c r="H27" s="23" t="s">
        <v>29</v>
      </c>
    </row>
    <row r="28" spans="1:8" ht="15" customHeight="1" x14ac:dyDescent="0.2">
      <c r="A28" s="109" t="s">
        <v>15</v>
      </c>
      <c r="B28" s="11">
        <v>787</v>
      </c>
      <c r="C28" s="25">
        <f>C12</f>
        <v>7400</v>
      </c>
      <c r="D28" s="110">
        <f t="shared" ref="D28:D36" si="3">C28*B28</f>
        <v>5823800</v>
      </c>
      <c r="E28" s="10">
        <v>18</v>
      </c>
      <c r="F28" s="10">
        <v>0</v>
      </c>
      <c r="G28" s="10">
        <v>0</v>
      </c>
      <c r="H28" s="111">
        <f t="shared" ref="H28:H36" si="4">B28+E28+F28+G28</f>
        <v>805</v>
      </c>
    </row>
    <row r="29" spans="1:8" ht="15" customHeight="1" x14ac:dyDescent="0.2">
      <c r="A29" s="27" t="s">
        <v>16</v>
      </c>
      <c r="B29" s="10">
        <v>67</v>
      </c>
      <c r="C29" s="25">
        <f t="shared" ref="C29:C36" si="5">C13</f>
        <v>3400</v>
      </c>
      <c r="D29" s="28">
        <f t="shared" si="3"/>
        <v>227800</v>
      </c>
      <c r="E29" s="10">
        <v>0</v>
      </c>
      <c r="F29" s="10">
        <v>0</v>
      </c>
      <c r="G29" s="10">
        <v>0</v>
      </c>
      <c r="H29" s="29">
        <f t="shared" si="4"/>
        <v>67</v>
      </c>
    </row>
    <row r="30" spans="1:8" ht="15" customHeight="1" x14ac:dyDescent="0.2">
      <c r="A30" s="27" t="s">
        <v>17</v>
      </c>
      <c r="B30" s="10">
        <v>737</v>
      </c>
      <c r="C30" s="25">
        <f t="shared" si="5"/>
        <v>8100</v>
      </c>
      <c r="D30" s="28">
        <f t="shared" si="3"/>
        <v>5969700</v>
      </c>
      <c r="E30" s="10">
        <v>10</v>
      </c>
      <c r="F30" s="10">
        <v>0</v>
      </c>
      <c r="G30" s="10">
        <v>0</v>
      </c>
      <c r="H30" s="29">
        <f t="shared" si="4"/>
        <v>747</v>
      </c>
    </row>
    <row r="31" spans="1:8" ht="15" customHeight="1" x14ac:dyDescent="0.2">
      <c r="A31" s="27" t="s">
        <v>18</v>
      </c>
      <c r="B31" s="10">
        <v>119</v>
      </c>
      <c r="C31" s="25">
        <f t="shared" si="5"/>
        <v>17200</v>
      </c>
      <c r="D31" s="28">
        <f t="shared" si="3"/>
        <v>2046800</v>
      </c>
      <c r="E31" s="10">
        <v>0</v>
      </c>
      <c r="F31" s="10">
        <v>0</v>
      </c>
      <c r="G31" s="10">
        <v>0</v>
      </c>
      <c r="H31" s="29">
        <f t="shared" si="4"/>
        <v>119</v>
      </c>
    </row>
    <row r="32" spans="1:8" ht="15" customHeight="1" x14ac:dyDescent="0.2">
      <c r="A32" s="27" t="s">
        <v>19</v>
      </c>
      <c r="B32" s="10">
        <v>125</v>
      </c>
      <c r="C32" s="25">
        <f t="shared" si="5"/>
        <v>22000</v>
      </c>
      <c r="D32" s="28">
        <f t="shared" si="3"/>
        <v>2750000</v>
      </c>
      <c r="E32" s="10">
        <v>0</v>
      </c>
      <c r="F32" s="10">
        <v>0</v>
      </c>
      <c r="G32" s="10">
        <v>0</v>
      </c>
      <c r="H32" s="29">
        <f t="shared" si="4"/>
        <v>125</v>
      </c>
    </row>
    <row r="33" spans="1:8" ht="15" customHeight="1" x14ac:dyDescent="0.2">
      <c r="A33" s="27" t="s">
        <v>20</v>
      </c>
      <c r="B33" s="10">
        <v>260</v>
      </c>
      <c r="C33" s="25">
        <f t="shared" si="5"/>
        <v>25000</v>
      </c>
      <c r="D33" s="28">
        <f t="shared" si="3"/>
        <v>6500000</v>
      </c>
      <c r="E33" s="10">
        <v>0</v>
      </c>
      <c r="F33" s="10">
        <v>0</v>
      </c>
      <c r="G33" s="10">
        <v>0</v>
      </c>
      <c r="H33" s="29">
        <f t="shared" si="4"/>
        <v>260</v>
      </c>
    </row>
    <row r="34" spans="1:8" ht="15" customHeight="1" x14ac:dyDescent="0.2">
      <c r="A34" s="27" t="s">
        <v>21</v>
      </c>
      <c r="B34" s="10">
        <v>0</v>
      </c>
      <c r="C34" s="25">
        <f t="shared" si="5"/>
        <v>5700</v>
      </c>
      <c r="D34" s="28">
        <f t="shared" si="3"/>
        <v>0</v>
      </c>
      <c r="E34" s="10">
        <v>0</v>
      </c>
      <c r="F34" s="10">
        <v>0</v>
      </c>
      <c r="G34" s="10">
        <v>0</v>
      </c>
      <c r="H34" s="29">
        <f t="shared" si="4"/>
        <v>0</v>
      </c>
    </row>
    <row r="35" spans="1:8" ht="15" customHeight="1" x14ac:dyDescent="0.2">
      <c r="A35" s="27" t="s">
        <v>22</v>
      </c>
      <c r="B35" s="10">
        <v>8</v>
      </c>
      <c r="C35" s="25">
        <f t="shared" si="5"/>
        <v>7400</v>
      </c>
      <c r="D35" s="28">
        <f t="shared" si="3"/>
        <v>59200</v>
      </c>
      <c r="E35" s="10">
        <v>0</v>
      </c>
      <c r="F35" s="10">
        <v>0</v>
      </c>
      <c r="G35" s="10">
        <v>0</v>
      </c>
      <c r="H35" s="29">
        <f t="shared" si="4"/>
        <v>8</v>
      </c>
    </row>
    <row r="36" spans="1:8" ht="15" customHeight="1" thickBot="1" x14ac:dyDescent="0.25">
      <c r="A36" s="98" t="s">
        <v>23</v>
      </c>
      <c r="B36" s="12">
        <v>0</v>
      </c>
      <c r="C36" s="25">
        <f t="shared" si="5"/>
        <v>7700</v>
      </c>
      <c r="D36" s="100">
        <f t="shared" si="3"/>
        <v>0</v>
      </c>
      <c r="E36" s="10">
        <v>0</v>
      </c>
      <c r="F36" s="10">
        <v>0</v>
      </c>
      <c r="G36" s="10">
        <v>0</v>
      </c>
      <c r="H36" s="29">
        <f t="shared" si="4"/>
        <v>0</v>
      </c>
    </row>
    <row r="37" spans="1:8" ht="15" customHeight="1" thickBot="1" x14ac:dyDescent="0.25">
      <c r="A37" s="101" t="s">
        <v>24</v>
      </c>
      <c r="B37" s="102">
        <f>SUM(B28:B36)</f>
        <v>2103</v>
      </c>
      <c r="C37" s="112"/>
      <c r="D37" s="103">
        <f>SUM(D28:D36)</f>
        <v>23377300</v>
      </c>
      <c r="E37" s="104">
        <f>SUM(E28:E36)</f>
        <v>28</v>
      </c>
      <c r="F37" s="104">
        <f t="shared" ref="F37:G37" si="6">SUM(F28:F36)</f>
        <v>0</v>
      </c>
      <c r="G37" s="104">
        <f t="shared" si="6"/>
        <v>0</v>
      </c>
      <c r="H37" s="106">
        <f>SUM(H28:H36)</f>
        <v>2131</v>
      </c>
    </row>
    <row r="38" spans="1:8" ht="15" customHeight="1" x14ac:dyDescent="0.2">
      <c r="A38" s="107" t="s">
        <v>25</v>
      </c>
      <c r="B38" s="108">
        <f>SUM(B28:B33)</f>
        <v>2095</v>
      </c>
      <c r="C38" s="138"/>
      <c r="D38" s="15">
        <f>+B38*278</f>
        <v>582410</v>
      </c>
      <c r="E38" s="37"/>
      <c r="F38" s="37"/>
      <c r="G38" s="37"/>
      <c r="H38" s="37"/>
    </row>
    <row r="39" spans="1:8" ht="15" customHeight="1" x14ac:dyDescent="0.2">
      <c r="A39" s="34" t="s">
        <v>26</v>
      </c>
      <c r="B39" s="139"/>
      <c r="C39" s="139"/>
      <c r="D39" s="3">
        <v>3700</v>
      </c>
      <c r="E39" s="41"/>
      <c r="F39" s="41"/>
      <c r="G39" s="41"/>
      <c r="H39" s="41"/>
    </row>
    <row r="40" spans="1:8" ht="15" customHeight="1" thickBot="1" x14ac:dyDescent="0.25">
      <c r="A40" s="38" t="s">
        <v>30</v>
      </c>
      <c r="B40" s="140"/>
      <c r="C40" s="140"/>
      <c r="D40" s="40">
        <f>D39+D37</f>
        <v>23381000</v>
      </c>
      <c r="E40" s="41"/>
      <c r="F40" s="41"/>
      <c r="G40" s="41"/>
      <c r="H40" s="41"/>
    </row>
    <row r="41" spans="1:8" ht="12.75" customHeight="1" thickBot="1" x14ac:dyDescent="0.25">
      <c r="A41" s="93"/>
      <c r="B41" s="41"/>
      <c r="C41" s="41"/>
      <c r="D41" s="80"/>
      <c r="E41" s="41"/>
      <c r="F41" s="41"/>
      <c r="G41" s="41"/>
      <c r="H41" s="41"/>
    </row>
    <row r="42" spans="1:8" ht="12.75" customHeight="1" thickBot="1" x14ac:dyDescent="0.25">
      <c r="A42" s="175" t="s">
        <v>31</v>
      </c>
      <c r="B42" s="175"/>
      <c r="C42" s="175"/>
      <c r="D42" s="175"/>
      <c r="E42" s="175"/>
      <c r="F42" s="175"/>
      <c r="G42" s="175"/>
      <c r="H42" s="175"/>
    </row>
    <row r="43" spans="1:8" ht="36.75" thickBot="1" x14ac:dyDescent="0.25">
      <c r="A43" s="23" t="s">
        <v>7</v>
      </c>
      <c r="B43" s="23" t="s">
        <v>8</v>
      </c>
      <c r="C43" s="23" t="s">
        <v>9</v>
      </c>
      <c r="D43" s="23" t="s">
        <v>10</v>
      </c>
      <c r="E43" s="23" t="s">
        <v>11</v>
      </c>
      <c r="F43" s="23" t="s">
        <v>12</v>
      </c>
      <c r="G43" s="23" t="s">
        <v>13</v>
      </c>
      <c r="H43" s="23" t="s">
        <v>32</v>
      </c>
    </row>
    <row r="44" spans="1:8" ht="15" customHeight="1" x14ac:dyDescent="0.2">
      <c r="A44" s="24" t="s">
        <v>15</v>
      </c>
      <c r="B44" s="4">
        <f t="shared" ref="B44:B52" si="7">+B12+B28</f>
        <v>1718</v>
      </c>
      <c r="C44" s="25">
        <f>C12</f>
        <v>7400</v>
      </c>
      <c r="D44" s="25">
        <f t="shared" ref="D44:D52" si="8">C44*B44</f>
        <v>12713200</v>
      </c>
      <c r="E44" s="4">
        <f t="shared" ref="E44:G52" si="9">E12+E28</f>
        <v>34</v>
      </c>
      <c r="F44" s="4">
        <f t="shared" si="9"/>
        <v>0</v>
      </c>
      <c r="G44" s="4">
        <f t="shared" si="9"/>
        <v>0</v>
      </c>
      <c r="H44" s="26">
        <f t="shared" ref="H44:H52" si="10">B44+E44+F44+G44</f>
        <v>1752</v>
      </c>
    </row>
    <row r="45" spans="1:8" ht="15" customHeight="1" x14ac:dyDescent="0.2">
      <c r="A45" s="27" t="s">
        <v>16</v>
      </c>
      <c r="B45" s="4">
        <f t="shared" si="7"/>
        <v>132</v>
      </c>
      <c r="C45" s="25">
        <f t="shared" ref="C45:C52" si="11">C13</f>
        <v>3400</v>
      </c>
      <c r="D45" s="28">
        <f t="shared" si="8"/>
        <v>448800</v>
      </c>
      <c r="E45" s="5">
        <f t="shared" si="9"/>
        <v>0</v>
      </c>
      <c r="F45" s="5">
        <f t="shared" si="9"/>
        <v>0</v>
      </c>
      <c r="G45" s="5">
        <f t="shared" si="9"/>
        <v>0</v>
      </c>
      <c r="H45" s="29">
        <f t="shared" si="10"/>
        <v>132</v>
      </c>
    </row>
    <row r="46" spans="1:8" ht="15" customHeight="1" x14ac:dyDescent="0.2">
      <c r="A46" s="27" t="s">
        <v>17</v>
      </c>
      <c r="B46" s="4">
        <f t="shared" si="7"/>
        <v>1614</v>
      </c>
      <c r="C46" s="25">
        <f t="shared" si="11"/>
        <v>8100</v>
      </c>
      <c r="D46" s="28">
        <f t="shared" si="8"/>
        <v>13073400</v>
      </c>
      <c r="E46" s="5">
        <f t="shared" si="9"/>
        <v>12</v>
      </c>
      <c r="F46" s="5">
        <f t="shared" si="9"/>
        <v>0</v>
      </c>
      <c r="G46" s="5">
        <f t="shared" si="9"/>
        <v>0</v>
      </c>
      <c r="H46" s="29">
        <f t="shared" si="10"/>
        <v>1626</v>
      </c>
    </row>
    <row r="47" spans="1:8" ht="15" customHeight="1" x14ac:dyDescent="0.2">
      <c r="A47" s="27" t="s">
        <v>18</v>
      </c>
      <c r="B47" s="4">
        <f t="shared" si="7"/>
        <v>256</v>
      </c>
      <c r="C47" s="25">
        <f t="shared" si="11"/>
        <v>17200</v>
      </c>
      <c r="D47" s="28">
        <f t="shared" si="8"/>
        <v>4403200</v>
      </c>
      <c r="E47" s="5">
        <f t="shared" si="9"/>
        <v>0</v>
      </c>
      <c r="F47" s="5">
        <f t="shared" si="9"/>
        <v>0</v>
      </c>
      <c r="G47" s="5">
        <f t="shared" si="9"/>
        <v>0</v>
      </c>
      <c r="H47" s="29">
        <f t="shared" si="10"/>
        <v>256</v>
      </c>
    </row>
    <row r="48" spans="1:8" ht="15" customHeight="1" x14ac:dyDescent="0.2">
      <c r="A48" s="27" t="s">
        <v>19</v>
      </c>
      <c r="B48" s="4">
        <f t="shared" si="7"/>
        <v>246</v>
      </c>
      <c r="C48" s="25">
        <f t="shared" si="11"/>
        <v>22000</v>
      </c>
      <c r="D48" s="28">
        <f t="shared" si="8"/>
        <v>5412000</v>
      </c>
      <c r="E48" s="5">
        <f t="shared" si="9"/>
        <v>0</v>
      </c>
      <c r="F48" s="5">
        <f t="shared" si="9"/>
        <v>0</v>
      </c>
      <c r="G48" s="5">
        <f t="shared" si="9"/>
        <v>0</v>
      </c>
      <c r="H48" s="29">
        <f t="shared" si="10"/>
        <v>246</v>
      </c>
    </row>
    <row r="49" spans="1:10" ht="15" customHeight="1" x14ac:dyDescent="0.2">
      <c r="A49" s="27" t="s">
        <v>20</v>
      </c>
      <c r="B49" s="4">
        <f t="shared" si="7"/>
        <v>599</v>
      </c>
      <c r="C49" s="25">
        <f t="shared" si="11"/>
        <v>25000</v>
      </c>
      <c r="D49" s="28">
        <f t="shared" si="8"/>
        <v>14975000</v>
      </c>
      <c r="E49" s="5">
        <f t="shared" si="9"/>
        <v>0</v>
      </c>
      <c r="F49" s="5">
        <f t="shared" si="9"/>
        <v>0</v>
      </c>
      <c r="G49" s="5">
        <f t="shared" si="9"/>
        <v>0</v>
      </c>
      <c r="H49" s="29">
        <f t="shared" si="10"/>
        <v>599</v>
      </c>
    </row>
    <row r="50" spans="1:10" ht="15" customHeight="1" x14ac:dyDescent="0.2">
      <c r="A50" s="27" t="s">
        <v>21</v>
      </c>
      <c r="B50" s="4">
        <f t="shared" si="7"/>
        <v>1</v>
      </c>
      <c r="C50" s="25">
        <f t="shared" si="11"/>
        <v>5700</v>
      </c>
      <c r="D50" s="28">
        <f t="shared" si="8"/>
        <v>5700</v>
      </c>
      <c r="E50" s="5">
        <f t="shared" si="9"/>
        <v>0</v>
      </c>
      <c r="F50" s="5">
        <f t="shared" si="9"/>
        <v>0</v>
      </c>
      <c r="G50" s="5">
        <f t="shared" si="9"/>
        <v>0</v>
      </c>
      <c r="H50" s="29">
        <f t="shared" si="10"/>
        <v>1</v>
      </c>
    </row>
    <row r="51" spans="1:10" ht="15" customHeight="1" x14ac:dyDescent="0.2">
      <c r="A51" s="27" t="s">
        <v>22</v>
      </c>
      <c r="B51" s="4">
        <f t="shared" si="7"/>
        <v>8</v>
      </c>
      <c r="C51" s="25">
        <f t="shared" si="11"/>
        <v>7400</v>
      </c>
      <c r="D51" s="28">
        <f t="shared" si="8"/>
        <v>59200</v>
      </c>
      <c r="E51" s="5">
        <f t="shared" si="9"/>
        <v>0</v>
      </c>
      <c r="F51" s="5">
        <f t="shared" si="9"/>
        <v>0</v>
      </c>
      <c r="G51" s="5">
        <f t="shared" si="9"/>
        <v>0</v>
      </c>
      <c r="H51" s="29">
        <f t="shared" si="10"/>
        <v>8</v>
      </c>
    </row>
    <row r="52" spans="1:10" ht="15" customHeight="1" thickBot="1" x14ac:dyDescent="0.25">
      <c r="A52" s="98" t="s">
        <v>23</v>
      </c>
      <c r="B52" s="113">
        <f t="shared" si="7"/>
        <v>0</v>
      </c>
      <c r="C52" s="25">
        <f t="shared" si="11"/>
        <v>7700</v>
      </c>
      <c r="D52" s="100">
        <f t="shared" si="8"/>
        <v>0</v>
      </c>
      <c r="E52" s="5">
        <f t="shared" si="9"/>
        <v>0</v>
      </c>
      <c r="F52" s="5">
        <f t="shared" si="9"/>
        <v>0</v>
      </c>
      <c r="G52" s="5">
        <f t="shared" si="9"/>
        <v>0</v>
      </c>
      <c r="H52" s="29">
        <f t="shared" si="10"/>
        <v>0</v>
      </c>
    </row>
    <row r="53" spans="1:10" ht="15" customHeight="1" thickBot="1" x14ac:dyDescent="0.25">
      <c r="A53" s="101" t="s">
        <v>24</v>
      </c>
      <c r="B53" s="102">
        <f>SUM(B44:B52)</f>
        <v>4574</v>
      </c>
      <c r="C53" s="141"/>
      <c r="D53" s="103">
        <f>SUM(D44:D52)</f>
        <v>51090500</v>
      </c>
      <c r="E53" s="104">
        <f>SUM(E44:E52)</f>
        <v>46</v>
      </c>
      <c r="F53" s="105">
        <f>SUM(F44:F52)</f>
        <v>0</v>
      </c>
      <c r="G53" s="105">
        <f>SUM(G44:G52)</f>
        <v>0</v>
      </c>
      <c r="H53" s="106">
        <f>SUM(H44:H52)</f>
        <v>4620</v>
      </c>
    </row>
    <row r="54" spans="1:10" ht="15" customHeight="1" x14ac:dyDescent="0.2">
      <c r="A54" s="107" t="s">
        <v>25</v>
      </c>
      <c r="B54" s="108">
        <f>B22+B38</f>
        <v>4565</v>
      </c>
      <c r="C54" s="138"/>
      <c r="D54" s="15">
        <f>D38+D22</f>
        <v>1269070</v>
      </c>
      <c r="E54" s="37"/>
      <c r="F54" s="37"/>
      <c r="G54" s="37"/>
      <c r="H54" s="37"/>
    </row>
    <row r="55" spans="1:10" ht="15" customHeight="1" x14ac:dyDescent="0.2">
      <c r="A55" s="34" t="s">
        <v>26</v>
      </c>
      <c r="B55" s="139"/>
      <c r="C55" s="139"/>
      <c r="D55" s="36">
        <f>D39+D23</f>
        <v>4000</v>
      </c>
      <c r="E55" s="41"/>
      <c r="F55" s="41"/>
      <c r="G55" s="41"/>
      <c r="H55" s="41"/>
    </row>
    <row r="56" spans="1:10" ht="15" customHeight="1" thickBot="1" x14ac:dyDescent="0.25">
      <c r="A56" s="38" t="s">
        <v>46</v>
      </c>
      <c r="B56" s="140"/>
      <c r="C56" s="140"/>
      <c r="D56" s="40">
        <f>D55+D53</f>
        <v>51094500</v>
      </c>
      <c r="E56" s="41"/>
      <c r="F56" s="41"/>
      <c r="G56" s="41"/>
      <c r="H56" s="41"/>
    </row>
    <row r="57" spans="1:10" ht="13.5" thickBot="1" x14ac:dyDescent="0.25">
      <c r="A57" s="63"/>
      <c r="B57" s="41"/>
      <c r="C57" s="41"/>
      <c r="D57" s="114"/>
      <c r="E57" s="41"/>
      <c r="F57" s="41"/>
      <c r="G57" s="41"/>
      <c r="H57" s="41"/>
    </row>
    <row r="58" spans="1:10" ht="21" customHeight="1" x14ac:dyDescent="0.2">
      <c r="A58" s="162" t="s">
        <v>53</v>
      </c>
      <c r="B58" s="163"/>
      <c r="C58" s="163"/>
      <c r="D58" s="164"/>
      <c r="E58" s="162" t="s">
        <v>54</v>
      </c>
      <c r="F58" s="163"/>
      <c r="G58" s="163"/>
      <c r="H58" s="164"/>
      <c r="J58" s="64"/>
    </row>
    <row r="59" spans="1:10" ht="24" x14ac:dyDescent="0.2">
      <c r="A59" s="115" t="s">
        <v>7</v>
      </c>
      <c r="B59" s="116" t="s">
        <v>9</v>
      </c>
      <c r="C59" s="116" t="s">
        <v>33</v>
      </c>
      <c r="D59" s="117" t="s">
        <v>34</v>
      </c>
      <c r="E59" s="115" t="s">
        <v>7</v>
      </c>
      <c r="F59" s="116" t="s">
        <v>9</v>
      </c>
      <c r="G59" s="116" t="s">
        <v>33</v>
      </c>
      <c r="H59" s="117" t="s">
        <v>34</v>
      </c>
      <c r="J59" s="64"/>
    </row>
    <row r="60" spans="1:10" ht="15" hidden="1" customHeight="1" x14ac:dyDescent="0.2">
      <c r="A60" s="147" t="s">
        <v>15</v>
      </c>
      <c r="B60" s="118">
        <v>6400</v>
      </c>
      <c r="C60" s="119">
        <v>0</v>
      </c>
      <c r="D60" s="120">
        <f>B60*C60</f>
        <v>0</v>
      </c>
      <c r="E60" s="147" t="s">
        <v>15</v>
      </c>
      <c r="F60" s="118">
        <v>6400</v>
      </c>
      <c r="G60" s="119">
        <v>0</v>
      </c>
      <c r="H60" s="120">
        <f>F60*G60</f>
        <v>0</v>
      </c>
      <c r="J60" s="64"/>
    </row>
    <row r="61" spans="1:10" ht="15" customHeight="1" x14ac:dyDescent="0.2">
      <c r="A61" s="147"/>
      <c r="B61" s="118">
        <v>6900</v>
      </c>
      <c r="C61" s="13">
        <v>0</v>
      </c>
      <c r="D61" s="120">
        <f t="shared" ref="D61:D66" si="12">B61*C61</f>
        <v>0</v>
      </c>
      <c r="E61" s="147"/>
      <c r="F61" s="118">
        <f>C12</f>
        <v>7400</v>
      </c>
      <c r="G61" s="13">
        <v>4</v>
      </c>
      <c r="H61" s="120">
        <f t="shared" ref="H61:H66" si="13">F61*G61</f>
        <v>29600</v>
      </c>
      <c r="J61" s="64"/>
    </row>
    <row r="62" spans="1:10" ht="15" customHeight="1" x14ac:dyDescent="0.2">
      <c r="A62" s="142" t="s">
        <v>17</v>
      </c>
      <c r="B62" s="118">
        <v>7600</v>
      </c>
      <c r="C62" s="13">
        <v>0</v>
      </c>
      <c r="D62" s="120">
        <f t="shared" si="12"/>
        <v>0</v>
      </c>
      <c r="E62" s="143" t="s">
        <v>17</v>
      </c>
      <c r="F62" s="118">
        <f>C14</f>
        <v>8100</v>
      </c>
      <c r="G62" s="13">
        <v>10</v>
      </c>
      <c r="H62" s="120">
        <f t="shared" si="13"/>
        <v>81000</v>
      </c>
      <c r="J62" s="64"/>
    </row>
    <row r="63" spans="1:10" ht="15" customHeight="1" x14ac:dyDescent="0.2">
      <c r="A63" s="142" t="s">
        <v>18</v>
      </c>
      <c r="B63" s="118">
        <v>16100</v>
      </c>
      <c r="C63" s="13">
        <v>0</v>
      </c>
      <c r="D63" s="120">
        <f t="shared" si="12"/>
        <v>0</v>
      </c>
      <c r="E63" s="143" t="s">
        <v>18</v>
      </c>
      <c r="F63" s="118">
        <f t="shared" ref="F63:F65" si="14">C15</f>
        <v>17200</v>
      </c>
      <c r="G63" s="13">
        <v>0</v>
      </c>
      <c r="H63" s="120">
        <f t="shared" si="13"/>
        <v>0</v>
      </c>
      <c r="J63" s="64"/>
    </row>
    <row r="64" spans="1:10" ht="15" customHeight="1" x14ac:dyDescent="0.2">
      <c r="A64" s="142" t="s">
        <v>19</v>
      </c>
      <c r="B64" s="118">
        <v>20600</v>
      </c>
      <c r="C64" s="13">
        <v>0</v>
      </c>
      <c r="D64" s="120">
        <f t="shared" si="12"/>
        <v>0</v>
      </c>
      <c r="E64" s="143" t="s">
        <v>19</v>
      </c>
      <c r="F64" s="118">
        <f t="shared" si="14"/>
        <v>22000</v>
      </c>
      <c r="G64" s="13">
        <v>0</v>
      </c>
      <c r="H64" s="120">
        <f t="shared" si="13"/>
        <v>0</v>
      </c>
      <c r="J64" s="64"/>
    </row>
    <row r="65" spans="1:10" ht="15" customHeight="1" thickBot="1" x14ac:dyDescent="0.25">
      <c r="A65" s="142" t="s">
        <v>20</v>
      </c>
      <c r="B65" s="118">
        <v>23400</v>
      </c>
      <c r="C65" s="13">
        <v>0</v>
      </c>
      <c r="D65" s="120">
        <f t="shared" si="12"/>
        <v>0</v>
      </c>
      <c r="E65" s="143" t="s">
        <v>20</v>
      </c>
      <c r="F65" s="118">
        <f t="shared" si="14"/>
        <v>25000</v>
      </c>
      <c r="G65" s="13">
        <v>0</v>
      </c>
      <c r="H65" s="120">
        <f t="shared" si="13"/>
        <v>0</v>
      </c>
      <c r="J65" s="64"/>
    </row>
    <row r="66" spans="1:10" ht="15" hidden="1" customHeight="1" thickBot="1" x14ac:dyDescent="0.25">
      <c r="A66" s="121"/>
      <c r="B66" s="122"/>
      <c r="C66" s="123">
        <v>0</v>
      </c>
      <c r="D66" s="124">
        <f t="shared" si="12"/>
        <v>0</v>
      </c>
      <c r="E66" s="121"/>
      <c r="F66" s="122"/>
      <c r="G66" s="123">
        <v>0</v>
      </c>
      <c r="H66" s="124">
        <f t="shared" si="13"/>
        <v>0</v>
      </c>
      <c r="J66" s="64"/>
    </row>
    <row r="67" spans="1:10" ht="27" customHeight="1" thickBot="1" x14ac:dyDescent="0.25">
      <c r="A67" s="148" t="s">
        <v>35</v>
      </c>
      <c r="B67" s="149"/>
      <c r="C67" s="125">
        <f>SUM(C60:C66)</f>
        <v>0</v>
      </c>
      <c r="D67" s="126">
        <f>+D61+D62+D63+D64+D65</f>
        <v>0</v>
      </c>
      <c r="E67" s="148" t="s">
        <v>35</v>
      </c>
      <c r="F67" s="149"/>
      <c r="G67" s="125">
        <f>SUM(G60:G66)</f>
        <v>14</v>
      </c>
      <c r="H67" s="126">
        <f>+H61+H62+H63+H64+H65</f>
        <v>110600</v>
      </c>
      <c r="J67" s="64"/>
    </row>
    <row r="68" spans="1:10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</row>
    <row r="69" spans="1:10" ht="13.5" thickBot="1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</row>
    <row r="70" spans="1:10" s="64" customFormat="1" ht="23.1" customHeight="1" x14ac:dyDescent="0.2">
      <c r="A70" s="144" t="s">
        <v>36</v>
      </c>
      <c r="B70" s="152">
        <f>D56</f>
        <v>51094500</v>
      </c>
      <c r="C70" s="153"/>
      <c r="D70" s="127"/>
    </row>
    <row r="71" spans="1:10" s="64" customFormat="1" ht="23.1" customHeight="1" x14ac:dyDescent="0.2">
      <c r="A71" s="115" t="s">
        <v>37</v>
      </c>
      <c r="B71" s="154">
        <f>D67+H67</f>
        <v>110600</v>
      </c>
      <c r="C71" s="155"/>
    </row>
    <row r="72" spans="1:10" s="64" customFormat="1" ht="23.1" customHeight="1" x14ac:dyDescent="0.2">
      <c r="A72" s="145" t="s">
        <v>38</v>
      </c>
      <c r="B72" s="156">
        <f>B54*278</f>
        <v>1269070</v>
      </c>
      <c r="C72" s="157"/>
      <c r="D72" s="128"/>
    </row>
    <row r="73" spans="1:10" s="64" customFormat="1" ht="23.1" customHeight="1" x14ac:dyDescent="0.2">
      <c r="A73" s="78" t="s">
        <v>39</v>
      </c>
      <c r="B73" s="158">
        <f>B70*10%</f>
        <v>5109450</v>
      </c>
      <c r="C73" s="159"/>
      <c r="D73" s="80"/>
    </row>
    <row r="74" spans="1:10" s="64" customFormat="1" ht="23.1" customHeight="1" x14ac:dyDescent="0.2">
      <c r="A74" s="145" t="s">
        <v>40</v>
      </c>
      <c r="B74" s="156">
        <f>ROUND((B70-B72-B73)*70%,0)</f>
        <v>31301186</v>
      </c>
      <c r="C74" s="157"/>
      <c r="D74" s="80"/>
      <c r="E74" s="76"/>
      <c r="F74" s="76"/>
      <c r="G74" s="76"/>
    </row>
    <row r="75" spans="1:10" s="64" customFormat="1" ht="23.1" customHeight="1" thickBot="1" x14ac:dyDescent="0.25">
      <c r="A75" s="146" t="s">
        <v>52</v>
      </c>
      <c r="B75" s="160">
        <f>ROUND((B70-B72-B73)*30%,0)</f>
        <v>13414794</v>
      </c>
      <c r="C75" s="161"/>
      <c r="D75" s="80"/>
      <c r="E75" s="89"/>
      <c r="F75" s="89"/>
      <c r="G75" s="89"/>
    </row>
    <row r="76" spans="1:10" ht="20.25" customHeight="1" x14ac:dyDescent="0.2">
      <c r="A76" s="64"/>
      <c r="B76" s="64"/>
      <c r="C76" s="64"/>
      <c r="D76" s="80"/>
      <c r="E76" s="151" t="s">
        <v>47</v>
      </c>
      <c r="F76" s="151"/>
      <c r="G76" s="151"/>
      <c r="H76" s="64"/>
      <c r="I76" s="64"/>
      <c r="J76" s="64"/>
    </row>
    <row r="77" spans="1:10" ht="14.25" customHeight="1" x14ac:dyDescent="0.2">
      <c r="A77" s="150"/>
      <c r="B77" s="150"/>
      <c r="C77" s="150"/>
      <c r="D77" s="150"/>
      <c r="E77" s="150"/>
      <c r="F77" s="150"/>
      <c r="G77" s="150"/>
      <c r="H77" s="150"/>
      <c r="I77" s="150"/>
      <c r="J77" s="150"/>
    </row>
    <row r="78" spans="1:10" ht="15.75" customHeight="1" x14ac:dyDescent="0.2">
      <c r="A78" s="150"/>
      <c r="B78" s="150"/>
      <c r="C78" s="150"/>
      <c r="D78" s="150"/>
      <c r="E78" s="150"/>
      <c r="F78" s="150"/>
      <c r="G78" s="150"/>
      <c r="H78" s="150"/>
      <c r="I78" s="150"/>
      <c r="J78" s="150"/>
    </row>
    <row r="79" spans="1:10" ht="20.100000000000001" customHeight="1" x14ac:dyDescent="0.2">
      <c r="A79" s="64"/>
      <c r="B79" s="64"/>
      <c r="C79" s="64"/>
      <c r="D79" s="80"/>
      <c r="E79" s="64"/>
      <c r="F79" s="64"/>
      <c r="G79" s="64"/>
      <c r="H79" s="64"/>
      <c r="I79" s="64"/>
      <c r="J79" s="64"/>
    </row>
    <row r="80" spans="1:10" ht="20.100000000000001" customHeight="1" x14ac:dyDescent="0.2">
      <c r="A80" s="64"/>
      <c r="B80" s="64"/>
      <c r="C80" s="64"/>
      <c r="D80" s="80"/>
      <c r="E80" s="64"/>
      <c r="F80" s="64"/>
      <c r="G80" s="64"/>
      <c r="H80" s="64"/>
      <c r="I80" s="64"/>
      <c r="J80" s="64"/>
    </row>
    <row r="81" spans="1:10" ht="20.100000000000001" customHeight="1" x14ac:dyDescent="0.2">
      <c r="A81" s="151"/>
      <c r="B81" s="151"/>
      <c r="C81" s="151"/>
      <c r="D81" s="80"/>
      <c r="E81" s="64"/>
      <c r="F81" s="64"/>
      <c r="G81" s="64"/>
      <c r="H81" s="64"/>
      <c r="I81" s="64"/>
      <c r="J81" s="64"/>
    </row>
    <row r="82" spans="1:10" ht="20.100000000000001" customHeight="1" x14ac:dyDescent="0.2">
      <c r="D82" s="80"/>
      <c r="E82" s="64"/>
      <c r="F82" s="64"/>
      <c r="G82" s="64"/>
      <c r="H82" s="64"/>
      <c r="I82" s="64"/>
      <c r="J82" s="64"/>
    </row>
    <row r="83" spans="1:10" ht="20.100000000000001" customHeight="1" x14ac:dyDescent="0.2">
      <c r="A83" s="64"/>
      <c r="B83" s="64"/>
      <c r="C83" s="64"/>
      <c r="E83" s="64"/>
      <c r="F83" s="64"/>
      <c r="G83" s="64"/>
      <c r="H83" s="64"/>
      <c r="I83" s="64"/>
      <c r="J83" s="64"/>
    </row>
    <row r="84" spans="1:10" ht="0.75" customHeight="1" x14ac:dyDescent="0.2">
      <c r="A84" s="64"/>
      <c r="B84" s="64"/>
      <c r="C84" s="64"/>
      <c r="E84" s="64"/>
      <c r="F84" s="64"/>
      <c r="G84" s="64"/>
      <c r="H84" s="64"/>
      <c r="I84" s="64"/>
      <c r="J84" s="64"/>
    </row>
    <row r="85" spans="1:10" ht="19.5" customHeight="1" x14ac:dyDescent="0.2">
      <c r="E85" s="64"/>
      <c r="F85" s="64"/>
      <c r="G85" s="64"/>
      <c r="H85" s="64"/>
      <c r="I85" s="64"/>
      <c r="J85" s="64"/>
    </row>
    <row r="86" spans="1:10" ht="19.5" customHeight="1" x14ac:dyDescent="0.2">
      <c r="E86" s="64"/>
      <c r="F86" s="64"/>
      <c r="G86" s="64"/>
      <c r="H86" s="64"/>
      <c r="I86" s="64"/>
      <c r="J86" s="64"/>
    </row>
    <row r="87" spans="1:10" ht="19.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</row>
    <row r="88" spans="1:10" ht="19.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</row>
    <row r="89" spans="1:10" ht="20.100000000000001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</row>
    <row r="90" spans="1:10" ht="20.100000000000001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</row>
    <row r="91" spans="1:10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</row>
    <row r="92" spans="1:10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</row>
    <row r="93" spans="1:10" x14ac:dyDescent="0.2">
      <c r="A93" s="64"/>
      <c r="B93" s="64"/>
      <c r="C93" s="64"/>
      <c r="D93" s="64"/>
      <c r="G93" s="64"/>
      <c r="H93" s="64"/>
      <c r="I93" s="64"/>
      <c r="J93" s="64"/>
    </row>
    <row r="94" spans="1:10" x14ac:dyDescent="0.2">
      <c r="G94" s="64"/>
      <c r="H94" s="64"/>
      <c r="I94" s="64"/>
      <c r="J94" s="64"/>
    </row>
    <row r="95" spans="1:10" x14ac:dyDescent="0.2">
      <c r="G95" s="64"/>
      <c r="H95" s="64"/>
      <c r="I95" s="64"/>
      <c r="J95" s="64"/>
    </row>
    <row r="96" spans="1:10" x14ac:dyDescent="0.2">
      <c r="G96" s="64"/>
      <c r="H96" s="64"/>
      <c r="I96" s="64"/>
      <c r="J96" s="64"/>
    </row>
    <row r="97" spans="7:10" x14ac:dyDescent="0.2">
      <c r="G97" s="64"/>
      <c r="H97" s="64"/>
      <c r="I97" s="64"/>
      <c r="J97" s="64"/>
    </row>
    <row r="98" spans="7:10" x14ac:dyDescent="0.2">
      <c r="G98" s="64"/>
      <c r="H98" s="64"/>
      <c r="I98" s="64"/>
      <c r="J98" s="64"/>
    </row>
    <row r="99" spans="7:10" x14ac:dyDescent="0.2">
      <c r="G99" s="64"/>
      <c r="H99" s="64"/>
      <c r="I99" s="64"/>
      <c r="J99" s="64"/>
    </row>
    <row r="100" spans="7:10" x14ac:dyDescent="0.2">
      <c r="G100" s="64"/>
      <c r="H100" s="64"/>
      <c r="I100" s="64"/>
      <c r="J100" s="64"/>
    </row>
    <row r="101" spans="7:10" x14ac:dyDescent="0.2">
      <c r="G101" s="64"/>
      <c r="H101" s="64"/>
      <c r="I101" s="64"/>
      <c r="J101" s="64"/>
    </row>
    <row r="102" spans="7:10" x14ac:dyDescent="0.2">
      <c r="G102" s="64"/>
      <c r="H102" s="64"/>
      <c r="I102" s="64"/>
      <c r="J102" s="64"/>
    </row>
    <row r="103" spans="7:10" x14ac:dyDescent="0.2">
      <c r="G103" s="64"/>
      <c r="H103" s="64"/>
      <c r="I103" s="64"/>
      <c r="J103" s="64"/>
    </row>
    <row r="104" spans="7:10" x14ac:dyDescent="0.2">
      <c r="G104" s="64"/>
      <c r="H104" s="64"/>
      <c r="I104" s="64"/>
      <c r="J104" s="64"/>
    </row>
    <row r="105" spans="7:10" x14ac:dyDescent="0.2">
      <c r="G105" s="64"/>
      <c r="H105" s="64"/>
      <c r="I105" s="64"/>
      <c r="J105" s="64"/>
    </row>
    <row r="106" spans="7:10" x14ac:dyDescent="0.2">
      <c r="G106" s="64"/>
      <c r="H106" s="64"/>
      <c r="I106" s="64"/>
      <c r="J106" s="64"/>
    </row>
    <row r="107" spans="7:10" x14ac:dyDescent="0.2">
      <c r="G107" s="64"/>
      <c r="H107" s="64"/>
      <c r="I107" s="64"/>
      <c r="J107" s="64"/>
    </row>
    <row r="108" spans="7:10" x14ac:dyDescent="0.2">
      <c r="G108" s="64"/>
      <c r="H108" s="64"/>
      <c r="I108" s="64"/>
      <c r="J108" s="64"/>
    </row>
    <row r="109" spans="7:10" x14ac:dyDescent="0.2">
      <c r="G109" s="64"/>
      <c r="H109" s="64"/>
      <c r="I109" s="64"/>
      <c r="J109" s="64"/>
    </row>
    <row r="110" spans="7:10" x14ac:dyDescent="0.2">
      <c r="G110" s="64"/>
      <c r="H110" s="64"/>
      <c r="I110" s="64"/>
      <c r="J110" s="64"/>
    </row>
    <row r="111" spans="7:10" x14ac:dyDescent="0.2">
      <c r="G111" s="64"/>
      <c r="H111" s="64"/>
      <c r="I111" s="64"/>
      <c r="J111" s="64"/>
    </row>
    <row r="112" spans="7:10" x14ac:dyDescent="0.2">
      <c r="G112" s="64"/>
      <c r="H112" s="64"/>
      <c r="I112" s="64"/>
      <c r="J112" s="64"/>
    </row>
    <row r="113" spans="7:10" x14ac:dyDescent="0.2">
      <c r="G113" s="64"/>
      <c r="H113" s="64"/>
      <c r="I113" s="64"/>
      <c r="J113" s="64"/>
    </row>
    <row r="114" spans="7:10" x14ac:dyDescent="0.2">
      <c r="G114" s="64"/>
      <c r="H114" s="64"/>
      <c r="I114" s="64"/>
      <c r="J114" s="64"/>
    </row>
  </sheetData>
  <sheetProtection password="DC73" sheet="1" objects="1" scenarios="1"/>
  <mergeCells count="27">
    <mergeCell ref="A58:D58"/>
    <mergeCell ref="A1:A4"/>
    <mergeCell ref="B1:F4"/>
    <mergeCell ref="G1:H1"/>
    <mergeCell ref="G2:H2"/>
    <mergeCell ref="G3:H3"/>
    <mergeCell ref="G4:H4"/>
    <mergeCell ref="B6:C6"/>
    <mergeCell ref="B8:D8"/>
    <mergeCell ref="A10:H10"/>
    <mergeCell ref="A26:H26"/>
    <mergeCell ref="A42:H42"/>
    <mergeCell ref="E58:H58"/>
    <mergeCell ref="A60:A61"/>
    <mergeCell ref="A67:B67"/>
    <mergeCell ref="A77:J77"/>
    <mergeCell ref="A78:J78"/>
    <mergeCell ref="A81:C81"/>
    <mergeCell ref="B70:C70"/>
    <mergeCell ref="B71:C71"/>
    <mergeCell ref="B72:C72"/>
    <mergeCell ref="B73:C73"/>
    <mergeCell ref="B74:C74"/>
    <mergeCell ref="E76:G76"/>
    <mergeCell ref="E60:E61"/>
    <mergeCell ref="E67:F67"/>
    <mergeCell ref="B75:C75"/>
  </mergeCells>
  <printOptions horizontalCentered="1" verticalCentered="1"/>
  <pageMargins left="0.59055118110236227" right="0.39370078740157483" top="0.19685039370078741" bottom="0.59055118110236227" header="0.51181102362204722" footer="0"/>
  <pageSetup paperSize="5" scale="60" firstPageNumber="0" orientation="portrait" blackAndWhite="1" r:id="rId1"/>
  <headerFooter alignWithMargins="0">
    <oddFooter>&amp;LVersion 2&amp;C&amp;D - &amp;T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/>
  <dimension ref="A1:J114"/>
  <sheetViews>
    <sheetView topLeftCell="A64" zoomScale="90" zoomScaleNormal="90" workbookViewId="0">
      <selection activeCell="E59" sqref="E59"/>
    </sheetView>
  </sheetViews>
  <sheetFormatPr baseColWidth="10" defaultRowHeight="12.75" x14ac:dyDescent="0.2"/>
  <cols>
    <col min="1" max="1" width="21.85546875" style="17" customWidth="1"/>
    <col min="2" max="2" width="14.28515625" style="17" customWidth="1"/>
    <col min="3" max="3" width="13.5703125" style="17" customWidth="1"/>
    <col min="4" max="4" width="14.42578125" style="17" customWidth="1"/>
    <col min="5" max="6" width="13.5703125" style="17" customWidth="1"/>
    <col min="7" max="7" width="13.140625" style="17" customWidth="1"/>
    <col min="8" max="8" width="13.5703125" style="17" customWidth="1"/>
    <col min="9" max="9" width="15.140625" style="17" customWidth="1"/>
    <col min="10" max="16384" width="11.42578125" style="17"/>
  </cols>
  <sheetData>
    <row r="1" spans="1:8" ht="48" customHeight="1" x14ac:dyDescent="0.2">
      <c r="A1" s="167"/>
      <c r="B1" s="168" t="s">
        <v>50</v>
      </c>
      <c r="C1" s="168"/>
      <c r="D1" s="168"/>
      <c r="E1" s="168"/>
      <c r="F1" s="169"/>
      <c r="G1" s="170"/>
      <c r="H1" s="170"/>
    </row>
    <row r="2" spans="1:8" x14ac:dyDescent="0.15">
      <c r="A2" s="167"/>
      <c r="B2" s="167"/>
      <c r="C2" s="168"/>
      <c r="D2" s="168"/>
      <c r="E2" s="168"/>
      <c r="F2" s="168"/>
      <c r="G2" s="171" t="s">
        <v>51</v>
      </c>
      <c r="H2" s="171" t="s">
        <v>0</v>
      </c>
    </row>
    <row r="3" spans="1:8" ht="14.25" customHeight="1" x14ac:dyDescent="0.15">
      <c r="A3" s="167"/>
      <c r="B3" s="167"/>
      <c r="C3" s="168"/>
      <c r="D3" s="168"/>
      <c r="E3" s="168"/>
      <c r="F3" s="168"/>
      <c r="G3" s="172" t="s">
        <v>49</v>
      </c>
      <c r="H3" s="172" t="s">
        <v>1</v>
      </c>
    </row>
    <row r="4" spans="1:8" ht="14.25" customHeight="1" x14ac:dyDescent="0.15">
      <c r="A4" s="167"/>
      <c r="B4" s="167"/>
      <c r="C4" s="168"/>
      <c r="D4" s="168"/>
      <c r="E4" s="168"/>
      <c r="F4" s="168"/>
      <c r="G4" s="172" t="s">
        <v>2</v>
      </c>
      <c r="H4" s="172" t="s">
        <v>2</v>
      </c>
    </row>
    <row r="5" spans="1:8" ht="14.25" customHeight="1" x14ac:dyDescent="0.2">
      <c r="A5" s="1"/>
      <c r="B5" s="97"/>
      <c r="C5" s="97"/>
      <c r="D5" s="41"/>
      <c r="E5" s="41"/>
      <c r="F5" s="41"/>
      <c r="G5" s="41"/>
      <c r="H5" s="41"/>
    </row>
    <row r="6" spans="1:8" ht="12.75" customHeight="1" x14ac:dyDescent="0.2">
      <c r="A6" s="1" t="s">
        <v>3</v>
      </c>
      <c r="B6" s="173" t="str">
        <f>RIM!B6</f>
        <v>PANDEQUESO</v>
      </c>
      <c r="C6" s="173"/>
      <c r="D6" s="41"/>
    </row>
    <row r="7" spans="1:8" x14ac:dyDescent="0.2">
      <c r="A7" s="1"/>
      <c r="B7" s="93"/>
      <c r="C7" s="93"/>
      <c r="D7" s="41"/>
    </row>
    <row r="8" spans="1:8" ht="12.75" customHeight="1" x14ac:dyDescent="0.2">
      <c r="A8" s="1" t="s">
        <v>5</v>
      </c>
      <c r="B8" s="174">
        <f>RIM!B8+23</f>
        <v>42667</v>
      </c>
      <c r="C8" s="174"/>
      <c r="D8" s="174"/>
      <c r="E8" s="41"/>
      <c r="F8" s="41"/>
      <c r="G8" s="41"/>
      <c r="H8" s="41"/>
    </row>
    <row r="9" spans="1:8" ht="13.5" thickBot="1" x14ac:dyDescent="0.25"/>
    <row r="10" spans="1:8" ht="15.75" customHeight="1" thickBot="1" x14ac:dyDescent="0.25">
      <c r="A10" s="175" t="s">
        <v>6</v>
      </c>
      <c r="B10" s="175"/>
      <c r="C10" s="175"/>
      <c r="D10" s="175"/>
      <c r="E10" s="175"/>
      <c r="F10" s="175"/>
      <c r="G10" s="175"/>
      <c r="H10" s="175"/>
    </row>
    <row r="11" spans="1:8" ht="36.75" thickBot="1" x14ac:dyDescent="0.25">
      <c r="A11" s="23" t="s">
        <v>7</v>
      </c>
      <c r="B11" s="23" t="s">
        <v>8</v>
      </c>
      <c r="C11" s="23" t="s">
        <v>9</v>
      </c>
      <c r="D11" s="23" t="s">
        <v>10</v>
      </c>
      <c r="E11" s="23" t="s">
        <v>11</v>
      </c>
      <c r="F11" s="23" t="s">
        <v>12</v>
      </c>
      <c r="G11" s="23" t="s">
        <v>13</v>
      </c>
      <c r="H11" s="23" t="s">
        <v>14</v>
      </c>
    </row>
    <row r="12" spans="1:8" ht="15" customHeight="1" x14ac:dyDescent="0.2">
      <c r="A12" s="24" t="s">
        <v>15</v>
      </c>
      <c r="B12" s="8"/>
      <c r="C12" s="25">
        <v>7400</v>
      </c>
      <c r="D12" s="25">
        <f t="shared" ref="D12:D20" si="0">C12*B12</f>
        <v>0</v>
      </c>
      <c r="E12" s="8"/>
      <c r="F12" s="8"/>
      <c r="G12" s="8"/>
      <c r="H12" s="26">
        <f t="shared" ref="H12:H20" si="1">B12+E12+F12+G12</f>
        <v>0</v>
      </c>
    </row>
    <row r="13" spans="1:8" ht="15" customHeight="1" x14ac:dyDescent="0.2">
      <c r="A13" s="27" t="s">
        <v>16</v>
      </c>
      <c r="B13" s="10"/>
      <c r="C13" s="25">
        <v>3400</v>
      </c>
      <c r="D13" s="28">
        <f t="shared" si="0"/>
        <v>0</v>
      </c>
      <c r="E13" s="8"/>
      <c r="F13" s="8"/>
      <c r="G13" s="8"/>
      <c r="H13" s="29">
        <f t="shared" si="1"/>
        <v>0</v>
      </c>
    </row>
    <row r="14" spans="1:8" ht="15" customHeight="1" x14ac:dyDescent="0.2">
      <c r="A14" s="27" t="s">
        <v>17</v>
      </c>
      <c r="B14" s="10"/>
      <c r="C14" s="25">
        <v>8100</v>
      </c>
      <c r="D14" s="28">
        <f t="shared" si="0"/>
        <v>0</v>
      </c>
      <c r="E14" s="8"/>
      <c r="F14" s="8"/>
      <c r="G14" s="8"/>
      <c r="H14" s="29">
        <f t="shared" si="1"/>
        <v>0</v>
      </c>
    </row>
    <row r="15" spans="1:8" ht="15" customHeight="1" x14ac:dyDescent="0.2">
      <c r="A15" s="27" t="s">
        <v>18</v>
      </c>
      <c r="B15" s="10"/>
      <c r="C15" s="25">
        <v>17200</v>
      </c>
      <c r="D15" s="28">
        <f t="shared" si="0"/>
        <v>0</v>
      </c>
      <c r="E15" s="8"/>
      <c r="F15" s="8"/>
      <c r="G15" s="8"/>
      <c r="H15" s="29">
        <f t="shared" si="1"/>
        <v>0</v>
      </c>
    </row>
    <row r="16" spans="1:8" ht="15" customHeight="1" x14ac:dyDescent="0.2">
      <c r="A16" s="27" t="s">
        <v>19</v>
      </c>
      <c r="B16" s="10"/>
      <c r="C16" s="25">
        <v>22000</v>
      </c>
      <c r="D16" s="28">
        <f t="shared" si="0"/>
        <v>0</v>
      </c>
      <c r="E16" s="8"/>
      <c r="F16" s="8"/>
      <c r="G16" s="8"/>
      <c r="H16" s="29">
        <f t="shared" si="1"/>
        <v>0</v>
      </c>
    </row>
    <row r="17" spans="1:8" ht="15" customHeight="1" x14ac:dyDescent="0.2">
      <c r="A17" s="27" t="s">
        <v>20</v>
      </c>
      <c r="B17" s="10"/>
      <c r="C17" s="25">
        <v>25000</v>
      </c>
      <c r="D17" s="28">
        <f t="shared" si="0"/>
        <v>0</v>
      </c>
      <c r="E17" s="8"/>
      <c r="F17" s="8"/>
      <c r="G17" s="8"/>
      <c r="H17" s="29">
        <f t="shared" si="1"/>
        <v>0</v>
      </c>
    </row>
    <row r="18" spans="1:8" ht="15" customHeight="1" x14ac:dyDescent="0.2">
      <c r="A18" s="27" t="s">
        <v>21</v>
      </c>
      <c r="B18" s="10"/>
      <c r="C18" s="25">
        <v>5700</v>
      </c>
      <c r="D18" s="28">
        <f t="shared" si="0"/>
        <v>0</v>
      </c>
      <c r="E18" s="8"/>
      <c r="F18" s="8"/>
      <c r="G18" s="8"/>
      <c r="H18" s="29">
        <f t="shared" si="1"/>
        <v>0</v>
      </c>
    </row>
    <row r="19" spans="1:8" ht="15" customHeight="1" x14ac:dyDescent="0.2">
      <c r="A19" s="27" t="s">
        <v>22</v>
      </c>
      <c r="B19" s="10"/>
      <c r="C19" s="25">
        <v>7400</v>
      </c>
      <c r="D19" s="28">
        <f t="shared" si="0"/>
        <v>0</v>
      </c>
      <c r="E19" s="8"/>
      <c r="F19" s="8"/>
      <c r="G19" s="8"/>
      <c r="H19" s="29">
        <f t="shared" si="1"/>
        <v>0</v>
      </c>
    </row>
    <row r="20" spans="1:8" ht="15" customHeight="1" thickBot="1" x14ac:dyDescent="0.25">
      <c r="A20" s="98" t="s">
        <v>23</v>
      </c>
      <c r="B20" s="12"/>
      <c r="C20" s="99">
        <v>7700</v>
      </c>
      <c r="D20" s="100">
        <f t="shared" si="0"/>
        <v>0</v>
      </c>
      <c r="E20" s="8"/>
      <c r="F20" s="8"/>
      <c r="G20" s="8"/>
      <c r="H20" s="29">
        <f t="shared" si="1"/>
        <v>0</v>
      </c>
    </row>
    <row r="21" spans="1:8" ht="15" customHeight="1" thickBot="1" x14ac:dyDescent="0.25">
      <c r="A21" s="101" t="s">
        <v>24</v>
      </c>
      <c r="B21" s="102">
        <f>SUM(B12:B20)</f>
        <v>0</v>
      </c>
      <c r="C21" s="137"/>
      <c r="D21" s="103">
        <f>SUM(D12:D20)</f>
        <v>0</v>
      </c>
      <c r="E21" s="104">
        <f>SUM(E12:E20)</f>
        <v>0</v>
      </c>
      <c r="F21" s="104">
        <f t="shared" ref="F21:G21" si="2">SUM(F12:F20)</f>
        <v>0</v>
      </c>
      <c r="G21" s="104">
        <f t="shared" si="2"/>
        <v>0</v>
      </c>
      <c r="H21" s="106">
        <f>SUM(H12:H20)</f>
        <v>0</v>
      </c>
    </row>
    <row r="22" spans="1:8" ht="15" customHeight="1" x14ac:dyDescent="0.2">
      <c r="A22" s="107" t="s">
        <v>25</v>
      </c>
      <c r="B22" s="108">
        <f>SUM(B12:B17)</f>
        <v>0</v>
      </c>
      <c r="C22" s="138"/>
      <c r="D22" s="15">
        <f>+B22*278</f>
        <v>0</v>
      </c>
      <c r="E22" s="37"/>
      <c r="F22" s="37"/>
      <c r="G22" s="37"/>
      <c r="H22" s="37"/>
    </row>
    <row r="23" spans="1:8" ht="15" customHeight="1" x14ac:dyDescent="0.2">
      <c r="A23" s="34" t="s">
        <v>26</v>
      </c>
      <c r="B23" s="139"/>
      <c r="C23" s="139"/>
      <c r="D23" s="3"/>
      <c r="E23" s="41"/>
      <c r="F23" s="41"/>
      <c r="G23" s="41"/>
      <c r="H23" s="41"/>
    </row>
    <row r="24" spans="1:8" ht="15" customHeight="1" thickBot="1" x14ac:dyDescent="0.25">
      <c r="A24" s="38" t="s">
        <v>27</v>
      </c>
      <c r="B24" s="140"/>
      <c r="C24" s="140"/>
      <c r="D24" s="40">
        <f>D23+D21</f>
        <v>0</v>
      </c>
      <c r="E24" s="41"/>
      <c r="F24" s="41"/>
      <c r="G24" s="41"/>
      <c r="H24" s="41"/>
    </row>
    <row r="25" spans="1:8" ht="13.5" thickBot="1" x14ac:dyDescent="0.25"/>
    <row r="26" spans="1:8" ht="15.75" customHeight="1" thickBot="1" x14ac:dyDescent="0.25">
      <c r="A26" s="175" t="s">
        <v>28</v>
      </c>
      <c r="B26" s="175"/>
      <c r="C26" s="175"/>
      <c r="D26" s="175"/>
      <c r="E26" s="175"/>
      <c r="F26" s="175"/>
      <c r="G26" s="175"/>
      <c r="H26" s="175"/>
    </row>
    <row r="27" spans="1:8" ht="36.75" thickBot="1" x14ac:dyDescent="0.25">
      <c r="A27" s="23" t="s">
        <v>7</v>
      </c>
      <c r="B27" s="23" t="s">
        <v>8</v>
      </c>
      <c r="C27" s="23" t="s">
        <v>9</v>
      </c>
      <c r="D27" s="23" t="s">
        <v>10</v>
      </c>
      <c r="E27" s="23" t="s">
        <v>11</v>
      </c>
      <c r="F27" s="23" t="s">
        <v>12</v>
      </c>
      <c r="G27" s="23" t="s">
        <v>13</v>
      </c>
      <c r="H27" s="23" t="s">
        <v>29</v>
      </c>
    </row>
    <row r="28" spans="1:8" ht="15" customHeight="1" x14ac:dyDescent="0.2">
      <c r="A28" s="109" t="s">
        <v>15</v>
      </c>
      <c r="B28" s="11"/>
      <c r="C28" s="25">
        <f>C12</f>
        <v>7400</v>
      </c>
      <c r="D28" s="110">
        <f t="shared" ref="D28:D36" si="3">C28*B28</f>
        <v>0</v>
      </c>
      <c r="E28" s="8"/>
      <c r="F28" s="8"/>
      <c r="G28" s="8"/>
      <c r="H28" s="111">
        <f t="shared" ref="H28:H36" si="4">B28+E28+F28+G28</f>
        <v>0</v>
      </c>
    </row>
    <row r="29" spans="1:8" ht="15" customHeight="1" x14ac:dyDescent="0.2">
      <c r="A29" s="27" t="s">
        <v>16</v>
      </c>
      <c r="B29" s="10"/>
      <c r="C29" s="25">
        <f t="shared" ref="C29:C36" si="5">C13</f>
        <v>3400</v>
      </c>
      <c r="D29" s="28">
        <f t="shared" si="3"/>
        <v>0</v>
      </c>
      <c r="E29" s="8"/>
      <c r="F29" s="8"/>
      <c r="G29" s="8"/>
      <c r="H29" s="29">
        <f t="shared" si="4"/>
        <v>0</v>
      </c>
    </row>
    <row r="30" spans="1:8" ht="15" customHeight="1" x14ac:dyDescent="0.2">
      <c r="A30" s="27" t="s">
        <v>17</v>
      </c>
      <c r="B30" s="10"/>
      <c r="C30" s="25">
        <f t="shared" si="5"/>
        <v>8100</v>
      </c>
      <c r="D30" s="28">
        <f t="shared" si="3"/>
        <v>0</v>
      </c>
      <c r="E30" s="8"/>
      <c r="F30" s="8"/>
      <c r="G30" s="8"/>
      <c r="H30" s="29">
        <f t="shared" si="4"/>
        <v>0</v>
      </c>
    </row>
    <row r="31" spans="1:8" ht="15" customHeight="1" x14ac:dyDescent="0.2">
      <c r="A31" s="27" t="s">
        <v>18</v>
      </c>
      <c r="B31" s="10"/>
      <c r="C31" s="25">
        <f t="shared" si="5"/>
        <v>17200</v>
      </c>
      <c r="D31" s="28">
        <f t="shared" si="3"/>
        <v>0</v>
      </c>
      <c r="E31" s="8"/>
      <c r="F31" s="8"/>
      <c r="G31" s="8"/>
      <c r="H31" s="29">
        <f t="shared" si="4"/>
        <v>0</v>
      </c>
    </row>
    <row r="32" spans="1:8" ht="15" customHeight="1" x14ac:dyDescent="0.2">
      <c r="A32" s="27" t="s">
        <v>19</v>
      </c>
      <c r="B32" s="10"/>
      <c r="C32" s="25">
        <f t="shared" si="5"/>
        <v>22000</v>
      </c>
      <c r="D32" s="28">
        <f t="shared" si="3"/>
        <v>0</v>
      </c>
      <c r="E32" s="8"/>
      <c r="F32" s="8"/>
      <c r="G32" s="8"/>
      <c r="H32" s="29">
        <f t="shared" si="4"/>
        <v>0</v>
      </c>
    </row>
    <row r="33" spans="1:8" ht="15" customHeight="1" x14ac:dyDescent="0.2">
      <c r="A33" s="27" t="s">
        <v>20</v>
      </c>
      <c r="B33" s="10"/>
      <c r="C33" s="25">
        <f t="shared" si="5"/>
        <v>25000</v>
      </c>
      <c r="D33" s="28">
        <f t="shared" si="3"/>
        <v>0</v>
      </c>
      <c r="E33" s="8"/>
      <c r="F33" s="8"/>
      <c r="G33" s="8"/>
      <c r="H33" s="29">
        <f t="shared" si="4"/>
        <v>0</v>
      </c>
    </row>
    <row r="34" spans="1:8" ht="15" customHeight="1" x14ac:dyDescent="0.2">
      <c r="A34" s="27" t="s">
        <v>21</v>
      </c>
      <c r="B34" s="10"/>
      <c r="C34" s="25">
        <f t="shared" si="5"/>
        <v>5700</v>
      </c>
      <c r="D34" s="28">
        <f t="shared" si="3"/>
        <v>0</v>
      </c>
      <c r="E34" s="8"/>
      <c r="F34" s="8"/>
      <c r="G34" s="8"/>
      <c r="H34" s="29">
        <f t="shared" si="4"/>
        <v>0</v>
      </c>
    </row>
    <row r="35" spans="1:8" ht="15" customHeight="1" x14ac:dyDescent="0.2">
      <c r="A35" s="27" t="s">
        <v>22</v>
      </c>
      <c r="B35" s="10"/>
      <c r="C35" s="25">
        <f t="shared" si="5"/>
        <v>7400</v>
      </c>
      <c r="D35" s="28">
        <f t="shared" si="3"/>
        <v>0</v>
      </c>
      <c r="E35" s="8"/>
      <c r="F35" s="8"/>
      <c r="G35" s="8"/>
      <c r="H35" s="29">
        <f t="shared" si="4"/>
        <v>0</v>
      </c>
    </row>
    <row r="36" spans="1:8" ht="15" customHeight="1" thickBot="1" x14ac:dyDescent="0.25">
      <c r="A36" s="98" t="s">
        <v>23</v>
      </c>
      <c r="B36" s="12"/>
      <c r="C36" s="25">
        <f t="shared" si="5"/>
        <v>7700</v>
      </c>
      <c r="D36" s="100">
        <f t="shared" si="3"/>
        <v>0</v>
      </c>
      <c r="E36" s="8"/>
      <c r="F36" s="8"/>
      <c r="G36" s="8"/>
      <c r="H36" s="29">
        <f t="shared" si="4"/>
        <v>0</v>
      </c>
    </row>
    <row r="37" spans="1:8" ht="15" customHeight="1" thickBot="1" x14ac:dyDescent="0.25">
      <c r="A37" s="101" t="s">
        <v>24</v>
      </c>
      <c r="B37" s="102">
        <f>SUM(B28:B36)</f>
        <v>0</v>
      </c>
      <c r="C37" s="112"/>
      <c r="D37" s="103">
        <f>SUM(D28:D36)</f>
        <v>0</v>
      </c>
      <c r="E37" s="104">
        <f>SUM(E28:E36)</f>
        <v>0</v>
      </c>
      <c r="F37" s="104">
        <f t="shared" ref="F37:G37" si="6">SUM(F28:F36)</f>
        <v>0</v>
      </c>
      <c r="G37" s="104">
        <f t="shared" si="6"/>
        <v>0</v>
      </c>
      <c r="H37" s="106">
        <f>SUM(H28:H36)</f>
        <v>0</v>
      </c>
    </row>
    <row r="38" spans="1:8" ht="15" customHeight="1" x14ac:dyDescent="0.2">
      <c r="A38" s="107" t="s">
        <v>25</v>
      </c>
      <c r="B38" s="108">
        <f>SUM(B28:B33)</f>
        <v>0</v>
      </c>
      <c r="C38" s="138"/>
      <c r="D38" s="15">
        <f>+B38*278</f>
        <v>0</v>
      </c>
      <c r="E38" s="37"/>
      <c r="F38" s="37"/>
      <c r="G38" s="37"/>
      <c r="H38" s="37"/>
    </row>
    <row r="39" spans="1:8" ht="15" customHeight="1" x14ac:dyDescent="0.2">
      <c r="A39" s="34" t="s">
        <v>26</v>
      </c>
      <c r="B39" s="139"/>
      <c r="C39" s="139"/>
      <c r="D39" s="3"/>
      <c r="E39" s="41"/>
      <c r="F39" s="41"/>
      <c r="G39" s="41"/>
      <c r="H39" s="41"/>
    </row>
    <row r="40" spans="1:8" ht="15" customHeight="1" thickBot="1" x14ac:dyDescent="0.25">
      <c r="A40" s="38" t="s">
        <v>30</v>
      </c>
      <c r="B40" s="140"/>
      <c r="C40" s="140"/>
      <c r="D40" s="40">
        <f>D39+D37</f>
        <v>0</v>
      </c>
      <c r="E40" s="41"/>
      <c r="F40" s="41"/>
      <c r="G40" s="41"/>
      <c r="H40" s="41"/>
    </row>
    <row r="41" spans="1:8" ht="12.75" customHeight="1" thickBot="1" x14ac:dyDescent="0.25">
      <c r="A41" s="93"/>
      <c r="B41" s="41"/>
      <c r="C41" s="41"/>
      <c r="D41" s="80"/>
      <c r="E41" s="41"/>
      <c r="F41" s="41"/>
      <c r="G41" s="41"/>
      <c r="H41" s="41"/>
    </row>
    <row r="42" spans="1:8" ht="12.75" customHeight="1" thickBot="1" x14ac:dyDescent="0.25">
      <c r="A42" s="175" t="s">
        <v>31</v>
      </c>
      <c r="B42" s="175"/>
      <c r="C42" s="175"/>
      <c r="D42" s="175"/>
      <c r="E42" s="175"/>
      <c r="F42" s="175"/>
      <c r="G42" s="175"/>
      <c r="H42" s="175"/>
    </row>
    <row r="43" spans="1:8" ht="36.75" thickBot="1" x14ac:dyDescent="0.25">
      <c r="A43" s="23" t="s">
        <v>7</v>
      </c>
      <c r="B43" s="23" t="s">
        <v>8</v>
      </c>
      <c r="C43" s="23" t="s">
        <v>9</v>
      </c>
      <c r="D43" s="23" t="s">
        <v>10</v>
      </c>
      <c r="E43" s="23" t="s">
        <v>11</v>
      </c>
      <c r="F43" s="23" t="s">
        <v>12</v>
      </c>
      <c r="G43" s="23" t="s">
        <v>13</v>
      </c>
      <c r="H43" s="23" t="s">
        <v>32</v>
      </c>
    </row>
    <row r="44" spans="1:8" ht="15" customHeight="1" x14ac:dyDescent="0.2">
      <c r="A44" s="24" t="s">
        <v>15</v>
      </c>
      <c r="B44" s="4">
        <f t="shared" ref="B44:B52" si="7">+B12+B28</f>
        <v>0</v>
      </c>
      <c r="C44" s="25">
        <f>C12</f>
        <v>7400</v>
      </c>
      <c r="D44" s="25">
        <f t="shared" ref="D44:D52" si="8">C44*B44</f>
        <v>0</v>
      </c>
      <c r="E44" s="4">
        <f t="shared" ref="E44:G52" si="9">E12+E28</f>
        <v>0</v>
      </c>
      <c r="F44" s="4">
        <f t="shared" si="9"/>
        <v>0</v>
      </c>
      <c r="G44" s="4">
        <f t="shared" si="9"/>
        <v>0</v>
      </c>
      <c r="H44" s="26">
        <f t="shared" ref="H44:H52" si="10">B44+E44+F44+G44</f>
        <v>0</v>
      </c>
    </row>
    <row r="45" spans="1:8" ht="15" customHeight="1" x14ac:dyDescent="0.2">
      <c r="A45" s="27" t="s">
        <v>16</v>
      </c>
      <c r="B45" s="4">
        <f t="shared" si="7"/>
        <v>0</v>
      </c>
      <c r="C45" s="25">
        <f t="shared" ref="C45:C52" si="11">C13</f>
        <v>3400</v>
      </c>
      <c r="D45" s="28">
        <f t="shared" si="8"/>
        <v>0</v>
      </c>
      <c r="E45" s="5">
        <f t="shared" si="9"/>
        <v>0</v>
      </c>
      <c r="F45" s="5">
        <f t="shared" si="9"/>
        <v>0</v>
      </c>
      <c r="G45" s="5">
        <f t="shared" si="9"/>
        <v>0</v>
      </c>
      <c r="H45" s="29">
        <f t="shared" si="10"/>
        <v>0</v>
      </c>
    </row>
    <row r="46" spans="1:8" ht="15" customHeight="1" x14ac:dyDescent="0.2">
      <c r="A46" s="27" t="s">
        <v>17</v>
      </c>
      <c r="B46" s="4">
        <f t="shared" si="7"/>
        <v>0</v>
      </c>
      <c r="C46" s="25">
        <f t="shared" si="11"/>
        <v>8100</v>
      </c>
      <c r="D46" s="28">
        <f t="shared" si="8"/>
        <v>0</v>
      </c>
      <c r="E46" s="5">
        <f t="shared" si="9"/>
        <v>0</v>
      </c>
      <c r="F46" s="5">
        <f t="shared" si="9"/>
        <v>0</v>
      </c>
      <c r="G46" s="5">
        <f t="shared" si="9"/>
        <v>0</v>
      </c>
      <c r="H46" s="29">
        <f t="shared" si="10"/>
        <v>0</v>
      </c>
    </row>
    <row r="47" spans="1:8" ht="15" customHeight="1" x14ac:dyDescent="0.2">
      <c r="A47" s="27" t="s">
        <v>18</v>
      </c>
      <c r="B47" s="4">
        <f t="shared" si="7"/>
        <v>0</v>
      </c>
      <c r="C47" s="25">
        <f t="shared" si="11"/>
        <v>17200</v>
      </c>
      <c r="D47" s="28">
        <f t="shared" si="8"/>
        <v>0</v>
      </c>
      <c r="E47" s="5">
        <f t="shared" si="9"/>
        <v>0</v>
      </c>
      <c r="F47" s="5">
        <f t="shared" si="9"/>
        <v>0</v>
      </c>
      <c r="G47" s="5">
        <f t="shared" si="9"/>
        <v>0</v>
      </c>
      <c r="H47" s="29">
        <f t="shared" si="10"/>
        <v>0</v>
      </c>
    </row>
    <row r="48" spans="1:8" ht="15" customHeight="1" x14ac:dyDescent="0.2">
      <c r="A48" s="27" t="s">
        <v>19</v>
      </c>
      <c r="B48" s="4">
        <f t="shared" si="7"/>
        <v>0</v>
      </c>
      <c r="C48" s="25">
        <f t="shared" si="11"/>
        <v>22000</v>
      </c>
      <c r="D48" s="28">
        <f t="shared" si="8"/>
        <v>0</v>
      </c>
      <c r="E48" s="5">
        <f t="shared" si="9"/>
        <v>0</v>
      </c>
      <c r="F48" s="5">
        <f t="shared" si="9"/>
        <v>0</v>
      </c>
      <c r="G48" s="5">
        <f t="shared" si="9"/>
        <v>0</v>
      </c>
      <c r="H48" s="29">
        <f t="shared" si="10"/>
        <v>0</v>
      </c>
    </row>
    <row r="49" spans="1:10" ht="15" customHeight="1" x14ac:dyDescent="0.2">
      <c r="A49" s="27" t="s">
        <v>20</v>
      </c>
      <c r="B49" s="4">
        <f t="shared" si="7"/>
        <v>0</v>
      </c>
      <c r="C49" s="25">
        <f t="shared" si="11"/>
        <v>25000</v>
      </c>
      <c r="D49" s="28">
        <f t="shared" si="8"/>
        <v>0</v>
      </c>
      <c r="E49" s="5">
        <f t="shared" si="9"/>
        <v>0</v>
      </c>
      <c r="F49" s="5">
        <f t="shared" si="9"/>
        <v>0</v>
      </c>
      <c r="G49" s="5">
        <f t="shared" si="9"/>
        <v>0</v>
      </c>
      <c r="H49" s="29">
        <f t="shared" si="10"/>
        <v>0</v>
      </c>
    </row>
    <row r="50" spans="1:10" ht="15" customHeight="1" x14ac:dyDescent="0.2">
      <c r="A50" s="27" t="s">
        <v>21</v>
      </c>
      <c r="B50" s="4">
        <f t="shared" si="7"/>
        <v>0</v>
      </c>
      <c r="C50" s="25">
        <f t="shared" si="11"/>
        <v>5700</v>
      </c>
      <c r="D50" s="28">
        <f t="shared" si="8"/>
        <v>0</v>
      </c>
      <c r="E50" s="5">
        <f t="shared" si="9"/>
        <v>0</v>
      </c>
      <c r="F50" s="5">
        <f t="shared" si="9"/>
        <v>0</v>
      </c>
      <c r="G50" s="5">
        <f t="shared" si="9"/>
        <v>0</v>
      </c>
      <c r="H50" s="29">
        <f t="shared" si="10"/>
        <v>0</v>
      </c>
    </row>
    <row r="51" spans="1:10" ht="15" customHeight="1" x14ac:dyDescent="0.2">
      <c r="A51" s="27" t="s">
        <v>22</v>
      </c>
      <c r="B51" s="4">
        <f t="shared" si="7"/>
        <v>0</v>
      </c>
      <c r="C51" s="25">
        <f t="shared" si="11"/>
        <v>7400</v>
      </c>
      <c r="D51" s="28">
        <f t="shared" si="8"/>
        <v>0</v>
      </c>
      <c r="E51" s="5">
        <f t="shared" si="9"/>
        <v>0</v>
      </c>
      <c r="F51" s="5">
        <f t="shared" si="9"/>
        <v>0</v>
      </c>
      <c r="G51" s="5">
        <f t="shared" si="9"/>
        <v>0</v>
      </c>
      <c r="H51" s="29">
        <f t="shared" si="10"/>
        <v>0</v>
      </c>
    </row>
    <row r="52" spans="1:10" ht="15" customHeight="1" thickBot="1" x14ac:dyDescent="0.25">
      <c r="A52" s="98" t="s">
        <v>23</v>
      </c>
      <c r="B52" s="113">
        <f t="shared" si="7"/>
        <v>0</v>
      </c>
      <c r="C52" s="25">
        <f t="shared" si="11"/>
        <v>7700</v>
      </c>
      <c r="D52" s="100">
        <f t="shared" si="8"/>
        <v>0</v>
      </c>
      <c r="E52" s="5">
        <f t="shared" si="9"/>
        <v>0</v>
      </c>
      <c r="F52" s="5">
        <f t="shared" si="9"/>
        <v>0</v>
      </c>
      <c r="G52" s="5">
        <f t="shared" si="9"/>
        <v>0</v>
      </c>
      <c r="H52" s="29">
        <f t="shared" si="10"/>
        <v>0</v>
      </c>
    </row>
    <row r="53" spans="1:10" ht="15" customHeight="1" thickBot="1" x14ac:dyDescent="0.25">
      <c r="A53" s="101" t="s">
        <v>24</v>
      </c>
      <c r="B53" s="102">
        <f>SUM(B44:B52)</f>
        <v>0</v>
      </c>
      <c r="C53" s="141"/>
      <c r="D53" s="103">
        <f>SUM(D44:D52)</f>
        <v>0</v>
      </c>
      <c r="E53" s="104">
        <f>SUM(E44:E52)</f>
        <v>0</v>
      </c>
      <c r="F53" s="105">
        <f>SUM(F44:F52)</f>
        <v>0</v>
      </c>
      <c r="G53" s="105">
        <f>SUM(G44:G52)</f>
        <v>0</v>
      </c>
      <c r="H53" s="106">
        <f>SUM(H44:H52)</f>
        <v>0</v>
      </c>
    </row>
    <row r="54" spans="1:10" ht="15" customHeight="1" x14ac:dyDescent="0.2">
      <c r="A54" s="107" t="s">
        <v>25</v>
      </c>
      <c r="B54" s="108">
        <f>B22+B38</f>
        <v>0</v>
      </c>
      <c r="C54" s="138"/>
      <c r="D54" s="15">
        <f>D38+D22</f>
        <v>0</v>
      </c>
      <c r="E54" s="37"/>
      <c r="F54" s="37"/>
      <c r="G54" s="37"/>
      <c r="H54" s="37"/>
    </row>
    <row r="55" spans="1:10" ht="15" customHeight="1" x14ac:dyDescent="0.2">
      <c r="A55" s="34" t="s">
        <v>26</v>
      </c>
      <c r="B55" s="139"/>
      <c r="C55" s="139"/>
      <c r="D55" s="36">
        <f>D39+D23</f>
        <v>0</v>
      </c>
      <c r="E55" s="41"/>
      <c r="F55" s="41"/>
      <c r="G55" s="41"/>
      <c r="H55" s="41"/>
    </row>
    <row r="56" spans="1:10" ht="15" customHeight="1" thickBot="1" x14ac:dyDescent="0.25">
      <c r="A56" s="38" t="s">
        <v>46</v>
      </c>
      <c r="B56" s="140"/>
      <c r="C56" s="140"/>
      <c r="D56" s="40">
        <f>D55+D53</f>
        <v>0</v>
      </c>
      <c r="E56" s="41"/>
      <c r="F56" s="41"/>
      <c r="G56" s="41"/>
      <c r="H56" s="41"/>
    </row>
    <row r="57" spans="1:10" ht="13.5" thickBot="1" x14ac:dyDescent="0.25">
      <c r="A57" s="63"/>
      <c r="B57" s="41"/>
      <c r="C57" s="41"/>
      <c r="D57" s="114"/>
      <c r="E57" s="41"/>
      <c r="F57" s="41"/>
      <c r="G57" s="41"/>
      <c r="H57" s="41"/>
    </row>
    <row r="58" spans="1:10" ht="21" customHeight="1" x14ac:dyDescent="0.2">
      <c r="A58" s="162" t="s">
        <v>53</v>
      </c>
      <c r="B58" s="163"/>
      <c r="C58" s="163"/>
      <c r="D58" s="164"/>
      <c r="E58" s="162" t="s">
        <v>54</v>
      </c>
      <c r="F58" s="163"/>
      <c r="G58" s="163"/>
      <c r="H58" s="164"/>
      <c r="J58" s="64"/>
    </row>
    <row r="59" spans="1:10" ht="24" x14ac:dyDescent="0.2">
      <c r="A59" s="115" t="s">
        <v>7</v>
      </c>
      <c r="B59" s="116" t="s">
        <v>9</v>
      </c>
      <c r="C59" s="116" t="s">
        <v>33</v>
      </c>
      <c r="D59" s="117" t="s">
        <v>34</v>
      </c>
      <c r="E59" s="115" t="s">
        <v>7</v>
      </c>
      <c r="F59" s="116" t="s">
        <v>9</v>
      </c>
      <c r="G59" s="116" t="s">
        <v>33</v>
      </c>
      <c r="H59" s="117" t="s">
        <v>34</v>
      </c>
      <c r="J59" s="64"/>
    </row>
    <row r="60" spans="1:10" ht="15" hidden="1" customHeight="1" x14ac:dyDescent="0.2">
      <c r="A60" s="147" t="s">
        <v>15</v>
      </c>
      <c r="B60" s="118">
        <v>6400</v>
      </c>
      <c r="C60" s="119">
        <v>0</v>
      </c>
      <c r="D60" s="120">
        <f>B60*C60</f>
        <v>0</v>
      </c>
      <c r="E60" s="147" t="s">
        <v>15</v>
      </c>
      <c r="F60" s="118">
        <v>6400</v>
      </c>
      <c r="G60" s="119">
        <v>0</v>
      </c>
      <c r="H60" s="120">
        <f>F60*G60</f>
        <v>0</v>
      </c>
      <c r="J60" s="64"/>
    </row>
    <row r="61" spans="1:10" ht="15" customHeight="1" x14ac:dyDescent="0.2">
      <c r="A61" s="147"/>
      <c r="B61" s="118">
        <v>6900</v>
      </c>
      <c r="C61" s="13"/>
      <c r="D61" s="120">
        <f t="shared" ref="D61:D66" si="12">B61*C61</f>
        <v>0</v>
      </c>
      <c r="E61" s="147"/>
      <c r="F61" s="118">
        <f>C12</f>
        <v>7400</v>
      </c>
      <c r="G61" s="13"/>
      <c r="H61" s="120">
        <f t="shared" ref="H61:H66" si="13">F61*G61</f>
        <v>0</v>
      </c>
      <c r="J61" s="64"/>
    </row>
    <row r="62" spans="1:10" ht="15" customHeight="1" x14ac:dyDescent="0.2">
      <c r="A62" s="142" t="s">
        <v>17</v>
      </c>
      <c r="B62" s="118">
        <v>7600</v>
      </c>
      <c r="C62" s="13"/>
      <c r="D62" s="120">
        <f t="shared" si="12"/>
        <v>0</v>
      </c>
      <c r="E62" s="143" t="s">
        <v>17</v>
      </c>
      <c r="F62" s="118">
        <f>C14</f>
        <v>8100</v>
      </c>
      <c r="G62" s="13"/>
      <c r="H62" s="120">
        <f t="shared" si="13"/>
        <v>0</v>
      </c>
      <c r="J62" s="64"/>
    </row>
    <row r="63" spans="1:10" ht="15" customHeight="1" x14ac:dyDescent="0.2">
      <c r="A63" s="142" t="s">
        <v>18</v>
      </c>
      <c r="B63" s="118">
        <v>16100</v>
      </c>
      <c r="C63" s="13"/>
      <c r="D63" s="120">
        <f t="shared" si="12"/>
        <v>0</v>
      </c>
      <c r="E63" s="143" t="s">
        <v>18</v>
      </c>
      <c r="F63" s="118">
        <f t="shared" ref="F63:F65" si="14">C15</f>
        <v>17200</v>
      </c>
      <c r="G63" s="13"/>
      <c r="H63" s="120">
        <f t="shared" si="13"/>
        <v>0</v>
      </c>
      <c r="J63" s="64"/>
    </row>
    <row r="64" spans="1:10" ht="15" customHeight="1" x14ac:dyDescent="0.2">
      <c r="A64" s="142" t="s">
        <v>19</v>
      </c>
      <c r="B64" s="118">
        <v>20600</v>
      </c>
      <c r="C64" s="13"/>
      <c r="D64" s="120">
        <f t="shared" si="12"/>
        <v>0</v>
      </c>
      <c r="E64" s="143" t="s">
        <v>19</v>
      </c>
      <c r="F64" s="118">
        <f t="shared" si="14"/>
        <v>22000</v>
      </c>
      <c r="G64" s="13"/>
      <c r="H64" s="120">
        <f t="shared" si="13"/>
        <v>0</v>
      </c>
      <c r="J64" s="64"/>
    </row>
    <row r="65" spans="1:10" ht="15" customHeight="1" thickBot="1" x14ac:dyDescent="0.25">
      <c r="A65" s="142" t="s">
        <v>20</v>
      </c>
      <c r="B65" s="118">
        <v>23400</v>
      </c>
      <c r="C65" s="13"/>
      <c r="D65" s="120">
        <f t="shared" si="12"/>
        <v>0</v>
      </c>
      <c r="E65" s="143" t="s">
        <v>20</v>
      </c>
      <c r="F65" s="118">
        <f t="shared" si="14"/>
        <v>25000</v>
      </c>
      <c r="G65" s="13"/>
      <c r="H65" s="120">
        <f t="shared" si="13"/>
        <v>0</v>
      </c>
      <c r="J65" s="64"/>
    </row>
    <row r="66" spans="1:10" ht="15" hidden="1" customHeight="1" thickBot="1" x14ac:dyDescent="0.25">
      <c r="A66" s="121"/>
      <c r="B66" s="122"/>
      <c r="C66" s="123">
        <v>0</v>
      </c>
      <c r="D66" s="124">
        <f t="shared" si="12"/>
        <v>0</v>
      </c>
      <c r="E66" s="121"/>
      <c r="F66" s="122"/>
      <c r="G66" s="123">
        <v>0</v>
      </c>
      <c r="H66" s="124">
        <f t="shared" si="13"/>
        <v>0</v>
      </c>
      <c r="J66" s="64"/>
    </row>
    <row r="67" spans="1:10" ht="27" customHeight="1" thickBot="1" x14ac:dyDescent="0.25">
      <c r="A67" s="148" t="s">
        <v>35</v>
      </c>
      <c r="B67" s="149"/>
      <c r="C67" s="125">
        <f>SUM(C60:C66)</f>
        <v>0</v>
      </c>
      <c r="D67" s="126">
        <f>+D61+D62+D63+D64+D65</f>
        <v>0</v>
      </c>
      <c r="E67" s="148" t="s">
        <v>35</v>
      </c>
      <c r="F67" s="149"/>
      <c r="G67" s="125">
        <f>SUM(G60:G66)</f>
        <v>0</v>
      </c>
      <c r="H67" s="126">
        <f>+H61+H62+H63+H64+H65</f>
        <v>0</v>
      </c>
      <c r="J67" s="64"/>
    </row>
    <row r="68" spans="1:10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</row>
    <row r="69" spans="1:10" ht="13.5" thickBot="1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</row>
    <row r="70" spans="1:10" s="64" customFormat="1" ht="23.1" customHeight="1" x14ac:dyDescent="0.2">
      <c r="A70" s="144" t="s">
        <v>36</v>
      </c>
      <c r="B70" s="152">
        <f>D56</f>
        <v>0</v>
      </c>
      <c r="C70" s="153"/>
      <c r="D70" s="127"/>
    </row>
    <row r="71" spans="1:10" s="64" customFormat="1" ht="23.1" customHeight="1" x14ac:dyDescent="0.2">
      <c r="A71" s="115" t="s">
        <v>37</v>
      </c>
      <c r="B71" s="154">
        <f>D67+H67</f>
        <v>0</v>
      </c>
      <c r="C71" s="155"/>
    </row>
    <row r="72" spans="1:10" s="64" customFormat="1" ht="23.1" customHeight="1" x14ac:dyDescent="0.2">
      <c r="A72" s="145" t="s">
        <v>38</v>
      </c>
      <c r="B72" s="156">
        <f>B54*278</f>
        <v>0</v>
      </c>
      <c r="C72" s="157"/>
      <c r="D72" s="128"/>
    </row>
    <row r="73" spans="1:10" s="64" customFormat="1" ht="23.1" customHeight="1" x14ac:dyDescent="0.2">
      <c r="A73" s="78" t="s">
        <v>39</v>
      </c>
      <c r="B73" s="158">
        <f>B70*10%</f>
        <v>0</v>
      </c>
      <c r="C73" s="159"/>
      <c r="D73" s="80"/>
    </row>
    <row r="74" spans="1:10" s="64" customFormat="1" ht="23.1" customHeight="1" x14ac:dyDescent="0.2">
      <c r="A74" s="145" t="s">
        <v>40</v>
      </c>
      <c r="B74" s="156">
        <f>ROUND((B70-B72-B73)*70%,0)</f>
        <v>0</v>
      </c>
      <c r="C74" s="157"/>
      <c r="D74" s="80"/>
      <c r="E74" s="76"/>
      <c r="F74" s="76"/>
      <c r="G74" s="76"/>
    </row>
    <row r="75" spans="1:10" s="64" customFormat="1" ht="23.1" customHeight="1" thickBot="1" x14ac:dyDescent="0.25">
      <c r="A75" s="146" t="s">
        <v>52</v>
      </c>
      <c r="B75" s="160">
        <f>ROUND((B70-B72-B73)*30%,0)</f>
        <v>0</v>
      </c>
      <c r="C75" s="161"/>
      <c r="D75" s="80"/>
      <c r="E75" s="89"/>
      <c r="F75" s="89"/>
      <c r="G75" s="89"/>
    </row>
    <row r="76" spans="1:10" ht="20.25" customHeight="1" x14ac:dyDescent="0.2">
      <c r="A76" s="64"/>
      <c r="B76" s="64"/>
      <c r="C76" s="64"/>
      <c r="D76" s="80"/>
      <c r="E76" s="151" t="s">
        <v>47</v>
      </c>
      <c r="F76" s="151"/>
      <c r="G76" s="151"/>
      <c r="H76" s="64"/>
      <c r="I76" s="64"/>
      <c r="J76" s="64"/>
    </row>
    <row r="77" spans="1:10" ht="14.25" customHeight="1" x14ac:dyDescent="0.2">
      <c r="A77" s="150"/>
      <c r="B77" s="150"/>
      <c r="C77" s="150"/>
      <c r="D77" s="150"/>
      <c r="E77" s="150"/>
      <c r="F77" s="150"/>
      <c r="G77" s="150"/>
      <c r="H77" s="150"/>
      <c r="I77" s="150"/>
      <c r="J77" s="150"/>
    </row>
    <row r="78" spans="1:10" ht="15.75" customHeight="1" x14ac:dyDescent="0.2">
      <c r="A78" s="150"/>
      <c r="B78" s="150"/>
      <c r="C78" s="150"/>
      <c r="D78" s="150"/>
      <c r="E78" s="150"/>
      <c r="F78" s="150"/>
      <c r="G78" s="150"/>
      <c r="H78" s="150"/>
      <c r="I78" s="150"/>
      <c r="J78" s="150"/>
    </row>
    <row r="79" spans="1:10" ht="20.100000000000001" customHeight="1" x14ac:dyDescent="0.2">
      <c r="A79" s="64"/>
      <c r="B79" s="64"/>
      <c r="C79" s="64"/>
      <c r="D79" s="80"/>
      <c r="E79" s="64"/>
      <c r="F79" s="64"/>
      <c r="G79" s="64"/>
      <c r="H79" s="64"/>
      <c r="I79" s="64"/>
      <c r="J79" s="64"/>
    </row>
    <row r="80" spans="1:10" ht="20.100000000000001" customHeight="1" x14ac:dyDescent="0.2">
      <c r="A80" s="64"/>
      <c r="B80" s="64"/>
      <c r="C80" s="64"/>
      <c r="D80" s="80"/>
      <c r="E80" s="64"/>
      <c r="F80" s="64"/>
      <c r="G80" s="64"/>
      <c r="H80" s="64"/>
      <c r="I80" s="64"/>
      <c r="J80" s="64"/>
    </row>
    <row r="81" spans="1:10" ht="20.100000000000001" customHeight="1" x14ac:dyDescent="0.2">
      <c r="A81" s="151"/>
      <c r="B81" s="151"/>
      <c r="C81" s="151"/>
      <c r="D81" s="80"/>
      <c r="E81" s="64"/>
      <c r="F81" s="64"/>
      <c r="G81" s="64"/>
      <c r="H81" s="64"/>
      <c r="I81" s="64"/>
      <c r="J81" s="64"/>
    </row>
    <row r="82" spans="1:10" ht="20.100000000000001" customHeight="1" x14ac:dyDescent="0.2">
      <c r="D82" s="80"/>
      <c r="E82" s="64"/>
      <c r="F82" s="64"/>
      <c r="G82" s="64"/>
      <c r="H82" s="64"/>
      <c r="I82" s="64"/>
      <c r="J82" s="64"/>
    </row>
    <row r="83" spans="1:10" ht="20.100000000000001" customHeight="1" x14ac:dyDescent="0.2">
      <c r="A83" s="64"/>
      <c r="B83" s="64"/>
      <c r="C83" s="64"/>
      <c r="E83" s="64"/>
      <c r="F83" s="64"/>
      <c r="G83" s="64"/>
      <c r="H83" s="64"/>
      <c r="I83" s="64"/>
      <c r="J83" s="64"/>
    </row>
    <row r="84" spans="1:10" ht="0.75" customHeight="1" x14ac:dyDescent="0.2">
      <c r="A84" s="64"/>
      <c r="B84" s="64"/>
      <c r="C84" s="64"/>
      <c r="E84" s="64"/>
      <c r="F84" s="64"/>
      <c r="G84" s="64"/>
      <c r="H84" s="64"/>
      <c r="I84" s="64"/>
      <c r="J84" s="64"/>
    </row>
    <row r="85" spans="1:10" ht="19.5" customHeight="1" x14ac:dyDescent="0.2">
      <c r="E85" s="64"/>
      <c r="F85" s="64"/>
      <c r="G85" s="64"/>
      <c r="H85" s="64"/>
      <c r="I85" s="64"/>
      <c r="J85" s="64"/>
    </row>
    <row r="86" spans="1:10" ht="19.5" customHeight="1" x14ac:dyDescent="0.2">
      <c r="E86" s="64"/>
      <c r="F86" s="64"/>
      <c r="G86" s="64"/>
      <c r="H86" s="64"/>
      <c r="I86" s="64"/>
      <c r="J86" s="64"/>
    </row>
    <row r="87" spans="1:10" ht="19.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</row>
    <row r="88" spans="1:10" ht="19.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</row>
    <row r="89" spans="1:10" ht="20.100000000000001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</row>
    <row r="90" spans="1:10" ht="20.100000000000001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</row>
    <row r="91" spans="1:10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</row>
    <row r="92" spans="1:10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</row>
    <row r="93" spans="1:10" x14ac:dyDescent="0.2">
      <c r="A93" s="64"/>
      <c r="B93" s="64"/>
      <c r="C93" s="64"/>
      <c r="D93" s="64"/>
      <c r="G93" s="64"/>
      <c r="H93" s="64"/>
      <c r="I93" s="64"/>
      <c r="J93" s="64"/>
    </row>
    <row r="94" spans="1:10" x14ac:dyDescent="0.2">
      <c r="G94" s="64"/>
      <c r="H94" s="64"/>
      <c r="I94" s="64"/>
      <c r="J94" s="64"/>
    </row>
    <row r="95" spans="1:10" x14ac:dyDescent="0.2">
      <c r="G95" s="64"/>
      <c r="H95" s="64"/>
      <c r="I95" s="64"/>
      <c r="J95" s="64"/>
    </row>
    <row r="96" spans="1:10" x14ac:dyDescent="0.2">
      <c r="G96" s="64"/>
      <c r="H96" s="64"/>
      <c r="I96" s="64"/>
      <c r="J96" s="64"/>
    </row>
    <row r="97" spans="7:10" x14ac:dyDescent="0.2">
      <c r="G97" s="64"/>
      <c r="H97" s="64"/>
      <c r="I97" s="64"/>
      <c r="J97" s="64"/>
    </row>
    <row r="98" spans="7:10" x14ac:dyDescent="0.2">
      <c r="G98" s="64"/>
      <c r="H98" s="64"/>
      <c r="I98" s="64"/>
      <c r="J98" s="64"/>
    </row>
    <row r="99" spans="7:10" x14ac:dyDescent="0.2">
      <c r="G99" s="64"/>
      <c r="H99" s="64"/>
      <c r="I99" s="64"/>
      <c r="J99" s="64"/>
    </row>
    <row r="100" spans="7:10" x14ac:dyDescent="0.2">
      <c r="G100" s="64"/>
      <c r="H100" s="64"/>
      <c r="I100" s="64"/>
      <c r="J100" s="64"/>
    </row>
    <row r="101" spans="7:10" x14ac:dyDescent="0.2">
      <c r="G101" s="64"/>
      <c r="H101" s="64"/>
      <c r="I101" s="64"/>
      <c r="J101" s="64"/>
    </row>
    <row r="102" spans="7:10" x14ac:dyDescent="0.2">
      <c r="G102" s="64"/>
      <c r="H102" s="64"/>
      <c r="I102" s="64"/>
      <c r="J102" s="64"/>
    </row>
    <row r="103" spans="7:10" x14ac:dyDescent="0.2">
      <c r="G103" s="64"/>
      <c r="H103" s="64"/>
      <c r="I103" s="64"/>
      <c r="J103" s="64"/>
    </row>
    <row r="104" spans="7:10" x14ac:dyDescent="0.2">
      <c r="G104" s="64"/>
      <c r="H104" s="64"/>
      <c r="I104" s="64"/>
      <c r="J104" s="64"/>
    </row>
    <row r="105" spans="7:10" x14ac:dyDescent="0.2">
      <c r="G105" s="64"/>
      <c r="H105" s="64"/>
      <c r="I105" s="64"/>
      <c r="J105" s="64"/>
    </row>
    <row r="106" spans="7:10" x14ac:dyDescent="0.2">
      <c r="G106" s="64"/>
      <c r="H106" s="64"/>
      <c r="I106" s="64"/>
      <c r="J106" s="64"/>
    </row>
    <row r="107" spans="7:10" x14ac:dyDescent="0.2">
      <c r="G107" s="64"/>
      <c r="H107" s="64"/>
      <c r="I107" s="64"/>
      <c r="J107" s="64"/>
    </row>
    <row r="108" spans="7:10" x14ac:dyDescent="0.2">
      <c r="G108" s="64"/>
      <c r="H108" s="64"/>
      <c r="I108" s="64"/>
      <c r="J108" s="64"/>
    </row>
    <row r="109" spans="7:10" x14ac:dyDescent="0.2">
      <c r="G109" s="64"/>
      <c r="H109" s="64"/>
      <c r="I109" s="64"/>
      <c r="J109" s="64"/>
    </row>
    <row r="110" spans="7:10" x14ac:dyDescent="0.2">
      <c r="G110" s="64"/>
      <c r="H110" s="64"/>
      <c r="I110" s="64"/>
      <c r="J110" s="64"/>
    </row>
    <row r="111" spans="7:10" x14ac:dyDescent="0.2">
      <c r="G111" s="64"/>
      <c r="H111" s="64"/>
      <c r="I111" s="64"/>
      <c r="J111" s="64"/>
    </row>
    <row r="112" spans="7:10" x14ac:dyDescent="0.2">
      <c r="G112" s="64"/>
      <c r="H112" s="64"/>
      <c r="I112" s="64"/>
      <c r="J112" s="64"/>
    </row>
    <row r="113" spans="7:10" x14ac:dyDescent="0.2">
      <c r="G113" s="64"/>
      <c r="H113" s="64"/>
      <c r="I113" s="64"/>
      <c r="J113" s="64"/>
    </row>
    <row r="114" spans="7:10" x14ac:dyDescent="0.2">
      <c r="G114" s="64"/>
      <c r="H114" s="64"/>
      <c r="I114" s="64"/>
      <c r="J114" s="64"/>
    </row>
  </sheetData>
  <sheetProtection password="DC73" sheet="1" objects="1" scenarios="1"/>
  <mergeCells count="27">
    <mergeCell ref="A58:D58"/>
    <mergeCell ref="A1:A4"/>
    <mergeCell ref="B1:F4"/>
    <mergeCell ref="G1:H1"/>
    <mergeCell ref="G2:H2"/>
    <mergeCell ref="G3:H3"/>
    <mergeCell ref="G4:H4"/>
    <mergeCell ref="B6:C6"/>
    <mergeCell ref="B8:D8"/>
    <mergeCell ref="A10:H10"/>
    <mergeCell ref="A26:H26"/>
    <mergeCell ref="A42:H42"/>
    <mergeCell ref="E58:H58"/>
    <mergeCell ref="A60:A61"/>
    <mergeCell ref="A67:B67"/>
    <mergeCell ref="A77:J77"/>
    <mergeCell ref="A78:J78"/>
    <mergeCell ref="A81:C81"/>
    <mergeCell ref="B70:C70"/>
    <mergeCell ref="B71:C71"/>
    <mergeCell ref="B72:C72"/>
    <mergeCell ref="B73:C73"/>
    <mergeCell ref="B74:C74"/>
    <mergeCell ref="E76:G76"/>
    <mergeCell ref="E60:E61"/>
    <mergeCell ref="E67:F67"/>
    <mergeCell ref="B75:C75"/>
  </mergeCells>
  <printOptions horizontalCentered="1" verticalCentered="1"/>
  <pageMargins left="0.59055118110236227" right="0.39370078740157483" top="0.19685039370078741" bottom="0.59055118110236227" header="0.51181102362204722" footer="0"/>
  <pageSetup paperSize="5" scale="60" firstPageNumber="0" orientation="portrait" blackAndWhite="1" r:id="rId1"/>
  <headerFooter alignWithMargins="0">
    <oddFooter>&amp;LVersion 2&amp;C&amp;D - &amp;T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/>
  <dimension ref="A1:J114"/>
  <sheetViews>
    <sheetView view="pageBreakPreview" topLeftCell="A47" zoomScale="60" zoomScaleNormal="90" workbookViewId="0">
      <selection activeCell="E59" sqref="E59"/>
    </sheetView>
  </sheetViews>
  <sheetFormatPr baseColWidth="10" defaultRowHeight="12.75" x14ac:dyDescent="0.2"/>
  <cols>
    <col min="1" max="1" width="21.85546875" style="17" customWidth="1"/>
    <col min="2" max="2" width="14.28515625" style="17" customWidth="1"/>
    <col min="3" max="3" width="13.5703125" style="17" customWidth="1"/>
    <col min="4" max="4" width="14.42578125" style="17" customWidth="1"/>
    <col min="5" max="6" width="13.5703125" style="17" customWidth="1"/>
    <col min="7" max="7" width="13.140625" style="17" customWidth="1"/>
    <col min="8" max="8" width="13.5703125" style="17" customWidth="1"/>
    <col min="9" max="9" width="15.140625" style="17" customWidth="1"/>
    <col min="10" max="16384" width="11.42578125" style="17"/>
  </cols>
  <sheetData>
    <row r="1" spans="1:8" ht="48" customHeight="1" x14ac:dyDescent="0.2">
      <c r="A1" s="167"/>
      <c r="B1" s="168" t="s">
        <v>50</v>
      </c>
      <c r="C1" s="168"/>
      <c r="D1" s="168"/>
      <c r="E1" s="168"/>
      <c r="F1" s="169"/>
      <c r="G1" s="170"/>
      <c r="H1" s="170"/>
    </row>
    <row r="2" spans="1:8" x14ac:dyDescent="0.15">
      <c r="A2" s="167"/>
      <c r="B2" s="167"/>
      <c r="C2" s="168"/>
      <c r="D2" s="168"/>
      <c r="E2" s="168"/>
      <c r="F2" s="168"/>
      <c r="G2" s="171" t="s">
        <v>51</v>
      </c>
      <c r="H2" s="171" t="s">
        <v>0</v>
      </c>
    </row>
    <row r="3" spans="1:8" ht="14.25" customHeight="1" x14ac:dyDescent="0.15">
      <c r="A3" s="167"/>
      <c r="B3" s="167"/>
      <c r="C3" s="168"/>
      <c r="D3" s="168"/>
      <c r="E3" s="168"/>
      <c r="F3" s="168"/>
      <c r="G3" s="172" t="s">
        <v>49</v>
      </c>
      <c r="H3" s="172" t="s">
        <v>1</v>
      </c>
    </row>
    <row r="4" spans="1:8" ht="14.25" customHeight="1" x14ac:dyDescent="0.15">
      <c r="A4" s="167"/>
      <c r="B4" s="167"/>
      <c r="C4" s="168"/>
      <c r="D4" s="168"/>
      <c r="E4" s="168"/>
      <c r="F4" s="168"/>
      <c r="G4" s="172" t="s">
        <v>2</v>
      </c>
      <c r="H4" s="172" t="s">
        <v>2</v>
      </c>
    </row>
    <row r="5" spans="1:8" ht="14.25" customHeight="1" x14ac:dyDescent="0.2">
      <c r="A5" s="1"/>
      <c r="B5" s="97"/>
      <c r="C5" s="97"/>
      <c r="D5" s="41"/>
      <c r="E5" s="41"/>
      <c r="F5" s="41"/>
      <c r="G5" s="41"/>
      <c r="H5" s="41"/>
    </row>
    <row r="6" spans="1:8" ht="12.75" customHeight="1" x14ac:dyDescent="0.2">
      <c r="A6" s="1" t="s">
        <v>3</v>
      </c>
      <c r="B6" s="173" t="str">
        <f>RIM!B6</f>
        <v>PANDEQUESO</v>
      </c>
      <c r="C6" s="173"/>
      <c r="D6" s="41"/>
    </row>
    <row r="7" spans="1:8" x14ac:dyDescent="0.2">
      <c r="A7" s="1"/>
      <c r="B7" s="93"/>
      <c r="C7" s="93"/>
      <c r="D7" s="41"/>
    </row>
    <row r="8" spans="1:8" ht="12.75" customHeight="1" x14ac:dyDescent="0.2">
      <c r="A8" s="1" t="s">
        <v>5</v>
      </c>
      <c r="B8" s="174">
        <f>RIM!B8+24</f>
        <v>42668</v>
      </c>
      <c r="C8" s="174"/>
      <c r="D8" s="174"/>
      <c r="E8" s="41"/>
      <c r="F8" s="41"/>
      <c r="G8" s="41"/>
      <c r="H8" s="41"/>
    </row>
    <row r="9" spans="1:8" ht="13.5" thickBot="1" x14ac:dyDescent="0.25"/>
    <row r="10" spans="1:8" ht="15.75" customHeight="1" thickBot="1" x14ac:dyDescent="0.25">
      <c r="A10" s="175" t="s">
        <v>6</v>
      </c>
      <c r="B10" s="176"/>
      <c r="C10" s="175"/>
      <c r="D10" s="175"/>
      <c r="E10" s="175"/>
      <c r="F10" s="175"/>
      <c r="G10" s="175"/>
      <c r="H10" s="175"/>
    </row>
    <row r="11" spans="1:8" ht="36.75" thickBot="1" x14ac:dyDescent="0.25">
      <c r="A11" s="129" t="s">
        <v>7</v>
      </c>
      <c r="B11" s="130" t="s">
        <v>8</v>
      </c>
      <c r="C11" s="131" t="s">
        <v>9</v>
      </c>
      <c r="D11" s="23" t="s">
        <v>10</v>
      </c>
      <c r="E11" s="23" t="s">
        <v>11</v>
      </c>
      <c r="F11" s="23" t="s">
        <v>12</v>
      </c>
      <c r="G11" s="23" t="s">
        <v>13</v>
      </c>
      <c r="H11" s="23" t="s">
        <v>14</v>
      </c>
    </row>
    <row r="12" spans="1:8" ht="15" customHeight="1" x14ac:dyDescent="0.2">
      <c r="A12" s="132" t="s">
        <v>15</v>
      </c>
      <c r="B12" s="13"/>
      <c r="C12" s="133">
        <v>7400</v>
      </c>
      <c r="D12" s="25">
        <f t="shared" ref="D12:D20" si="0">C12*B12</f>
        <v>0</v>
      </c>
      <c r="E12" s="10"/>
      <c r="F12" s="10"/>
      <c r="G12" s="10"/>
      <c r="H12" s="26">
        <f t="shared" ref="H12:H20" si="1">B12+E12+F12+G12</f>
        <v>0</v>
      </c>
    </row>
    <row r="13" spans="1:8" ht="15" customHeight="1" x14ac:dyDescent="0.2">
      <c r="A13" s="134" t="s">
        <v>16</v>
      </c>
      <c r="B13" s="13"/>
      <c r="C13" s="133">
        <v>3400</v>
      </c>
      <c r="D13" s="28">
        <f t="shared" si="0"/>
        <v>0</v>
      </c>
      <c r="E13" s="10"/>
      <c r="F13" s="10"/>
      <c r="G13" s="10"/>
      <c r="H13" s="29">
        <f t="shared" si="1"/>
        <v>0</v>
      </c>
    </row>
    <row r="14" spans="1:8" ht="15" customHeight="1" x14ac:dyDescent="0.2">
      <c r="A14" s="134" t="s">
        <v>17</v>
      </c>
      <c r="B14" s="13"/>
      <c r="C14" s="133">
        <v>8100</v>
      </c>
      <c r="D14" s="28">
        <f t="shared" si="0"/>
        <v>0</v>
      </c>
      <c r="E14" s="10"/>
      <c r="F14" s="10"/>
      <c r="G14" s="10"/>
      <c r="H14" s="29">
        <f t="shared" si="1"/>
        <v>0</v>
      </c>
    </row>
    <row r="15" spans="1:8" ht="15" customHeight="1" x14ac:dyDescent="0.2">
      <c r="A15" s="134" t="s">
        <v>18</v>
      </c>
      <c r="B15" s="13"/>
      <c r="C15" s="133">
        <v>17200</v>
      </c>
      <c r="D15" s="28">
        <f t="shared" si="0"/>
        <v>0</v>
      </c>
      <c r="E15" s="10"/>
      <c r="F15" s="10"/>
      <c r="G15" s="10"/>
      <c r="H15" s="29">
        <f t="shared" si="1"/>
        <v>0</v>
      </c>
    </row>
    <row r="16" spans="1:8" ht="15" customHeight="1" x14ac:dyDescent="0.2">
      <c r="A16" s="134" t="s">
        <v>19</v>
      </c>
      <c r="B16" s="13"/>
      <c r="C16" s="133">
        <v>22000</v>
      </c>
      <c r="D16" s="28">
        <f t="shared" si="0"/>
        <v>0</v>
      </c>
      <c r="E16" s="10"/>
      <c r="F16" s="10"/>
      <c r="G16" s="10"/>
      <c r="H16" s="29">
        <f t="shared" si="1"/>
        <v>0</v>
      </c>
    </row>
    <row r="17" spans="1:8" ht="15" customHeight="1" x14ac:dyDescent="0.2">
      <c r="A17" s="134" t="s">
        <v>20</v>
      </c>
      <c r="B17" s="13"/>
      <c r="C17" s="133">
        <v>25000</v>
      </c>
      <c r="D17" s="28">
        <f t="shared" si="0"/>
        <v>0</v>
      </c>
      <c r="E17" s="10"/>
      <c r="F17" s="10"/>
      <c r="G17" s="10"/>
      <c r="H17" s="29">
        <f t="shared" si="1"/>
        <v>0</v>
      </c>
    </row>
    <row r="18" spans="1:8" ht="15" customHeight="1" x14ac:dyDescent="0.2">
      <c r="A18" s="134" t="s">
        <v>21</v>
      </c>
      <c r="B18" s="13"/>
      <c r="C18" s="133">
        <v>5700</v>
      </c>
      <c r="D18" s="28">
        <f t="shared" si="0"/>
        <v>0</v>
      </c>
      <c r="E18" s="10"/>
      <c r="F18" s="10"/>
      <c r="G18" s="10"/>
      <c r="H18" s="29">
        <f t="shared" si="1"/>
        <v>0</v>
      </c>
    </row>
    <row r="19" spans="1:8" ht="15" customHeight="1" x14ac:dyDescent="0.2">
      <c r="A19" s="134" t="s">
        <v>22</v>
      </c>
      <c r="B19" s="13"/>
      <c r="C19" s="133">
        <v>7400</v>
      </c>
      <c r="D19" s="28">
        <f t="shared" si="0"/>
        <v>0</v>
      </c>
      <c r="E19" s="10"/>
      <c r="F19" s="10"/>
      <c r="G19" s="10"/>
      <c r="H19" s="29">
        <f t="shared" si="1"/>
        <v>0</v>
      </c>
    </row>
    <row r="20" spans="1:8" ht="15" customHeight="1" thickBot="1" x14ac:dyDescent="0.25">
      <c r="A20" s="135" t="s">
        <v>23</v>
      </c>
      <c r="B20" s="14"/>
      <c r="C20" s="136">
        <v>7700</v>
      </c>
      <c r="D20" s="100">
        <f t="shared" si="0"/>
        <v>0</v>
      </c>
      <c r="E20" s="10"/>
      <c r="F20" s="10"/>
      <c r="G20" s="10"/>
      <c r="H20" s="29">
        <f t="shared" si="1"/>
        <v>0</v>
      </c>
    </row>
    <row r="21" spans="1:8" ht="15" customHeight="1" thickBot="1" x14ac:dyDescent="0.25">
      <c r="A21" s="101" t="s">
        <v>24</v>
      </c>
      <c r="B21" s="102">
        <f>SUM(B12:B20)</f>
        <v>0</v>
      </c>
      <c r="C21" s="137"/>
      <c r="D21" s="103">
        <f>SUM(D12:D20)</f>
        <v>0</v>
      </c>
      <c r="E21" s="104">
        <f>SUM(E12:E20)</f>
        <v>0</v>
      </c>
      <c r="F21" s="104">
        <f t="shared" ref="F21:G21" si="2">SUM(F12:F20)</f>
        <v>0</v>
      </c>
      <c r="G21" s="104">
        <f t="shared" si="2"/>
        <v>0</v>
      </c>
      <c r="H21" s="106">
        <f>SUM(H12:H20)</f>
        <v>0</v>
      </c>
    </row>
    <row r="22" spans="1:8" ht="15" customHeight="1" x14ac:dyDescent="0.2">
      <c r="A22" s="107" t="s">
        <v>25</v>
      </c>
      <c r="B22" s="108">
        <f>SUM(B12:B17)</f>
        <v>0</v>
      </c>
      <c r="C22" s="138"/>
      <c r="D22" s="15">
        <f>+B22*278</f>
        <v>0</v>
      </c>
      <c r="E22" s="37"/>
      <c r="F22" s="37"/>
      <c r="G22" s="37"/>
      <c r="H22" s="37"/>
    </row>
    <row r="23" spans="1:8" ht="15" customHeight="1" x14ac:dyDescent="0.2">
      <c r="A23" s="34" t="s">
        <v>26</v>
      </c>
      <c r="B23" s="139"/>
      <c r="C23" s="139"/>
      <c r="D23" s="3"/>
      <c r="E23" s="41"/>
      <c r="F23" s="41"/>
      <c r="G23" s="41"/>
      <c r="H23" s="41"/>
    </row>
    <row r="24" spans="1:8" ht="15" customHeight="1" thickBot="1" x14ac:dyDescent="0.25">
      <c r="A24" s="38" t="s">
        <v>27</v>
      </c>
      <c r="B24" s="140"/>
      <c r="C24" s="140"/>
      <c r="D24" s="40">
        <f>D23+D21</f>
        <v>0</v>
      </c>
      <c r="E24" s="41"/>
      <c r="F24" s="41"/>
      <c r="G24" s="41"/>
      <c r="H24" s="41"/>
    </row>
    <row r="25" spans="1:8" ht="13.5" thickBot="1" x14ac:dyDescent="0.25"/>
    <row r="26" spans="1:8" ht="15.75" customHeight="1" thickBot="1" x14ac:dyDescent="0.25">
      <c r="A26" s="175" t="s">
        <v>28</v>
      </c>
      <c r="B26" s="175"/>
      <c r="C26" s="175"/>
      <c r="D26" s="175"/>
      <c r="E26" s="175"/>
      <c r="F26" s="175"/>
      <c r="G26" s="175"/>
      <c r="H26" s="175"/>
    </row>
    <row r="27" spans="1:8" ht="36.75" thickBot="1" x14ac:dyDescent="0.25">
      <c r="A27" s="23" t="s">
        <v>7</v>
      </c>
      <c r="B27" s="23" t="s">
        <v>8</v>
      </c>
      <c r="C27" s="23" t="s">
        <v>9</v>
      </c>
      <c r="D27" s="23" t="s">
        <v>10</v>
      </c>
      <c r="E27" s="23" t="s">
        <v>11</v>
      </c>
      <c r="F27" s="23" t="s">
        <v>12</v>
      </c>
      <c r="G27" s="23" t="s">
        <v>13</v>
      </c>
      <c r="H27" s="23" t="s">
        <v>29</v>
      </c>
    </row>
    <row r="28" spans="1:8" ht="15" customHeight="1" x14ac:dyDescent="0.2">
      <c r="A28" s="109" t="s">
        <v>15</v>
      </c>
      <c r="B28" s="12"/>
      <c r="C28" s="25">
        <f>C12</f>
        <v>7400</v>
      </c>
      <c r="D28" s="110">
        <f t="shared" ref="D28:D36" si="3">C28*B28</f>
        <v>0</v>
      </c>
      <c r="E28" s="10"/>
      <c r="F28" s="10"/>
      <c r="G28" s="10"/>
      <c r="H28" s="111">
        <f t="shared" ref="H28:H36" si="4">B28+E28+F28+G28</f>
        <v>0</v>
      </c>
    </row>
    <row r="29" spans="1:8" ht="15" customHeight="1" x14ac:dyDescent="0.2">
      <c r="A29" s="27" t="s">
        <v>16</v>
      </c>
      <c r="B29" s="12"/>
      <c r="C29" s="25">
        <f t="shared" ref="C29:C36" si="5">C13</f>
        <v>3400</v>
      </c>
      <c r="D29" s="28">
        <f t="shared" si="3"/>
        <v>0</v>
      </c>
      <c r="E29" s="10"/>
      <c r="F29" s="10"/>
      <c r="G29" s="10"/>
      <c r="H29" s="29">
        <f t="shared" si="4"/>
        <v>0</v>
      </c>
    </row>
    <row r="30" spans="1:8" ht="15" customHeight="1" x14ac:dyDescent="0.2">
      <c r="A30" s="27" t="s">
        <v>17</v>
      </c>
      <c r="B30" s="12"/>
      <c r="C30" s="25">
        <f t="shared" si="5"/>
        <v>8100</v>
      </c>
      <c r="D30" s="28">
        <f t="shared" si="3"/>
        <v>0</v>
      </c>
      <c r="E30" s="10"/>
      <c r="F30" s="10"/>
      <c r="G30" s="10"/>
      <c r="H30" s="29">
        <f t="shared" si="4"/>
        <v>0</v>
      </c>
    </row>
    <row r="31" spans="1:8" ht="15" customHeight="1" x14ac:dyDescent="0.2">
      <c r="A31" s="27" t="s">
        <v>18</v>
      </c>
      <c r="B31" s="12"/>
      <c r="C31" s="25">
        <f t="shared" si="5"/>
        <v>17200</v>
      </c>
      <c r="D31" s="28">
        <f t="shared" si="3"/>
        <v>0</v>
      </c>
      <c r="E31" s="10"/>
      <c r="F31" s="10"/>
      <c r="G31" s="10"/>
      <c r="H31" s="29">
        <f t="shared" si="4"/>
        <v>0</v>
      </c>
    </row>
    <row r="32" spans="1:8" ht="15" customHeight="1" x14ac:dyDescent="0.2">
      <c r="A32" s="27" t="s">
        <v>19</v>
      </c>
      <c r="B32" s="12"/>
      <c r="C32" s="25">
        <f t="shared" si="5"/>
        <v>22000</v>
      </c>
      <c r="D32" s="28">
        <f t="shared" si="3"/>
        <v>0</v>
      </c>
      <c r="E32" s="10"/>
      <c r="F32" s="10"/>
      <c r="G32" s="10"/>
      <c r="H32" s="29">
        <f t="shared" si="4"/>
        <v>0</v>
      </c>
    </row>
    <row r="33" spans="1:8" ht="15" customHeight="1" x14ac:dyDescent="0.2">
      <c r="A33" s="27" t="s">
        <v>20</v>
      </c>
      <c r="B33" s="12"/>
      <c r="C33" s="25">
        <f t="shared" si="5"/>
        <v>25000</v>
      </c>
      <c r="D33" s="28">
        <f t="shared" si="3"/>
        <v>0</v>
      </c>
      <c r="E33" s="10"/>
      <c r="F33" s="10"/>
      <c r="G33" s="10"/>
      <c r="H33" s="29">
        <f t="shared" si="4"/>
        <v>0</v>
      </c>
    </row>
    <row r="34" spans="1:8" ht="15" customHeight="1" x14ac:dyDescent="0.2">
      <c r="A34" s="27" t="s">
        <v>21</v>
      </c>
      <c r="B34" s="12"/>
      <c r="C34" s="25">
        <f t="shared" si="5"/>
        <v>5700</v>
      </c>
      <c r="D34" s="28">
        <f t="shared" si="3"/>
        <v>0</v>
      </c>
      <c r="E34" s="10"/>
      <c r="F34" s="10"/>
      <c r="G34" s="10"/>
      <c r="H34" s="29">
        <f t="shared" si="4"/>
        <v>0</v>
      </c>
    </row>
    <row r="35" spans="1:8" ht="15" customHeight="1" x14ac:dyDescent="0.2">
      <c r="A35" s="27" t="s">
        <v>22</v>
      </c>
      <c r="B35" s="12"/>
      <c r="C35" s="25">
        <f t="shared" si="5"/>
        <v>7400</v>
      </c>
      <c r="D35" s="28">
        <f t="shared" si="3"/>
        <v>0</v>
      </c>
      <c r="E35" s="10"/>
      <c r="F35" s="10"/>
      <c r="G35" s="10"/>
      <c r="H35" s="29">
        <f t="shared" si="4"/>
        <v>0</v>
      </c>
    </row>
    <row r="36" spans="1:8" ht="15" customHeight="1" thickBot="1" x14ac:dyDescent="0.25">
      <c r="A36" s="98" t="s">
        <v>23</v>
      </c>
      <c r="B36" s="12"/>
      <c r="C36" s="25">
        <f t="shared" si="5"/>
        <v>7700</v>
      </c>
      <c r="D36" s="100">
        <f t="shared" si="3"/>
        <v>0</v>
      </c>
      <c r="E36" s="10"/>
      <c r="F36" s="10"/>
      <c r="G36" s="10"/>
      <c r="H36" s="29">
        <f t="shared" si="4"/>
        <v>0</v>
      </c>
    </row>
    <row r="37" spans="1:8" ht="15" customHeight="1" thickBot="1" x14ac:dyDescent="0.25">
      <c r="A37" s="101" t="s">
        <v>24</v>
      </c>
      <c r="B37" s="102">
        <f>SUM(B28:B36)</f>
        <v>0</v>
      </c>
      <c r="C37" s="112"/>
      <c r="D37" s="103">
        <f>SUM(D28:D36)</f>
        <v>0</v>
      </c>
      <c r="E37" s="104">
        <f>SUM(E28:E36)</f>
        <v>0</v>
      </c>
      <c r="F37" s="104">
        <f t="shared" ref="F37:G37" si="6">SUM(F28:F36)</f>
        <v>0</v>
      </c>
      <c r="G37" s="104">
        <f t="shared" si="6"/>
        <v>0</v>
      </c>
      <c r="H37" s="106">
        <f>SUM(H28:H36)</f>
        <v>0</v>
      </c>
    </row>
    <row r="38" spans="1:8" ht="15" customHeight="1" x14ac:dyDescent="0.2">
      <c r="A38" s="107" t="s">
        <v>25</v>
      </c>
      <c r="B38" s="108">
        <f>SUM(B28:B33)</f>
        <v>0</v>
      </c>
      <c r="C38" s="138"/>
      <c r="D38" s="15">
        <f>+B38*278</f>
        <v>0</v>
      </c>
      <c r="E38" s="37"/>
      <c r="F38" s="37"/>
      <c r="G38" s="37"/>
      <c r="H38" s="37"/>
    </row>
    <row r="39" spans="1:8" ht="15" customHeight="1" x14ac:dyDescent="0.2">
      <c r="A39" s="34" t="s">
        <v>26</v>
      </c>
      <c r="B39" s="139"/>
      <c r="C39" s="139"/>
      <c r="D39" s="3"/>
      <c r="E39" s="41"/>
      <c r="F39" s="41"/>
      <c r="G39" s="41"/>
      <c r="H39" s="41"/>
    </row>
    <row r="40" spans="1:8" ht="15" customHeight="1" thickBot="1" x14ac:dyDescent="0.25">
      <c r="A40" s="38" t="s">
        <v>30</v>
      </c>
      <c r="B40" s="140"/>
      <c r="C40" s="140"/>
      <c r="D40" s="40">
        <f>D39+D37</f>
        <v>0</v>
      </c>
      <c r="E40" s="41"/>
      <c r="F40" s="41"/>
      <c r="G40" s="41"/>
      <c r="H40" s="41"/>
    </row>
    <row r="41" spans="1:8" ht="12.75" customHeight="1" thickBot="1" x14ac:dyDescent="0.25">
      <c r="A41" s="93"/>
      <c r="B41" s="41"/>
      <c r="C41" s="41"/>
      <c r="D41" s="80"/>
      <c r="E41" s="41"/>
      <c r="F41" s="41"/>
      <c r="G41" s="41"/>
      <c r="H41" s="41"/>
    </row>
    <row r="42" spans="1:8" ht="12.75" customHeight="1" thickBot="1" x14ac:dyDescent="0.25">
      <c r="A42" s="175" t="s">
        <v>31</v>
      </c>
      <c r="B42" s="175"/>
      <c r="C42" s="175"/>
      <c r="D42" s="175"/>
      <c r="E42" s="175"/>
      <c r="F42" s="175"/>
      <c r="G42" s="175"/>
      <c r="H42" s="175"/>
    </row>
    <row r="43" spans="1:8" ht="36.75" thickBot="1" x14ac:dyDescent="0.25">
      <c r="A43" s="23" t="s">
        <v>7</v>
      </c>
      <c r="B43" s="23" t="s">
        <v>8</v>
      </c>
      <c r="C43" s="23" t="s">
        <v>9</v>
      </c>
      <c r="D43" s="23" t="s">
        <v>10</v>
      </c>
      <c r="E43" s="23" t="s">
        <v>11</v>
      </c>
      <c r="F43" s="23" t="s">
        <v>12</v>
      </c>
      <c r="G43" s="23" t="s">
        <v>13</v>
      </c>
      <c r="H43" s="23" t="s">
        <v>32</v>
      </c>
    </row>
    <row r="44" spans="1:8" ht="15" customHeight="1" x14ac:dyDescent="0.2">
      <c r="A44" s="24" t="s">
        <v>15</v>
      </c>
      <c r="B44" s="4">
        <f t="shared" ref="B44:B52" si="7">+B12+B28</f>
        <v>0</v>
      </c>
      <c r="C44" s="25">
        <f>C12</f>
        <v>7400</v>
      </c>
      <c r="D44" s="25">
        <f t="shared" ref="D44:D52" si="8">C44*B44</f>
        <v>0</v>
      </c>
      <c r="E44" s="4">
        <f t="shared" ref="E44:G52" si="9">E12+E28</f>
        <v>0</v>
      </c>
      <c r="F44" s="4">
        <f t="shared" si="9"/>
        <v>0</v>
      </c>
      <c r="G44" s="4">
        <f t="shared" si="9"/>
        <v>0</v>
      </c>
      <c r="H44" s="26">
        <f t="shared" ref="H44:H52" si="10">B44+E44+F44+G44</f>
        <v>0</v>
      </c>
    </row>
    <row r="45" spans="1:8" ht="15" customHeight="1" x14ac:dyDescent="0.2">
      <c r="A45" s="27" t="s">
        <v>16</v>
      </c>
      <c r="B45" s="4">
        <f t="shared" si="7"/>
        <v>0</v>
      </c>
      <c r="C45" s="25">
        <f t="shared" ref="C45:C52" si="11">C13</f>
        <v>3400</v>
      </c>
      <c r="D45" s="28">
        <f t="shared" si="8"/>
        <v>0</v>
      </c>
      <c r="E45" s="5">
        <f t="shared" si="9"/>
        <v>0</v>
      </c>
      <c r="F45" s="5">
        <f t="shared" si="9"/>
        <v>0</v>
      </c>
      <c r="G45" s="5">
        <f t="shared" si="9"/>
        <v>0</v>
      </c>
      <c r="H45" s="29">
        <f t="shared" si="10"/>
        <v>0</v>
      </c>
    </row>
    <row r="46" spans="1:8" ht="15" customHeight="1" x14ac:dyDescent="0.2">
      <c r="A46" s="27" t="s">
        <v>17</v>
      </c>
      <c r="B46" s="4">
        <f t="shared" si="7"/>
        <v>0</v>
      </c>
      <c r="C46" s="25">
        <f t="shared" si="11"/>
        <v>8100</v>
      </c>
      <c r="D46" s="28">
        <f t="shared" si="8"/>
        <v>0</v>
      </c>
      <c r="E46" s="5">
        <f t="shared" si="9"/>
        <v>0</v>
      </c>
      <c r="F46" s="5">
        <f t="shared" si="9"/>
        <v>0</v>
      </c>
      <c r="G46" s="5">
        <f t="shared" si="9"/>
        <v>0</v>
      </c>
      <c r="H46" s="29">
        <f t="shared" si="10"/>
        <v>0</v>
      </c>
    </row>
    <row r="47" spans="1:8" ht="15" customHeight="1" x14ac:dyDescent="0.2">
      <c r="A47" s="27" t="s">
        <v>18</v>
      </c>
      <c r="B47" s="4">
        <f t="shared" si="7"/>
        <v>0</v>
      </c>
      <c r="C47" s="25">
        <f t="shared" si="11"/>
        <v>17200</v>
      </c>
      <c r="D47" s="28">
        <f t="shared" si="8"/>
        <v>0</v>
      </c>
      <c r="E47" s="5">
        <f t="shared" si="9"/>
        <v>0</v>
      </c>
      <c r="F47" s="5">
        <f t="shared" si="9"/>
        <v>0</v>
      </c>
      <c r="G47" s="5">
        <f t="shared" si="9"/>
        <v>0</v>
      </c>
      <c r="H47" s="29">
        <f t="shared" si="10"/>
        <v>0</v>
      </c>
    </row>
    <row r="48" spans="1:8" ht="15" customHeight="1" x14ac:dyDescent="0.2">
      <c r="A48" s="27" t="s">
        <v>19</v>
      </c>
      <c r="B48" s="4">
        <f t="shared" si="7"/>
        <v>0</v>
      </c>
      <c r="C48" s="25">
        <f t="shared" si="11"/>
        <v>22000</v>
      </c>
      <c r="D48" s="28">
        <f t="shared" si="8"/>
        <v>0</v>
      </c>
      <c r="E48" s="5">
        <f t="shared" si="9"/>
        <v>0</v>
      </c>
      <c r="F48" s="5">
        <f t="shared" si="9"/>
        <v>0</v>
      </c>
      <c r="G48" s="5">
        <f t="shared" si="9"/>
        <v>0</v>
      </c>
      <c r="H48" s="29">
        <f t="shared" si="10"/>
        <v>0</v>
      </c>
    </row>
    <row r="49" spans="1:10" ht="15" customHeight="1" x14ac:dyDescent="0.2">
      <c r="A49" s="27" t="s">
        <v>20</v>
      </c>
      <c r="B49" s="4">
        <f t="shared" si="7"/>
        <v>0</v>
      </c>
      <c r="C49" s="25">
        <f t="shared" si="11"/>
        <v>25000</v>
      </c>
      <c r="D49" s="28">
        <f t="shared" si="8"/>
        <v>0</v>
      </c>
      <c r="E49" s="5">
        <f t="shared" si="9"/>
        <v>0</v>
      </c>
      <c r="F49" s="5">
        <f t="shared" si="9"/>
        <v>0</v>
      </c>
      <c r="G49" s="5">
        <f t="shared" si="9"/>
        <v>0</v>
      </c>
      <c r="H49" s="29">
        <f t="shared" si="10"/>
        <v>0</v>
      </c>
    </row>
    <row r="50" spans="1:10" ht="15" customHeight="1" x14ac:dyDescent="0.2">
      <c r="A50" s="27" t="s">
        <v>21</v>
      </c>
      <c r="B50" s="4">
        <f t="shared" si="7"/>
        <v>0</v>
      </c>
      <c r="C50" s="25">
        <f t="shared" si="11"/>
        <v>5700</v>
      </c>
      <c r="D50" s="28">
        <f t="shared" si="8"/>
        <v>0</v>
      </c>
      <c r="E50" s="5">
        <f t="shared" si="9"/>
        <v>0</v>
      </c>
      <c r="F50" s="5">
        <f t="shared" si="9"/>
        <v>0</v>
      </c>
      <c r="G50" s="5">
        <f t="shared" si="9"/>
        <v>0</v>
      </c>
      <c r="H50" s="29">
        <f t="shared" si="10"/>
        <v>0</v>
      </c>
    </row>
    <row r="51" spans="1:10" ht="15" customHeight="1" x14ac:dyDescent="0.2">
      <c r="A51" s="27" t="s">
        <v>22</v>
      </c>
      <c r="B51" s="4">
        <f t="shared" si="7"/>
        <v>0</v>
      </c>
      <c r="C51" s="25">
        <f t="shared" si="11"/>
        <v>7400</v>
      </c>
      <c r="D51" s="28">
        <f t="shared" si="8"/>
        <v>0</v>
      </c>
      <c r="E51" s="5">
        <f t="shared" si="9"/>
        <v>0</v>
      </c>
      <c r="F51" s="5">
        <f t="shared" si="9"/>
        <v>0</v>
      </c>
      <c r="G51" s="5">
        <f t="shared" si="9"/>
        <v>0</v>
      </c>
      <c r="H51" s="29">
        <f t="shared" si="10"/>
        <v>0</v>
      </c>
    </row>
    <row r="52" spans="1:10" ht="15" customHeight="1" thickBot="1" x14ac:dyDescent="0.25">
      <c r="A52" s="98" t="s">
        <v>23</v>
      </c>
      <c r="B52" s="113">
        <f t="shared" si="7"/>
        <v>0</v>
      </c>
      <c r="C52" s="25">
        <f t="shared" si="11"/>
        <v>7700</v>
      </c>
      <c r="D52" s="100">
        <f t="shared" si="8"/>
        <v>0</v>
      </c>
      <c r="E52" s="5">
        <f t="shared" si="9"/>
        <v>0</v>
      </c>
      <c r="F52" s="5">
        <f t="shared" si="9"/>
        <v>0</v>
      </c>
      <c r="G52" s="5">
        <f t="shared" si="9"/>
        <v>0</v>
      </c>
      <c r="H52" s="29">
        <f t="shared" si="10"/>
        <v>0</v>
      </c>
    </row>
    <row r="53" spans="1:10" ht="15" customHeight="1" thickBot="1" x14ac:dyDescent="0.25">
      <c r="A53" s="101" t="s">
        <v>24</v>
      </c>
      <c r="B53" s="102">
        <f>SUM(B44:B52)</f>
        <v>0</v>
      </c>
      <c r="C53" s="141"/>
      <c r="D53" s="103">
        <f>SUM(D44:D52)</f>
        <v>0</v>
      </c>
      <c r="E53" s="104">
        <f>SUM(E44:E52)</f>
        <v>0</v>
      </c>
      <c r="F53" s="105">
        <f>SUM(F44:F52)</f>
        <v>0</v>
      </c>
      <c r="G53" s="105">
        <f>SUM(G44:G52)</f>
        <v>0</v>
      </c>
      <c r="H53" s="106">
        <f>SUM(H44:H52)</f>
        <v>0</v>
      </c>
    </row>
    <row r="54" spans="1:10" ht="15" customHeight="1" x14ac:dyDescent="0.2">
      <c r="A54" s="107" t="s">
        <v>25</v>
      </c>
      <c r="B54" s="108">
        <f>B22+B38</f>
        <v>0</v>
      </c>
      <c r="C54" s="138"/>
      <c r="D54" s="15">
        <f>D38+D22</f>
        <v>0</v>
      </c>
      <c r="E54" s="37"/>
      <c r="F54" s="37"/>
      <c r="G54" s="37"/>
      <c r="H54" s="37"/>
    </row>
    <row r="55" spans="1:10" ht="15" customHeight="1" x14ac:dyDescent="0.2">
      <c r="A55" s="34" t="s">
        <v>26</v>
      </c>
      <c r="B55" s="139"/>
      <c r="C55" s="139"/>
      <c r="D55" s="36">
        <f>D39+D23</f>
        <v>0</v>
      </c>
      <c r="E55" s="41"/>
      <c r="F55" s="41"/>
      <c r="G55" s="41"/>
      <c r="H55" s="41"/>
    </row>
    <row r="56" spans="1:10" ht="15" customHeight="1" thickBot="1" x14ac:dyDescent="0.25">
      <c r="A56" s="38" t="s">
        <v>46</v>
      </c>
      <c r="B56" s="140"/>
      <c r="C56" s="140"/>
      <c r="D56" s="40">
        <f>D55+D53</f>
        <v>0</v>
      </c>
      <c r="E56" s="41"/>
      <c r="F56" s="41"/>
      <c r="G56" s="41"/>
      <c r="H56" s="41"/>
    </row>
    <row r="57" spans="1:10" ht="13.5" thickBot="1" x14ac:dyDescent="0.25">
      <c r="A57" s="63"/>
      <c r="B57" s="41"/>
      <c r="C57" s="41"/>
      <c r="D57" s="114"/>
      <c r="E57" s="41"/>
      <c r="F57" s="41"/>
      <c r="G57" s="41"/>
      <c r="H57" s="41"/>
    </row>
    <row r="58" spans="1:10" ht="21" customHeight="1" x14ac:dyDescent="0.2">
      <c r="A58" s="162" t="s">
        <v>53</v>
      </c>
      <c r="B58" s="163"/>
      <c r="C58" s="163"/>
      <c r="D58" s="164"/>
      <c r="E58" s="162" t="s">
        <v>54</v>
      </c>
      <c r="F58" s="163"/>
      <c r="G58" s="163"/>
      <c r="H58" s="164"/>
      <c r="J58" s="64"/>
    </row>
    <row r="59" spans="1:10" ht="24" x14ac:dyDescent="0.2">
      <c r="A59" s="115" t="s">
        <v>7</v>
      </c>
      <c r="B59" s="116" t="s">
        <v>9</v>
      </c>
      <c r="C59" s="116" t="s">
        <v>33</v>
      </c>
      <c r="D59" s="117" t="s">
        <v>34</v>
      </c>
      <c r="E59" s="115" t="s">
        <v>7</v>
      </c>
      <c r="F59" s="116" t="s">
        <v>9</v>
      </c>
      <c r="G59" s="116" t="s">
        <v>33</v>
      </c>
      <c r="H59" s="117" t="s">
        <v>34</v>
      </c>
      <c r="J59" s="64"/>
    </row>
    <row r="60" spans="1:10" ht="15" hidden="1" customHeight="1" x14ac:dyDescent="0.2">
      <c r="A60" s="147" t="s">
        <v>15</v>
      </c>
      <c r="B60" s="118">
        <v>6400</v>
      </c>
      <c r="C60" s="119">
        <v>0</v>
      </c>
      <c r="D60" s="120">
        <f>B60*C60</f>
        <v>0</v>
      </c>
      <c r="E60" s="147" t="s">
        <v>15</v>
      </c>
      <c r="F60" s="118">
        <v>6400</v>
      </c>
      <c r="G60" s="119">
        <v>0</v>
      </c>
      <c r="H60" s="120">
        <f>F60*G60</f>
        <v>0</v>
      </c>
      <c r="J60" s="64"/>
    </row>
    <row r="61" spans="1:10" ht="15" customHeight="1" x14ac:dyDescent="0.2">
      <c r="A61" s="147"/>
      <c r="B61" s="118">
        <v>6900</v>
      </c>
      <c r="C61" s="13"/>
      <c r="D61" s="120">
        <f t="shared" ref="D61:D66" si="12">B61*C61</f>
        <v>0</v>
      </c>
      <c r="E61" s="147"/>
      <c r="F61" s="118">
        <f>C12</f>
        <v>7400</v>
      </c>
      <c r="G61" s="13"/>
      <c r="H61" s="120">
        <f t="shared" ref="H61:H66" si="13">F61*G61</f>
        <v>0</v>
      </c>
      <c r="J61" s="64"/>
    </row>
    <row r="62" spans="1:10" ht="15" customHeight="1" x14ac:dyDescent="0.2">
      <c r="A62" s="142" t="s">
        <v>17</v>
      </c>
      <c r="B62" s="118">
        <v>7600</v>
      </c>
      <c r="C62" s="13"/>
      <c r="D62" s="120">
        <f t="shared" si="12"/>
        <v>0</v>
      </c>
      <c r="E62" s="143" t="s">
        <v>17</v>
      </c>
      <c r="F62" s="118">
        <f>C14</f>
        <v>8100</v>
      </c>
      <c r="G62" s="13"/>
      <c r="H62" s="120">
        <f t="shared" si="13"/>
        <v>0</v>
      </c>
      <c r="J62" s="64"/>
    </row>
    <row r="63" spans="1:10" ht="15" customHeight="1" x14ac:dyDescent="0.2">
      <c r="A63" s="142" t="s">
        <v>18</v>
      </c>
      <c r="B63" s="118">
        <v>16100</v>
      </c>
      <c r="C63" s="13"/>
      <c r="D63" s="120">
        <f t="shared" si="12"/>
        <v>0</v>
      </c>
      <c r="E63" s="143" t="s">
        <v>18</v>
      </c>
      <c r="F63" s="118">
        <f t="shared" ref="F63:F65" si="14">C15</f>
        <v>17200</v>
      </c>
      <c r="G63" s="13"/>
      <c r="H63" s="120">
        <f t="shared" si="13"/>
        <v>0</v>
      </c>
      <c r="J63" s="64"/>
    </row>
    <row r="64" spans="1:10" ht="15" customHeight="1" x14ac:dyDescent="0.2">
      <c r="A64" s="142" t="s">
        <v>19</v>
      </c>
      <c r="B64" s="118">
        <v>20600</v>
      </c>
      <c r="C64" s="13"/>
      <c r="D64" s="120">
        <f t="shared" si="12"/>
        <v>0</v>
      </c>
      <c r="E64" s="143" t="s">
        <v>19</v>
      </c>
      <c r="F64" s="118">
        <f t="shared" si="14"/>
        <v>22000</v>
      </c>
      <c r="G64" s="13"/>
      <c r="H64" s="120">
        <f t="shared" si="13"/>
        <v>0</v>
      </c>
      <c r="J64" s="64"/>
    </row>
    <row r="65" spans="1:10" ht="15" customHeight="1" thickBot="1" x14ac:dyDescent="0.25">
      <c r="A65" s="142" t="s">
        <v>20</v>
      </c>
      <c r="B65" s="118">
        <v>23400</v>
      </c>
      <c r="C65" s="13"/>
      <c r="D65" s="120">
        <f t="shared" si="12"/>
        <v>0</v>
      </c>
      <c r="E65" s="143" t="s">
        <v>20</v>
      </c>
      <c r="F65" s="118">
        <f t="shared" si="14"/>
        <v>25000</v>
      </c>
      <c r="G65" s="13"/>
      <c r="H65" s="120">
        <f t="shared" si="13"/>
        <v>0</v>
      </c>
      <c r="J65" s="64"/>
    </row>
    <row r="66" spans="1:10" ht="15" hidden="1" customHeight="1" thickBot="1" x14ac:dyDescent="0.25">
      <c r="A66" s="121"/>
      <c r="B66" s="122"/>
      <c r="C66" s="123">
        <v>0</v>
      </c>
      <c r="D66" s="124">
        <f t="shared" si="12"/>
        <v>0</v>
      </c>
      <c r="E66" s="121"/>
      <c r="F66" s="122"/>
      <c r="G66" s="123">
        <v>0</v>
      </c>
      <c r="H66" s="124">
        <f t="shared" si="13"/>
        <v>0</v>
      </c>
      <c r="J66" s="64"/>
    </row>
    <row r="67" spans="1:10" ht="27" customHeight="1" thickBot="1" x14ac:dyDescent="0.25">
      <c r="A67" s="148" t="s">
        <v>35</v>
      </c>
      <c r="B67" s="149"/>
      <c r="C67" s="125">
        <f>SUM(C60:C66)</f>
        <v>0</v>
      </c>
      <c r="D67" s="126">
        <f>+D61+D62+D63+D64+D65</f>
        <v>0</v>
      </c>
      <c r="E67" s="148" t="s">
        <v>35</v>
      </c>
      <c r="F67" s="149"/>
      <c r="G67" s="125">
        <f>SUM(G60:G66)</f>
        <v>0</v>
      </c>
      <c r="H67" s="126">
        <f>+H61+H62+H63+H64+H65</f>
        <v>0</v>
      </c>
      <c r="J67" s="64"/>
    </row>
    <row r="68" spans="1:10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</row>
    <row r="69" spans="1:10" ht="13.5" thickBot="1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</row>
    <row r="70" spans="1:10" s="64" customFormat="1" ht="23.1" customHeight="1" x14ac:dyDescent="0.2">
      <c r="A70" s="144" t="s">
        <v>36</v>
      </c>
      <c r="B70" s="152">
        <f>D56</f>
        <v>0</v>
      </c>
      <c r="C70" s="153"/>
      <c r="D70" s="127"/>
    </row>
    <row r="71" spans="1:10" s="64" customFormat="1" ht="23.1" customHeight="1" x14ac:dyDescent="0.2">
      <c r="A71" s="115" t="s">
        <v>37</v>
      </c>
      <c r="B71" s="154">
        <f>D67+H67</f>
        <v>0</v>
      </c>
      <c r="C71" s="155"/>
    </row>
    <row r="72" spans="1:10" s="64" customFormat="1" ht="23.1" customHeight="1" x14ac:dyDescent="0.2">
      <c r="A72" s="145" t="s">
        <v>38</v>
      </c>
      <c r="B72" s="156">
        <f>B54*278</f>
        <v>0</v>
      </c>
      <c r="C72" s="157"/>
      <c r="D72" s="128"/>
    </row>
    <row r="73" spans="1:10" s="64" customFormat="1" ht="23.1" customHeight="1" x14ac:dyDescent="0.2">
      <c r="A73" s="78" t="s">
        <v>39</v>
      </c>
      <c r="B73" s="158">
        <f>B70*10%</f>
        <v>0</v>
      </c>
      <c r="C73" s="159"/>
      <c r="D73" s="80"/>
    </row>
    <row r="74" spans="1:10" s="64" customFormat="1" ht="23.1" customHeight="1" x14ac:dyDescent="0.2">
      <c r="A74" s="145" t="s">
        <v>40</v>
      </c>
      <c r="B74" s="156">
        <f>ROUND((B70-B72-B73)*70%,0)</f>
        <v>0</v>
      </c>
      <c r="C74" s="157"/>
      <c r="D74" s="80"/>
      <c r="E74" s="76"/>
      <c r="F74" s="76"/>
      <c r="G74" s="76"/>
    </row>
    <row r="75" spans="1:10" s="64" customFormat="1" ht="23.1" customHeight="1" thickBot="1" x14ac:dyDescent="0.25">
      <c r="A75" s="146" t="s">
        <v>52</v>
      </c>
      <c r="B75" s="160">
        <f>ROUND((B70-B72-B73)*30%,0)</f>
        <v>0</v>
      </c>
      <c r="C75" s="161"/>
      <c r="D75" s="80"/>
      <c r="E75" s="89"/>
      <c r="F75" s="89"/>
      <c r="G75" s="89"/>
    </row>
    <row r="76" spans="1:10" ht="20.25" customHeight="1" x14ac:dyDescent="0.2">
      <c r="A76" s="64"/>
      <c r="B76" s="64"/>
      <c r="C76" s="64"/>
      <c r="D76" s="80"/>
      <c r="E76" s="151" t="s">
        <v>47</v>
      </c>
      <c r="F76" s="151"/>
      <c r="G76" s="151"/>
      <c r="H76" s="64"/>
      <c r="I76" s="64"/>
      <c r="J76" s="64"/>
    </row>
    <row r="77" spans="1:10" ht="14.25" customHeight="1" x14ac:dyDescent="0.2">
      <c r="A77" s="150"/>
      <c r="B77" s="150"/>
      <c r="C77" s="150"/>
      <c r="D77" s="150"/>
      <c r="E77" s="150"/>
      <c r="F77" s="150"/>
      <c r="G77" s="150"/>
      <c r="H77" s="150"/>
      <c r="I77" s="150"/>
      <c r="J77" s="150"/>
    </row>
    <row r="78" spans="1:10" ht="15.75" customHeight="1" x14ac:dyDescent="0.2">
      <c r="A78" s="150"/>
      <c r="B78" s="150"/>
      <c r="C78" s="150"/>
      <c r="D78" s="150"/>
      <c r="E78" s="150"/>
      <c r="F78" s="150"/>
      <c r="G78" s="150"/>
      <c r="H78" s="150"/>
      <c r="I78" s="150"/>
      <c r="J78" s="150"/>
    </row>
    <row r="79" spans="1:10" ht="20.100000000000001" customHeight="1" x14ac:dyDescent="0.2">
      <c r="A79" s="64"/>
      <c r="B79" s="64"/>
      <c r="C79" s="64"/>
      <c r="D79" s="80"/>
      <c r="E79" s="64"/>
      <c r="F79" s="64"/>
      <c r="G79" s="64"/>
      <c r="H79" s="64"/>
      <c r="I79" s="64"/>
      <c r="J79" s="64"/>
    </row>
    <row r="80" spans="1:10" ht="20.100000000000001" customHeight="1" x14ac:dyDescent="0.2">
      <c r="A80" s="64"/>
      <c r="B80" s="64"/>
      <c r="C80" s="64"/>
      <c r="D80" s="80"/>
      <c r="E80" s="64"/>
      <c r="F80" s="64"/>
      <c r="G80" s="64"/>
      <c r="H80" s="64"/>
      <c r="I80" s="64"/>
      <c r="J80" s="64"/>
    </row>
    <row r="81" spans="1:10" ht="20.100000000000001" customHeight="1" x14ac:dyDescent="0.2">
      <c r="A81" s="151"/>
      <c r="B81" s="151"/>
      <c r="C81" s="151"/>
      <c r="D81" s="80"/>
      <c r="E81" s="64"/>
      <c r="F81" s="64"/>
      <c r="G81" s="64"/>
      <c r="H81" s="64"/>
      <c r="I81" s="64"/>
      <c r="J81" s="64"/>
    </row>
    <row r="82" spans="1:10" ht="20.100000000000001" customHeight="1" x14ac:dyDescent="0.2">
      <c r="D82" s="80"/>
      <c r="E82" s="64"/>
      <c r="F82" s="64"/>
      <c r="G82" s="64"/>
      <c r="H82" s="64"/>
      <c r="I82" s="64"/>
      <c r="J82" s="64"/>
    </row>
    <row r="83" spans="1:10" ht="20.100000000000001" customHeight="1" x14ac:dyDescent="0.2">
      <c r="A83" s="64"/>
      <c r="B83" s="64"/>
      <c r="C83" s="64"/>
      <c r="E83" s="64"/>
      <c r="F83" s="64"/>
      <c r="G83" s="64"/>
      <c r="H83" s="64"/>
      <c r="I83" s="64"/>
      <c r="J83" s="64"/>
    </row>
    <row r="84" spans="1:10" ht="0.75" customHeight="1" x14ac:dyDescent="0.2">
      <c r="A84" s="64"/>
      <c r="B84" s="64"/>
      <c r="C84" s="64"/>
      <c r="E84" s="64"/>
      <c r="F84" s="64"/>
      <c r="G84" s="64"/>
      <c r="H84" s="64"/>
      <c r="I84" s="64"/>
      <c r="J84" s="64"/>
    </row>
    <row r="85" spans="1:10" ht="19.5" customHeight="1" x14ac:dyDescent="0.2">
      <c r="E85" s="64"/>
      <c r="F85" s="64"/>
      <c r="G85" s="64"/>
      <c r="H85" s="64"/>
      <c r="I85" s="64"/>
      <c r="J85" s="64"/>
    </row>
    <row r="86" spans="1:10" ht="19.5" customHeight="1" x14ac:dyDescent="0.2">
      <c r="E86" s="64"/>
      <c r="F86" s="64"/>
      <c r="G86" s="64"/>
      <c r="H86" s="64"/>
      <c r="I86" s="64"/>
      <c r="J86" s="64"/>
    </row>
    <row r="87" spans="1:10" ht="19.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</row>
    <row r="88" spans="1:10" ht="19.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</row>
    <row r="89" spans="1:10" ht="20.100000000000001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</row>
    <row r="90" spans="1:10" ht="20.100000000000001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</row>
    <row r="91" spans="1:10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</row>
    <row r="92" spans="1:10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</row>
    <row r="93" spans="1:10" x14ac:dyDescent="0.2">
      <c r="A93" s="64"/>
      <c r="B93" s="64"/>
      <c r="C93" s="64"/>
      <c r="D93" s="64"/>
      <c r="G93" s="64"/>
      <c r="H93" s="64"/>
      <c r="I93" s="64"/>
      <c r="J93" s="64"/>
    </row>
    <row r="94" spans="1:10" x14ac:dyDescent="0.2">
      <c r="G94" s="64"/>
      <c r="H94" s="64"/>
      <c r="I94" s="64"/>
      <c r="J94" s="64"/>
    </row>
    <row r="95" spans="1:10" x14ac:dyDescent="0.2">
      <c r="G95" s="64"/>
      <c r="H95" s="64"/>
      <c r="I95" s="64"/>
      <c r="J95" s="64"/>
    </row>
    <row r="96" spans="1:10" x14ac:dyDescent="0.2">
      <c r="G96" s="64"/>
      <c r="H96" s="64"/>
      <c r="I96" s="64"/>
      <c r="J96" s="64"/>
    </row>
    <row r="97" spans="7:10" x14ac:dyDescent="0.2">
      <c r="G97" s="64"/>
      <c r="H97" s="64"/>
      <c r="I97" s="64"/>
      <c r="J97" s="64"/>
    </row>
    <row r="98" spans="7:10" x14ac:dyDescent="0.2">
      <c r="G98" s="64"/>
      <c r="H98" s="64"/>
      <c r="I98" s="64"/>
      <c r="J98" s="64"/>
    </row>
    <row r="99" spans="7:10" x14ac:dyDescent="0.2">
      <c r="G99" s="64"/>
      <c r="H99" s="64"/>
      <c r="I99" s="64"/>
      <c r="J99" s="64"/>
    </row>
    <row r="100" spans="7:10" x14ac:dyDescent="0.2">
      <c r="G100" s="64"/>
      <c r="H100" s="64"/>
      <c r="I100" s="64"/>
      <c r="J100" s="64"/>
    </row>
    <row r="101" spans="7:10" x14ac:dyDescent="0.2">
      <c r="G101" s="64"/>
      <c r="H101" s="64"/>
      <c r="I101" s="64"/>
      <c r="J101" s="64"/>
    </row>
    <row r="102" spans="7:10" x14ac:dyDescent="0.2">
      <c r="G102" s="64"/>
      <c r="H102" s="64"/>
      <c r="I102" s="64"/>
      <c r="J102" s="64"/>
    </row>
    <row r="103" spans="7:10" x14ac:dyDescent="0.2">
      <c r="G103" s="64"/>
      <c r="H103" s="64"/>
      <c r="I103" s="64"/>
      <c r="J103" s="64"/>
    </row>
    <row r="104" spans="7:10" x14ac:dyDescent="0.2">
      <c r="G104" s="64"/>
      <c r="H104" s="64"/>
      <c r="I104" s="64"/>
      <c r="J104" s="64"/>
    </row>
    <row r="105" spans="7:10" x14ac:dyDescent="0.2">
      <c r="G105" s="64"/>
      <c r="H105" s="64"/>
      <c r="I105" s="64"/>
      <c r="J105" s="64"/>
    </row>
    <row r="106" spans="7:10" x14ac:dyDescent="0.2">
      <c r="G106" s="64"/>
      <c r="H106" s="64"/>
      <c r="I106" s="64"/>
      <c r="J106" s="64"/>
    </row>
    <row r="107" spans="7:10" x14ac:dyDescent="0.2">
      <c r="G107" s="64"/>
      <c r="H107" s="64"/>
      <c r="I107" s="64"/>
      <c r="J107" s="64"/>
    </row>
    <row r="108" spans="7:10" x14ac:dyDescent="0.2">
      <c r="G108" s="64"/>
      <c r="H108" s="64"/>
      <c r="I108" s="64"/>
      <c r="J108" s="64"/>
    </row>
    <row r="109" spans="7:10" x14ac:dyDescent="0.2">
      <c r="G109" s="64"/>
      <c r="H109" s="64"/>
      <c r="I109" s="64"/>
      <c r="J109" s="64"/>
    </row>
    <row r="110" spans="7:10" x14ac:dyDescent="0.2">
      <c r="G110" s="64"/>
      <c r="H110" s="64"/>
      <c r="I110" s="64"/>
      <c r="J110" s="64"/>
    </row>
    <row r="111" spans="7:10" x14ac:dyDescent="0.2">
      <c r="G111" s="64"/>
      <c r="H111" s="64"/>
      <c r="I111" s="64"/>
      <c r="J111" s="64"/>
    </row>
    <row r="112" spans="7:10" x14ac:dyDescent="0.2">
      <c r="G112" s="64"/>
      <c r="H112" s="64"/>
      <c r="I112" s="64"/>
      <c r="J112" s="64"/>
    </row>
    <row r="113" spans="7:10" x14ac:dyDescent="0.2">
      <c r="G113" s="64"/>
      <c r="H113" s="64"/>
      <c r="I113" s="64"/>
      <c r="J113" s="64"/>
    </row>
    <row r="114" spans="7:10" x14ac:dyDescent="0.2">
      <c r="G114" s="64"/>
      <c r="H114" s="64"/>
      <c r="I114" s="64"/>
      <c r="J114" s="64"/>
    </row>
  </sheetData>
  <sheetProtection password="DC73" sheet="1" objects="1" scenarios="1"/>
  <mergeCells count="27">
    <mergeCell ref="A58:D58"/>
    <mergeCell ref="A1:A4"/>
    <mergeCell ref="B1:F4"/>
    <mergeCell ref="G1:H1"/>
    <mergeCell ref="G2:H2"/>
    <mergeCell ref="G3:H3"/>
    <mergeCell ref="G4:H4"/>
    <mergeCell ref="B6:C6"/>
    <mergeCell ref="B8:D8"/>
    <mergeCell ref="A10:H10"/>
    <mergeCell ref="A26:H26"/>
    <mergeCell ref="A42:H42"/>
    <mergeCell ref="E58:H58"/>
    <mergeCell ref="A60:A61"/>
    <mergeCell ref="A67:B67"/>
    <mergeCell ref="A77:J77"/>
    <mergeCell ref="A78:J78"/>
    <mergeCell ref="A81:C81"/>
    <mergeCell ref="B70:C70"/>
    <mergeCell ref="B71:C71"/>
    <mergeCell ref="B72:C72"/>
    <mergeCell ref="B73:C73"/>
    <mergeCell ref="B74:C74"/>
    <mergeCell ref="E76:G76"/>
    <mergeCell ref="E60:E61"/>
    <mergeCell ref="E67:F67"/>
    <mergeCell ref="B75:C75"/>
  </mergeCells>
  <printOptions horizontalCentered="1" verticalCentered="1"/>
  <pageMargins left="0.59027777777777779" right="0.39374999999999999" top="0.19652777777777777" bottom="0.59027777777777779" header="0.51180555555555551" footer="0"/>
  <pageSetup paperSize="5" scale="60" firstPageNumber="0" orientation="portrait" r:id="rId1"/>
  <headerFooter alignWithMargins="0">
    <oddFooter>&amp;LVersion 2&amp;C&amp;D - &amp;T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/>
  <dimension ref="A1:J114"/>
  <sheetViews>
    <sheetView zoomScale="90" zoomScaleNormal="90" workbookViewId="0">
      <selection activeCell="E59" sqref="E59"/>
    </sheetView>
  </sheetViews>
  <sheetFormatPr baseColWidth="10" defaultRowHeight="12.75" x14ac:dyDescent="0.2"/>
  <cols>
    <col min="1" max="1" width="21.85546875" style="17" customWidth="1"/>
    <col min="2" max="2" width="14.28515625" style="17" customWidth="1"/>
    <col min="3" max="3" width="13.5703125" style="17" customWidth="1"/>
    <col min="4" max="4" width="14.42578125" style="17" customWidth="1"/>
    <col min="5" max="6" width="13.5703125" style="17" customWidth="1"/>
    <col min="7" max="7" width="13.140625" style="17" customWidth="1"/>
    <col min="8" max="8" width="13.5703125" style="17" customWidth="1"/>
    <col min="9" max="9" width="15.140625" style="17" customWidth="1"/>
    <col min="10" max="16384" width="11.42578125" style="17"/>
  </cols>
  <sheetData>
    <row r="1" spans="1:8" ht="48" customHeight="1" x14ac:dyDescent="0.2">
      <c r="A1" s="167"/>
      <c r="B1" s="168" t="s">
        <v>50</v>
      </c>
      <c r="C1" s="168"/>
      <c r="D1" s="168"/>
      <c r="E1" s="168"/>
      <c r="F1" s="169"/>
      <c r="G1" s="170"/>
      <c r="H1" s="170"/>
    </row>
    <row r="2" spans="1:8" x14ac:dyDescent="0.15">
      <c r="A2" s="167"/>
      <c r="B2" s="167"/>
      <c r="C2" s="168"/>
      <c r="D2" s="168"/>
      <c r="E2" s="168"/>
      <c r="F2" s="168"/>
      <c r="G2" s="171" t="s">
        <v>51</v>
      </c>
      <c r="H2" s="171" t="s">
        <v>0</v>
      </c>
    </row>
    <row r="3" spans="1:8" ht="14.25" customHeight="1" x14ac:dyDescent="0.15">
      <c r="A3" s="167"/>
      <c r="B3" s="167"/>
      <c r="C3" s="168"/>
      <c r="D3" s="168"/>
      <c r="E3" s="168"/>
      <c r="F3" s="168"/>
      <c r="G3" s="172" t="s">
        <v>49</v>
      </c>
      <c r="H3" s="172" t="s">
        <v>1</v>
      </c>
    </row>
    <row r="4" spans="1:8" ht="14.25" customHeight="1" x14ac:dyDescent="0.15">
      <c r="A4" s="167"/>
      <c r="B4" s="167"/>
      <c r="C4" s="168"/>
      <c r="D4" s="168"/>
      <c r="E4" s="168"/>
      <c r="F4" s="168"/>
      <c r="G4" s="172" t="s">
        <v>2</v>
      </c>
      <c r="H4" s="172" t="s">
        <v>2</v>
      </c>
    </row>
    <row r="5" spans="1:8" ht="14.25" customHeight="1" x14ac:dyDescent="0.2">
      <c r="A5" s="1"/>
      <c r="B5" s="97"/>
      <c r="C5" s="97"/>
      <c r="D5" s="41"/>
      <c r="E5" s="41"/>
      <c r="F5" s="41"/>
      <c r="G5" s="41"/>
      <c r="H5" s="41"/>
    </row>
    <row r="6" spans="1:8" ht="12.75" customHeight="1" x14ac:dyDescent="0.2">
      <c r="A6" s="1" t="s">
        <v>3</v>
      </c>
      <c r="B6" s="173" t="str">
        <f>RIM!B6</f>
        <v>PANDEQUESO</v>
      </c>
      <c r="C6" s="173"/>
      <c r="D6" s="41"/>
    </row>
    <row r="7" spans="1:8" x14ac:dyDescent="0.2">
      <c r="A7" s="1"/>
      <c r="B7" s="93"/>
      <c r="C7" s="93"/>
      <c r="D7" s="41"/>
    </row>
    <row r="8" spans="1:8" ht="12.75" customHeight="1" x14ac:dyDescent="0.2">
      <c r="A8" s="1" t="s">
        <v>5</v>
      </c>
      <c r="B8" s="174">
        <f>RIM!B8+25</f>
        <v>42669</v>
      </c>
      <c r="C8" s="174"/>
      <c r="D8" s="174"/>
      <c r="E8" s="41"/>
      <c r="F8" s="41"/>
      <c r="G8" s="41"/>
      <c r="H8" s="41"/>
    </row>
    <row r="9" spans="1:8" ht="13.5" thickBot="1" x14ac:dyDescent="0.25"/>
    <row r="10" spans="1:8" ht="15.75" customHeight="1" thickBot="1" x14ac:dyDescent="0.25">
      <c r="A10" s="175" t="s">
        <v>6</v>
      </c>
      <c r="B10" s="175"/>
      <c r="C10" s="175"/>
      <c r="D10" s="175"/>
      <c r="E10" s="175"/>
      <c r="F10" s="175"/>
      <c r="G10" s="175"/>
      <c r="H10" s="175"/>
    </row>
    <row r="11" spans="1:8" ht="36.75" thickBot="1" x14ac:dyDescent="0.25">
      <c r="A11" s="23" t="s">
        <v>7</v>
      </c>
      <c r="B11" s="23" t="s">
        <v>8</v>
      </c>
      <c r="C11" s="23" t="s">
        <v>9</v>
      </c>
      <c r="D11" s="23" t="s">
        <v>10</v>
      </c>
      <c r="E11" s="23" t="s">
        <v>11</v>
      </c>
      <c r="F11" s="23" t="s">
        <v>12</v>
      </c>
      <c r="G11" s="23" t="s">
        <v>13</v>
      </c>
      <c r="H11" s="23" t="s">
        <v>14</v>
      </c>
    </row>
    <row r="12" spans="1:8" ht="15" customHeight="1" x14ac:dyDescent="0.2">
      <c r="A12" s="24" t="s">
        <v>15</v>
      </c>
      <c r="B12" s="8"/>
      <c r="C12" s="25">
        <v>7400</v>
      </c>
      <c r="D12" s="25">
        <f t="shared" ref="D12:D20" si="0">C12*B12</f>
        <v>0</v>
      </c>
      <c r="E12" s="8"/>
      <c r="F12" s="8"/>
      <c r="G12" s="8"/>
      <c r="H12" s="26">
        <f t="shared" ref="H12:H20" si="1">B12+E12+F12+G12</f>
        <v>0</v>
      </c>
    </row>
    <row r="13" spans="1:8" ht="15" customHeight="1" x14ac:dyDescent="0.2">
      <c r="A13" s="27" t="s">
        <v>16</v>
      </c>
      <c r="B13" s="10"/>
      <c r="C13" s="25">
        <v>3400</v>
      </c>
      <c r="D13" s="28">
        <f t="shared" si="0"/>
        <v>0</v>
      </c>
      <c r="E13" s="8"/>
      <c r="F13" s="8"/>
      <c r="G13" s="8"/>
      <c r="H13" s="29">
        <f t="shared" si="1"/>
        <v>0</v>
      </c>
    </row>
    <row r="14" spans="1:8" ht="15" customHeight="1" x14ac:dyDescent="0.2">
      <c r="A14" s="27" t="s">
        <v>17</v>
      </c>
      <c r="B14" s="10"/>
      <c r="C14" s="25">
        <v>8100</v>
      </c>
      <c r="D14" s="28">
        <f t="shared" si="0"/>
        <v>0</v>
      </c>
      <c r="E14" s="8"/>
      <c r="F14" s="8"/>
      <c r="G14" s="8"/>
      <c r="H14" s="29">
        <f t="shared" si="1"/>
        <v>0</v>
      </c>
    </row>
    <row r="15" spans="1:8" ht="15" customHeight="1" x14ac:dyDescent="0.2">
      <c r="A15" s="27" t="s">
        <v>18</v>
      </c>
      <c r="B15" s="10"/>
      <c r="C15" s="25">
        <v>17200</v>
      </c>
      <c r="D15" s="28">
        <f t="shared" si="0"/>
        <v>0</v>
      </c>
      <c r="E15" s="8"/>
      <c r="F15" s="8"/>
      <c r="G15" s="8"/>
      <c r="H15" s="29">
        <f t="shared" si="1"/>
        <v>0</v>
      </c>
    </row>
    <row r="16" spans="1:8" ht="15" customHeight="1" x14ac:dyDescent="0.2">
      <c r="A16" s="27" t="s">
        <v>19</v>
      </c>
      <c r="B16" s="10"/>
      <c r="C16" s="25">
        <v>22000</v>
      </c>
      <c r="D16" s="28">
        <f t="shared" si="0"/>
        <v>0</v>
      </c>
      <c r="E16" s="8"/>
      <c r="F16" s="8"/>
      <c r="G16" s="8"/>
      <c r="H16" s="29">
        <f t="shared" si="1"/>
        <v>0</v>
      </c>
    </row>
    <row r="17" spans="1:8" ht="15" customHeight="1" x14ac:dyDescent="0.2">
      <c r="A17" s="27" t="s">
        <v>20</v>
      </c>
      <c r="B17" s="10"/>
      <c r="C17" s="25">
        <v>25000</v>
      </c>
      <c r="D17" s="28">
        <f t="shared" si="0"/>
        <v>0</v>
      </c>
      <c r="E17" s="8"/>
      <c r="F17" s="8"/>
      <c r="G17" s="8"/>
      <c r="H17" s="29">
        <f t="shared" si="1"/>
        <v>0</v>
      </c>
    </row>
    <row r="18" spans="1:8" ht="15" customHeight="1" x14ac:dyDescent="0.2">
      <c r="A18" s="27" t="s">
        <v>21</v>
      </c>
      <c r="B18" s="10"/>
      <c r="C18" s="25">
        <v>5700</v>
      </c>
      <c r="D18" s="28">
        <f t="shared" si="0"/>
        <v>0</v>
      </c>
      <c r="E18" s="8"/>
      <c r="F18" s="8"/>
      <c r="G18" s="8"/>
      <c r="H18" s="29">
        <f t="shared" si="1"/>
        <v>0</v>
      </c>
    </row>
    <row r="19" spans="1:8" ht="15" customHeight="1" x14ac:dyDescent="0.2">
      <c r="A19" s="27" t="s">
        <v>22</v>
      </c>
      <c r="B19" s="10"/>
      <c r="C19" s="25">
        <v>7400</v>
      </c>
      <c r="D19" s="28">
        <f t="shared" si="0"/>
        <v>0</v>
      </c>
      <c r="E19" s="8"/>
      <c r="F19" s="8"/>
      <c r="G19" s="8"/>
      <c r="H19" s="29">
        <f t="shared" si="1"/>
        <v>0</v>
      </c>
    </row>
    <row r="20" spans="1:8" ht="15" customHeight="1" thickBot="1" x14ac:dyDescent="0.25">
      <c r="A20" s="98" t="s">
        <v>23</v>
      </c>
      <c r="B20" s="12"/>
      <c r="C20" s="99">
        <v>7700</v>
      </c>
      <c r="D20" s="100">
        <f t="shared" si="0"/>
        <v>0</v>
      </c>
      <c r="E20" s="8"/>
      <c r="F20" s="8"/>
      <c r="G20" s="8"/>
      <c r="H20" s="29">
        <f t="shared" si="1"/>
        <v>0</v>
      </c>
    </row>
    <row r="21" spans="1:8" ht="15" customHeight="1" thickBot="1" x14ac:dyDescent="0.25">
      <c r="A21" s="101" t="s">
        <v>24</v>
      </c>
      <c r="B21" s="102">
        <f>SUM(B12:B20)</f>
        <v>0</v>
      </c>
      <c r="C21" s="137"/>
      <c r="D21" s="103">
        <f>SUM(D12:D20)</f>
        <v>0</v>
      </c>
      <c r="E21" s="104">
        <f>SUM(E12:E20)</f>
        <v>0</v>
      </c>
      <c r="F21" s="104">
        <f t="shared" ref="F21:G21" si="2">SUM(F12:F20)</f>
        <v>0</v>
      </c>
      <c r="G21" s="104">
        <f t="shared" si="2"/>
        <v>0</v>
      </c>
      <c r="H21" s="106">
        <f>SUM(H12:H20)</f>
        <v>0</v>
      </c>
    </row>
    <row r="22" spans="1:8" ht="15" customHeight="1" x14ac:dyDescent="0.2">
      <c r="A22" s="107" t="s">
        <v>25</v>
      </c>
      <c r="B22" s="108">
        <f>SUM(B12:B17)</f>
        <v>0</v>
      </c>
      <c r="C22" s="138"/>
      <c r="D22" s="15">
        <f>+B22*278</f>
        <v>0</v>
      </c>
      <c r="E22" s="37"/>
      <c r="F22" s="37"/>
      <c r="G22" s="37"/>
      <c r="H22" s="37"/>
    </row>
    <row r="23" spans="1:8" ht="15" customHeight="1" x14ac:dyDescent="0.2">
      <c r="A23" s="34" t="s">
        <v>26</v>
      </c>
      <c r="B23" s="139"/>
      <c r="C23" s="139"/>
      <c r="D23" s="3"/>
      <c r="E23" s="41"/>
      <c r="F23" s="41"/>
      <c r="G23" s="41"/>
      <c r="H23" s="41"/>
    </row>
    <row r="24" spans="1:8" ht="15" customHeight="1" thickBot="1" x14ac:dyDescent="0.25">
      <c r="A24" s="38" t="s">
        <v>27</v>
      </c>
      <c r="B24" s="140"/>
      <c r="C24" s="140"/>
      <c r="D24" s="40">
        <f>D23+D21</f>
        <v>0</v>
      </c>
      <c r="E24" s="41"/>
      <c r="F24" s="41"/>
      <c r="G24" s="41"/>
      <c r="H24" s="41"/>
    </row>
    <row r="25" spans="1:8" ht="13.5" thickBot="1" x14ac:dyDescent="0.25"/>
    <row r="26" spans="1:8" ht="15.75" customHeight="1" thickBot="1" x14ac:dyDescent="0.25">
      <c r="A26" s="175" t="s">
        <v>28</v>
      </c>
      <c r="B26" s="175"/>
      <c r="C26" s="175"/>
      <c r="D26" s="175"/>
      <c r="E26" s="175"/>
      <c r="F26" s="175"/>
      <c r="G26" s="175"/>
      <c r="H26" s="175"/>
    </row>
    <row r="27" spans="1:8" ht="36.75" thickBot="1" x14ac:dyDescent="0.25">
      <c r="A27" s="23" t="s">
        <v>7</v>
      </c>
      <c r="B27" s="23" t="s">
        <v>8</v>
      </c>
      <c r="C27" s="23" t="s">
        <v>9</v>
      </c>
      <c r="D27" s="23" t="s">
        <v>10</v>
      </c>
      <c r="E27" s="23" t="s">
        <v>11</v>
      </c>
      <c r="F27" s="23" t="s">
        <v>12</v>
      </c>
      <c r="G27" s="23" t="s">
        <v>13</v>
      </c>
      <c r="H27" s="23" t="s">
        <v>29</v>
      </c>
    </row>
    <row r="28" spans="1:8" ht="15" customHeight="1" x14ac:dyDescent="0.2">
      <c r="A28" s="109" t="s">
        <v>15</v>
      </c>
      <c r="B28" s="11"/>
      <c r="C28" s="25">
        <f>C12</f>
        <v>7400</v>
      </c>
      <c r="D28" s="110">
        <f t="shared" ref="D28:D36" si="3">C28*B28</f>
        <v>0</v>
      </c>
      <c r="E28" s="8"/>
      <c r="F28" s="8"/>
      <c r="G28" s="8"/>
      <c r="H28" s="111">
        <f t="shared" ref="H28:H36" si="4">B28+E28+F28+G28</f>
        <v>0</v>
      </c>
    </row>
    <row r="29" spans="1:8" ht="15" customHeight="1" x14ac:dyDescent="0.2">
      <c r="A29" s="27" t="s">
        <v>16</v>
      </c>
      <c r="B29" s="10"/>
      <c r="C29" s="25">
        <f t="shared" ref="C29:C36" si="5">C13</f>
        <v>3400</v>
      </c>
      <c r="D29" s="28">
        <f t="shared" si="3"/>
        <v>0</v>
      </c>
      <c r="E29" s="8"/>
      <c r="F29" s="8"/>
      <c r="G29" s="8"/>
      <c r="H29" s="29">
        <f t="shared" si="4"/>
        <v>0</v>
      </c>
    </row>
    <row r="30" spans="1:8" ht="15" customHeight="1" x14ac:dyDescent="0.2">
      <c r="A30" s="27" t="s">
        <v>17</v>
      </c>
      <c r="B30" s="10"/>
      <c r="C30" s="25">
        <f t="shared" si="5"/>
        <v>8100</v>
      </c>
      <c r="D30" s="28">
        <f t="shared" si="3"/>
        <v>0</v>
      </c>
      <c r="E30" s="8"/>
      <c r="F30" s="8"/>
      <c r="G30" s="8"/>
      <c r="H30" s="29">
        <f t="shared" si="4"/>
        <v>0</v>
      </c>
    </row>
    <row r="31" spans="1:8" ht="15" customHeight="1" x14ac:dyDescent="0.2">
      <c r="A31" s="27" t="s">
        <v>18</v>
      </c>
      <c r="B31" s="10"/>
      <c r="C31" s="25">
        <f t="shared" si="5"/>
        <v>17200</v>
      </c>
      <c r="D31" s="28">
        <f t="shared" si="3"/>
        <v>0</v>
      </c>
      <c r="E31" s="8"/>
      <c r="F31" s="8"/>
      <c r="G31" s="8"/>
      <c r="H31" s="29">
        <f t="shared" si="4"/>
        <v>0</v>
      </c>
    </row>
    <row r="32" spans="1:8" ht="15" customHeight="1" x14ac:dyDescent="0.2">
      <c r="A32" s="27" t="s">
        <v>19</v>
      </c>
      <c r="B32" s="10"/>
      <c r="C32" s="25">
        <f t="shared" si="5"/>
        <v>22000</v>
      </c>
      <c r="D32" s="28">
        <f t="shared" si="3"/>
        <v>0</v>
      </c>
      <c r="E32" s="8"/>
      <c r="F32" s="8"/>
      <c r="G32" s="8"/>
      <c r="H32" s="29">
        <f t="shared" si="4"/>
        <v>0</v>
      </c>
    </row>
    <row r="33" spans="1:8" ht="15" customHeight="1" x14ac:dyDescent="0.2">
      <c r="A33" s="27" t="s">
        <v>20</v>
      </c>
      <c r="B33" s="10"/>
      <c r="C33" s="25">
        <f t="shared" si="5"/>
        <v>25000</v>
      </c>
      <c r="D33" s="28">
        <f t="shared" si="3"/>
        <v>0</v>
      </c>
      <c r="E33" s="8"/>
      <c r="F33" s="8"/>
      <c r="G33" s="8"/>
      <c r="H33" s="29">
        <f t="shared" si="4"/>
        <v>0</v>
      </c>
    </row>
    <row r="34" spans="1:8" ht="15" customHeight="1" x14ac:dyDescent="0.2">
      <c r="A34" s="27" t="s">
        <v>21</v>
      </c>
      <c r="B34" s="10"/>
      <c r="C34" s="25">
        <f t="shared" si="5"/>
        <v>5700</v>
      </c>
      <c r="D34" s="28">
        <f t="shared" si="3"/>
        <v>0</v>
      </c>
      <c r="E34" s="8"/>
      <c r="F34" s="8"/>
      <c r="G34" s="8"/>
      <c r="H34" s="29">
        <f t="shared" si="4"/>
        <v>0</v>
      </c>
    </row>
    <row r="35" spans="1:8" ht="15" customHeight="1" x14ac:dyDescent="0.2">
      <c r="A35" s="27" t="s">
        <v>22</v>
      </c>
      <c r="B35" s="10"/>
      <c r="C35" s="25">
        <f t="shared" si="5"/>
        <v>7400</v>
      </c>
      <c r="D35" s="28">
        <f t="shared" si="3"/>
        <v>0</v>
      </c>
      <c r="E35" s="8"/>
      <c r="F35" s="8"/>
      <c r="G35" s="8"/>
      <c r="H35" s="29">
        <f t="shared" si="4"/>
        <v>0</v>
      </c>
    </row>
    <row r="36" spans="1:8" ht="15" customHeight="1" thickBot="1" x14ac:dyDescent="0.25">
      <c r="A36" s="98" t="s">
        <v>23</v>
      </c>
      <c r="B36" s="12"/>
      <c r="C36" s="25">
        <f t="shared" si="5"/>
        <v>7700</v>
      </c>
      <c r="D36" s="100">
        <f t="shared" si="3"/>
        <v>0</v>
      </c>
      <c r="E36" s="8"/>
      <c r="F36" s="8"/>
      <c r="G36" s="8"/>
      <c r="H36" s="29">
        <f t="shared" si="4"/>
        <v>0</v>
      </c>
    </row>
    <row r="37" spans="1:8" ht="15" customHeight="1" thickBot="1" x14ac:dyDescent="0.25">
      <c r="A37" s="101" t="s">
        <v>24</v>
      </c>
      <c r="B37" s="102">
        <f>SUM(B28:B36)</f>
        <v>0</v>
      </c>
      <c r="C37" s="112"/>
      <c r="D37" s="103">
        <f>SUM(D28:D36)</f>
        <v>0</v>
      </c>
      <c r="E37" s="104">
        <f>SUM(E28:E36)</f>
        <v>0</v>
      </c>
      <c r="F37" s="104">
        <f t="shared" ref="F37:G37" si="6">SUM(F28:F36)</f>
        <v>0</v>
      </c>
      <c r="G37" s="104">
        <f t="shared" si="6"/>
        <v>0</v>
      </c>
      <c r="H37" s="106">
        <f>SUM(H28:H36)</f>
        <v>0</v>
      </c>
    </row>
    <row r="38" spans="1:8" ht="15" customHeight="1" x14ac:dyDescent="0.2">
      <c r="A38" s="107" t="s">
        <v>25</v>
      </c>
      <c r="B38" s="108">
        <f>SUM(B28:B33)</f>
        <v>0</v>
      </c>
      <c r="C38" s="138"/>
      <c r="D38" s="15">
        <f>+B38*278</f>
        <v>0</v>
      </c>
      <c r="E38" s="37"/>
      <c r="F38" s="37"/>
      <c r="G38" s="37"/>
      <c r="H38" s="37"/>
    </row>
    <row r="39" spans="1:8" ht="15" customHeight="1" x14ac:dyDescent="0.2">
      <c r="A39" s="34" t="s">
        <v>26</v>
      </c>
      <c r="B39" s="139"/>
      <c r="C39" s="139"/>
      <c r="D39" s="3"/>
      <c r="E39" s="41"/>
      <c r="F39" s="41"/>
      <c r="G39" s="41"/>
      <c r="H39" s="41"/>
    </row>
    <row r="40" spans="1:8" ht="15" customHeight="1" thickBot="1" x14ac:dyDescent="0.25">
      <c r="A40" s="38" t="s">
        <v>30</v>
      </c>
      <c r="B40" s="140"/>
      <c r="C40" s="140"/>
      <c r="D40" s="40">
        <f>D39+D37</f>
        <v>0</v>
      </c>
      <c r="E40" s="41"/>
      <c r="F40" s="41"/>
      <c r="G40" s="41"/>
      <c r="H40" s="41"/>
    </row>
    <row r="41" spans="1:8" ht="12.75" customHeight="1" thickBot="1" x14ac:dyDescent="0.25">
      <c r="A41" s="93"/>
      <c r="B41" s="41"/>
      <c r="C41" s="41"/>
      <c r="D41" s="80"/>
      <c r="E41" s="41"/>
      <c r="F41" s="41"/>
      <c r="G41" s="41"/>
      <c r="H41" s="41"/>
    </row>
    <row r="42" spans="1:8" ht="12.75" customHeight="1" thickBot="1" x14ac:dyDescent="0.25">
      <c r="A42" s="175" t="s">
        <v>31</v>
      </c>
      <c r="B42" s="175"/>
      <c r="C42" s="175"/>
      <c r="D42" s="175"/>
      <c r="E42" s="175"/>
      <c r="F42" s="175"/>
      <c r="G42" s="175"/>
      <c r="H42" s="175"/>
    </row>
    <row r="43" spans="1:8" ht="36.75" thickBot="1" x14ac:dyDescent="0.25">
      <c r="A43" s="23" t="s">
        <v>7</v>
      </c>
      <c r="B43" s="23" t="s">
        <v>8</v>
      </c>
      <c r="C43" s="23" t="s">
        <v>9</v>
      </c>
      <c r="D43" s="23" t="s">
        <v>10</v>
      </c>
      <c r="E43" s="23" t="s">
        <v>11</v>
      </c>
      <c r="F43" s="23" t="s">
        <v>12</v>
      </c>
      <c r="G43" s="23" t="s">
        <v>13</v>
      </c>
      <c r="H43" s="23" t="s">
        <v>32</v>
      </c>
    </row>
    <row r="44" spans="1:8" ht="15" customHeight="1" x14ac:dyDescent="0.2">
      <c r="A44" s="24" t="s">
        <v>15</v>
      </c>
      <c r="B44" s="4">
        <f t="shared" ref="B44:B52" si="7">+B12+B28</f>
        <v>0</v>
      </c>
      <c r="C44" s="25">
        <f>C12</f>
        <v>7400</v>
      </c>
      <c r="D44" s="25">
        <f t="shared" ref="D44:D52" si="8">C44*B44</f>
        <v>0</v>
      </c>
      <c r="E44" s="4">
        <f t="shared" ref="E44:G52" si="9">E12+E28</f>
        <v>0</v>
      </c>
      <c r="F44" s="4">
        <f t="shared" si="9"/>
        <v>0</v>
      </c>
      <c r="G44" s="4">
        <f t="shared" si="9"/>
        <v>0</v>
      </c>
      <c r="H44" s="26">
        <f t="shared" ref="H44:H52" si="10">B44+E44+F44+G44</f>
        <v>0</v>
      </c>
    </row>
    <row r="45" spans="1:8" ht="15" customHeight="1" x14ac:dyDescent="0.2">
      <c r="A45" s="27" t="s">
        <v>16</v>
      </c>
      <c r="B45" s="4">
        <f t="shared" si="7"/>
        <v>0</v>
      </c>
      <c r="C45" s="25">
        <f t="shared" ref="C45:C52" si="11">C13</f>
        <v>3400</v>
      </c>
      <c r="D45" s="28">
        <f t="shared" si="8"/>
        <v>0</v>
      </c>
      <c r="E45" s="5">
        <f t="shared" si="9"/>
        <v>0</v>
      </c>
      <c r="F45" s="5">
        <f t="shared" si="9"/>
        <v>0</v>
      </c>
      <c r="G45" s="5">
        <f t="shared" si="9"/>
        <v>0</v>
      </c>
      <c r="H45" s="29">
        <f t="shared" si="10"/>
        <v>0</v>
      </c>
    </row>
    <row r="46" spans="1:8" ht="15" customHeight="1" x14ac:dyDescent="0.2">
      <c r="A46" s="27" t="s">
        <v>17</v>
      </c>
      <c r="B46" s="4">
        <f t="shared" si="7"/>
        <v>0</v>
      </c>
      <c r="C46" s="25">
        <f t="shared" si="11"/>
        <v>8100</v>
      </c>
      <c r="D46" s="28">
        <f t="shared" si="8"/>
        <v>0</v>
      </c>
      <c r="E46" s="5">
        <f t="shared" si="9"/>
        <v>0</v>
      </c>
      <c r="F46" s="5">
        <f t="shared" si="9"/>
        <v>0</v>
      </c>
      <c r="G46" s="5">
        <f t="shared" si="9"/>
        <v>0</v>
      </c>
      <c r="H46" s="29">
        <f t="shared" si="10"/>
        <v>0</v>
      </c>
    </row>
    <row r="47" spans="1:8" ht="15" customHeight="1" x14ac:dyDescent="0.2">
      <c r="A47" s="27" t="s">
        <v>18</v>
      </c>
      <c r="B47" s="4">
        <f t="shared" si="7"/>
        <v>0</v>
      </c>
      <c r="C47" s="25">
        <f t="shared" si="11"/>
        <v>17200</v>
      </c>
      <c r="D47" s="28">
        <f t="shared" si="8"/>
        <v>0</v>
      </c>
      <c r="E47" s="5">
        <f t="shared" si="9"/>
        <v>0</v>
      </c>
      <c r="F47" s="5">
        <f t="shared" si="9"/>
        <v>0</v>
      </c>
      <c r="G47" s="5">
        <f t="shared" si="9"/>
        <v>0</v>
      </c>
      <c r="H47" s="29">
        <f t="shared" si="10"/>
        <v>0</v>
      </c>
    </row>
    <row r="48" spans="1:8" ht="15" customHeight="1" x14ac:dyDescent="0.2">
      <c r="A48" s="27" t="s">
        <v>19</v>
      </c>
      <c r="B48" s="4">
        <f t="shared" si="7"/>
        <v>0</v>
      </c>
      <c r="C48" s="25">
        <f t="shared" si="11"/>
        <v>22000</v>
      </c>
      <c r="D48" s="28">
        <f t="shared" si="8"/>
        <v>0</v>
      </c>
      <c r="E48" s="5">
        <f t="shared" si="9"/>
        <v>0</v>
      </c>
      <c r="F48" s="5">
        <f t="shared" si="9"/>
        <v>0</v>
      </c>
      <c r="G48" s="5">
        <f t="shared" si="9"/>
        <v>0</v>
      </c>
      <c r="H48" s="29">
        <f t="shared" si="10"/>
        <v>0</v>
      </c>
    </row>
    <row r="49" spans="1:10" ht="15" customHeight="1" x14ac:dyDescent="0.2">
      <c r="A49" s="27" t="s">
        <v>20</v>
      </c>
      <c r="B49" s="4">
        <f t="shared" si="7"/>
        <v>0</v>
      </c>
      <c r="C49" s="25">
        <f t="shared" si="11"/>
        <v>25000</v>
      </c>
      <c r="D49" s="28">
        <f t="shared" si="8"/>
        <v>0</v>
      </c>
      <c r="E49" s="5">
        <f t="shared" si="9"/>
        <v>0</v>
      </c>
      <c r="F49" s="5">
        <f t="shared" si="9"/>
        <v>0</v>
      </c>
      <c r="G49" s="5">
        <f t="shared" si="9"/>
        <v>0</v>
      </c>
      <c r="H49" s="29">
        <f t="shared" si="10"/>
        <v>0</v>
      </c>
    </row>
    <row r="50" spans="1:10" ht="15" customHeight="1" x14ac:dyDescent="0.2">
      <c r="A50" s="27" t="s">
        <v>21</v>
      </c>
      <c r="B50" s="4">
        <f t="shared" si="7"/>
        <v>0</v>
      </c>
      <c r="C50" s="25">
        <f t="shared" si="11"/>
        <v>5700</v>
      </c>
      <c r="D50" s="28">
        <f t="shared" si="8"/>
        <v>0</v>
      </c>
      <c r="E50" s="5">
        <f t="shared" si="9"/>
        <v>0</v>
      </c>
      <c r="F50" s="5">
        <f t="shared" si="9"/>
        <v>0</v>
      </c>
      <c r="G50" s="5">
        <f t="shared" si="9"/>
        <v>0</v>
      </c>
      <c r="H50" s="29">
        <f t="shared" si="10"/>
        <v>0</v>
      </c>
    </row>
    <row r="51" spans="1:10" ht="15" customHeight="1" x14ac:dyDescent="0.2">
      <c r="A51" s="27" t="s">
        <v>22</v>
      </c>
      <c r="B51" s="4">
        <f t="shared" si="7"/>
        <v>0</v>
      </c>
      <c r="C51" s="25">
        <f t="shared" si="11"/>
        <v>7400</v>
      </c>
      <c r="D51" s="28">
        <f t="shared" si="8"/>
        <v>0</v>
      </c>
      <c r="E51" s="5">
        <f t="shared" si="9"/>
        <v>0</v>
      </c>
      <c r="F51" s="5">
        <f t="shared" si="9"/>
        <v>0</v>
      </c>
      <c r="G51" s="5">
        <f t="shared" si="9"/>
        <v>0</v>
      </c>
      <c r="H51" s="29">
        <f t="shared" si="10"/>
        <v>0</v>
      </c>
    </row>
    <row r="52" spans="1:10" ht="15" customHeight="1" thickBot="1" x14ac:dyDescent="0.25">
      <c r="A52" s="98" t="s">
        <v>23</v>
      </c>
      <c r="B52" s="113">
        <f t="shared" si="7"/>
        <v>0</v>
      </c>
      <c r="C52" s="25">
        <f t="shared" si="11"/>
        <v>7700</v>
      </c>
      <c r="D52" s="100">
        <f t="shared" si="8"/>
        <v>0</v>
      </c>
      <c r="E52" s="5">
        <f t="shared" si="9"/>
        <v>0</v>
      </c>
      <c r="F52" s="5">
        <f t="shared" si="9"/>
        <v>0</v>
      </c>
      <c r="G52" s="5">
        <f t="shared" si="9"/>
        <v>0</v>
      </c>
      <c r="H52" s="29">
        <f t="shared" si="10"/>
        <v>0</v>
      </c>
    </row>
    <row r="53" spans="1:10" ht="15" customHeight="1" thickBot="1" x14ac:dyDescent="0.25">
      <c r="A53" s="101" t="s">
        <v>24</v>
      </c>
      <c r="B53" s="102">
        <f>SUM(B44:B52)</f>
        <v>0</v>
      </c>
      <c r="C53" s="141"/>
      <c r="D53" s="103">
        <f>SUM(D44:D52)</f>
        <v>0</v>
      </c>
      <c r="E53" s="104">
        <f>SUM(E44:E52)</f>
        <v>0</v>
      </c>
      <c r="F53" s="105">
        <f>SUM(F44:F52)</f>
        <v>0</v>
      </c>
      <c r="G53" s="105">
        <f>SUM(G44:G52)</f>
        <v>0</v>
      </c>
      <c r="H53" s="106">
        <f>SUM(H44:H52)</f>
        <v>0</v>
      </c>
    </row>
    <row r="54" spans="1:10" ht="15" customHeight="1" x14ac:dyDescent="0.2">
      <c r="A54" s="107" t="s">
        <v>25</v>
      </c>
      <c r="B54" s="108">
        <f>B22+B38</f>
        <v>0</v>
      </c>
      <c r="C54" s="138"/>
      <c r="D54" s="15">
        <f>D38+D22</f>
        <v>0</v>
      </c>
      <c r="E54" s="37"/>
      <c r="F54" s="37"/>
      <c r="G54" s="37"/>
      <c r="H54" s="37"/>
    </row>
    <row r="55" spans="1:10" ht="15" customHeight="1" x14ac:dyDescent="0.2">
      <c r="A55" s="34" t="s">
        <v>26</v>
      </c>
      <c r="B55" s="139"/>
      <c r="C55" s="139"/>
      <c r="D55" s="36">
        <f>D39+D23</f>
        <v>0</v>
      </c>
      <c r="E55" s="41"/>
      <c r="F55" s="41"/>
      <c r="G55" s="41"/>
      <c r="H55" s="41"/>
    </row>
    <row r="56" spans="1:10" ht="15" customHeight="1" thickBot="1" x14ac:dyDescent="0.25">
      <c r="A56" s="38" t="s">
        <v>46</v>
      </c>
      <c r="B56" s="140"/>
      <c r="C56" s="140"/>
      <c r="D56" s="40">
        <f>D55+D53</f>
        <v>0</v>
      </c>
      <c r="E56" s="41"/>
      <c r="F56" s="41"/>
      <c r="G56" s="41"/>
      <c r="H56" s="41"/>
    </row>
    <row r="57" spans="1:10" ht="13.5" thickBot="1" x14ac:dyDescent="0.25">
      <c r="A57" s="63"/>
      <c r="B57" s="41"/>
      <c r="C57" s="41"/>
      <c r="D57" s="114"/>
      <c r="E57" s="41"/>
      <c r="F57" s="41"/>
      <c r="G57" s="41"/>
      <c r="H57" s="41"/>
    </row>
    <row r="58" spans="1:10" ht="21" customHeight="1" x14ac:dyDescent="0.2">
      <c r="A58" s="162" t="s">
        <v>53</v>
      </c>
      <c r="B58" s="163"/>
      <c r="C58" s="163"/>
      <c r="D58" s="164"/>
      <c r="E58" s="162" t="s">
        <v>54</v>
      </c>
      <c r="F58" s="163"/>
      <c r="G58" s="163"/>
      <c r="H58" s="164"/>
      <c r="J58" s="64"/>
    </row>
    <row r="59" spans="1:10" ht="24" x14ac:dyDescent="0.2">
      <c r="A59" s="115" t="s">
        <v>7</v>
      </c>
      <c r="B59" s="116" t="s">
        <v>9</v>
      </c>
      <c r="C59" s="116" t="s">
        <v>33</v>
      </c>
      <c r="D59" s="117" t="s">
        <v>34</v>
      </c>
      <c r="E59" s="115" t="s">
        <v>7</v>
      </c>
      <c r="F59" s="116" t="s">
        <v>9</v>
      </c>
      <c r="G59" s="116" t="s">
        <v>33</v>
      </c>
      <c r="H59" s="117" t="s">
        <v>34</v>
      </c>
      <c r="J59" s="64"/>
    </row>
    <row r="60" spans="1:10" ht="15" hidden="1" customHeight="1" x14ac:dyDescent="0.2">
      <c r="A60" s="147" t="s">
        <v>15</v>
      </c>
      <c r="B60" s="118">
        <v>6400</v>
      </c>
      <c r="C60" s="119">
        <v>0</v>
      </c>
      <c r="D60" s="120">
        <f>B60*C60</f>
        <v>0</v>
      </c>
      <c r="E60" s="147" t="s">
        <v>15</v>
      </c>
      <c r="F60" s="118">
        <v>6400</v>
      </c>
      <c r="G60" s="119">
        <v>0</v>
      </c>
      <c r="H60" s="120">
        <f>F60*G60</f>
        <v>0</v>
      </c>
      <c r="J60" s="64"/>
    </row>
    <row r="61" spans="1:10" ht="15" customHeight="1" x14ac:dyDescent="0.2">
      <c r="A61" s="147"/>
      <c r="B61" s="118">
        <v>6900</v>
      </c>
      <c r="C61" s="13"/>
      <c r="D61" s="120">
        <f t="shared" ref="D61:D66" si="12">B61*C61</f>
        <v>0</v>
      </c>
      <c r="E61" s="147"/>
      <c r="F61" s="118">
        <f>C12</f>
        <v>7400</v>
      </c>
      <c r="G61" s="13"/>
      <c r="H61" s="120">
        <f t="shared" ref="H61:H66" si="13">F61*G61</f>
        <v>0</v>
      </c>
      <c r="J61" s="64"/>
    </row>
    <row r="62" spans="1:10" ht="15" customHeight="1" x14ac:dyDescent="0.2">
      <c r="A62" s="142" t="s">
        <v>17</v>
      </c>
      <c r="B62" s="118">
        <v>7600</v>
      </c>
      <c r="C62" s="13"/>
      <c r="D62" s="120">
        <f t="shared" si="12"/>
        <v>0</v>
      </c>
      <c r="E62" s="143" t="s">
        <v>17</v>
      </c>
      <c r="F62" s="118">
        <f>C14</f>
        <v>8100</v>
      </c>
      <c r="G62" s="13"/>
      <c r="H62" s="120">
        <f t="shared" si="13"/>
        <v>0</v>
      </c>
      <c r="J62" s="64"/>
    </row>
    <row r="63" spans="1:10" ht="15" customHeight="1" x14ac:dyDescent="0.2">
      <c r="A63" s="142" t="s">
        <v>18</v>
      </c>
      <c r="B63" s="118">
        <v>16100</v>
      </c>
      <c r="C63" s="13"/>
      <c r="D63" s="120">
        <f t="shared" si="12"/>
        <v>0</v>
      </c>
      <c r="E63" s="143" t="s">
        <v>18</v>
      </c>
      <c r="F63" s="118">
        <f t="shared" ref="F63:F65" si="14">C15</f>
        <v>17200</v>
      </c>
      <c r="G63" s="13"/>
      <c r="H63" s="120">
        <f t="shared" si="13"/>
        <v>0</v>
      </c>
      <c r="J63" s="64"/>
    </row>
    <row r="64" spans="1:10" ht="15" customHeight="1" x14ac:dyDescent="0.2">
      <c r="A64" s="142" t="s">
        <v>19</v>
      </c>
      <c r="B64" s="118">
        <v>20600</v>
      </c>
      <c r="C64" s="13"/>
      <c r="D64" s="120">
        <f t="shared" si="12"/>
        <v>0</v>
      </c>
      <c r="E64" s="143" t="s">
        <v>19</v>
      </c>
      <c r="F64" s="118">
        <f t="shared" si="14"/>
        <v>22000</v>
      </c>
      <c r="G64" s="13"/>
      <c r="H64" s="120">
        <f t="shared" si="13"/>
        <v>0</v>
      </c>
      <c r="J64" s="64"/>
    </row>
    <row r="65" spans="1:10" ht="15" customHeight="1" thickBot="1" x14ac:dyDescent="0.25">
      <c r="A65" s="142" t="s">
        <v>20</v>
      </c>
      <c r="B65" s="118">
        <v>23400</v>
      </c>
      <c r="C65" s="13"/>
      <c r="D65" s="120">
        <f t="shared" si="12"/>
        <v>0</v>
      </c>
      <c r="E65" s="143" t="s">
        <v>20</v>
      </c>
      <c r="F65" s="118">
        <f t="shared" si="14"/>
        <v>25000</v>
      </c>
      <c r="G65" s="13"/>
      <c r="H65" s="120">
        <f t="shared" si="13"/>
        <v>0</v>
      </c>
      <c r="J65" s="64"/>
    </row>
    <row r="66" spans="1:10" ht="15" hidden="1" customHeight="1" thickBot="1" x14ac:dyDescent="0.25">
      <c r="A66" s="121"/>
      <c r="B66" s="122"/>
      <c r="C66" s="123">
        <v>0</v>
      </c>
      <c r="D66" s="124">
        <f t="shared" si="12"/>
        <v>0</v>
      </c>
      <c r="E66" s="121"/>
      <c r="F66" s="122"/>
      <c r="G66" s="123">
        <v>0</v>
      </c>
      <c r="H66" s="124">
        <f t="shared" si="13"/>
        <v>0</v>
      </c>
      <c r="J66" s="64"/>
    </row>
    <row r="67" spans="1:10" ht="27" customHeight="1" thickBot="1" x14ac:dyDescent="0.25">
      <c r="A67" s="148" t="s">
        <v>35</v>
      </c>
      <c r="B67" s="149"/>
      <c r="C67" s="125">
        <f>SUM(C60:C66)</f>
        <v>0</v>
      </c>
      <c r="D67" s="126">
        <f>+D61+D62+D63+D64+D65</f>
        <v>0</v>
      </c>
      <c r="E67" s="148" t="s">
        <v>35</v>
      </c>
      <c r="F67" s="149"/>
      <c r="G67" s="125">
        <f>SUM(G60:G66)</f>
        <v>0</v>
      </c>
      <c r="H67" s="126">
        <f>+H61+H62+H63+H64+H65</f>
        <v>0</v>
      </c>
      <c r="J67" s="64"/>
    </row>
    <row r="68" spans="1:10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</row>
    <row r="69" spans="1:10" ht="13.5" thickBot="1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</row>
    <row r="70" spans="1:10" s="64" customFormat="1" ht="23.1" customHeight="1" x14ac:dyDescent="0.2">
      <c r="A70" s="144" t="s">
        <v>36</v>
      </c>
      <c r="B70" s="152">
        <f>D56</f>
        <v>0</v>
      </c>
      <c r="C70" s="153"/>
      <c r="D70" s="127"/>
    </row>
    <row r="71" spans="1:10" s="64" customFormat="1" ht="23.1" customHeight="1" x14ac:dyDescent="0.2">
      <c r="A71" s="115" t="s">
        <v>37</v>
      </c>
      <c r="B71" s="154">
        <f>D67+H67</f>
        <v>0</v>
      </c>
      <c r="C71" s="155"/>
    </row>
    <row r="72" spans="1:10" s="64" customFormat="1" ht="23.1" customHeight="1" x14ac:dyDescent="0.2">
      <c r="A72" s="145" t="s">
        <v>38</v>
      </c>
      <c r="B72" s="156">
        <f>B54*278</f>
        <v>0</v>
      </c>
      <c r="C72" s="157"/>
      <c r="D72" s="128"/>
    </row>
    <row r="73" spans="1:10" s="64" customFormat="1" ht="23.1" customHeight="1" x14ac:dyDescent="0.2">
      <c r="A73" s="78" t="s">
        <v>39</v>
      </c>
      <c r="B73" s="158">
        <f>B70*10%</f>
        <v>0</v>
      </c>
      <c r="C73" s="159"/>
      <c r="D73" s="80"/>
    </row>
    <row r="74" spans="1:10" s="64" customFormat="1" ht="23.1" customHeight="1" x14ac:dyDescent="0.2">
      <c r="A74" s="145" t="s">
        <v>40</v>
      </c>
      <c r="B74" s="156">
        <f>ROUND((B70-B72-B73)*70%,0)</f>
        <v>0</v>
      </c>
      <c r="C74" s="157"/>
      <c r="D74" s="80"/>
      <c r="E74" s="76"/>
      <c r="F74" s="76"/>
      <c r="G74" s="76"/>
    </row>
    <row r="75" spans="1:10" s="64" customFormat="1" ht="23.1" customHeight="1" thickBot="1" x14ac:dyDescent="0.25">
      <c r="A75" s="146" t="s">
        <v>52</v>
      </c>
      <c r="B75" s="160">
        <f>ROUND((B70-B72-B73)*30%,0)</f>
        <v>0</v>
      </c>
      <c r="C75" s="161"/>
      <c r="D75" s="80"/>
      <c r="E75" s="89"/>
      <c r="F75" s="89"/>
      <c r="G75" s="89"/>
    </row>
    <row r="76" spans="1:10" ht="20.25" customHeight="1" x14ac:dyDescent="0.2">
      <c r="A76" s="64"/>
      <c r="B76" s="64"/>
      <c r="C76" s="64"/>
      <c r="D76" s="80"/>
      <c r="E76" s="151" t="s">
        <v>47</v>
      </c>
      <c r="F76" s="151"/>
      <c r="G76" s="151"/>
      <c r="H76" s="64"/>
      <c r="I76" s="64"/>
      <c r="J76" s="64"/>
    </row>
    <row r="77" spans="1:10" ht="14.25" customHeight="1" x14ac:dyDescent="0.2">
      <c r="A77" s="150"/>
      <c r="B77" s="150"/>
      <c r="C77" s="150"/>
      <c r="D77" s="150"/>
      <c r="E77" s="150"/>
      <c r="F77" s="150"/>
      <c r="G77" s="150"/>
      <c r="H77" s="150"/>
      <c r="I77" s="150"/>
      <c r="J77" s="150"/>
    </row>
    <row r="78" spans="1:10" ht="15.75" customHeight="1" x14ac:dyDescent="0.2">
      <c r="A78" s="150"/>
      <c r="B78" s="150"/>
      <c r="C78" s="150"/>
      <c r="D78" s="150"/>
      <c r="E78" s="150"/>
      <c r="F78" s="150"/>
      <c r="G78" s="150"/>
      <c r="H78" s="150"/>
      <c r="I78" s="150"/>
      <c r="J78" s="150"/>
    </row>
    <row r="79" spans="1:10" ht="20.100000000000001" customHeight="1" x14ac:dyDescent="0.2">
      <c r="A79" s="64"/>
      <c r="B79" s="64"/>
      <c r="C79" s="64"/>
      <c r="D79" s="80"/>
      <c r="E79" s="64"/>
      <c r="F79" s="64"/>
      <c r="G79" s="64"/>
      <c r="H79" s="64"/>
      <c r="I79" s="64"/>
      <c r="J79" s="64"/>
    </row>
    <row r="80" spans="1:10" ht="20.100000000000001" customHeight="1" x14ac:dyDescent="0.2">
      <c r="A80" s="64"/>
      <c r="B80" s="64"/>
      <c r="C80" s="64"/>
      <c r="D80" s="80"/>
      <c r="E80" s="64"/>
      <c r="F80" s="64"/>
      <c r="G80" s="64"/>
      <c r="H80" s="64"/>
      <c r="I80" s="64"/>
      <c r="J80" s="64"/>
    </row>
    <row r="81" spans="1:10" ht="20.100000000000001" customHeight="1" x14ac:dyDescent="0.2">
      <c r="A81" s="151"/>
      <c r="B81" s="151"/>
      <c r="C81" s="151"/>
      <c r="D81" s="80"/>
      <c r="E81" s="64"/>
      <c r="F81" s="64"/>
      <c r="G81" s="64"/>
      <c r="H81" s="64"/>
      <c r="I81" s="64"/>
      <c r="J81" s="64"/>
    </row>
    <row r="82" spans="1:10" ht="20.100000000000001" customHeight="1" x14ac:dyDescent="0.2">
      <c r="D82" s="80"/>
      <c r="E82" s="64"/>
      <c r="F82" s="64"/>
      <c r="G82" s="64"/>
      <c r="H82" s="64"/>
      <c r="I82" s="64"/>
      <c r="J82" s="64"/>
    </row>
    <row r="83" spans="1:10" ht="20.100000000000001" customHeight="1" x14ac:dyDescent="0.2">
      <c r="A83" s="64"/>
      <c r="B83" s="64"/>
      <c r="C83" s="64"/>
      <c r="E83" s="64"/>
      <c r="F83" s="64"/>
      <c r="G83" s="64"/>
      <c r="H83" s="64"/>
      <c r="I83" s="64"/>
      <c r="J83" s="64"/>
    </row>
    <row r="84" spans="1:10" ht="0.75" customHeight="1" x14ac:dyDescent="0.2">
      <c r="A84" s="64"/>
      <c r="B84" s="64"/>
      <c r="C84" s="64"/>
      <c r="E84" s="64"/>
      <c r="F84" s="64"/>
      <c r="G84" s="64"/>
      <c r="H84" s="64"/>
      <c r="I84" s="64"/>
      <c r="J84" s="64"/>
    </row>
    <row r="85" spans="1:10" ht="19.5" customHeight="1" x14ac:dyDescent="0.2">
      <c r="E85" s="64"/>
      <c r="F85" s="64"/>
      <c r="G85" s="64"/>
      <c r="H85" s="64"/>
      <c r="I85" s="64"/>
      <c r="J85" s="64"/>
    </row>
    <row r="86" spans="1:10" ht="19.5" customHeight="1" x14ac:dyDescent="0.2">
      <c r="E86" s="64"/>
      <c r="F86" s="64"/>
      <c r="G86" s="64"/>
      <c r="H86" s="64"/>
      <c r="I86" s="64"/>
      <c r="J86" s="64"/>
    </row>
    <row r="87" spans="1:10" ht="19.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</row>
    <row r="88" spans="1:10" ht="19.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</row>
    <row r="89" spans="1:10" ht="20.100000000000001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</row>
    <row r="90" spans="1:10" ht="20.100000000000001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</row>
    <row r="91" spans="1:10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</row>
    <row r="92" spans="1:10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</row>
    <row r="93" spans="1:10" x14ac:dyDescent="0.2">
      <c r="A93" s="64"/>
      <c r="B93" s="64"/>
      <c r="C93" s="64"/>
      <c r="D93" s="64"/>
      <c r="G93" s="64"/>
      <c r="H93" s="64"/>
      <c r="I93" s="64"/>
      <c r="J93" s="64"/>
    </row>
    <row r="94" spans="1:10" x14ac:dyDescent="0.2">
      <c r="G94" s="64"/>
      <c r="H94" s="64"/>
      <c r="I94" s="64"/>
      <c r="J94" s="64"/>
    </row>
    <row r="95" spans="1:10" x14ac:dyDescent="0.2">
      <c r="G95" s="64"/>
      <c r="H95" s="64"/>
      <c r="I95" s="64"/>
      <c r="J95" s="64"/>
    </row>
    <row r="96" spans="1:10" x14ac:dyDescent="0.2">
      <c r="G96" s="64"/>
      <c r="H96" s="64"/>
      <c r="I96" s="64"/>
      <c r="J96" s="64"/>
    </row>
    <row r="97" spans="7:10" x14ac:dyDescent="0.2">
      <c r="G97" s="64"/>
      <c r="H97" s="64"/>
      <c r="I97" s="64"/>
      <c r="J97" s="64"/>
    </row>
    <row r="98" spans="7:10" x14ac:dyDescent="0.2">
      <c r="G98" s="64"/>
      <c r="H98" s="64"/>
      <c r="I98" s="64"/>
      <c r="J98" s="64"/>
    </row>
    <row r="99" spans="7:10" x14ac:dyDescent="0.2">
      <c r="G99" s="64"/>
      <c r="H99" s="64"/>
      <c r="I99" s="64"/>
      <c r="J99" s="64"/>
    </row>
    <row r="100" spans="7:10" x14ac:dyDescent="0.2">
      <c r="G100" s="64"/>
      <c r="H100" s="64"/>
      <c r="I100" s="64"/>
      <c r="J100" s="64"/>
    </row>
    <row r="101" spans="7:10" x14ac:dyDescent="0.2">
      <c r="G101" s="64"/>
      <c r="H101" s="64"/>
      <c r="I101" s="64"/>
      <c r="J101" s="64"/>
    </row>
    <row r="102" spans="7:10" x14ac:dyDescent="0.2">
      <c r="G102" s="64"/>
      <c r="H102" s="64"/>
      <c r="I102" s="64"/>
      <c r="J102" s="64"/>
    </row>
    <row r="103" spans="7:10" x14ac:dyDescent="0.2">
      <c r="G103" s="64"/>
      <c r="H103" s="64"/>
      <c r="I103" s="64"/>
      <c r="J103" s="64"/>
    </row>
    <row r="104" spans="7:10" x14ac:dyDescent="0.2">
      <c r="G104" s="64"/>
      <c r="H104" s="64"/>
      <c r="I104" s="64"/>
      <c r="J104" s="64"/>
    </row>
    <row r="105" spans="7:10" x14ac:dyDescent="0.2">
      <c r="G105" s="64"/>
      <c r="H105" s="64"/>
      <c r="I105" s="64"/>
      <c r="J105" s="64"/>
    </row>
    <row r="106" spans="7:10" x14ac:dyDescent="0.2">
      <c r="G106" s="64"/>
      <c r="H106" s="64"/>
      <c r="I106" s="64"/>
      <c r="J106" s="64"/>
    </row>
    <row r="107" spans="7:10" x14ac:dyDescent="0.2">
      <c r="G107" s="64"/>
      <c r="H107" s="64"/>
      <c r="I107" s="64"/>
      <c r="J107" s="64"/>
    </row>
    <row r="108" spans="7:10" x14ac:dyDescent="0.2">
      <c r="G108" s="64"/>
      <c r="H108" s="64"/>
      <c r="I108" s="64"/>
      <c r="J108" s="64"/>
    </row>
    <row r="109" spans="7:10" x14ac:dyDescent="0.2">
      <c r="G109" s="64"/>
      <c r="H109" s="64"/>
      <c r="I109" s="64"/>
      <c r="J109" s="64"/>
    </row>
    <row r="110" spans="7:10" x14ac:dyDescent="0.2">
      <c r="G110" s="64"/>
      <c r="H110" s="64"/>
      <c r="I110" s="64"/>
      <c r="J110" s="64"/>
    </row>
    <row r="111" spans="7:10" x14ac:dyDescent="0.2">
      <c r="G111" s="64"/>
      <c r="H111" s="64"/>
      <c r="I111" s="64"/>
      <c r="J111" s="64"/>
    </row>
    <row r="112" spans="7:10" x14ac:dyDescent="0.2">
      <c r="G112" s="64"/>
      <c r="H112" s="64"/>
      <c r="I112" s="64"/>
      <c r="J112" s="64"/>
    </row>
    <row r="113" spans="7:10" x14ac:dyDescent="0.2">
      <c r="G113" s="64"/>
      <c r="H113" s="64"/>
      <c r="I113" s="64"/>
      <c r="J113" s="64"/>
    </row>
    <row r="114" spans="7:10" x14ac:dyDescent="0.2">
      <c r="G114" s="64"/>
      <c r="H114" s="64"/>
      <c r="I114" s="64"/>
      <c r="J114" s="64"/>
    </row>
  </sheetData>
  <sheetProtection password="DC73" sheet="1" objects="1" scenarios="1"/>
  <mergeCells count="27">
    <mergeCell ref="A58:D58"/>
    <mergeCell ref="A1:A4"/>
    <mergeCell ref="B1:F4"/>
    <mergeCell ref="G1:H1"/>
    <mergeCell ref="G2:H2"/>
    <mergeCell ref="G3:H3"/>
    <mergeCell ref="G4:H4"/>
    <mergeCell ref="B6:C6"/>
    <mergeCell ref="B8:D8"/>
    <mergeCell ref="A10:H10"/>
    <mergeCell ref="A26:H26"/>
    <mergeCell ref="A42:H42"/>
    <mergeCell ref="E58:H58"/>
    <mergeCell ref="A60:A61"/>
    <mergeCell ref="A67:B67"/>
    <mergeCell ref="A77:J77"/>
    <mergeCell ref="A78:J78"/>
    <mergeCell ref="A81:C81"/>
    <mergeCell ref="B70:C70"/>
    <mergeCell ref="B71:C71"/>
    <mergeCell ref="B72:C72"/>
    <mergeCell ref="B73:C73"/>
    <mergeCell ref="B74:C74"/>
    <mergeCell ref="E76:G76"/>
    <mergeCell ref="E60:E61"/>
    <mergeCell ref="E67:F67"/>
    <mergeCell ref="B75:C75"/>
  </mergeCells>
  <printOptions horizontalCentered="1" verticalCentered="1"/>
  <pageMargins left="0.59027777777777779" right="0.39374999999999999" top="0.2" bottom="0.59027777777777779" header="0.51180555555555551" footer="0"/>
  <pageSetup paperSize="5" scale="60" firstPageNumber="0" orientation="portrait" r:id="rId1"/>
  <headerFooter alignWithMargins="0">
    <oddFooter>&amp;LVersion 2&amp;C&amp;D - &amp;T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/>
  <dimension ref="A1:J114"/>
  <sheetViews>
    <sheetView topLeftCell="A58" zoomScale="90" zoomScaleNormal="90" workbookViewId="0">
      <selection activeCell="E59" sqref="E59"/>
    </sheetView>
  </sheetViews>
  <sheetFormatPr baseColWidth="10" defaultRowHeight="12.75" x14ac:dyDescent="0.2"/>
  <cols>
    <col min="1" max="1" width="21.85546875" style="17" customWidth="1"/>
    <col min="2" max="2" width="14.28515625" style="17" customWidth="1"/>
    <col min="3" max="3" width="13.5703125" style="17" customWidth="1"/>
    <col min="4" max="4" width="14.42578125" style="17" customWidth="1"/>
    <col min="5" max="6" width="13.5703125" style="17" customWidth="1"/>
    <col min="7" max="7" width="13.140625" style="17" customWidth="1"/>
    <col min="8" max="8" width="13.5703125" style="17" customWidth="1"/>
    <col min="9" max="9" width="15.140625" style="17" customWidth="1"/>
    <col min="10" max="16384" width="11.42578125" style="17"/>
  </cols>
  <sheetData>
    <row r="1" spans="1:8" ht="48" customHeight="1" x14ac:dyDescent="0.2">
      <c r="A1" s="167"/>
      <c r="B1" s="168" t="s">
        <v>50</v>
      </c>
      <c r="C1" s="168"/>
      <c r="D1" s="168"/>
      <c r="E1" s="168"/>
      <c r="F1" s="169"/>
      <c r="G1" s="170"/>
      <c r="H1" s="170"/>
    </row>
    <row r="2" spans="1:8" x14ac:dyDescent="0.15">
      <c r="A2" s="167"/>
      <c r="B2" s="167"/>
      <c r="C2" s="168"/>
      <c r="D2" s="168"/>
      <c r="E2" s="168"/>
      <c r="F2" s="168"/>
      <c r="G2" s="171" t="s">
        <v>51</v>
      </c>
      <c r="H2" s="171" t="s">
        <v>0</v>
      </c>
    </row>
    <row r="3" spans="1:8" ht="14.25" customHeight="1" x14ac:dyDescent="0.15">
      <c r="A3" s="167"/>
      <c r="B3" s="167"/>
      <c r="C3" s="168"/>
      <c r="D3" s="168"/>
      <c r="E3" s="168"/>
      <c r="F3" s="168"/>
      <c r="G3" s="172" t="s">
        <v>49</v>
      </c>
      <c r="H3" s="172" t="s">
        <v>1</v>
      </c>
    </row>
    <row r="4" spans="1:8" ht="14.25" customHeight="1" x14ac:dyDescent="0.15">
      <c r="A4" s="167"/>
      <c r="B4" s="167"/>
      <c r="C4" s="168"/>
      <c r="D4" s="168"/>
      <c r="E4" s="168"/>
      <c r="F4" s="168"/>
      <c r="G4" s="172" t="s">
        <v>2</v>
      </c>
      <c r="H4" s="172" t="s">
        <v>2</v>
      </c>
    </row>
    <row r="5" spans="1:8" ht="14.25" customHeight="1" x14ac:dyDescent="0.2">
      <c r="A5" s="1"/>
      <c r="B5" s="97"/>
      <c r="C5" s="97"/>
      <c r="D5" s="41"/>
      <c r="E5" s="41"/>
      <c r="F5" s="41"/>
      <c r="G5" s="41"/>
      <c r="H5" s="41"/>
    </row>
    <row r="6" spans="1:8" ht="12.75" customHeight="1" x14ac:dyDescent="0.2">
      <c r="A6" s="1" t="s">
        <v>3</v>
      </c>
      <c r="B6" s="173" t="str">
        <f>RIM!B6</f>
        <v>PANDEQUESO</v>
      </c>
      <c r="C6" s="173"/>
      <c r="D6" s="41"/>
    </row>
    <row r="7" spans="1:8" x14ac:dyDescent="0.2">
      <c r="A7" s="1"/>
      <c r="B7" s="93"/>
      <c r="C7" s="93"/>
      <c r="D7" s="41"/>
    </row>
    <row r="8" spans="1:8" ht="12.75" customHeight="1" x14ac:dyDescent="0.2">
      <c r="A8" s="1" t="s">
        <v>5</v>
      </c>
      <c r="B8" s="174">
        <f>RIM!B8+26</f>
        <v>42670</v>
      </c>
      <c r="C8" s="174"/>
      <c r="D8" s="174"/>
      <c r="E8" s="41"/>
      <c r="F8" s="41"/>
      <c r="G8" s="41"/>
      <c r="H8" s="41"/>
    </row>
    <row r="9" spans="1:8" ht="13.5" thickBot="1" x14ac:dyDescent="0.25"/>
    <row r="10" spans="1:8" ht="15.75" customHeight="1" thickBot="1" x14ac:dyDescent="0.25">
      <c r="A10" s="175" t="s">
        <v>6</v>
      </c>
      <c r="B10" s="175"/>
      <c r="C10" s="175"/>
      <c r="D10" s="175"/>
      <c r="E10" s="175"/>
      <c r="F10" s="175"/>
      <c r="G10" s="175"/>
      <c r="H10" s="175"/>
    </row>
    <row r="11" spans="1:8" ht="36.75" thickBot="1" x14ac:dyDescent="0.25">
      <c r="A11" s="23" t="s">
        <v>7</v>
      </c>
      <c r="B11" s="23" t="s">
        <v>8</v>
      </c>
      <c r="C11" s="23" t="s">
        <v>9</v>
      </c>
      <c r="D11" s="23" t="s">
        <v>10</v>
      </c>
      <c r="E11" s="23" t="s">
        <v>11</v>
      </c>
      <c r="F11" s="23" t="s">
        <v>12</v>
      </c>
      <c r="G11" s="23" t="s">
        <v>13</v>
      </c>
      <c r="H11" s="23" t="s">
        <v>14</v>
      </c>
    </row>
    <row r="12" spans="1:8" ht="15" customHeight="1" x14ac:dyDescent="0.2">
      <c r="A12" s="24" t="s">
        <v>15</v>
      </c>
      <c r="B12" s="8"/>
      <c r="C12" s="25">
        <v>7400</v>
      </c>
      <c r="D12" s="25">
        <f t="shared" ref="D12:D20" si="0">C12*B12</f>
        <v>0</v>
      </c>
      <c r="E12" s="8"/>
      <c r="F12" s="10"/>
      <c r="G12" s="10"/>
      <c r="H12" s="26">
        <f t="shared" ref="H12:H20" si="1">B12+E12+F12+G12</f>
        <v>0</v>
      </c>
    </row>
    <row r="13" spans="1:8" ht="15" customHeight="1" x14ac:dyDescent="0.2">
      <c r="A13" s="27" t="s">
        <v>16</v>
      </c>
      <c r="B13" s="10"/>
      <c r="C13" s="25">
        <v>3400</v>
      </c>
      <c r="D13" s="28">
        <f t="shared" si="0"/>
        <v>0</v>
      </c>
      <c r="E13" s="10"/>
      <c r="F13" s="10"/>
      <c r="G13" s="10"/>
      <c r="H13" s="29">
        <f t="shared" si="1"/>
        <v>0</v>
      </c>
    </row>
    <row r="14" spans="1:8" ht="15" customHeight="1" x14ac:dyDescent="0.2">
      <c r="A14" s="27" t="s">
        <v>17</v>
      </c>
      <c r="B14" s="10"/>
      <c r="C14" s="25">
        <v>8100</v>
      </c>
      <c r="D14" s="28">
        <f t="shared" si="0"/>
        <v>0</v>
      </c>
      <c r="E14" s="10"/>
      <c r="F14" s="10"/>
      <c r="G14" s="10"/>
      <c r="H14" s="29">
        <f t="shared" si="1"/>
        <v>0</v>
      </c>
    </row>
    <row r="15" spans="1:8" ht="15" customHeight="1" x14ac:dyDescent="0.2">
      <c r="A15" s="27" t="s">
        <v>18</v>
      </c>
      <c r="B15" s="10"/>
      <c r="C15" s="25">
        <v>17200</v>
      </c>
      <c r="D15" s="28">
        <f t="shared" si="0"/>
        <v>0</v>
      </c>
      <c r="E15" s="10"/>
      <c r="F15" s="10"/>
      <c r="G15" s="10"/>
      <c r="H15" s="29">
        <f t="shared" si="1"/>
        <v>0</v>
      </c>
    </row>
    <row r="16" spans="1:8" ht="15" customHeight="1" x14ac:dyDescent="0.2">
      <c r="A16" s="27" t="s">
        <v>19</v>
      </c>
      <c r="B16" s="10"/>
      <c r="C16" s="25">
        <v>22000</v>
      </c>
      <c r="D16" s="28">
        <f t="shared" si="0"/>
        <v>0</v>
      </c>
      <c r="E16" s="10"/>
      <c r="F16" s="10"/>
      <c r="G16" s="10"/>
      <c r="H16" s="29">
        <f t="shared" si="1"/>
        <v>0</v>
      </c>
    </row>
    <row r="17" spans="1:8" ht="15" customHeight="1" x14ac:dyDescent="0.2">
      <c r="A17" s="27" t="s">
        <v>20</v>
      </c>
      <c r="B17" s="10"/>
      <c r="C17" s="25">
        <v>25000</v>
      </c>
      <c r="D17" s="28">
        <f t="shared" si="0"/>
        <v>0</v>
      </c>
      <c r="E17" s="10"/>
      <c r="F17" s="10"/>
      <c r="G17" s="10"/>
      <c r="H17" s="29">
        <f t="shared" si="1"/>
        <v>0</v>
      </c>
    </row>
    <row r="18" spans="1:8" ht="15" customHeight="1" x14ac:dyDescent="0.2">
      <c r="A18" s="27" t="s">
        <v>21</v>
      </c>
      <c r="B18" s="10"/>
      <c r="C18" s="25">
        <v>5700</v>
      </c>
      <c r="D18" s="28">
        <f t="shared" si="0"/>
        <v>0</v>
      </c>
      <c r="E18" s="10"/>
      <c r="F18" s="10"/>
      <c r="G18" s="10"/>
      <c r="H18" s="29">
        <f t="shared" si="1"/>
        <v>0</v>
      </c>
    </row>
    <row r="19" spans="1:8" ht="15" customHeight="1" x14ac:dyDescent="0.2">
      <c r="A19" s="27" t="s">
        <v>22</v>
      </c>
      <c r="B19" s="10"/>
      <c r="C19" s="25">
        <v>7400</v>
      </c>
      <c r="D19" s="28">
        <f t="shared" si="0"/>
        <v>0</v>
      </c>
      <c r="E19" s="10"/>
      <c r="F19" s="10"/>
      <c r="G19" s="10"/>
      <c r="H19" s="29">
        <f t="shared" si="1"/>
        <v>0</v>
      </c>
    </row>
    <row r="20" spans="1:8" ht="15" customHeight="1" thickBot="1" x14ac:dyDescent="0.25">
      <c r="A20" s="98" t="s">
        <v>23</v>
      </c>
      <c r="B20" s="12"/>
      <c r="C20" s="99">
        <v>7700</v>
      </c>
      <c r="D20" s="100">
        <f t="shared" si="0"/>
        <v>0</v>
      </c>
      <c r="E20" s="10"/>
      <c r="F20" s="10"/>
      <c r="G20" s="10"/>
      <c r="H20" s="29">
        <f t="shared" si="1"/>
        <v>0</v>
      </c>
    </row>
    <row r="21" spans="1:8" ht="15" customHeight="1" thickBot="1" x14ac:dyDescent="0.25">
      <c r="A21" s="101" t="s">
        <v>24</v>
      </c>
      <c r="B21" s="102">
        <f>SUM(B12:B20)</f>
        <v>0</v>
      </c>
      <c r="C21" s="137"/>
      <c r="D21" s="103">
        <f>SUM(D12:D20)</f>
        <v>0</v>
      </c>
      <c r="E21" s="104">
        <f>SUM(E12:E20)</f>
        <v>0</v>
      </c>
      <c r="F21" s="104">
        <f t="shared" ref="F21:G21" si="2">SUM(F12:F20)</f>
        <v>0</v>
      </c>
      <c r="G21" s="104">
        <f t="shared" si="2"/>
        <v>0</v>
      </c>
      <c r="H21" s="106">
        <f>SUM(H12:H20)</f>
        <v>0</v>
      </c>
    </row>
    <row r="22" spans="1:8" ht="15" customHeight="1" x14ac:dyDescent="0.2">
      <c r="A22" s="107" t="s">
        <v>25</v>
      </c>
      <c r="B22" s="108">
        <f>SUM(B12:B17)</f>
        <v>0</v>
      </c>
      <c r="C22" s="138"/>
      <c r="D22" s="15">
        <f>+B22*278</f>
        <v>0</v>
      </c>
      <c r="E22" s="37"/>
      <c r="F22" s="37"/>
      <c r="G22" s="37"/>
      <c r="H22" s="37"/>
    </row>
    <row r="23" spans="1:8" ht="15" customHeight="1" x14ac:dyDescent="0.2">
      <c r="A23" s="34" t="s">
        <v>26</v>
      </c>
      <c r="B23" s="139"/>
      <c r="C23" s="139"/>
      <c r="D23" s="3"/>
      <c r="E23" s="41"/>
      <c r="F23" s="41"/>
      <c r="G23" s="41"/>
      <c r="H23" s="41"/>
    </row>
    <row r="24" spans="1:8" ht="15" customHeight="1" thickBot="1" x14ac:dyDescent="0.25">
      <c r="A24" s="38" t="s">
        <v>27</v>
      </c>
      <c r="B24" s="140"/>
      <c r="C24" s="140"/>
      <c r="D24" s="40">
        <f>D23+D21</f>
        <v>0</v>
      </c>
      <c r="E24" s="41"/>
      <c r="F24" s="41"/>
      <c r="G24" s="41"/>
      <c r="H24" s="41"/>
    </row>
    <row r="25" spans="1:8" ht="13.5" thickBot="1" x14ac:dyDescent="0.25"/>
    <row r="26" spans="1:8" ht="15.75" customHeight="1" thickBot="1" x14ac:dyDescent="0.25">
      <c r="A26" s="175" t="s">
        <v>28</v>
      </c>
      <c r="B26" s="175"/>
      <c r="C26" s="175"/>
      <c r="D26" s="175"/>
      <c r="E26" s="175"/>
      <c r="F26" s="175"/>
      <c r="G26" s="175"/>
      <c r="H26" s="175"/>
    </row>
    <row r="27" spans="1:8" ht="36.75" thickBot="1" x14ac:dyDescent="0.25">
      <c r="A27" s="23" t="s">
        <v>7</v>
      </c>
      <c r="B27" s="23" t="s">
        <v>8</v>
      </c>
      <c r="C27" s="23" t="s">
        <v>9</v>
      </c>
      <c r="D27" s="23" t="s">
        <v>10</v>
      </c>
      <c r="E27" s="23" t="s">
        <v>11</v>
      </c>
      <c r="F27" s="23" t="s">
        <v>12</v>
      </c>
      <c r="G27" s="23" t="s">
        <v>13</v>
      </c>
      <c r="H27" s="23" t="s">
        <v>29</v>
      </c>
    </row>
    <row r="28" spans="1:8" ht="15" customHeight="1" x14ac:dyDescent="0.2">
      <c r="A28" s="109" t="s">
        <v>15</v>
      </c>
      <c r="B28" s="11"/>
      <c r="C28" s="25">
        <f>C12</f>
        <v>7400</v>
      </c>
      <c r="D28" s="110">
        <f t="shared" ref="D28:D36" si="3">C28*B28</f>
        <v>0</v>
      </c>
      <c r="E28" s="11"/>
      <c r="F28" s="10"/>
      <c r="G28" s="10"/>
      <c r="H28" s="111">
        <f t="shared" ref="H28:H36" si="4">B28+E28+F28+G28</f>
        <v>0</v>
      </c>
    </row>
    <row r="29" spans="1:8" ht="15" customHeight="1" x14ac:dyDescent="0.2">
      <c r="A29" s="27" t="s">
        <v>16</v>
      </c>
      <c r="B29" s="10"/>
      <c r="C29" s="25">
        <f t="shared" ref="C29:C36" si="5">C13</f>
        <v>3400</v>
      </c>
      <c r="D29" s="28">
        <f t="shared" si="3"/>
        <v>0</v>
      </c>
      <c r="E29" s="10"/>
      <c r="F29" s="10"/>
      <c r="G29" s="10"/>
      <c r="H29" s="29">
        <f t="shared" si="4"/>
        <v>0</v>
      </c>
    </row>
    <row r="30" spans="1:8" ht="15" customHeight="1" x14ac:dyDescent="0.2">
      <c r="A30" s="27" t="s">
        <v>17</v>
      </c>
      <c r="B30" s="10"/>
      <c r="C30" s="25">
        <f t="shared" si="5"/>
        <v>8100</v>
      </c>
      <c r="D30" s="28">
        <f t="shared" si="3"/>
        <v>0</v>
      </c>
      <c r="E30" s="10"/>
      <c r="F30" s="10"/>
      <c r="G30" s="10"/>
      <c r="H30" s="29">
        <f t="shared" si="4"/>
        <v>0</v>
      </c>
    </row>
    <row r="31" spans="1:8" ht="15" customHeight="1" x14ac:dyDescent="0.2">
      <c r="A31" s="27" t="s">
        <v>18</v>
      </c>
      <c r="B31" s="10"/>
      <c r="C31" s="25">
        <f t="shared" si="5"/>
        <v>17200</v>
      </c>
      <c r="D31" s="28">
        <f t="shared" si="3"/>
        <v>0</v>
      </c>
      <c r="E31" s="10"/>
      <c r="F31" s="10"/>
      <c r="G31" s="10"/>
      <c r="H31" s="29">
        <f t="shared" si="4"/>
        <v>0</v>
      </c>
    </row>
    <row r="32" spans="1:8" ht="15" customHeight="1" x14ac:dyDescent="0.2">
      <c r="A32" s="27" t="s">
        <v>19</v>
      </c>
      <c r="B32" s="10"/>
      <c r="C32" s="25">
        <f t="shared" si="5"/>
        <v>22000</v>
      </c>
      <c r="D32" s="28">
        <f t="shared" si="3"/>
        <v>0</v>
      </c>
      <c r="E32" s="10"/>
      <c r="F32" s="10"/>
      <c r="G32" s="10"/>
      <c r="H32" s="29">
        <f t="shared" si="4"/>
        <v>0</v>
      </c>
    </row>
    <row r="33" spans="1:8" ht="15" customHeight="1" x14ac:dyDescent="0.2">
      <c r="A33" s="27" t="s">
        <v>20</v>
      </c>
      <c r="B33" s="10"/>
      <c r="C33" s="25">
        <f t="shared" si="5"/>
        <v>25000</v>
      </c>
      <c r="D33" s="28">
        <f t="shared" si="3"/>
        <v>0</v>
      </c>
      <c r="E33" s="10"/>
      <c r="F33" s="10"/>
      <c r="G33" s="10"/>
      <c r="H33" s="29">
        <f t="shared" si="4"/>
        <v>0</v>
      </c>
    </row>
    <row r="34" spans="1:8" ht="15" customHeight="1" x14ac:dyDescent="0.2">
      <c r="A34" s="27" t="s">
        <v>21</v>
      </c>
      <c r="B34" s="10"/>
      <c r="C34" s="25">
        <f t="shared" si="5"/>
        <v>5700</v>
      </c>
      <c r="D34" s="28">
        <f t="shared" si="3"/>
        <v>0</v>
      </c>
      <c r="E34" s="10"/>
      <c r="F34" s="10"/>
      <c r="G34" s="10"/>
      <c r="H34" s="29">
        <f t="shared" si="4"/>
        <v>0</v>
      </c>
    </row>
    <row r="35" spans="1:8" ht="15" customHeight="1" x14ac:dyDescent="0.2">
      <c r="A35" s="27" t="s">
        <v>22</v>
      </c>
      <c r="B35" s="10"/>
      <c r="C35" s="25">
        <f t="shared" si="5"/>
        <v>7400</v>
      </c>
      <c r="D35" s="28">
        <f t="shared" si="3"/>
        <v>0</v>
      </c>
      <c r="E35" s="10"/>
      <c r="F35" s="10"/>
      <c r="G35" s="10"/>
      <c r="H35" s="29">
        <f t="shared" si="4"/>
        <v>0</v>
      </c>
    </row>
    <row r="36" spans="1:8" ht="15" customHeight="1" thickBot="1" x14ac:dyDescent="0.25">
      <c r="A36" s="98" t="s">
        <v>23</v>
      </c>
      <c r="B36" s="12"/>
      <c r="C36" s="25">
        <f t="shared" si="5"/>
        <v>7700</v>
      </c>
      <c r="D36" s="100">
        <f t="shared" si="3"/>
        <v>0</v>
      </c>
      <c r="E36" s="10"/>
      <c r="F36" s="10"/>
      <c r="G36" s="10"/>
      <c r="H36" s="29">
        <f t="shared" si="4"/>
        <v>0</v>
      </c>
    </row>
    <row r="37" spans="1:8" ht="15" customHeight="1" thickBot="1" x14ac:dyDescent="0.25">
      <c r="A37" s="101" t="s">
        <v>24</v>
      </c>
      <c r="B37" s="102">
        <f>SUM(B28:B36)</f>
        <v>0</v>
      </c>
      <c r="C37" s="112"/>
      <c r="D37" s="103">
        <f>SUM(D28:D36)</f>
        <v>0</v>
      </c>
      <c r="E37" s="104">
        <f>SUM(E28:E36)</f>
        <v>0</v>
      </c>
      <c r="F37" s="104">
        <f t="shared" ref="F37:G37" si="6">SUM(F28:F36)</f>
        <v>0</v>
      </c>
      <c r="G37" s="104">
        <f t="shared" si="6"/>
        <v>0</v>
      </c>
      <c r="H37" s="106">
        <f>SUM(H28:H36)</f>
        <v>0</v>
      </c>
    </row>
    <row r="38" spans="1:8" ht="15" customHeight="1" x14ac:dyDescent="0.2">
      <c r="A38" s="107" t="s">
        <v>25</v>
      </c>
      <c r="B38" s="108">
        <f>SUM(B28:B33)</f>
        <v>0</v>
      </c>
      <c r="C38" s="138"/>
      <c r="D38" s="15">
        <f>+B38*278</f>
        <v>0</v>
      </c>
      <c r="E38" s="37"/>
      <c r="F38" s="37"/>
      <c r="G38" s="37"/>
      <c r="H38" s="37"/>
    </row>
    <row r="39" spans="1:8" ht="15" customHeight="1" x14ac:dyDescent="0.2">
      <c r="A39" s="34" t="s">
        <v>26</v>
      </c>
      <c r="B39" s="139"/>
      <c r="C39" s="139"/>
      <c r="D39" s="3"/>
      <c r="E39" s="41"/>
      <c r="F39" s="41"/>
      <c r="G39" s="41"/>
      <c r="H39" s="41"/>
    </row>
    <row r="40" spans="1:8" ht="15" customHeight="1" thickBot="1" x14ac:dyDescent="0.25">
      <c r="A40" s="38" t="s">
        <v>30</v>
      </c>
      <c r="B40" s="140"/>
      <c r="C40" s="140"/>
      <c r="D40" s="40">
        <f>D39+D37</f>
        <v>0</v>
      </c>
      <c r="E40" s="41"/>
      <c r="F40" s="41"/>
      <c r="G40" s="41"/>
      <c r="H40" s="41"/>
    </row>
    <row r="41" spans="1:8" ht="12.75" customHeight="1" thickBot="1" x14ac:dyDescent="0.25">
      <c r="A41" s="93"/>
      <c r="B41" s="41"/>
      <c r="C41" s="41"/>
      <c r="D41" s="80"/>
      <c r="E41" s="41"/>
      <c r="F41" s="41"/>
      <c r="G41" s="41"/>
      <c r="H41" s="41"/>
    </row>
    <row r="42" spans="1:8" ht="12.75" customHeight="1" thickBot="1" x14ac:dyDescent="0.25">
      <c r="A42" s="175" t="s">
        <v>31</v>
      </c>
      <c r="B42" s="175"/>
      <c r="C42" s="175"/>
      <c r="D42" s="175"/>
      <c r="E42" s="175"/>
      <c r="F42" s="175"/>
      <c r="G42" s="175"/>
      <c r="H42" s="175"/>
    </row>
    <row r="43" spans="1:8" ht="36.75" thickBot="1" x14ac:dyDescent="0.25">
      <c r="A43" s="23" t="s">
        <v>7</v>
      </c>
      <c r="B43" s="23" t="s">
        <v>8</v>
      </c>
      <c r="C43" s="23" t="s">
        <v>9</v>
      </c>
      <c r="D43" s="23" t="s">
        <v>10</v>
      </c>
      <c r="E43" s="23" t="s">
        <v>11</v>
      </c>
      <c r="F43" s="23" t="s">
        <v>12</v>
      </c>
      <c r="G43" s="23" t="s">
        <v>13</v>
      </c>
      <c r="H43" s="23" t="s">
        <v>32</v>
      </c>
    </row>
    <row r="44" spans="1:8" ht="15" customHeight="1" x14ac:dyDescent="0.2">
      <c r="A44" s="24" t="s">
        <v>15</v>
      </c>
      <c r="B44" s="4">
        <f t="shared" ref="B44:B52" si="7">+B12+B28</f>
        <v>0</v>
      </c>
      <c r="C44" s="25">
        <f>C12</f>
        <v>7400</v>
      </c>
      <c r="D44" s="25">
        <f t="shared" ref="D44:D52" si="8">C44*B44</f>
        <v>0</v>
      </c>
      <c r="E44" s="4">
        <f t="shared" ref="E44:G52" si="9">E12+E28</f>
        <v>0</v>
      </c>
      <c r="F44" s="4">
        <f t="shared" si="9"/>
        <v>0</v>
      </c>
      <c r="G44" s="4">
        <f t="shared" si="9"/>
        <v>0</v>
      </c>
      <c r="H44" s="26">
        <f t="shared" ref="H44:H52" si="10">B44+E44+F44+G44</f>
        <v>0</v>
      </c>
    </row>
    <row r="45" spans="1:8" ht="15" customHeight="1" x14ac:dyDescent="0.2">
      <c r="A45" s="27" t="s">
        <v>16</v>
      </c>
      <c r="B45" s="4">
        <f t="shared" si="7"/>
        <v>0</v>
      </c>
      <c r="C45" s="25">
        <f t="shared" ref="C45:C52" si="11">C13</f>
        <v>3400</v>
      </c>
      <c r="D45" s="28">
        <f t="shared" si="8"/>
        <v>0</v>
      </c>
      <c r="E45" s="5">
        <f t="shared" si="9"/>
        <v>0</v>
      </c>
      <c r="F45" s="5">
        <f t="shared" si="9"/>
        <v>0</v>
      </c>
      <c r="G45" s="5">
        <f t="shared" si="9"/>
        <v>0</v>
      </c>
      <c r="H45" s="29">
        <f t="shared" si="10"/>
        <v>0</v>
      </c>
    </row>
    <row r="46" spans="1:8" ht="15" customHeight="1" x14ac:dyDescent="0.2">
      <c r="A46" s="27" t="s">
        <v>17</v>
      </c>
      <c r="B46" s="4">
        <f t="shared" si="7"/>
        <v>0</v>
      </c>
      <c r="C46" s="25">
        <f t="shared" si="11"/>
        <v>8100</v>
      </c>
      <c r="D46" s="28">
        <f t="shared" si="8"/>
        <v>0</v>
      </c>
      <c r="E46" s="5">
        <f t="shared" si="9"/>
        <v>0</v>
      </c>
      <c r="F46" s="5">
        <f t="shared" si="9"/>
        <v>0</v>
      </c>
      <c r="G46" s="5">
        <f t="shared" si="9"/>
        <v>0</v>
      </c>
      <c r="H46" s="29">
        <f t="shared" si="10"/>
        <v>0</v>
      </c>
    </row>
    <row r="47" spans="1:8" ht="15" customHeight="1" x14ac:dyDescent="0.2">
      <c r="A47" s="27" t="s">
        <v>18</v>
      </c>
      <c r="B47" s="4">
        <f t="shared" si="7"/>
        <v>0</v>
      </c>
      <c r="C47" s="25">
        <f t="shared" si="11"/>
        <v>17200</v>
      </c>
      <c r="D47" s="28">
        <f t="shared" si="8"/>
        <v>0</v>
      </c>
      <c r="E47" s="5">
        <f t="shared" si="9"/>
        <v>0</v>
      </c>
      <c r="F47" s="5">
        <f t="shared" si="9"/>
        <v>0</v>
      </c>
      <c r="G47" s="5">
        <f t="shared" si="9"/>
        <v>0</v>
      </c>
      <c r="H47" s="29">
        <f t="shared" si="10"/>
        <v>0</v>
      </c>
    </row>
    <row r="48" spans="1:8" ht="15" customHeight="1" x14ac:dyDescent="0.2">
      <c r="A48" s="27" t="s">
        <v>19</v>
      </c>
      <c r="B48" s="4">
        <f t="shared" si="7"/>
        <v>0</v>
      </c>
      <c r="C48" s="25">
        <f t="shared" si="11"/>
        <v>22000</v>
      </c>
      <c r="D48" s="28">
        <f t="shared" si="8"/>
        <v>0</v>
      </c>
      <c r="E48" s="5">
        <f t="shared" si="9"/>
        <v>0</v>
      </c>
      <c r="F48" s="5">
        <f t="shared" si="9"/>
        <v>0</v>
      </c>
      <c r="G48" s="5">
        <f t="shared" si="9"/>
        <v>0</v>
      </c>
      <c r="H48" s="29">
        <f t="shared" si="10"/>
        <v>0</v>
      </c>
    </row>
    <row r="49" spans="1:10" ht="15" customHeight="1" x14ac:dyDescent="0.2">
      <c r="A49" s="27" t="s">
        <v>20</v>
      </c>
      <c r="B49" s="4">
        <f t="shared" si="7"/>
        <v>0</v>
      </c>
      <c r="C49" s="25">
        <f t="shared" si="11"/>
        <v>25000</v>
      </c>
      <c r="D49" s="28">
        <f t="shared" si="8"/>
        <v>0</v>
      </c>
      <c r="E49" s="5">
        <f t="shared" si="9"/>
        <v>0</v>
      </c>
      <c r="F49" s="5">
        <f t="shared" si="9"/>
        <v>0</v>
      </c>
      <c r="G49" s="5">
        <f t="shared" si="9"/>
        <v>0</v>
      </c>
      <c r="H49" s="29">
        <f t="shared" si="10"/>
        <v>0</v>
      </c>
    </row>
    <row r="50" spans="1:10" ht="15" customHeight="1" x14ac:dyDescent="0.2">
      <c r="A50" s="27" t="s">
        <v>21</v>
      </c>
      <c r="B50" s="4">
        <f t="shared" si="7"/>
        <v>0</v>
      </c>
      <c r="C50" s="25">
        <f t="shared" si="11"/>
        <v>5700</v>
      </c>
      <c r="D50" s="28">
        <f t="shared" si="8"/>
        <v>0</v>
      </c>
      <c r="E50" s="5">
        <f t="shared" si="9"/>
        <v>0</v>
      </c>
      <c r="F50" s="5">
        <f t="shared" si="9"/>
        <v>0</v>
      </c>
      <c r="G50" s="5">
        <f t="shared" si="9"/>
        <v>0</v>
      </c>
      <c r="H50" s="29">
        <f t="shared" si="10"/>
        <v>0</v>
      </c>
    </row>
    <row r="51" spans="1:10" ht="15" customHeight="1" x14ac:dyDescent="0.2">
      <c r="A51" s="27" t="s">
        <v>22</v>
      </c>
      <c r="B51" s="4">
        <f t="shared" si="7"/>
        <v>0</v>
      </c>
      <c r="C51" s="25">
        <f t="shared" si="11"/>
        <v>7400</v>
      </c>
      <c r="D51" s="28">
        <f t="shared" si="8"/>
        <v>0</v>
      </c>
      <c r="E51" s="5">
        <f t="shared" si="9"/>
        <v>0</v>
      </c>
      <c r="F51" s="5">
        <f t="shared" si="9"/>
        <v>0</v>
      </c>
      <c r="G51" s="5">
        <f t="shared" si="9"/>
        <v>0</v>
      </c>
      <c r="H51" s="29">
        <f t="shared" si="10"/>
        <v>0</v>
      </c>
    </row>
    <row r="52" spans="1:10" ht="15" customHeight="1" thickBot="1" x14ac:dyDescent="0.25">
      <c r="A52" s="98" t="s">
        <v>23</v>
      </c>
      <c r="B52" s="113">
        <f t="shared" si="7"/>
        <v>0</v>
      </c>
      <c r="C52" s="25">
        <f t="shared" si="11"/>
        <v>7700</v>
      </c>
      <c r="D52" s="100">
        <f t="shared" si="8"/>
        <v>0</v>
      </c>
      <c r="E52" s="5">
        <f t="shared" si="9"/>
        <v>0</v>
      </c>
      <c r="F52" s="5">
        <f t="shared" si="9"/>
        <v>0</v>
      </c>
      <c r="G52" s="5">
        <f t="shared" si="9"/>
        <v>0</v>
      </c>
      <c r="H52" s="29">
        <f t="shared" si="10"/>
        <v>0</v>
      </c>
    </row>
    <row r="53" spans="1:10" ht="15" customHeight="1" thickBot="1" x14ac:dyDescent="0.25">
      <c r="A53" s="101" t="s">
        <v>24</v>
      </c>
      <c r="B53" s="102">
        <f>SUM(B44:B52)</f>
        <v>0</v>
      </c>
      <c r="C53" s="141"/>
      <c r="D53" s="103">
        <f>SUM(D44:D52)</f>
        <v>0</v>
      </c>
      <c r="E53" s="104">
        <f>SUM(E44:E52)</f>
        <v>0</v>
      </c>
      <c r="F53" s="105">
        <f>SUM(F44:F52)</f>
        <v>0</v>
      </c>
      <c r="G53" s="105">
        <f>SUM(G44:G52)</f>
        <v>0</v>
      </c>
      <c r="H53" s="106">
        <f>SUM(H44:H52)</f>
        <v>0</v>
      </c>
    </row>
    <row r="54" spans="1:10" ht="15" customHeight="1" x14ac:dyDescent="0.2">
      <c r="A54" s="107" t="s">
        <v>25</v>
      </c>
      <c r="B54" s="108">
        <f>B22+B38</f>
        <v>0</v>
      </c>
      <c r="C54" s="138"/>
      <c r="D54" s="15">
        <f>D38+D22</f>
        <v>0</v>
      </c>
      <c r="E54" s="37"/>
      <c r="F54" s="37"/>
      <c r="G54" s="37"/>
      <c r="H54" s="37"/>
    </row>
    <row r="55" spans="1:10" ht="15" customHeight="1" x14ac:dyDescent="0.2">
      <c r="A55" s="34" t="s">
        <v>26</v>
      </c>
      <c r="B55" s="139"/>
      <c r="C55" s="139"/>
      <c r="D55" s="36">
        <f>D39+D23</f>
        <v>0</v>
      </c>
      <c r="E55" s="41"/>
      <c r="F55" s="41"/>
      <c r="G55" s="41"/>
      <c r="H55" s="41"/>
    </row>
    <row r="56" spans="1:10" ht="15" customHeight="1" thickBot="1" x14ac:dyDescent="0.25">
      <c r="A56" s="38" t="s">
        <v>46</v>
      </c>
      <c r="B56" s="140"/>
      <c r="C56" s="140"/>
      <c r="D56" s="40">
        <f>D55+D53</f>
        <v>0</v>
      </c>
      <c r="E56" s="41"/>
      <c r="F56" s="41"/>
      <c r="G56" s="41"/>
      <c r="H56" s="41"/>
    </row>
    <row r="57" spans="1:10" ht="13.5" thickBot="1" x14ac:dyDescent="0.25">
      <c r="A57" s="63"/>
      <c r="B57" s="41"/>
      <c r="C57" s="41"/>
      <c r="D57" s="114"/>
      <c r="E57" s="41"/>
      <c r="F57" s="41"/>
      <c r="G57" s="41"/>
      <c r="H57" s="41"/>
    </row>
    <row r="58" spans="1:10" ht="21" customHeight="1" x14ac:dyDescent="0.2">
      <c r="A58" s="162" t="s">
        <v>53</v>
      </c>
      <c r="B58" s="163"/>
      <c r="C58" s="163"/>
      <c r="D58" s="164"/>
      <c r="E58" s="162" t="s">
        <v>54</v>
      </c>
      <c r="F58" s="163"/>
      <c r="G58" s="163"/>
      <c r="H58" s="164"/>
      <c r="J58" s="64"/>
    </row>
    <row r="59" spans="1:10" ht="24" x14ac:dyDescent="0.2">
      <c r="A59" s="115" t="s">
        <v>7</v>
      </c>
      <c r="B59" s="116" t="s">
        <v>9</v>
      </c>
      <c r="C59" s="116" t="s">
        <v>33</v>
      </c>
      <c r="D59" s="117" t="s">
        <v>34</v>
      </c>
      <c r="E59" s="115" t="s">
        <v>7</v>
      </c>
      <c r="F59" s="116" t="s">
        <v>9</v>
      </c>
      <c r="G59" s="116" t="s">
        <v>33</v>
      </c>
      <c r="H59" s="117" t="s">
        <v>34</v>
      </c>
      <c r="J59" s="64"/>
    </row>
    <row r="60" spans="1:10" ht="15" hidden="1" customHeight="1" x14ac:dyDescent="0.2">
      <c r="A60" s="147" t="s">
        <v>15</v>
      </c>
      <c r="B60" s="118">
        <v>6400</v>
      </c>
      <c r="C60" s="119">
        <v>0</v>
      </c>
      <c r="D60" s="120">
        <f>B60*C60</f>
        <v>0</v>
      </c>
      <c r="E60" s="147" t="s">
        <v>15</v>
      </c>
      <c r="F60" s="118">
        <v>6400</v>
      </c>
      <c r="G60" s="119">
        <v>0</v>
      </c>
      <c r="H60" s="120">
        <f>F60*G60</f>
        <v>0</v>
      </c>
      <c r="J60" s="64"/>
    </row>
    <row r="61" spans="1:10" ht="15" customHeight="1" x14ac:dyDescent="0.2">
      <c r="A61" s="147"/>
      <c r="B61" s="118">
        <v>6900</v>
      </c>
      <c r="C61" s="13"/>
      <c r="D61" s="120">
        <f t="shared" ref="D61:D66" si="12">B61*C61</f>
        <v>0</v>
      </c>
      <c r="E61" s="147"/>
      <c r="F61" s="118">
        <f>C12</f>
        <v>7400</v>
      </c>
      <c r="G61" s="13"/>
      <c r="H61" s="120">
        <f t="shared" ref="H61:H66" si="13">F61*G61</f>
        <v>0</v>
      </c>
      <c r="J61" s="64"/>
    </row>
    <row r="62" spans="1:10" ht="15" customHeight="1" x14ac:dyDescent="0.2">
      <c r="A62" s="142" t="s">
        <v>17</v>
      </c>
      <c r="B62" s="118">
        <v>7600</v>
      </c>
      <c r="C62" s="13"/>
      <c r="D62" s="120">
        <f t="shared" si="12"/>
        <v>0</v>
      </c>
      <c r="E62" s="143" t="s">
        <v>17</v>
      </c>
      <c r="F62" s="118">
        <f>C14</f>
        <v>8100</v>
      </c>
      <c r="G62" s="13"/>
      <c r="H62" s="120">
        <f t="shared" si="13"/>
        <v>0</v>
      </c>
      <c r="J62" s="64"/>
    </row>
    <row r="63" spans="1:10" ht="15" customHeight="1" x14ac:dyDescent="0.2">
      <c r="A63" s="142" t="s">
        <v>18</v>
      </c>
      <c r="B63" s="118">
        <v>16100</v>
      </c>
      <c r="C63" s="13"/>
      <c r="D63" s="120">
        <f t="shared" si="12"/>
        <v>0</v>
      </c>
      <c r="E63" s="143" t="s">
        <v>18</v>
      </c>
      <c r="F63" s="118">
        <f t="shared" ref="F63:F65" si="14">C15</f>
        <v>17200</v>
      </c>
      <c r="G63" s="13"/>
      <c r="H63" s="120">
        <f t="shared" si="13"/>
        <v>0</v>
      </c>
      <c r="J63" s="64"/>
    </row>
    <row r="64" spans="1:10" ht="15" customHeight="1" x14ac:dyDescent="0.2">
      <c r="A64" s="142" t="s">
        <v>19</v>
      </c>
      <c r="B64" s="118">
        <v>20600</v>
      </c>
      <c r="C64" s="13"/>
      <c r="D64" s="120">
        <f t="shared" si="12"/>
        <v>0</v>
      </c>
      <c r="E64" s="143" t="s">
        <v>19</v>
      </c>
      <c r="F64" s="118">
        <f t="shared" si="14"/>
        <v>22000</v>
      </c>
      <c r="G64" s="13"/>
      <c r="H64" s="120">
        <f t="shared" si="13"/>
        <v>0</v>
      </c>
      <c r="J64" s="64"/>
    </row>
    <row r="65" spans="1:10" ht="15" customHeight="1" thickBot="1" x14ac:dyDescent="0.25">
      <c r="A65" s="142" t="s">
        <v>20</v>
      </c>
      <c r="B65" s="118">
        <v>23400</v>
      </c>
      <c r="C65" s="13"/>
      <c r="D65" s="120">
        <f t="shared" si="12"/>
        <v>0</v>
      </c>
      <c r="E65" s="143" t="s">
        <v>20</v>
      </c>
      <c r="F65" s="118">
        <f t="shared" si="14"/>
        <v>25000</v>
      </c>
      <c r="G65" s="13"/>
      <c r="H65" s="120">
        <f t="shared" si="13"/>
        <v>0</v>
      </c>
      <c r="J65" s="64"/>
    </row>
    <row r="66" spans="1:10" ht="15" hidden="1" customHeight="1" thickBot="1" x14ac:dyDescent="0.25">
      <c r="A66" s="121"/>
      <c r="B66" s="122"/>
      <c r="C66" s="123">
        <v>0</v>
      </c>
      <c r="D66" s="124">
        <f t="shared" si="12"/>
        <v>0</v>
      </c>
      <c r="E66" s="121"/>
      <c r="F66" s="122"/>
      <c r="G66" s="123">
        <v>0</v>
      </c>
      <c r="H66" s="124">
        <f t="shared" si="13"/>
        <v>0</v>
      </c>
      <c r="J66" s="64"/>
    </row>
    <row r="67" spans="1:10" ht="27" customHeight="1" thickBot="1" x14ac:dyDescent="0.25">
      <c r="A67" s="148" t="s">
        <v>35</v>
      </c>
      <c r="B67" s="149"/>
      <c r="C67" s="125">
        <f>SUM(C60:C66)</f>
        <v>0</v>
      </c>
      <c r="D67" s="126">
        <f>+D61+D62+D63+D64+D65</f>
        <v>0</v>
      </c>
      <c r="E67" s="148" t="s">
        <v>35</v>
      </c>
      <c r="F67" s="149"/>
      <c r="G67" s="125">
        <f>SUM(G60:G66)</f>
        <v>0</v>
      </c>
      <c r="H67" s="126">
        <f>+H61+H62+H63+H64+H65</f>
        <v>0</v>
      </c>
      <c r="J67" s="64"/>
    </row>
    <row r="68" spans="1:10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</row>
    <row r="69" spans="1:10" ht="13.5" thickBot="1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</row>
    <row r="70" spans="1:10" s="64" customFormat="1" ht="23.1" customHeight="1" x14ac:dyDescent="0.2">
      <c r="A70" s="144" t="s">
        <v>36</v>
      </c>
      <c r="B70" s="152">
        <f>D56</f>
        <v>0</v>
      </c>
      <c r="C70" s="153"/>
      <c r="D70" s="127"/>
    </row>
    <row r="71" spans="1:10" s="64" customFormat="1" ht="23.1" customHeight="1" x14ac:dyDescent="0.2">
      <c r="A71" s="115" t="s">
        <v>37</v>
      </c>
      <c r="B71" s="154">
        <f>D67+H67</f>
        <v>0</v>
      </c>
      <c r="C71" s="155"/>
    </row>
    <row r="72" spans="1:10" s="64" customFormat="1" ht="23.1" customHeight="1" x14ac:dyDescent="0.2">
      <c r="A72" s="145" t="s">
        <v>38</v>
      </c>
      <c r="B72" s="156">
        <f>B54*278</f>
        <v>0</v>
      </c>
      <c r="C72" s="157"/>
      <c r="D72" s="128"/>
    </row>
    <row r="73" spans="1:10" s="64" customFormat="1" ht="23.1" customHeight="1" x14ac:dyDescent="0.2">
      <c r="A73" s="78" t="s">
        <v>39</v>
      </c>
      <c r="B73" s="158">
        <f>B70*10%</f>
        <v>0</v>
      </c>
      <c r="C73" s="159"/>
      <c r="D73" s="80"/>
    </row>
    <row r="74" spans="1:10" s="64" customFormat="1" ht="23.1" customHeight="1" x14ac:dyDescent="0.2">
      <c r="A74" s="145" t="s">
        <v>40</v>
      </c>
      <c r="B74" s="156">
        <f>ROUND((B70-B72-B73)*70%,0)</f>
        <v>0</v>
      </c>
      <c r="C74" s="157"/>
      <c r="D74" s="80"/>
      <c r="E74" s="76"/>
      <c r="F74" s="76"/>
      <c r="G74" s="76"/>
    </row>
    <row r="75" spans="1:10" s="64" customFormat="1" ht="23.1" customHeight="1" thickBot="1" x14ac:dyDescent="0.25">
      <c r="A75" s="146" t="s">
        <v>52</v>
      </c>
      <c r="B75" s="160">
        <f>ROUND((B70-B72-B73)*30%,0)</f>
        <v>0</v>
      </c>
      <c r="C75" s="161"/>
      <c r="D75" s="80"/>
      <c r="E75" s="89"/>
      <c r="F75" s="89"/>
      <c r="G75" s="89"/>
    </row>
    <row r="76" spans="1:10" ht="20.25" customHeight="1" x14ac:dyDescent="0.2">
      <c r="A76" s="64"/>
      <c r="B76" s="64"/>
      <c r="C76" s="64"/>
      <c r="D76" s="80"/>
      <c r="E76" s="151" t="s">
        <v>47</v>
      </c>
      <c r="F76" s="151"/>
      <c r="G76" s="151"/>
      <c r="H76" s="64"/>
      <c r="I76" s="64"/>
      <c r="J76" s="64"/>
    </row>
    <row r="77" spans="1:10" ht="14.25" customHeight="1" x14ac:dyDescent="0.2">
      <c r="A77" s="150"/>
      <c r="B77" s="150"/>
      <c r="C77" s="150"/>
      <c r="D77" s="150"/>
      <c r="E77" s="150"/>
      <c r="F77" s="150"/>
      <c r="G77" s="150"/>
      <c r="H77" s="150"/>
      <c r="I77" s="150"/>
      <c r="J77" s="150"/>
    </row>
    <row r="78" spans="1:10" ht="15.75" customHeight="1" x14ac:dyDescent="0.2">
      <c r="A78" s="150"/>
      <c r="B78" s="150"/>
      <c r="C78" s="150"/>
      <c r="D78" s="150"/>
      <c r="E78" s="150"/>
      <c r="F78" s="150"/>
      <c r="G78" s="150"/>
      <c r="H78" s="150"/>
      <c r="I78" s="150"/>
      <c r="J78" s="150"/>
    </row>
    <row r="79" spans="1:10" ht="20.100000000000001" customHeight="1" x14ac:dyDescent="0.2">
      <c r="A79" s="64"/>
      <c r="B79" s="64"/>
      <c r="C79" s="64"/>
      <c r="D79" s="80"/>
      <c r="E79" s="64"/>
      <c r="F79" s="64"/>
      <c r="G79" s="64"/>
      <c r="H79" s="64"/>
      <c r="I79" s="64"/>
      <c r="J79" s="64"/>
    </row>
    <row r="80" spans="1:10" ht="20.100000000000001" customHeight="1" x14ac:dyDescent="0.2">
      <c r="A80" s="64"/>
      <c r="B80" s="64"/>
      <c r="C80" s="64"/>
      <c r="D80" s="80"/>
      <c r="E80" s="64"/>
      <c r="F80" s="64"/>
      <c r="G80" s="64"/>
      <c r="H80" s="64"/>
      <c r="I80" s="64"/>
      <c r="J80" s="64"/>
    </row>
    <row r="81" spans="1:10" ht="20.100000000000001" customHeight="1" x14ac:dyDescent="0.2">
      <c r="A81" s="151"/>
      <c r="B81" s="151"/>
      <c r="C81" s="151"/>
      <c r="D81" s="80"/>
      <c r="E81" s="64"/>
      <c r="F81" s="64"/>
      <c r="G81" s="64"/>
      <c r="H81" s="64"/>
      <c r="I81" s="64"/>
      <c r="J81" s="64"/>
    </row>
    <row r="82" spans="1:10" ht="20.100000000000001" customHeight="1" x14ac:dyDescent="0.2">
      <c r="D82" s="80"/>
      <c r="E82" s="64"/>
      <c r="F82" s="64"/>
      <c r="G82" s="64"/>
      <c r="H82" s="64"/>
      <c r="I82" s="64"/>
      <c r="J82" s="64"/>
    </row>
    <row r="83" spans="1:10" ht="20.100000000000001" customHeight="1" x14ac:dyDescent="0.2">
      <c r="A83" s="64"/>
      <c r="B83" s="64"/>
      <c r="C83" s="64"/>
      <c r="E83" s="64"/>
      <c r="F83" s="64"/>
      <c r="G83" s="64"/>
      <c r="H83" s="64"/>
      <c r="I83" s="64"/>
      <c r="J83" s="64"/>
    </row>
    <row r="84" spans="1:10" ht="0.75" customHeight="1" x14ac:dyDescent="0.2">
      <c r="A84" s="64"/>
      <c r="B84" s="64"/>
      <c r="C84" s="64"/>
      <c r="E84" s="64"/>
      <c r="F84" s="64"/>
      <c r="G84" s="64"/>
      <c r="H84" s="64"/>
      <c r="I84" s="64"/>
      <c r="J84" s="64"/>
    </row>
    <row r="85" spans="1:10" ht="19.5" customHeight="1" x14ac:dyDescent="0.2">
      <c r="E85" s="64"/>
      <c r="F85" s="64"/>
      <c r="G85" s="64"/>
      <c r="H85" s="64"/>
      <c r="I85" s="64"/>
      <c r="J85" s="64"/>
    </row>
    <row r="86" spans="1:10" ht="19.5" customHeight="1" x14ac:dyDescent="0.2">
      <c r="E86" s="64"/>
      <c r="F86" s="64"/>
      <c r="G86" s="64"/>
      <c r="H86" s="64"/>
      <c r="I86" s="64"/>
      <c r="J86" s="64"/>
    </row>
    <row r="87" spans="1:10" ht="19.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</row>
    <row r="88" spans="1:10" ht="19.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</row>
    <row r="89" spans="1:10" ht="20.100000000000001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</row>
    <row r="90" spans="1:10" ht="20.100000000000001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</row>
    <row r="91" spans="1:10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</row>
    <row r="92" spans="1:10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</row>
    <row r="93" spans="1:10" x14ac:dyDescent="0.2">
      <c r="A93" s="64"/>
      <c r="B93" s="64"/>
      <c r="C93" s="64"/>
      <c r="D93" s="64"/>
      <c r="G93" s="64"/>
      <c r="H93" s="64"/>
      <c r="I93" s="64"/>
      <c r="J93" s="64"/>
    </row>
    <row r="94" spans="1:10" x14ac:dyDescent="0.2">
      <c r="G94" s="64"/>
      <c r="H94" s="64"/>
      <c r="I94" s="64"/>
      <c r="J94" s="64"/>
    </row>
    <row r="95" spans="1:10" x14ac:dyDescent="0.2">
      <c r="G95" s="64"/>
      <c r="H95" s="64"/>
      <c r="I95" s="64"/>
      <c r="J95" s="64"/>
    </row>
    <row r="96" spans="1:10" x14ac:dyDescent="0.2">
      <c r="G96" s="64"/>
      <c r="H96" s="64"/>
      <c r="I96" s="64"/>
      <c r="J96" s="64"/>
    </row>
    <row r="97" spans="7:10" x14ac:dyDescent="0.2">
      <c r="G97" s="64"/>
      <c r="H97" s="64"/>
      <c r="I97" s="64"/>
      <c r="J97" s="64"/>
    </row>
    <row r="98" spans="7:10" x14ac:dyDescent="0.2">
      <c r="G98" s="64"/>
      <c r="H98" s="64"/>
      <c r="I98" s="64"/>
      <c r="J98" s="64"/>
    </row>
    <row r="99" spans="7:10" x14ac:dyDescent="0.2">
      <c r="G99" s="64"/>
      <c r="H99" s="64"/>
      <c r="I99" s="64"/>
      <c r="J99" s="64"/>
    </row>
    <row r="100" spans="7:10" x14ac:dyDescent="0.2">
      <c r="G100" s="64"/>
      <c r="H100" s="64"/>
      <c r="I100" s="64"/>
      <c r="J100" s="64"/>
    </row>
    <row r="101" spans="7:10" x14ac:dyDescent="0.2">
      <c r="G101" s="64"/>
      <c r="H101" s="64"/>
      <c r="I101" s="64"/>
      <c r="J101" s="64"/>
    </row>
    <row r="102" spans="7:10" x14ac:dyDescent="0.2">
      <c r="G102" s="64"/>
      <c r="H102" s="64"/>
      <c r="I102" s="64"/>
      <c r="J102" s="64"/>
    </row>
    <row r="103" spans="7:10" x14ac:dyDescent="0.2">
      <c r="G103" s="64"/>
      <c r="H103" s="64"/>
      <c r="I103" s="64"/>
      <c r="J103" s="64"/>
    </row>
    <row r="104" spans="7:10" x14ac:dyDescent="0.2">
      <c r="G104" s="64"/>
      <c r="H104" s="64"/>
      <c r="I104" s="64"/>
      <c r="J104" s="64"/>
    </row>
    <row r="105" spans="7:10" x14ac:dyDescent="0.2">
      <c r="G105" s="64"/>
      <c r="H105" s="64"/>
      <c r="I105" s="64"/>
      <c r="J105" s="64"/>
    </row>
    <row r="106" spans="7:10" x14ac:dyDescent="0.2">
      <c r="G106" s="64"/>
      <c r="H106" s="64"/>
      <c r="I106" s="64"/>
      <c r="J106" s="64"/>
    </row>
    <row r="107" spans="7:10" x14ac:dyDescent="0.2">
      <c r="G107" s="64"/>
      <c r="H107" s="64"/>
      <c r="I107" s="64"/>
      <c r="J107" s="64"/>
    </row>
    <row r="108" spans="7:10" x14ac:dyDescent="0.2">
      <c r="G108" s="64"/>
      <c r="H108" s="64"/>
      <c r="I108" s="64"/>
      <c r="J108" s="64"/>
    </row>
    <row r="109" spans="7:10" x14ac:dyDescent="0.2">
      <c r="G109" s="64"/>
      <c r="H109" s="64"/>
      <c r="I109" s="64"/>
      <c r="J109" s="64"/>
    </row>
    <row r="110" spans="7:10" x14ac:dyDescent="0.2">
      <c r="G110" s="64"/>
      <c r="H110" s="64"/>
      <c r="I110" s="64"/>
      <c r="J110" s="64"/>
    </row>
    <row r="111" spans="7:10" x14ac:dyDescent="0.2">
      <c r="G111" s="64"/>
      <c r="H111" s="64"/>
      <c r="I111" s="64"/>
      <c r="J111" s="64"/>
    </row>
    <row r="112" spans="7:10" x14ac:dyDescent="0.2">
      <c r="G112" s="64"/>
      <c r="H112" s="64"/>
      <c r="I112" s="64"/>
      <c r="J112" s="64"/>
    </row>
    <row r="113" spans="7:10" x14ac:dyDescent="0.2">
      <c r="G113" s="64"/>
      <c r="H113" s="64"/>
      <c r="I113" s="64"/>
      <c r="J113" s="64"/>
    </row>
    <row r="114" spans="7:10" x14ac:dyDescent="0.2">
      <c r="G114" s="64"/>
      <c r="H114" s="64"/>
      <c r="I114" s="64"/>
      <c r="J114" s="64"/>
    </row>
  </sheetData>
  <sheetProtection password="DC73" sheet="1" objects="1" scenarios="1"/>
  <mergeCells count="27">
    <mergeCell ref="A58:D58"/>
    <mergeCell ref="A1:A4"/>
    <mergeCell ref="B1:F4"/>
    <mergeCell ref="G1:H1"/>
    <mergeCell ref="G2:H2"/>
    <mergeCell ref="G3:H3"/>
    <mergeCell ref="G4:H4"/>
    <mergeCell ref="B6:C6"/>
    <mergeCell ref="B8:D8"/>
    <mergeCell ref="A10:H10"/>
    <mergeCell ref="A26:H26"/>
    <mergeCell ref="A42:H42"/>
    <mergeCell ref="E58:H58"/>
    <mergeCell ref="A60:A61"/>
    <mergeCell ref="A67:B67"/>
    <mergeCell ref="A77:J77"/>
    <mergeCell ref="A78:J78"/>
    <mergeCell ref="A81:C81"/>
    <mergeCell ref="B70:C70"/>
    <mergeCell ref="B71:C71"/>
    <mergeCell ref="B72:C72"/>
    <mergeCell ref="B73:C73"/>
    <mergeCell ref="B74:C74"/>
    <mergeCell ref="E76:G76"/>
    <mergeCell ref="E60:E61"/>
    <mergeCell ref="E67:F67"/>
    <mergeCell ref="B75:C75"/>
  </mergeCells>
  <printOptions horizontalCentered="1" verticalCentered="1"/>
  <pageMargins left="0.59027777777777779" right="0.39374999999999999" top="0.2" bottom="0.59027777777777779" header="0.51180555555555551" footer="0"/>
  <pageSetup paperSize="5" scale="60" firstPageNumber="0" orientation="portrait" r:id="rId1"/>
  <headerFooter alignWithMargins="0">
    <oddFooter>&amp;LVersion 2&amp;C&amp;D - &amp;T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/>
  <dimension ref="A1:J114"/>
  <sheetViews>
    <sheetView topLeftCell="A31" zoomScale="90" zoomScaleNormal="90" workbookViewId="0">
      <selection activeCell="E59" sqref="E59"/>
    </sheetView>
  </sheetViews>
  <sheetFormatPr baseColWidth="10" defaultRowHeight="12.75" x14ac:dyDescent="0.2"/>
  <cols>
    <col min="1" max="1" width="21.85546875" style="17" customWidth="1"/>
    <col min="2" max="2" width="14.28515625" style="17" customWidth="1"/>
    <col min="3" max="3" width="13.5703125" style="17" customWidth="1"/>
    <col min="4" max="4" width="14.42578125" style="17" customWidth="1"/>
    <col min="5" max="6" width="13.5703125" style="17" customWidth="1"/>
    <col min="7" max="7" width="13.140625" style="17" customWidth="1"/>
    <col min="8" max="8" width="13.5703125" style="17" customWidth="1"/>
    <col min="9" max="9" width="15.140625" style="17" customWidth="1"/>
    <col min="10" max="16384" width="11.42578125" style="17"/>
  </cols>
  <sheetData>
    <row r="1" spans="1:8" ht="48" customHeight="1" x14ac:dyDescent="0.2">
      <c r="A1" s="167"/>
      <c r="B1" s="168" t="s">
        <v>50</v>
      </c>
      <c r="C1" s="168"/>
      <c r="D1" s="168"/>
      <c r="E1" s="168"/>
      <c r="F1" s="169"/>
      <c r="G1" s="170"/>
      <c r="H1" s="170"/>
    </row>
    <row r="2" spans="1:8" x14ac:dyDescent="0.15">
      <c r="A2" s="167"/>
      <c r="B2" s="167"/>
      <c r="C2" s="168"/>
      <c r="D2" s="168"/>
      <c r="E2" s="168"/>
      <c r="F2" s="168"/>
      <c r="G2" s="171" t="s">
        <v>51</v>
      </c>
      <c r="H2" s="171" t="s">
        <v>0</v>
      </c>
    </row>
    <row r="3" spans="1:8" ht="14.25" customHeight="1" x14ac:dyDescent="0.15">
      <c r="A3" s="167"/>
      <c r="B3" s="167"/>
      <c r="C3" s="168"/>
      <c r="D3" s="168"/>
      <c r="E3" s="168"/>
      <c r="F3" s="168"/>
      <c r="G3" s="172" t="s">
        <v>49</v>
      </c>
      <c r="H3" s="172" t="s">
        <v>1</v>
      </c>
    </row>
    <row r="4" spans="1:8" ht="14.25" customHeight="1" x14ac:dyDescent="0.15">
      <c r="A4" s="167"/>
      <c r="B4" s="167"/>
      <c r="C4" s="168"/>
      <c r="D4" s="168"/>
      <c r="E4" s="168"/>
      <c r="F4" s="168"/>
      <c r="G4" s="172" t="s">
        <v>2</v>
      </c>
      <c r="H4" s="172" t="s">
        <v>2</v>
      </c>
    </row>
    <row r="5" spans="1:8" ht="14.25" customHeight="1" x14ac:dyDescent="0.2">
      <c r="A5" s="1"/>
      <c r="B5" s="97"/>
      <c r="C5" s="97"/>
      <c r="D5" s="41"/>
      <c r="E5" s="41"/>
      <c r="F5" s="41"/>
      <c r="G5" s="41"/>
      <c r="H5" s="41"/>
    </row>
    <row r="6" spans="1:8" ht="12.75" customHeight="1" x14ac:dyDescent="0.2">
      <c r="A6" s="1" t="s">
        <v>3</v>
      </c>
      <c r="B6" s="173" t="str">
        <f>RIM!B6</f>
        <v>PANDEQUESO</v>
      </c>
      <c r="C6" s="173"/>
      <c r="D6" s="41"/>
    </row>
    <row r="7" spans="1:8" x14ac:dyDescent="0.2">
      <c r="A7" s="1"/>
      <c r="B7" s="93"/>
      <c r="C7" s="93"/>
      <c r="D7" s="41"/>
    </row>
    <row r="8" spans="1:8" ht="12.75" customHeight="1" x14ac:dyDescent="0.2">
      <c r="A8" s="1" t="s">
        <v>5</v>
      </c>
      <c r="B8" s="174">
        <f>RIM!B8+27</f>
        <v>42671</v>
      </c>
      <c r="C8" s="174"/>
      <c r="D8" s="174"/>
      <c r="E8" s="41"/>
      <c r="F8" s="41"/>
      <c r="G8" s="41"/>
      <c r="H8" s="41"/>
    </row>
    <row r="9" spans="1:8" ht="13.5" thickBot="1" x14ac:dyDescent="0.25"/>
    <row r="10" spans="1:8" ht="15.75" customHeight="1" thickBot="1" x14ac:dyDescent="0.25">
      <c r="A10" s="175" t="s">
        <v>6</v>
      </c>
      <c r="B10" s="175"/>
      <c r="C10" s="175"/>
      <c r="D10" s="175"/>
      <c r="E10" s="175"/>
      <c r="F10" s="175"/>
      <c r="G10" s="175"/>
      <c r="H10" s="175"/>
    </row>
    <row r="11" spans="1:8" ht="36.75" thickBot="1" x14ac:dyDescent="0.25">
      <c r="A11" s="23" t="s">
        <v>7</v>
      </c>
      <c r="B11" s="23" t="s">
        <v>8</v>
      </c>
      <c r="C11" s="23" t="s">
        <v>9</v>
      </c>
      <c r="D11" s="23" t="s">
        <v>10</v>
      </c>
      <c r="E11" s="23" t="s">
        <v>11</v>
      </c>
      <c r="F11" s="23" t="s">
        <v>12</v>
      </c>
      <c r="G11" s="23" t="s">
        <v>13</v>
      </c>
      <c r="H11" s="23" t="s">
        <v>14</v>
      </c>
    </row>
    <row r="12" spans="1:8" ht="15" customHeight="1" x14ac:dyDescent="0.2">
      <c r="A12" s="24" t="s">
        <v>15</v>
      </c>
      <c r="B12" s="8"/>
      <c r="C12" s="25">
        <v>7400</v>
      </c>
      <c r="D12" s="25">
        <f t="shared" ref="D12:D20" si="0">C12*B12</f>
        <v>0</v>
      </c>
      <c r="E12" s="8"/>
      <c r="F12" s="8"/>
      <c r="G12" s="8"/>
      <c r="H12" s="26">
        <f t="shared" ref="H12:H20" si="1">B12+E12+F12+G12</f>
        <v>0</v>
      </c>
    </row>
    <row r="13" spans="1:8" ht="15" customHeight="1" x14ac:dyDescent="0.2">
      <c r="A13" s="27" t="s">
        <v>16</v>
      </c>
      <c r="B13" s="10"/>
      <c r="C13" s="25">
        <v>3400</v>
      </c>
      <c r="D13" s="28">
        <f t="shared" si="0"/>
        <v>0</v>
      </c>
      <c r="E13" s="8"/>
      <c r="F13" s="8"/>
      <c r="G13" s="8"/>
      <c r="H13" s="29">
        <f t="shared" si="1"/>
        <v>0</v>
      </c>
    </row>
    <row r="14" spans="1:8" ht="15" customHeight="1" x14ac:dyDescent="0.2">
      <c r="A14" s="27" t="s">
        <v>17</v>
      </c>
      <c r="B14" s="10"/>
      <c r="C14" s="25">
        <v>8100</v>
      </c>
      <c r="D14" s="28">
        <f t="shared" si="0"/>
        <v>0</v>
      </c>
      <c r="E14" s="8"/>
      <c r="F14" s="8"/>
      <c r="G14" s="8"/>
      <c r="H14" s="29">
        <f t="shared" si="1"/>
        <v>0</v>
      </c>
    </row>
    <row r="15" spans="1:8" ht="15" customHeight="1" x14ac:dyDescent="0.2">
      <c r="A15" s="27" t="s">
        <v>18</v>
      </c>
      <c r="B15" s="10"/>
      <c r="C15" s="25">
        <v>17200</v>
      </c>
      <c r="D15" s="28">
        <f t="shared" si="0"/>
        <v>0</v>
      </c>
      <c r="E15" s="8"/>
      <c r="F15" s="8"/>
      <c r="G15" s="8"/>
      <c r="H15" s="29">
        <f t="shared" si="1"/>
        <v>0</v>
      </c>
    </row>
    <row r="16" spans="1:8" ht="15" customHeight="1" x14ac:dyDescent="0.2">
      <c r="A16" s="27" t="s">
        <v>19</v>
      </c>
      <c r="B16" s="10"/>
      <c r="C16" s="25">
        <v>22000</v>
      </c>
      <c r="D16" s="28">
        <f t="shared" si="0"/>
        <v>0</v>
      </c>
      <c r="E16" s="8"/>
      <c r="F16" s="8"/>
      <c r="G16" s="8"/>
      <c r="H16" s="29">
        <f t="shared" si="1"/>
        <v>0</v>
      </c>
    </row>
    <row r="17" spans="1:8" ht="15" customHeight="1" x14ac:dyDescent="0.2">
      <c r="A17" s="27" t="s">
        <v>20</v>
      </c>
      <c r="B17" s="10"/>
      <c r="C17" s="25">
        <v>25000</v>
      </c>
      <c r="D17" s="28">
        <f t="shared" si="0"/>
        <v>0</v>
      </c>
      <c r="E17" s="8"/>
      <c r="F17" s="8"/>
      <c r="G17" s="8"/>
      <c r="H17" s="29">
        <f t="shared" si="1"/>
        <v>0</v>
      </c>
    </row>
    <row r="18" spans="1:8" ht="15" customHeight="1" x14ac:dyDescent="0.2">
      <c r="A18" s="27" t="s">
        <v>21</v>
      </c>
      <c r="B18" s="10"/>
      <c r="C18" s="25">
        <v>5700</v>
      </c>
      <c r="D18" s="28">
        <f t="shared" si="0"/>
        <v>0</v>
      </c>
      <c r="E18" s="8"/>
      <c r="F18" s="8"/>
      <c r="G18" s="8"/>
      <c r="H18" s="29">
        <f t="shared" si="1"/>
        <v>0</v>
      </c>
    </row>
    <row r="19" spans="1:8" ht="15" customHeight="1" x14ac:dyDescent="0.2">
      <c r="A19" s="27" t="s">
        <v>22</v>
      </c>
      <c r="B19" s="10"/>
      <c r="C19" s="25">
        <v>7400</v>
      </c>
      <c r="D19" s="28">
        <f t="shared" si="0"/>
        <v>0</v>
      </c>
      <c r="E19" s="8"/>
      <c r="F19" s="8"/>
      <c r="G19" s="8"/>
      <c r="H19" s="29">
        <f t="shared" si="1"/>
        <v>0</v>
      </c>
    </row>
    <row r="20" spans="1:8" ht="15" customHeight="1" thickBot="1" x14ac:dyDescent="0.25">
      <c r="A20" s="98" t="s">
        <v>23</v>
      </c>
      <c r="B20" s="12"/>
      <c r="C20" s="99">
        <v>7700</v>
      </c>
      <c r="D20" s="100">
        <f t="shared" si="0"/>
        <v>0</v>
      </c>
      <c r="E20" s="8"/>
      <c r="F20" s="8"/>
      <c r="G20" s="8"/>
      <c r="H20" s="29">
        <f t="shared" si="1"/>
        <v>0</v>
      </c>
    </row>
    <row r="21" spans="1:8" ht="15" customHeight="1" thickBot="1" x14ac:dyDescent="0.25">
      <c r="A21" s="101" t="s">
        <v>24</v>
      </c>
      <c r="B21" s="102">
        <f>SUM(B12:B20)</f>
        <v>0</v>
      </c>
      <c r="C21" s="137"/>
      <c r="D21" s="103">
        <f>SUM(D12:D20)</f>
        <v>0</v>
      </c>
      <c r="E21" s="104">
        <f>SUM(E12:E20)</f>
        <v>0</v>
      </c>
      <c r="F21" s="104">
        <f t="shared" ref="F21:G21" si="2">SUM(F12:F20)</f>
        <v>0</v>
      </c>
      <c r="G21" s="104">
        <f t="shared" si="2"/>
        <v>0</v>
      </c>
      <c r="H21" s="106">
        <f>SUM(H12:H20)</f>
        <v>0</v>
      </c>
    </row>
    <row r="22" spans="1:8" ht="15" customHeight="1" x14ac:dyDescent="0.2">
      <c r="A22" s="107" t="s">
        <v>25</v>
      </c>
      <c r="B22" s="108">
        <f>SUM(B12:B17)</f>
        <v>0</v>
      </c>
      <c r="C22" s="138"/>
      <c r="D22" s="15">
        <f>+B22*278</f>
        <v>0</v>
      </c>
      <c r="E22" s="37"/>
      <c r="F22" s="37"/>
      <c r="G22" s="37"/>
      <c r="H22" s="37"/>
    </row>
    <row r="23" spans="1:8" ht="15" customHeight="1" x14ac:dyDescent="0.2">
      <c r="A23" s="34" t="s">
        <v>26</v>
      </c>
      <c r="B23" s="139"/>
      <c r="C23" s="139"/>
      <c r="D23" s="3"/>
      <c r="E23" s="41"/>
      <c r="F23" s="41"/>
      <c r="G23" s="41"/>
      <c r="H23" s="41"/>
    </row>
    <row r="24" spans="1:8" ht="15" customHeight="1" thickBot="1" x14ac:dyDescent="0.25">
      <c r="A24" s="38" t="s">
        <v>27</v>
      </c>
      <c r="B24" s="140"/>
      <c r="C24" s="140"/>
      <c r="D24" s="40">
        <f>D23+D21</f>
        <v>0</v>
      </c>
      <c r="E24" s="41"/>
      <c r="F24" s="41"/>
      <c r="G24" s="41"/>
      <c r="H24" s="41"/>
    </row>
    <row r="25" spans="1:8" ht="13.5" thickBot="1" x14ac:dyDescent="0.25"/>
    <row r="26" spans="1:8" ht="15.75" customHeight="1" thickBot="1" x14ac:dyDescent="0.25">
      <c r="A26" s="175" t="s">
        <v>28</v>
      </c>
      <c r="B26" s="175"/>
      <c r="C26" s="175"/>
      <c r="D26" s="175"/>
      <c r="E26" s="175"/>
      <c r="F26" s="175"/>
      <c r="G26" s="175"/>
      <c r="H26" s="175"/>
    </row>
    <row r="27" spans="1:8" ht="36.75" thickBot="1" x14ac:dyDescent="0.25">
      <c r="A27" s="23" t="s">
        <v>7</v>
      </c>
      <c r="B27" s="23" t="s">
        <v>8</v>
      </c>
      <c r="C27" s="23" t="s">
        <v>9</v>
      </c>
      <c r="D27" s="23" t="s">
        <v>10</v>
      </c>
      <c r="E27" s="23" t="s">
        <v>11</v>
      </c>
      <c r="F27" s="23" t="s">
        <v>12</v>
      </c>
      <c r="G27" s="23" t="s">
        <v>13</v>
      </c>
      <c r="H27" s="23" t="s">
        <v>29</v>
      </c>
    </row>
    <row r="28" spans="1:8" ht="15" customHeight="1" x14ac:dyDescent="0.2">
      <c r="A28" s="109" t="s">
        <v>15</v>
      </c>
      <c r="B28" s="11"/>
      <c r="C28" s="25">
        <f>C12</f>
        <v>7400</v>
      </c>
      <c r="D28" s="110">
        <f t="shared" ref="D28:D36" si="3">C28*B28</f>
        <v>0</v>
      </c>
      <c r="E28" s="8"/>
      <c r="F28" s="8"/>
      <c r="G28" s="8"/>
      <c r="H28" s="111">
        <f t="shared" ref="H28:H36" si="4">B28+E28+F28+G28</f>
        <v>0</v>
      </c>
    </row>
    <row r="29" spans="1:8" ht="15" customHeight="1" x14ac:dyDescent="0.2">
      <c r="A29" s="27" t="s">
        <v>16</v>
      </c>
      <c r="B29" s="10"/>
      <c r="C29" s="25">
        <f t="shared" ref="C29:C36" si="5">C13</f>
        <v>3400</v>
      </c>
      <c r="D29" s="28">
        <f t="shared" si="3"/>
        <v>0</v>
      </c>
      <c r="E29" s="8"/>
      <c r="F29" s="8"/>
      <c r="G29" s="8"/>
      <c r="H29" s="29">
        <f t="shared" si="4"/>
        <v>0</v>
      </c>
    </row>
    <row r="30" spans="1:8" ht="15" customHeight="1" x14ac:dyDescent="0.2">
      <c r="A30" s="27" t="s">
        <v>17</v>
      </c>
      <c r="B30" s="10"/>
      <c r="C30" s="25">
        <f t="shared" si="5"/>
        <v>8100</v>
      </c>
      <c r="D30" s="28">
        <f t="shared" si="3"/>
        <v>0</v>
      </c>
      <c r="E30" s="8"/>
      <c r="F30" s="8"/>
      <c r="G30" s="8"/>
      <c r="H30" s="29">
        <f t="shared" si="4"/>
        <v>0</v>
      </c>
    </row>
    <row r="31" spans="1:8" ht="15" customHeight="1" x14ac:dyDescent="0.2">
      <c r="A31" s="27" t="s">
        <v>18</v>
      </c>
      <c r="B31" s="10"/>
      <c r="C31" s="25">
        <f t="shared" si="5"/>
        <v>17200</v>
      </c>
      <c r="D31" s="28">
        <f t="shared" si="3"/>
        <v>0</v>
      </c>
      <c r="E31" s="8"/>
      <c r="F31" s="8"/>
      <c r="G31" s="8"/>
      <c r="H31" s="29">
        <f t="shared" si="4"/>
        <v>0</v>
      </c>
    </row>
    <row r="32" spans="1:8" ht="15" customHeight="1" x14ac:dyDescent="0.2">
      <c r="A32" s="27" t="s">
        <v>19</v>
      </c>
      <c r="B32" s="10"/>
      <c r="C32" s="25">
        <f t="shared" si="5"/>
        <v>22000</v>
      </c>
      <c r="D32" s="28">
        <f t="shared" si="3"/>
        <v>0</v>
      </c>
      <c r="E32" s="8"/>
      <c r="F32" s="8"/>
      <c r="G32" s="8"/>
      <c r="H32" s="29">
        <f t="shared" si="4"/>
        <v>0</v>
      </c>
    </row>
    <row r="33" spans="1:8" ht="15" customHeight="1" x14ac:dyDescent="0.2">
      <c r="A33" s="27" t="s">
        <v>20</v>
      </c>
      <c r="B33" s="10"/>
      <c r="C33" s="25">
        <f t="shared" si="5"/>
        <v>25000</v>
      </c>
      <c r="D33" s="28">
        <f t="shared" si="3"/>
        <v>0</v>
      </c>
      <c r="E33" s="8"/>
      <c r="F33" s="8"/>
      <c r="G33" s="8"/>
      <c r="H33" s="29">
        <f t="shared" si="4"/>
        <v>0</v>
      </c>
    </row>
    <row r="34" spans="1:8" ht="15" customHeight="1" x14ac:dyDescent="0.2">
      <c r="A34" s="27" t="s">
        <v>21</v>
      </c>
      <c r="B34" s="10"/>
      <c r="C34" s="25">
        <f t="shared" si="5"/>
        <v>5700</v>
      </c>
      <c r="D34" s="28">
        <f t="shared" si="3"/>
        <v>0</v>
      </c>
      <c r="E34" s="8"/>
      <c r="F34" s="8"/>
      <c r="G34" s="8"/>
      <c r="H34" s="29">
        <f t="shared" si="4"/>
        <v>0</v>
      </c>
    </row>
    <row r="35" spans="1:8" ht="15" customHeight="1" x14ac:dyDescent="0.2">
      <c r="A35" s="27" t="s">
        <v>22</v>
      </c>
      <c r="B35" s="10"/>
      <c r="C35" s="25">
        <f t="shared" si="5"/>
        <v>7400</v>
      </c>
      <c r="D35" s="28">
        <f t="shared" si="3"/>
        <v>0</v>
      </c>
      <c r="E35" s="8"/>
      <c r="F35" s="8"/>
      <c r="G35" s="8"/>
      <c r="H35" s="29">
        <f t="shared" si="4"/>
        <v>0</v>
      </c>
    </row>
    <row r="36" spans="1:8" ht="15" customHeight="1" thickBot="1" x14ac:dyDescent="0.25">
      <c r="A36" s="98" t="s">
        <v>23</v>
      </c>
      <c r="B36" s="12"/>
      <c r="C36" s="25">
        <f t="shared" si="5"/>
        <v>7700</v>
      </c>
      <c r="D36" s="100">
        <f t="shared" si="3"/>
        <v>0</v>
      </c>
      <c r="E36" s="8"/>
      <c r="F36" s="8"/>
      <c r="G36" s="8"/>
      <c r="H36" s="29">
        <f t="shared" si="4"/>
        <v>0</v>
      </c>
    </row>
    <row r="37" spans="1:8" ht="15" customHeight="1" thickBot="1" x14ac:dyDescent="0.25">
      <c r="A37" s="101" t="s">
        <v>24</v>
      </c>
      <c r="B37" s="102">
        <f>SUM(B28:B36)</f>
        <v>0</v>
      </c>
      <c r="C37" s="112"/>
      <c r="D37" s="103">
        <f>SUM(D28:D36)</f>
        <v>0</v>
      </c>
      <c r="E37" s="104">
        <f>SUM(E28:E36)</f>
        <v>0</v>
      </c>
      <c r="F37" s="104">
        <f t="shared" ref="F37:G37" si="6">SUM(F28:F36)</f>
        <v>0</v>
      </c>
      <c r="G37" s="104">
        <f t="shared" si="6"/>
        <v>0</v>
      </c>
      <c r="H37" s="106">
        <f>SUM(H28:H36)</f>
        <v>0</v>
      </c>
    </row>
    <row r="38" spans="1:8" ht="15" customHeight="1" x14ac:dyDescent="0.2">
      <c r="A38" s="107" t="s">
        <v>25</v>
      </c>
      <c r="B38" s="108">
        <f>SUM(B28:B33)</f>
        <v>0</v>
      </c>
      <c r="C38" s="138"/>
      <c r="D38" s="15">
        <f>+B38*278</f>
        <v>0</v>
      </c>
      <c r="E38" s="37"/>
      <c r="F38" s="37"/>
      <c r="G38" s="37"/>
      <c r="H38" s="37"/>
    </row>
    <row r="39" spans="1:8" ht="15" customHeight="1" x14ac:dyDescent="0.2">
      <c r="A39" s="34" t="s">
        <v>26</v>
      </c>
      <c r="B39" s="139"/>
      <c r="C39" s="139"/>
      <c r="D39" s="3"/>
      <c r="E39" s="41"/>
      <c r="F39" s="41"/>
      <c r="G39" s="41"/>
      <c r="H39" s="41"/>
    </row>
    <row r="40" spans="1:8" ht="15" customHeight="1" thickBot="1" x14ac:dyDescent="0.25">
      <c r="A40" s="38" t="s">
        <v>30</v>
      </c>
      <c r="B40" s="140"/>
      <c r="C40" s="140"/>
      <c r="D40" s="40">
        <f>D39+D37</f>
        <v>0</v>
      </c>
      <c r="E40" s="41"/>
      <c r="F40" s="41"/>
      <c r="G40" s="41"/>
      <c r="H40" s="41"/>
    </row>
    <row r="41" spans="1:8" ht="12.75" customHeight="1" thickBot="1" x14ac:dyDescent="0.25">
      <c r="A41" s="93"/>
      <c r="B41" s="41"/>
      <c r="C41" s="41"/>
      <c r="D41" s="80"/>
      <c r="E41" s="41"/>
      <c r="F41" s="41"/>
      <c r="G41" s="41"/>
      <c r="H41" s="41"/>
    </row>
    <row r="42" spans="1:8" ht="12.75" customHeight="1" thickBot="1" x14ac:dyDescent="0.25">
      <c r="A42" s="175" t="s">
        <v>31</v>
      </c>
      <c r="B42" s="175"/>
      <c r="C42" s="175"/>
      <c r="D42" s="175"/>
      <c r="E42" s="175"/>
      <c r="F42" s="175"/>
      <c r="G42" s="175"/>
      <c r="H42" s="175"/>
    </row>
    <row r="43" spans="1:8" ht="36.75" thickBot="1" x14ac:dyDescent="0.25">
      <c r="A43" s="23" t="s">
        <v>7</v>
      </c>
      <c r="B43" s="23" t="s">
        <v>8</v>
      </c>
      <c r="C43" s="23" t="s">
        <v>9</v>
      </c>
      <c r="D43" s="23" t="s">
        <v>10</v>
      </c>
      <c r="E43" s="23" t="s">
        <v>11</v>
      </c>
      <c r="F43" s="23" t="s">
        <v>12</v>
      </c>
      <c r="G43" s="23" t="s">
        <v>13</v>
      </c>
      <c r="H43" s="23" t="s">
        <v>32</v>
      </c>
    </row>
    <row r="44" spans="1:8" ht="15" customHeight="1" x14ac:dyDescent="0.2">
      <c r="A44" s="24" t="s">
        <v>15</v>
      </c>
      <c r="B44" s="4">
        <f t="shared" ref="B44:B52" si="7">+B12+B28</f>
        <v>0</v>
      </c>
      <c r="C44" s="25">
        <f>C12</f>
        <v>7400</v>
      </c>
      <c r="D44" s="25">
        <f t="shared" ref="D44:D52" si="8">C44*B44</f>
        <v>0</v>
      </c>
      <c r="E44" s="4">
        <f t="shared" ref="E44:G52" si="9">E12+E28</f>
        <v>0</v>
      </c>
      <c r="F44" s="4">
        <f t="shared" si="9"/>
        <v>0</v>
      </c>
      <c r="G44" s="4">
        <f t="shared" si="9"/>
        <v>0</v>
      </c>
      <c r="H44" s="26">
        <f t="shared" ref="H44:H52" si="10">B44+E44+F44+G44</f>
        <v>0</v>
      </c>
    </row>
    <row r="45" spans="1:8" ht="15" customHeight="1" x14ac:dyDescent="0.2">
      <c r="A45" s="27" t="s">
        <v>16</v>
      </c>
      <c r="B45" s="4">
        <f t="shared" si="7"/>
        <v>0</v>
      </c>
      <c r="C45" s="25">
        <f t="shared" ref="C45:C52" si="11">C13</f>
        <v>3400</v>
      </c>
      <c r="D45" s="28">
        <f t="shared" si="8"/>
        <v>0</v>
      </c>
      <c r="E45" s="5">
        <f t="shared" si="9"/>
        <v>0</v>
      </c>
      <c r="F45" s="5">
        <f t="shared" si="9"/>
        <v>0</v>
      </c>
      <c r="G45" s="5">
        <f t="shared" si="9"/>
        <v>0</v>
      </c>
      <c r="H45" s="29">
        <f t="shared" si="10"/>
        <v>0</v>
      </c>
    </row>
    <row r="46" spans="1:8" ht="15" customHeight="1" x14ac:dyDescent="0.2">
      <c r="A46" s="27" t="s">
        <v>17</v>
      </c>
      <c r="B46" s="4">
        <f t="shared" si="7"/>
        <v>0</v>
      </c>
      <c r="C46" s="25">
        <f t="shared" si="11"/>
        <v>8100</v>
      </c>
      <c r="D46" s="28">
        <f t="shared" si="8"/>
        <v>0</v>
      </c>
      <c r="E46" s="5">
        <f t="shared" si="9"/>
        <v>0</v>
      </c>
      <c r="F46" s="5">
        <f t="shared" si="9"/>
        <v>0</v>
      </c>
      <c r="G46" s="5">
        <f t="shared" si="9"/>
        <v>0</v>
      </c>
      <c r="H46" s="29">
        <f t="shared" si="10"/>
        <v>0</v>
      </c>
    </row>
    <row r="47" spans="1:8" ht="15" customHeight="1" x14ac:dyDescent="0.2">
      <c r="A47" s="27" t="s">
        <v>18</v>
      </c>
      <c r="B47" s="4">
        <f t="shared" si="7"/>
        <v>0</v>
      </c>
      <c r="C47" s="25">
        <f t="shared" si="11"/>
        <v>17200</v>
      </c>
      <c r="D47" s="28">
        <f t="shared" si="8"/>
        <v>0</v>
      </c>
      <c r="E47" s="5">
        <f t="shared" si="9"/>
        <v>0</v>
      </c>
      <c r="F47" s="5">
        <f t="shared" si="9"/>
        <v>0</v>
      </c>
      <c r="G47" s="5">
        <f t="shared" si="9"/>
        <v>0</v>
      </c>
      <c r="H47" s="29">
        <f t="shared" si="10"/>
        <v>0</v>
      </c>
    </row>
    <row r="48" spans="1:8" ht="15" customHeight="1" x14ac:dyDescent="0.2">
      <c r="A48" s="27" t="s">
        <v>19</v>
      </c>
      <c r="B48" s="4">
        <f t="shared" si="7"/>
        <v>0</v>
      </c>
      <c r="C48" s="25">
        <f t="shared" si="11"/>
        <v>22000</v>
      </c>
      <c r="D48" s="28">
        <f t="shared" si="8"/>
        <v>0</v>
      </c>
      <c r="E48" s="5">
        <f t="shared" si="9"/>
        <v>0</v>
      </c>
      <c r="F48" s="5">
        <f t="shared" si="9"/>
        <v>0</v>
      </c>
      <c r="G48" s="5">
        <f t="shared" si="9"/>
        <v>0</v>
      </c>
      <c r="H48" s="29">
        <f t="shared" si="10"/>
        <v>0</v>
      </c>
    </row>
    <row r="49" spans="1:10" ht="15" customHeight="1" x14ac:dyDescent="0.2">
      <c r="A49" s="27" t="s">
        <v>20</v>
      </c>
      <c r="B49" s="4">
        <f t="shared" si="7"/>
        <v>0</v>
      </c>
      <c r="C49" s="25">
        <f t="shared" si="11"/>
        <v>25000</v>
      </c>
      <c r="D49" s="28">
        <f t="shared" si="8"/>
        <v>0</v>
      </c>
      <c r="E49" s="5">
        <f t="shared" si="9"/>
        <v>0</v>
      </c>
      <c r="F49" s="5">
        <f t="shared" si="9"/>
        <v>0</v>
      </c>
      <c r="G49" s="5">
        <f t="shared" si="9"/>
        <v>0</v>
      </c>
      <c r="H49" s="29">
        <f t="shared" si="10"/>
        <v>0</v>
      </c>
    </row>
    <row r="50" spans="1:10" ht="15" customHeight="1" x14ac:dyDescent="0.2">
      <c r="A50" s="27" t="s">
        <v>21</v>
      </c>
      <c r="B50" s="4">
        <f t="shared" si="7"/>
        <v>0</v>
      </c>
      <c r="C50" s="25">
        <f t="shared" si="11"/>
        <v>5700</v>
      </c>
      <c r="D50" s="28">
        <f t="shared" si="8"/>
        <v>0</v>
      </c>
      <c r="E50" s="5">
        <f t="shared" si="9"/>
        <v>0</v>
      </c>
      <c r="F50" s="5">
        <f t="shared" si="9"/>
        <v>0</v>
      </c>
      <c r="G50" s="5">
        <f t="shared" si="9"/>
        <v>0</v>
      </c>
      <c r="H50" s="29">
        <f t="shared" si="10"/>
        <v>0</v>
      </c>
    </row>
    <row r="51" spans="1:10" ht="15" customHeight="1" x14ac:dyDescent="0.2">
      <c r="A51" s="27" t="s">
        <v>22</v>
      </c>
      <c r="B51" s="4">
        <f t="shared" si="7"/>
        <v>0</v>
      </c>
      <c r="C51" s="25">
        <f t="shared" si="11"/>
        <v>7400</v>
      </c>
      <c r="D51" s="28">
        <f t="shared" si="8"/>
        <v>0</v>
      </c>
      <c r="E51" s="5">
        <f t="shared" si="9"/>
        <v>0</v>
      </c>
      <c r="F51" s="5">
        <f t="shared" si="9"/>
        <v>0</v>
      </c>
      <c r="G51" s="5">
        <f t="shared" si="9"/>
        <v>0</v>
      </c>
      <c r="H51" s="29">
        <f t="shared" si="10"/>
        <v>0</v>
      </c>
    </row>
    <row r="52" spans="1:10" ht="15" customHeight="1" thickBot="1" x14ac:dyDescent="0.25">
      <c r="A52" s="98" t="s">
        <v>23</v>
      </c>
      <c r="B52" s="113">
        <f t="shared" si="7"/>
        <v>0</v>
      </c>
      <c r="C52" s="25">
        <f t="shared" si="11"/>
        <v>7700</v>
      </c>
      <c r="D52" s="100">
        <f t="shared" si="8"/>
        <v>0</v>
      </c>
      <c r="E52" s="5">
        <f t="shared" si="9"/>
        <v>0</v>
      </c>
      <c r="F52" s="5">
        <f t="shared" si="9"/>
        <v>0</v>
      </c>
      <c r="G52" s="5">
        <f t="shared" si="9"/>
        <v>0</v>
      </c>
      <c r="H52" s="29">
        <f t="shared" si="10"/>
        <v>0</v>
      </c>
    </row>
    <row r="53" spans="1:10" ht="15" customHeight="1" thickBot="1" x14ac:dyDescent="0.25">
      <c r="A53" s="101" t="s">
        <v>24</v>
      </c>
      <c r="B53" s="102">
        <f>SUM(B44:B52)</f>
        <v>0</v>
      </c>
      <c r="C53" s="141"/>
      <c r="D53" s="103">
        <f>SUM(D44:D52)</f>
        <v>0</v>
      </c>
      <c r="E53" s="104">
        <f>SUM(E44:E52)</f>
        <v>0</v>
      </c>
      <c r="F53" s="105">
        <f>SUM(F44:F52)</f>
        <v>0</v>
      </c>
      <c r="G53" s="105">
        <f>SUM(G44:G52)</f>
        <v>0</v>
      </c>
      <c r="H53" s="106">
        <f>SUM(H44:H52)</f>
        <v>0</v>
      </c>
    </row>
    <row r="54" spans="1:10" ht="15" customHeight="1" x14ac:dyDescent="0.2">
      <c r="A54" s="107" t="s">
        <v>25</v>
      </c>
      <c r="B54" s="108">
        <f>B22+B38</f>
        <v>0</v>
      </c>
      <c r="C54" s="138"/>
      <c r="D54" s="15">
        <f>D38+D22</f>
        <v>0</v>
      </c>
      <c r="E54" s="37"/>
      <c r="F54" s="37"/>
      <c r="G54" s="37"/>
      <c r="H54" s="37"/>
    </row>
    <row r="55" spans="1:10" ht="15" customHeight="1" x14ac:dyDescent="0.2">
      <c r="A55" s="34" t="s">
        <v>26</v>
      </c>
      <c r="B55" s="139"/>
      <c r="C55" s="139"/>
      <c r="D55" s="36">
        <f>D39+D23</f>
        <v>0</v>
      </c>
      <c r="E55" s="41"/>
      <c r="F55" s="41"/>
      <c r="G55" s="41"/>
      <c r="H55" s="41"/>
    </row>
    <row r="56" spans="1:10" ht="15" customHeight="1" thickBot="1" x14ac:dyDescent="0.25">
      <c r="A56" s="38" t="s">
        <v>46</v>
      </c>
      <c r="B56" s="140"/>
      <c r="C56" s="140"/>
      <c r="D56" s="40">
        <f>D55+D53</f>
        <v>0</v>
      </c>
      <c r="E56" s="41"/>
      <c r="F56" s="41"/>
      <c r="G56" s="41"/>
      <c r="H56" s="41"/>
    </row>
    <row r="57" spans="1:10" ht="13.5" thickBot="1" x14ac:dyDescent="0.25">
      <c r="A57" s="63"/>
      <c r="B57" s="41"/>
      <c r="C57" s="41"/>
      <c r="D57" s="114"/>
      <c r="E57" s="41"/>
      <c r="F57" s="41"/>
      <c r="G57" s="41"/>
      <c r="H57" s="41"/>
    </row>
    <row r="58" spans="1:10" ht="21" customHeight="1" x14ac:dyDescent="0.2">
      <c r="A58" s="162" t="s">
        <v>53</v>
      </c>
      <c r="B58" s="163"/>
      <c r="C58" s="163"/>
      <c r="D58" s="164"/>
      <c r="E58" s="162" t="s">
        <v>54</v>
      </c>
      <c r="F58" s="163"/>
      <c r="G58" s="163"/>
      <c r="H58" s="164"/>
      <c r="J58" s="64"/>
    </row>
    <row r="59" spans="1:10" ht="24" x14ac:dyDescent="0.2">
      <c r="A59" s="115" t="s">
        <v>7</v>
      </c>
      <c r="B59" s="116" t="s">
        <v>9</v>
      </c>
      <c r="C59" s="116" t="s">
        <v>33</v>
      </c>
      <c r="D59" s="117" t="s">
        <v>34</v>
      </c>
      <c r="E59" s="115" t="s">
        <v>7</v>
      </c>
      <c r="F59" s="116" t="s">
        <v>9</v>
      </c>
      <c r="G59" s="116" t="s">
        <v>33</v>
      </c>
      <c r="H59" s="117" t="s">
        <v>34</v>
      </c>
      <c r="J59" s="64"/>
    </row>
    <row r="60" spans="1:10" ht="15" hidden="1" customHeight="1" x14ac:dyDescent="0.2">
      <c r="A60" s="147" t="s">
        <v>15</v>
      </c>
      <c r="B60" s="118">
        <v>6400</v>
      </c>
      <c r="C60" s="119">
        <v>0</v>
      </c>
      <c r="D60" s="120">
        <f>B60*C60</f>
        <v>0</v>
      </c>
      <c r="E60" s="147" t="s">
        <v>15</v>
      </c>
      <c r="F60" s="118">
        <v>6400</v>
      </c>
      <c r="G60" s="119">
        <v>0</v>
      </c>
      <c r="H60" s="120">
        <f>F60*G60</f>
        <v>0</v>
      </c>
      <c r="J60" s="64"/>
    </row>
    <row r="61" spans="1:10" ht="15" customHeight="1" x14ac:dyDescent="0.2">
      <c r="A61" s="147"/>
      <c r="B61" s="118">
        <v>6900</v>
      </c>
      <c r="C61" s="13"/>
      <c r="D61" s="120">
        <f t="shared" ref="D61:D66" si="12">B61*C61</f>
        <v>0</v>
      </c>
      <c r="E61" s="147"/>
      <c r="F61" s="118">
        <f>C12</f>
        <v>7400</v>
      </c>
      <c r="G61" s="13"/>
      <c r="H61" s="120">
        <f t="shared" ref="H61:H66" si="13">F61*G61</f>
        <v>0</v>
      </c>
      <c r="J61" s="64"/>
    </row>
    <row r="62" spans="1:10" ht="15" customHeight="1" x14ac:dyDescent="0.2">
      <c r="A62" s="142" t="s">
        <v>17</v>
      </c>
      <c r="B62" s="118">
        <v>7600</v>
      </c>
      <c r="C62" s="13"/>
      <c r="D62" s="120">
        <f t="shared" si="12"/>
        <v>0</v>
      </c>
      <c r="E62" s="143" t="s">
        <v>17</v>
      </c>
      <c r="F62" s="118">
        <f>C14</f>
        <v>8100</v>
      </c>
      <c r="G62" s="13"/>
      <c r="H62" s="120">
        <f t="shared" si="13"/>
        <v>0</v>
      </c>
      <c r="J62" s="64"/>
    </row>
    <row r="63" spans="1:10" ht="15" customHeight="1" x14ac:dyDescent="0.2">
      <c r="A63" s="142" t="s">
        <v>18</v>
      </c>
      <c r="B63" s="118">
        <v>16100</v>
      </c>
      <c r="C63" s="13"/>
      <c r="D63" s="120">
        <f t="shared" si="12"/>
        <v>0</v>
      </c>
      <c r="E63" s="143" t="s">
        <v>18</v>
      </c>
      <c r="F63" s="118">
        <f t="shared" ref="F63:F65" si="14">C15</f>
        <v>17200</v>
      </c>
      <c r="G63" s="13"/>
      <c r="H63" s="120">
        <f t="shared" si="13"/>
        <v>0</v>
      </c>
      <c r="J63" s="64"/>
    </row>
    <row r="64" spans="1:10" ht="15" customHeight="1" x14ac:dyDescent="0.2">
      <c r="A64" s="142" t="s">
        <v>19</v>
      </c>
      <c r="B64" s="118">
        <v>20600</v>
      </c>
      <c r="C64" s="13"/>
      <c r="D64" s="120">
        <f t="shared" si="12"/>
        <v>0</v>
      </c>
      <c r="E64" s="143" t="s">
        <v>19</v>
      </c>
      <c r="F64" s="118">
        <f t="shared" si="14"/>
        <v>22000</v>
      </c>
      <c r="G64" s="13"/>
      <c r="H64" s="120">
        <f t="shared" si="13"/>
        <v>0</v>
      </c>
      <c r="J64" s="64"/>
    </row>
    <row r="65" spans="1:10" ht="15" customHeight="1" thickBot="1" x14ac:dyDescent="0.25">
      <c r="A65" s="142" t="s">
        <v>20</v>
      </c>
      <c r="B65" s="118">
        <v>23400</v>
      </c>
      <c r="C65" s="13"/>
      <c r="D65" s="120">
        <f t="shared" si="12"/>
        <v>0</v>
      </c>
      <c r="E65" s="143" t="s">
        <v>20</v>
      </c>
      <c r="F65" s="118">
        <f t="shared" si="14"/>
        <v>25000</v>
      </c>
      <c r="G65" s="13"/>
      <c r="H65" s="120">
        <f t="shared" si="13"/>
        <v>0</v>
      </c>
      <c r="J65" s="64"/>
    </row>
    <row r="66" spans="1:10" ht="15" hidden="1" customHeight="1" thickBot="1" x14ac:dyDescent="0.25">
      <c r="A66" s="121"/>
      <c r="B66" s="122"/>
      <c r="C66" s="123">
        <v>0</v>
      </c>
      <c r="D66" s="124">
        <f t="shared" si="12"/>
        <v>0</v>
      </c>
      <c r="E66" s="121"/>
      <c r="F66" s="122"/>
      <c r="G66" s="123">
        <v>0</v>
      </c>
      <c r="H66" s="124">
        <f t="shared" si="13"/>
        <v>0</v>
      </c>
      <c r="J66" s="64"/>
    </row>
    <row r="67" spans="1:10" ht="27" customHeight="1" thickBot="1" x14ac:dyDescent="0.25">
      <c r="A67" s="148" t="s">
        <v>35</v>
      </c>
      <c r="B67" s="149"/>
      <c r="C67" s="125">
        <f>SUM(C60:C66)</f>
        <v>0</v>
      </c>
      <c r="D67" s="126">
        <f>+D61+D62+D63+D64+D65</f>
        <v>0</v>
      </c>
      <c r="E67" s="148" t="s">
        <v>35</v>
      </c>
      <c r="F67" s="149"/>
      <c r="G67" s="125">
        <f>SUM(G60:G66)</f>
        <v>0</v>
      </c>
      <c r="H67" s="126">
        <f>+H61+H62+H63+H64+H65</f>
        <v>0</v>
      </c>
      <c r="J67" s="64"/>
    </row>
    <row r="68" spans="1:10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</row>
    <row r="69" spans="1:10" ht="13.5" thickBot="1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</row>
    <row r="70" spans="1:10" s="64" customFormat="1" ht="23.1" customHeight="1" x14ac:dyDescent="0.2">
      <c r="A70" s="144" t="s">
        <v>36</v>
      </c>
      <c r="B70" s="152">
        <f>D56</f>
        <v>0</v>
      </c>
      <c r="C70" s="153"/>
      <c r="D70" s="127"/>
    </row>
    <row r="71" spans="1:10" s="64" customFormat="1" ht="23.1" customHeight="1" x14ac:dyDescent="0.2">
      <c r="A71" s="115" t="s">
        <v>37</v>
      </c>
      <c r="B71" s="154">
        <f>D67+H67</f>
        <v>0</v>
      </c>
      <c r="C71" s="155"/>
    </row>
    <row r="72" spans="1:10" s="64" customFormat="1" ht="23.1" customHeight="1" x14ac:dyDescent="0.2">
      <c r="A72" s="145" t="s">
        <v>38</v>
      </c>
      <c r="B72" s="156">
        <f>B54*278</f>
        <v>0</v>
      </c>
      <c r="C72" s="157"/>
      <c r="D72" s="128"/>
    </row>
    <row r="73" spans="1:10" s="64" customFormat="1" ht="23.1" customHeight="1" x14ac:dyDescent="0.2">
      <c r="A73" s="78" t="s">
        <v>39</v>
      </c>
      <c r="B73" s="158">
        <f>B70*10%</f>
        <v>0</v>
      </c>
      <c r="C73" s="159"/>
      <c r="D73" s="80"/>
    </row>
    <row r="74" spans="1:10" s="64" customFormat="1" ht="23.1" customHeight="1" x14ac:dyDescent="0.2">
      <c r="A74" s="145" t="s">
        <v>40</v>
      </c>
      <c r="B74" s="156">
        <f>ROUND((B70-B72-B73)*70%,0)</f>
        <v>0</v>
      </c>
      <c r="C74" s="157"/>
      <c r="D74" s="80"/>
      <c r="E74" s="76"/>
      <c r="F74" s="76"/>
      <c r="G74" s="76"/>
    </row>
    <row r="75" spans="1:10" s="64" customFormat="1" ht="23.1" customHeight="1" thickBot="1" x14ac:dyDescent="0.25">
      <c r="A75" s="146" t="s">
        <v>52</v>
      </c>
      <c r="B75" s="160">
        <f>ROUND((B70-B72-B73)*30%,0)</f>
        <v>0</v>
      </c>
      <c r="C75" s="161"/>
      <c r="D75" s="80"/>
      <c r="E75" s="89"/>
      <c r="F75" s="89"/>
      <c r="G75" s="89"/>
    </row>
    <row r="76" spans="1:10" ht="20.25" customHeight="1" x14ac:dyDescent="0.2">
      <c r="A76" s="64"/>
      <c r="B76" s="64"/>
      <c r="C76" s="64"/>
      <c r="D76" s="80"/>
      <c r="E76" s="151" t="s">
        <v>47</v>
      </c>
      <c r="F76" s="151"/>
      <c r="G76" s="151"/>
      <c r="H76" s="64"/>
      <c r="I76" s="64"/>
      <c r="J76" s="64"/>
    </row>
    <row r="77" spans="1:10" ht="14.25" customHeight="1" x14ac:dyDescent="0.2">
      <c r="A77" s="150"/>
      <c r="B77" s="150"/>
      <c r="C77" s="150"/>
      <c r="D77" s="150"/>
      <c r="E77" s="150"/>
      <c r="F77" s="150"/>
      <c r="G77" s="150"/>
      <c r="H77" s="150"/>
      <c r="I77" s="150"/>
      <c r="J77" s="150"/>
    </row>
    <row r="78" spans="1:10" ht="15.75" customHeight="1" x14ac:dyDescent="0.2">
      <c r="A78" s="150"/>
      <c r="B78" s="150"/>
      <c r="C78" s="150"/>
      <c r="D78" s="150"/>
      <c r="E78" s="150"/>
      <c r="F78" s="150"/>
      <c r="G78" s="150"/>
      <c r="H78" s="150"/>
      <c r="I78" s="150"/>
      <c r="J78" s="150"/>
    </row>
    <row r="79" spans="1:10" ht="20.100000000000001" customHeight="1" x14ac:dyDescent="0.2">
      <c r="A79" s="64"/>
      <c r="B79" s="64"/>
      <c r="C79" s="64"/>
      <c r="D79" s="80"/>
      <c r="E79" s="64"/>
      <c r="F79" s="64"/>
      <c r="G79" s="64"/>
      <c r="H79" s="64"/>
      <c r="I79" s="64"/>
      <c r="J79" s="64"/>
    </row>
    <row r="80" spans="1:10" ht="20.100000000000001" customHeight="1" x14ac:dyDescent="0.2">
      <c r="A80" s="64"/>
      <c r="B80" s="64"/>
      <c r="C80" s="64"/>
      <c r="D80" s="80"/>
      <c r="E80" s="64"/>
      <c r="F80" s="64"/>
      <c r="G80" s="64"/>
      <c r="H80" s="64"/>
      <c r="I80" s="64"/>
      <c r="J80" s="64"/>
    </row>
    <row r="81" spans="1:10" ht="20.100000000000001" customHeight="1" x14ac:dyDescent="0.2">
      <c r="A81" s="151"/>
      <c r="B81" s="151"/>
      <c r="C81" s="151"/>
      <c r="D81" s="80"/>
      <c r="E81" s="64"/>
      <c r="F81" s="64"/>
      <c r="G81" s="64"/>
      <c r="H81" s="64"/>
      <c r="I81" s="64"/>
      <c r="J81" s="64"/>
    </row>
    <row r="82" spans="1:10" ht="20.100000000000001" customHeight="1" x14ac:dyDescent="0.2">
      <c r="D82" s="80"/>
      <c r="E82" s="64"/>
      <c r="F82" s="64"/>
      <c r="G82" s="64"/>
      <c r="H82" s="64"/>
      <c r="I82" s="64"/>
      <c r="J82" s="64"/>
    </row>
    <row r="83" spans="1:10" ht="20.100000000000001" customHeight="1" x14ac:dyDescent="0.2">
      <c r="A83" s="64"/>
      <c r="B83" s="64"/>
      <c r="C83" s="64"/>
      <c r="E83" s="64"/>
      <c r="F83" s="64"/>
      <c r="G83" s="64"/>
      <c r="H83" s="64"/>
      <c r="I83" s="64"/>
      <c r="J83" s="64"/>
    </row>
    <row r="84" spans="1:10" ht="0.75" customHeight="1" x14ac:dyDescent="0.2">
      <c r="A84" s="64"/>
      <c r="B84" s="64"/>
      <c r="C84" s="64"/>
      <c r="E84" s="64"/>
      <c r="F84" s="64"/>
      <c r="G84" s="64"/>
      <c r="H84" s="64"/>
      <c r="I84" s="64"/>
      <c r="J84" s="64"/>
    </row>
    <row r="85" spans="1:10" ht="19.5" customHeight="1" x14ac:dyDescent="0.2">
      <c r="E85" s="64"/>
      <c r="F85" s="64"/>
      <c r="G85" s="64"/>
      <c r="H85" s="64"/>
      <c r="I85" s="64"/>
      <c r="J85" s="64"/>
    </row>
    <row r="86" spans="1:10" ht="19.5" customHeight="1" x14ac:dyDescent="0.2">
      <c r="E86" s="64"/>
      <c r="F86" s="64"/>
      <c r="G86" s="64"/>
      <c r="H86" s="64"/>
      <c r="I86" s="64"/>
      <c r="J86" s="64"/>
    </row>
    <row r="87" spans="1:10" ht="19.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</row>
    <row r="88" spans="1:10" ht="19.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</row>
    <row r="89" spans="1:10" ht="20.100000000000001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</row>
    <row r="90" spans="1:10" ht="20.100000000000001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</row>
    <row r="91" spans="1:10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</row>
    <row r="92" spans="1:10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</row>
    <row r="93" spans="1:10" x14ac:dyDescent="0.2">
      <c r="A93" s="64"/>
      <c r="B93" s="64"/>
      <c r="C93" s="64"/>
      <c r="D93" s="64"/>
      <c r="G93" s="64"/>
      <c r="H93" s="64"/>
      <c r="I93" s="64"/>
      <c r="J93" s="64"/>
    </row>
    <row r="94" spans="1:10" x14ac:dyDescent="0.2">
      <c r="G94" s="64"/>
      <c r="H94" s="64"/>
      <c r="I94" s="64"/>
      <c r="J94" s="64"/>
    </row>
    <row r="95" spans="1:10" x14ac:dyDescent="0.2">
      <c r="G95" s="64"/>
      <c r="H95" s="64"/>
      <c r="I95" s="64"/>
      <c r="J95" s="64"/>
    </row>
    <row r="96" spans="1:10" x14ac:dyDescent="0.2">
      <c r="G96" s="64"/>
      <c r="H96" s="64"/>
      <c r="I96" s="64"/>
      <c r="J96" s="64"/>
    </row>
    <row r="97" spans="7:10" x14ac:dyDescent="0.2">
      <c r="G97" s="64"/>
      <c r="H97" s="64"/>
      <c r="I97" s="64"/>
      <c r="J97" s="64"/>
    </row>
    <row r="98" spans="7:10" x14ac:dyDescent="0.2">
      <c r="G98" s="64"/>
      <c r="H98" s="64"/>
      <c r="I98" s="64"/>
      <c r="J98" s="64"/>
    </row>
    <row r="99" spans="7:10" x14ac:dyDescent="0.2">
      <c r="G99" s="64"/>
      <c r="H99" s="64"/>
      <c r="I99" s="64"/>
      <c r="J99" s="64"/>
    </row>
    <row r="100" spans="7:10" x14ac:dyDescent="0.2">
      <c r="G100" s="64"/>
      <c r="H100" s="64"/>
      <c r="I100" s="64"/>
      <c r="J100" s="64"/>
    </row>
    <row r="101" spans="7:10" x14ac:dyDescent="0.2">
      <c r="G101" s="64"/>
      <c r="H101" s="64"/>
      <c r="I101" s="64"/>
      <c r="J101" s="64"/>
    </row>
    <row r="102" spans="7:10" x14ac:dyDescent="0.2">
      <c r="G102" s="64"/>
      <c r="H102" s="64"/>
      <c r="I102" s="64"/>
      <c r="J102" s="64"/>
    </row>
    <row r="103" spans="7:10" x14ac:dyDescent="0.2">
      <c r="G103" s="64"/>
      <c r="H103" s="64"/>
      <c r="I103" s="64"/>
      <c r="J103" s="64"/>
    </row>
    <row r="104" spans="7:10" x14ac:dyDescent="0.2">
      <c r="G104" s="64"/>
      <c r="H104" s="64"/>
      <c r="I104" s="64"/>
      <c r="J104" s="64"/>
    </row>
    <row r="105" spans="7:10" x14ac:dyDescent="0.2">
      <c r="G105" s="64"/>
      <c r="H105" s="64"/>
      <c r="I105" s="64"/>
      <c r="J105" s="64"/>
    </row>
    <row r="106" spans="7:10" x14ac:dyDescent="0.2">
      <c r="G106" s="64"/>
      <c r="H106" s="64"/>
      <c r="I106" s="64"/>
      <c r="J106" s="64"/>
    </row>
    <row r="107" spans="7:10" x14ac:dyDescent="0.2">
      <c r="G107" s="64"/>
      <c r="H107" s="64"/>
      <c r="I107" s="64"/>
      <c r="J107" s="64"/>
    </row>
    <row r="108" spans="7:10" x14ac:dyDescent="0.2">
      <c r="G108" s="64"/>
      <c r="H108" s="64"/>
      <c r="I108" s="64"/>
      <c r="J108" s="64"/>
    </row>
    <row r="109" spans="7:10" x14ac:dyDescent="0.2">
      <c r="G109" s="64"/>
      <c r="H109" s="64"/>
      <c r="I109" s="64"/>
      <c r="J109" s="64"/>
    </row>
    <row r="110" spans="7:10" x14ac:dyDescent="0.2">
      <c r="G110" s="64"/>
      <c r="H110" s="64"/>
      <c r="I110" s="64"/>
      <c r="J110" s="64"/>
    </row>
    <row r="111" spans="7:10" x14ac:dyDescent="0.2">
      <c r="G111" s="64"/>
      <c r="H111" s="64"/>
      <c r="I111" s="64"/>
      <c r="J111" s="64"/>
    </row>
    <row r="112" spans="7:10" x14ac:dyDescent="0.2">
      <c r="G112" s="64"/>
      <c r="H112" s="64"/>
      <c r="I112" s="64"/>
      <c r="J112" s="64"/>
    </row>
    <row r="113" spans="7:10" x14ac:dyDescent="0.2">
      <c r="G113" s="64"/>
      <c r="H113" s="64"/>
      <c r="I113" s="64"/>
      <c r="J113" s="64"/>
    </row>
    <row r="114" spans="7:10" x14ac:dyDescent="0.2">
      <c r="G114" s="64"/>
      <c r="H114" s="64"/>
      <c r="I114" s="64"/>
      <c r="J114" s="64"/>
    </row>
  </sheetData>
  <sheetProtection password="DC73" sheet="1" objects="1" scenarios="1"/>
  <mergeCells count="27">
    <mergeCell ref="A58:D58"/>
    <mergeCell ref="A1:A4"/>
    <mergeCell ref="B1:F4"/>
    <mergeCell ref="G1:H1"/>
    <mergeCell ref="G2:H2"/>
    <mergeCell ref="G3:H3"/>
    <mergeCell ref="G4:H4"/>
    <mergeCell ref="B6:C6"/>
    <mergeCell ref="B8:D8"/>
    <mergeCell ref="A10:H10"/>
    <mergeCell ref="A26:H26"/>
    <mergeCell ref="A42:H42"/>
    <mergeCell ref="E58:H58"/>
    <mergeCell ref="A60:A61"/>
    <mergeCell ref="A67:B67"/>
    <mergeCell ref="A77:J77"/>
    <mergeCell ref="A78:J78"/>
    <mergeCell ref="A81:C81"/>
    <mergeCell ref="B70:C70"/>
    <mergeCell ref="B71:C71"/>
    <mergeCell ref="B72:C72"/>
    <mergeCell ref="B73:C73"/>
    <mergeCell ref="B74:C74"/>
    <mergeCell ref="E76:G76"/>
    <mergeCell ref="E60:E61"/>
    <mergeCell ref="E67:F67"/>
    <mergeCell ref="B75:C75"/>
  </mergeCells>
  <printOptions horizontalCentered="1" verticalCentered="1"/>
  <pageMargins left="0.59027777777777779" right="0.39374999999999999" top="0.2" bottom="0.59027777777777779" header="0.51180555555555551" footer="0"/>
  <pageSetup paperSize="5" scale="59" firstPageNumber="0" orientation="portrait" r:id="rId1"/>
  <headerFooter alignWithMargins="0">
    <oddFooter>&amp;LVersion 2&amp;C&amp;D - &amp;T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/>
  <dimension ref="A1:J114"/>
  <sheetViews>
    <sheetView zoomScale="90" zoomScaleNormal="90" workbookViewId="0">
      <selection activeCell="E59" sqref="E59"/>
    </sheetView>
  </sheetViews>
  <sheetFormatPr baseColWidth="10" defaultRowHeight="12.75" x14ac:dyDescent="0.2"/>
  <cols>
    <col min="1" max="1" width="21.85546875" style="17" customWidth="1"/>
    <col min="2" max="2" width="14.28515625" style="17" customWidth="1"/>
    <col min="3" max="3" width="13.5703125" style="17" customWidth="1"/>
    <col min="4" max="4" width="14.42578125" style="17" customWidth="1"/>
    <col min="5" max="6" width="13.5703125" style="17" customWidth="1"/>
    <col min="7" max="7" width="13.140625" style="17" customWidth="1"/>
    <col min="8" max="8" width="13.5703125" style="17" customWidth="1"/>
    <col min="9" max="9" width="15.140625" style="17" customWidth="1"/>
    <col min="10" max="16384" width="11.42578125" style="17"/>
  </cols>
  <sheetData>
    <row r="1" spans="1:8" ht="48" customHeight="1" x14ac:dyDescent="0.2">
      <c r="A1" s="167"/>
      <c r="B1" s="168" t="s">
        <v>50</v>
      </c>
      <c r="C1" s="168"/>
      <c r="D1" s="168"/>
      <c r="E1" s="168"/>
      <c r="F1" s="169"/>
      <c r="G1" s="170"/>
      <c r="H1" s="170"/>
    </row>
    <row r="2" spans="1:8" x14ac:dyDescent="0.15">
      <c r="A2" s="167"/>
      <c r="B2" s="167"/>
      <c r="C2" s="168"/>
      <c r="D2" s="168"/>
      <c r="E2" s="168"/>
      <c r="F2" s="168"/>
      <c r="G2" s="171" t="s">
        <v>51</v>
      </c>
      <c r="H2" s="171" t="s">
        <v>0</v>
      </c>
    </row>
    <row r="3" spans="1:8" ht="14.25" customHeight="1" x14ac:dyDescent="0.15">
      <c r="A3" s="167"/>
      <c r="B3" s="167"/>
      <c r="C3" s="168"/>
      <c r="D3" s="168"/>
      <c r="E3" s="168"/>
      <c r="F3" s="168"/>
      <c r="G3" s="172" t="s">
        <v>49</v>
      </c>
      <c r="H3" s="172" t="s">
        <v>1</v>
      </c>
    </row>
    <row r="4" spans="1:8" ht="14.25" customHeight="1" x14ac:dyDescent="0.15">
      <c r="A4" s="167"/>
      <c r="B4" s="167"/>
      <c r="C4" s="168"/>
      <c r="D4" s="168"/>
      <c r="E4" s="168"/>
      <c r="F4" s="168"/>
      <c r="G4" s="172" t="s">
        <v>2</v>
      </c>
      <c r="H4" s="172" t="s">
        <v>2</v>
      </c>
    </row>
    <row r="5" spans="1:8" ht="14.25" customHeight="1" x14ac:dyDescent="0.2">
      <c r="A5" s="1"/>
      <c r="B5" s="97"/>
      <c r="C5" s="97"/>
      <c r="D5" s="41"/>
      <c r="E5" s="41"/>
      <c r="F5" s="41"/>
      <c r="G5" s="41"/>
      <c r="H5" s="41"/>
    </row>
    <row r="6" spans="1:8" ht="12.75" customHeight="1" x14ac:dyDescent="0.2">
      <c r="A6" s="1" t="s">
        <v>3</v>
      </c>
      <c r="B6" s="173" t="str">
        <f>RIM!B6</f>
        <v>PANDEQUESO</v>
      </c>
      <c r="C6" s="173"/>
      <c r="D6" s="41"/>
    </row>
    <row r="7" spans="1:8" x14ac:dyDescent="0.2">
      <c r="A7" s="1"/>
      <c r="B7" s="93"/>
      <c r="C7" s="93"/>
      <c r="D7" s="41"/>
    </row>
    <row r="8" spans="1:8" ht="12.75" customHeight="1" x14ac:dyDescent="0.2">
      <c r="A8" s="1" t="s">
        <v>5</v>
      </c>
      <c r="B8" s="174">
        <f>IF(DAY(RIM!B8+28)&lt;5,"N/A",(RIM!B8+28))</f>
        <v>42672</v>
      </c>
      <c r="C8" s="174"/>
      <c r="D8" s="174"/>
      <c r="E8" s="41"/>
      <c r="F8" s="41"/>
      <c r="G8" s="41"/>
      <c r="H8" s="41"/>
    </row>
    <row r="9" spans="1:8" ht="13.5" thickBot="1" x14ac:dyDescent="0.25"/>
    <row r="10" spans="1:8" ht="15.75" customHeight="1" thickBot="1" x14ac:dyDescent="0.25">
      <c r="A10" s="175" t="s">
        <v>6</v>
      </c>
      <c r="B10" s="175"/>
      <c r="C10" s="175"/>
      <c r="D10" s="175"/>
      <c r="E10" s="175"/>
      <c r="F10" s="175"/>
      <c r="G10" s="175"/>
      <c r="H10" s="175"/>
    </row>
    <row r="11" spans="1:8" ht="36.75" thickBot="1" x14ac:dyDescent="0.25">
      <c r="A11" s="23" t="s">
        <v>7</v>
      </c>
      <c r="B11" s="23" t="s">
        <v>8</v>
      </c>
      <c r="C11" s="23" t="s">
        <v>9</v>
      </c>
      <c r="D11" s="23" t="s">
        <v>10</v>
      </c>
      <c r="E11" s="23" t="s">
        <v>11</v>
      </c>
      <c r="F11" s="23" t="s">
        <v>12</v>
      </c>
      <c r="G11" s="23" t="s">
        <v>13</v>
      </c>
      <c r="H11" s="23" t="s">
        <v>14</v>
      </c>
    </row>
    <row r="12" spans="1:8" ht="15" customHeight="1" x14ac:dyDescent="0.2">
      <c r="A12" s="24" t="s">
        <v>15</v>
      </c>
      <c r="B12" s="8"/>
      <c r="C12" s="25">
        <v>7400</v>
      </c>
      <c r="D12" s="25">
        <f t="shared" ref="D12:D20" si="0">C12*B12</f>
        <v>0</v>
      </c>
      <c r="E12" s="8"/>
      <c r="F12" s="8"/>
      <c r="G12" s="8"/>
      <c r="H12" s="26">
        <f t="shared" ref="H12:H20" si="1">B12+E12+F12+G12</f>
        <v>0</v>
      </c>
    </row>
    <row r="13" spans="1:8" ht="15" customHeight="1" x14ac:dyDescent="0.2">
      <c r="A13" s="27" t="s">
        <v>16</v>
      </c>
      <c r="B13" s="10"/>
      <c r="C13" s="25">
        <v>3400</v>
      </c>
      <c r="D13" s="28">
        <f t="shared" si="0"/>
        <v>0</v>
      </c>
      <c r="E13" s="10"/>
      <c r="F13" s="8"/>
      <c r="G13" s="8"/>
      <c r="H13" s="29">
        <f t="shared" si="1"/>
        <v>0</v>
      </c>
    </row>
    <row r="14" spans="1:8" ht="15" customHeight="1" x14ac:dyDescent="0.2">
      <c r="A14" s="27" t="s">
        <v>17</v>
      </c>
      <c r="B14" s="10"/>
      <c r="C14" s="25">
        <v>8100</v>
      </c>
      <c r="D14" s="28">
        <f t="shared" si="0"/>
        <v>0</v>
      </c>
      <c r="E14" s="10"/>
      <c r="F14" s="8"/>
      <c r="G14" s="8"/>
      <c r="H14" s="29">
        <f t="shared" si="1"/>
        <v>0</v>
      </c>
    </row>
    <row r="15" spans="1:8" ht="15" customHeight="1" x14ac:dyDescent="0.2">
      <c r="A15" s="27" t="s">
        <v>18</v>
      </c>
      <c r="B15" s="10"/>
      <c r="C15" s="25">
        <v>17200</v>
      </c>
      <c r="D15" s="28">
        <f t="shared" si="0"/>
        <v>0</v>
      </c>
      <c r="E15" s="10"/>
      <c r="F15" s="8"/>
      <c r="G15" s="8"/>
      <c r="H15" s="29">
        <f t="shared" si="1"/>
        <v>0</v>
      </c>
    </row>
    <row r="16" spans="1:8" ht="15" customHeight="1" x14ac:dyDescent="0.2">
      <c r="A16" s="27" t="s">
        <v>19</v>
      </c>
      <c r="B16" s="10"/>
      <c r="C16" s="25">
        <v>22000</v>
      </c>
      <c r="D16" s="28">
        <f t="shared" si="0"/>
        <v>0</v>
      </c>
      <c r="E16" s="10"/>
      <c r="F16" s="8"/>
      <c r="G16" s="8"/>
      <c r="H16" s="29">
        <f t="shared" si="1"/>
        <v>0</v>
      </c>
    </row>
    <row r="17" spans="1:8" ht="15" customHeight="1" x14ac:dyDescent="0.2">
      <c r="A17" s="27" t="s">
        <v>20</v>
      </c>
      <c r="B17" s="10"/>
      <c r="C17" s="25">
        <v>25000</v>
      </c>
      <c r="D17" s="28">
        <f t="shared" si="0"/>
        <v>0</v>
      </c>
      <c r="E17" s="10"/>
      <c r="F17" s="8"/>
      <c r="G17" s="8"/>
      <c r="H17" s="29">
        <f t="shared" si="1"/>
        <v>0</v>
      </c>
    </row>
    <row r="18" spans="1:8" ht="15" customHeight="1" x14ac:dyDescent="0.2">
      <c r="A18" s="27" t="s">
        <v>21</v>
      </c>
      <c r="B18" s="10"/>
      <c r="C18" s="25">
        <v>5700</v>
      </c>
      <c r="D18" s="28">
        <f t="shared" si="0"/>
        <v>0</v>
      </c>
      <c r="E18" s="10"/>
      <c r="F18" s="8"/>
      <c r="G18" s="8"/>
      <c r="H18" s="29">
        <f t="shared" si="1"/>
        <v>0</v>
      </c>
    </row>
    <row r="19" spans="1:8" ht="15" customHeight="1" x14ac:dyDescent="0.2">
      <c r="A19" s="27" t="s">
        <v>22</v>
      </c>
      <c r="B19" s="10"/>
      <c r="C19" s="25">
        <v>7400</v>
      </c>
      <c r="D19" s="28">
        <f t="shared" si="0"/>
        <v>0</v>
      </c>
      <c r="E19" s="10"/>
      <c r="F19" s="8"/>
      <c r="G19" s="8"/>
      <c r="H19" s="29">
        <f t="shared" si="1"/>
        <v>0</v>
      </c>
    </row>
    <row r="20" spans="1:8" ht="15" customHeight="1" thickBot="1" x14ac:dyDescent="0.25">
      <c r="A20" s="98" t="s">
        <v>23</v>
      </c>
      <c r="B20" s="12"/>
      <c r="C20" s="99">
        <v>7700</v>
      </c>
      <c r="D20" s="100">
        <f t="shared" si="0"/>
        <v>0</v>
      </c>
      <c r="E20" s="10"/>
      <c r="F20" s="8"/>
      <c r="G20" s="8"/>
      <c r="H20" s="29">
        <f t="shared" si="1"/>
        <v>0</v>
      </c>
    </row>
    <row r="21" spans="1:8" ht="15" customHeight="1" thickBot="1" x14ac:dyDescent="0.25">
      <c r="A21" s="101" t="s">
        <v>24</v>
      </c>
      <c r="B21" s="102">
        <f>SUM(B12:B20)</f>
        <v>0</v>
      </c>
      <c r="C21" s="137"/>
      <c r="D21" s="103">
        <f>SUM(D12:D20)</f>
        <v>0</v>
      </c>
      <c r="E21" s="104">
        <f>SUM(E12:E20)</f>
        <v>0</v>
      </c>
      <c r="F21" s="104">
        <f t="shared" ref="F21:G21" si="2">SUM(F12:F20)</f>
        <v>0</v>
      </c>
      <c r="G21" s="104">
        <f t="shared" si="2"/>
        <v>0</v>
      </c>
      <c r="H21" s="106">
        <f>SUM(H12:H20)</f>
        <v>0</v>
      </c>
    </row>
    <row r="22" spans="1:8" ht="15" customHeight="1" x14ac:dyDescent="0.2">
      <c r="A22" s="107" t="s">
        <v>25</v>
      </c>
      <c r="B22" s="108">
        <f>SUM(B12:B17)</f>
        <v>0</v>
      </c>
      <c r="C22" s="138"/>
      <c r="D22" s="15">
        <f>+B22*278</f>
        <v>0</v>
      </c>
      <c r="E22" s="37"/>
      <c r="F22" s="37"/>
      <c r="G22" s="37"/>
      <c r="H22" s="37"/>
    </row>
    <row r="23" spans="1:8" ht="15" customHeight="1" x14ac:dyDescent="0.2">
      <c r="A23" s="34" t="s">
        <v>26</v>
      </c>
      <c r="B23" s="139"/>
      <c r="C23" s="139"/>
      <c r="D23" s="3"/>
      <c r="E23" s="41"/>
      <c r="F23" s="41"/>
      <c r="G23" s="41"/>
      <c r="H23" s="41"/>
    </row>
    <row r="24" spans="1:8" ht="15" customHeight="1" thickBot="1" x14ac:dyDescent="0.25">
      <c r="A24" s="38" t="s">
        <v>27</v>
      </c>
      <c r="B24" s="140"/>
      <c r="C24" s="140"/>
      <c r="D24" s="40">
        <f>D23+D21</f>
        <v>0</v>
      </c>
      <c r="E24" s="41"/>
      <c r="F24" s="41"/>
      <c r="G24" s="41"/>
      <c r="H24" s="41"/>
    </row>
    <row r="25" spans="1:8" ht="13.5" thickBot="1" x14ac:dyDescent="0.25"/>
    <row r="26" spans="1:8" ht="15.75" customHeight="1" thickBot="1" x14ac:dyDescent="0.25">
      <c r="A26" s="175" t="s">
        <v>28</v>
      </c>
      <c r="B26" s="175"/>
      <c r="C26" s="175"/>
      <c r="D26" s="175"/>
      <c r="E26" s="175"/>
      <c r="F26" s="175"/>
      <c r="G26" s="175"/>
      <c r="H26" s="175"/>
    </row>
    <row r="27" spans="1:8" ht="36.75" thickBot="1" x14ac:dyDescent="0.25">
      <c r="A27" s="23" t="s">
        <v>7</v>
      </c>
      <c r="B27" s="23" t="s">
        <v>8</v>
      </c>
      <c r="C27" s="23" t="s">
        <v>9</v>
      </c>
      <c r="D27" s="23" t="s">
        <v>10</v>
      </c>
      <c r="E27" s="23" t="s">
        <v>11</v>
      </c>
      <c r="F27" s="23" t="s">
        <v>12</v>
      </c>
      <c r="G27" s="23" t="s">
        <v>13</v>
      </c>
      <c r="H27" s="23" t="s">
        <v>29</v>
      </c>
    </row>
    <row r="28" spans="1:8" ht="15" customHeight="1" x14ac:dyDescent="0.2">
      <c r="A28" s="109" t="s">
        <v>15</v>
      </c>
      <c r="B28" s="11"/>
      <c r="C28" s="25">
        <f>C12</f>
        <v>7400</v>
      </c>
      <c r="D28" s="110">
        <f t="shared" ref="D28:D36" si="3">C28*B28</f>
        <v>0</v>
      </c>
      <c r="E28" s="11"/>
      <c r="F28" s="11"/>
      <c r="G28" s="11"/>
      <c r="H28" s="111">
        <f t="shared" ref="H28:H36" si="4">B28+E28+F28+G28</f>
        <v>0</v>
      </c>
    </row>
    <row r="29" spans="1:8" ht="15" customHeight="1" x14ac:dyDescent="0.2">
      <c r="A29" s="27" t="s">
        <v>16</v>
      </c>
      <c r="B29" s="10"/>
      <c r="C29" s="25">
        <f t="shared" ref="C29:C36" si="5">C13</f>
        <v>3400</v>
      </c>
      <c r="D29" s="28">
        <f t="shared" si="3"/>
        <v>0</v>
      </c>
      <c r="E29" s="10"/>
      <c r="F29" s="8"/>
      <c r="G29" s="8"/>
      <c r="H29" s="29">
        <f t="shared" si="4"/>
        <v>0</v>
      </c>
    </row>
    <row r="30" spans="1:8" ht="15" customHeight="1" x14ac:dyDescent="0.2">
      <c r="A30" s="27" t="s">
        <v>17</v>
      </c>
      <c r="B30" s="10"/>
      <c r="C30" s="25">
        <f t="shared" si="5"/>
        <v>8100</v>
      </c>
      <c r="D30" s="28">
        <f t="shared" si="3"/>
        <v>0</v>
      </c>
      <c r="E30" s="10"/>
      <c r="F30" s="8"/>
      <c r="G30" s="8"/>
      <c r="H30" s="29">
        <f t="shared" si="4"/>
        <v>0</v>
      </c>
    </row>
    <row r="31" spans="1:8" ht="15" customHeight="1" x14ac:dyDescent="0.2">
      <c r="A31" s="27" t="s">
        <v>18</v>
      </c>
      <c r="B31" s="10"/>
      <c r="C31" s="25">
        <f t="shared" si="5"/>
        <v>17200</v>
      </c>
      <c r="D31" s="28">
        <f t="shared" si="3"/>
        <v>0</v>
      </c>
      <c r="E31" s="10"/>
      <c r="F31" s="8"/>
      <c r="G31" s="8"/>
      <c r="H31" s="29">
        <f t="shared" si="4"/>
        <v>0</v>
      </c>
    </row>
    <row r="32" spans="1:8" ht="15" customHeight="1" x14ac:dyDescent="0.2">
      <c r="A32" s="27" t="s">
        <v>19</v>
      </c>
      <c r="B32" s="10"/>
      <c r="C32" s="25">
        <f t="shared" si="5"/>
        <v>22000</v>
      </c>
      <c r="D32" s="28">
        <f t="shared" si="3"/>
        <v>0</v>
      </c>
      <c r="E32" s="10"/>
      <c r="F32" s="8"/>
      <c r="G32" s="8"/>
      <c r="H32" s="29">
        <f t="shared" si="4"/>
        <v>0</v>
      </c>
    </row>
    <row r="33" spans="1:8" ht="15" customHeight="1" x14ac:dyDescent="0.2">
      <c r="A33" s="27" t="s">
        <v>20</v>
      </c>
      <c r="B33" s="10"/>
      <c r="C33" s="25">
        <f t="shared" si="5"/>
        <v>25000</v>
      </c>
      <c r="D33" s="28">
        <f t="shared" si="3"/>
        <v>0</v>
      </c>
      <c r="E33" s="10"/>
      <c r="F33" s="8"/>
      <c r="G33" s="8"/>
      <c r="H33" s="29">
        <f t="shared" si="4"/>
        <v>0</v>
      </c>
    </row>
    <row r="34" spans="1:8" ht="15" customHeight="1" x14ac:dyDescent="0.2">
      <c r="A34" s="27" t="s">
        <v>21</v>
      </c>
      <c r="B34" s="10"/>
      <c r="C34" s="25">
        <f t="shared" si="5"/>
        <v>5700</v>
      </c>
      <c r="D34" s="28">
        <f t="shared" si="3"/>
        <v>0</v>
      </c>
      <c r="E34" s="10"/>
      <c r="F34" s="8"/>
      <c r="G34" s="8"/>
      <c r="H34" s="29">
        <f t="shared" si="4"/>
        <v>0</v>
      </c>
    </row>
    <row r="35" spans="1:8" ht="15" customHeight="1" x14ac:dyDescent="0.2">
      <c r="A35" s="27" t="s">
        <v>22</v>
      </c>
      <c r="B35" s="10"/>
      <c r="C35" s="25">
        <f t="shared" si="5"/>
        <v>7400</v>
      </c>
      <c r="D35" s="28">
        <f t="shared" si="3"/>
        <v>0</v>
      </c>
      <c r="E35" s="10"/>
      <c r="F35" s="8"/>
      <c r="G35" s="8"/>
      <c r="H35" s="29">
        <f t="shared" si="4"/>
        <v>0</v>
      </c>
    </row>
    <row r="36" spans="1:8" ht="15" customHeight="1" thickBot="1" x14ac:dyDescent="0.25">
      <c r="A36" s="98" t="s">
        <v>23</v>
      </c>
      <c r="B36" s="12"/>
      <c r="C36" s="25">
        <f t="shared" si="5"/>
        <v>7700</v>
      </c>
      <c r="D36" s="100">
        <f t="shared" si="3"/>
        <v>0</v>
      </c>
      <c r="E36" s="10"/>
      <c r="F36" s="8"/>
      <c r="G36" s="8"/>
      <c r="H36" s="29">
        <f t="shared" si="4"/>
        <v>0</v>
      </c>
    </row>
    <row r="37" spans="1:8" ht="15" customHeight="1" thickBot="1" x14ac:dyDescent="0.25">
      <c r="A37" s="101" t="s">
        <v>24</v>
      </c>
      <c r="B37" s="102">
        <f>SUM(B28:B36)</f>
        <v>0</v>
      </c>
      <c r="C37" s="112"/>
      <c r="D37" s="103">
        <f>SUM(D28:D36)</f>
        <v>0</v>
      </c>
      <c r="E37" s="104">
        <f>SUM(E28:E36)</f>
        <v>0</v>
      </c>
      <c r="F37" s="104">
        <f t="shared" ref="F37:G37" si="6">SUM(F28:F36)</f>
        <v>0</v>
      </c>
      <c r="G37" s="104">
        <f t="shared" si="6"/>
        <v>0</v>
      </c>
      <c r="H37" s="106">
        <f>SUM(H28:H36)</f>
        <v>0</v>
      </c>
    </row>
    <row r="38" spans="1:8" ht="15" customHeight="1" x14ac:dyDescent="0.2">
      <c r="A38" s="107" t="s">
        <v>25</v>
      </c>
      <c r="B38" s="108">
        <f>SUM(B28:B33)</f>
        <v>0</v>
      </c>
      <c r="C38" s="138"/>
      <c r="D38" s="15">
        <f>+B38*278</f>
        <v>0</v>
      </c>
      <c r="E38" s="37"/>
      <c r="F38" s="37"/>
      <c r="G38" s="37"/>
      <c r="H38" s="37"/>
    </row>
    <row r="39" spans="1:8" ht="15" customHeight="1" x14ac:dyDescent="0.2">
      <c r="A39" s="34" t="s">
        <v>26</v>
      </c>
      <c r="B39" s="139"/>
      <c r="C39" s="139"/>
      <c r="D39" s="3"/>
      <c r="E39" s="41"/>
      <c r="F39" s="41"/>
      <c r="G39" s="41"/>
      <c r="H39" s="41"/>
    </row>
    <row r="40" spans="1:8" ht="15" customHeight="1" thickBot="1" x14ac:dyDescent="0.25">
      <c r="A40" s="38" t="s">
        <v>30</v>
      </c>
      <c r="B40" s="140"/>
      <c r="C40" s="140"/>
      <c r="D40" s="40">
        <f>D39+D37</f>
        <v>0</v>
      </c>
      <c r="E40" s="41"/>
      <c r="F40" s="41"/>
      <c r="G40" s="41"/>
      <c r="H40" s="41"/>
    </row>
    <row r="41" spans="1:8" ht="12.75" customHeight="1" thickBot="1" x14ac:dyDescent="0.25">
      <c r="A41" s="93"/>
      <c r="B41" s="41"/>
      <c r="C41" s="41"/>
      <c r="D41" s="80"/>
      <c r="E41" s="41"/>
      <c r="F41" s="41"/>
      <c r="G41" s="41"/>
      <c r="H41" s="41"/>
    </row>
    <row r="42" spans="1:8" ht="12.75" customHeight="1" thickBot="1" x14ac:dyDescent="0.25">
      <c r="A42" s="175" t="s">
        <v>31</v>
      </c>
      <c r="B42" s="175"/>
      <c r="C42" s="175"/>
      <c r="D42" s="175"/>
      <c r="E42" s="175"/>
      <c r="F42" s="175"/>
      <c r="G42" s="175"/>
      <c r="H42" s="175"/>
    </row>
    <row r="43" spans="1:8" ht="36.75" thickBot="1" x14ac:dyDescent="0.25">
      <c r="A43" s="23" t="s">
        <v>7</v>
      </c>
      <c r="B43" s="23" t="s">
        <v>8</v>
      </c>
      <c r="C43" s="23" t="s">
        <v>9</v>
      </c>
      <c r="D43" s="23" t="s">
        <v>10</v>
      </c>
      <c r="E43" s="23" t="s">
        <v>11</v>
      </c>
      <c r="F43" s="23" t="s">
        <v>12</v>
      </c>
      <c r="G43" s="23" t="s">
        <v>13</v>
      </c>
      <c r="H43" s="23" t="s">
        <v>32</v>
      </c>
    </row>
    <row r="44" spans="1:8" ht="15" customHeight="1" x14ac:dyDescent="0.2">
      <c r="A44" s="24" t="s">
        <v>15</v>
      </c>
      <c r="B44" s="4">
        <f t="shared" ref="B44:B52" si="7">+B12+B28</f>
        <v>0</v>
      </c>
      <c r="C44" s="25">
        <f>C12</f>
        <v>7400</v>
      </c>
      <c r="D44" s="25">
        <f t="shared" ref="D44:D52" si="8">C44*B44</f>
        <v>0</v>
      </c>
      <c r="E44" s="4">
        <f t="shared" ref="E44:G52" si="9">E12+E28</f>
        <v>0</v>
      </c>
      <c r="F44" s="4">
        <f t="shared" si="9"/>
        <v>0</v>
      </c>
      <c r="G44" s="4">
        <f t="shared" si="9"/>
        <v>0</v>
      </c>
      <c r="H44" s="26">
        <f t="shared" ref="H44:H52" si="10">B44+E44+F44+G44</f>
        <v>0</v>
      </c>
    </row>
    <row r="45" spans="1:8" ht="15" customHeight="1" x14ac:dyDescent="0.2">
      <c r="A45" s="27" t="s">
        <v>16</v>
      </c>
      <c r="B45" s="4">
        <f t="shared" si="7"/>
        <v>0</v>
      </c>
      <c r="C45" s="25">
        <f t="shared" ref="C45:C52" si="11">C13</f>
        <v>3400</v>
      </c>
      <c r="D45" s="28">
        <f t="shared" si="8"/>
        <v>0</v>
      </c>
      <c r="E45" s="5">
        <f t="shared" si="9"/>
        <v>0</v>
      </c>
      <c r="F45" s="5">
        <f t="shared" si="9"/>
        <v>0</v>
      </c>
      <c r="G45" s="5">
        <f t="shared" si="9"/>
        <v>0</v>
      </c>
      <c r="H45" s="29">
        <f t="shared" si="10"/>
        <v>0</v>
      </c>
    </row>
    <row r="46" spans="1:8" ht="15" customHeight="1" x14ac:dyDescent="0.2">
      <c r="A46" s="27" t="s">
        <v>17</v>
      </c>
      <c r="B46" s="4">
        <f t="shared" si="7"/>
        <v>0</v>
      </c>
      <c r="C46" s="25">
        <f t="shared" si="11"/>
        <v>8100</v>
      </c>
      <c r="D46" s="28">
        <f t="shared" si="8"/>
        <v>0</v>
      </c>
      <c r="E46" s="5">
        <f t="shared" si="9"/>
        <v>0</v>
      </c>
      <c r="F46" s="5">
        <f t="shared" si="9"/>
        <v>0</v>
      </c>
      <c r="G46" s="5">
        <f t="shared" si="9"/>
        <v>0</v>
      </c>
      <c r="H46" s="29">
        <f t="shared" si="10"/>
        <v>0</v>
      </c>
    </row>
    <row r="47" spans="1:8" ht="15" customHeight="1" x14ac:dyDescent="0.2">
      <c r="A47" s="27" t="s">
        <v>18</v>
      </c>
      <c r="B47" s="4">
        <f t="shared" si="7"/>
        <v>0</v>
      </c>
      <c r="C47" s="25">
        <f t="shared" si="11"/>
        <v>17200</v>
      </c>
      <c r="D47" s="28">
        <f t="shared" si="8"/>
        <v>0</v>
      </c>
      <c r="E47" s="5">
        <f t="shared" si="9"/>
        <v>0</v>
      </c>
      <c r="F47" s="5">
        <f t="shared" si="9"/>
        <v>0</v>
      </c>
      <c r="G47" s="5">
        <f t="shared" si="9"/>
        <v>0</v>
      </c>
      <c r="H47" s="29">
        <f t="shared" si="10"/>
        <v>0</v>
      </c>
    </row>
    <row r="48" spans="1:8" ht="15" customHeight="1" x14ac:dyDescent="0.2">
      <c r="A48" s="27" t="s">
        <v>19</v>
      </c>
      <c r="B48" s="4">
        <f t="shared" si="7"/>
        <v>0</v>
      </c>
      <c r="C48" s="25">
        <f t="shared" si="11"/>
        <v>22000</v>
      </c>
      <c r="D48" s="28">
        <f t="shared" si="8"/>
        <v>0</v>
      </c>
      <c r="E48" s="5">
        <f t="shared" si="9"/>
        <v>0</v>
      </c>
      <c r="F48" s="5">
        <f t="shared" si="9"/>
        <v>0</v>
      </c>
      <c r="G48" s="5">
        <f t="shared" si="9"/>
        <v>0</v>
      </c>
      <c r="H48" s="29">
        <f t="shared" si="10"/>
        <v>0</v>
      </c>
    </row>
    <row r="49" spans="1:10" ht="15" customHeight="1" x14ac:dyDescent="0.2">
      <c r="A49" s="27" t="s">
        <v>20</v>
      </c>
      <c r="B49" s="4">
        <f t="shared" si="7"/>
        <v>0</v>
      </c>
      <c r="C49" s="25">
        <f t="shared" si="11"/>
        <v>25000</v>
      </c>
      <c r="D49" s="28">
        <f t="shared" si="8"/>
        <v>0</v>
      </c>
      <c r="E49" s="5">
        <f t="shared" si="9"/>
        <v>0</v>
      </c>
      <c r="F49" s="5">
        <f t="shared" si="9"/>
        <v>0</v>
      </c>
      <c r="G49" s="5">
        <f t="shared" si="9"/>
        <v>0</v>
      </c>
      <c r="H49" s="29">
        <f t="shared" si="10"/>
        <v>0</v>
      </c>
    </row>
    <row r="50" spans="1:10" ht="15" customHeight="1" x14ac:dyDescent="0.2">
      <c r="A50" s="27" t="s">
        <v>21</v>
      </c>
      <c r="B50" s="4">
        <f t="shared" si="7"/>
        <v>0</v>
      </c>
      <c r="C50" s="25">
        <f t="shared" si="11"/>
        <v>5700</v>
      </c>
      <c r="D50" s="28">
        <f t="shared" si="8"/>
        <v>0</v>
      </c>
      <c r="E50" s="5">
        <f t="shared" si="9"/>
        <v>0</v>
      </c>
      <c r="F50" s="5">
        <f t="shared" si="9"/>
        <v>0</v>
      </c>
      <c r="G50" s="5">
        <f t="shared" si="9"/>
        <v>0</v>
      </c>
      <c r="H50" s="29">
        <f t="shared" si="10"/>
        <v>0</v>
      </c>
    </row>
    <row r="51" spans="1:10" ht="15" customHeight="1" x14ac:dyDescent="0.2">
      <c r="A51" s="27" t="s">
        <v>22</v>
      </c>
      <c r="B51" s="4">
        <f t="shared" si="7"/>
        <v>0</v>
      </c>
      <c r="C51" s="25">
        <f t="shared" si="11"/>
        <v>7400</v>
      </c>
      <c r="D51" s="28">
        <f t="shared" si="8"/>
        <v>0</v>
      </c>
      <c r="E51" s="5">
        <f t="shared" si="9"/>
        <v>0</v>
      </c>
      <c r="F51" s="5">
        <f t="shared" si="9"/>
        <v>0</v>
      </c>
      <c r="G51" s="5">
        <f t="shared" si="9"/>
        <v>0</v>
      </c>
      <c r="H51" s="29">
        <f t="shared" si="10"/>
        <v>0</v>
      </c>
    </row>
    <row r="52" spans="1:10" ht="15" customHeight="1" thickBot="1" x14ac:dyDescent="0.25">
      <c r="A52" s="98" t="s">
        <v>23</v>
      </c>
      <c r="B52" s="113">
        <f t="shared" si="7"/>
        <v>0</v>
      </c>
      <c r="C52" s="25">
        <f t="shared" si="11"/>
        <v>7700</v>
      </c>
      <c r="D52" s="100">
        <f t="shared" si="8"/>
        <v>0</v>
      </c>
      <c r="E52" s="5">
        <f t="shared" si="9"/>
        <v>0</v>
      </c>
      <c r="F52" s="5">
        <f t="shared" si="9"/>
        <v>0</v>
      </c>
      <c r="G52" s="5">
        <f t="shared" si="9"/>
        <v>0</v>
      </c>
      <c r="H52" s="29">
        <f t="shared" si="10"/>
        <v>0</v>
      </c>
    </row>
    <row r="53" spans="1:10" ht="15" customHeight="1" thickBot="1" x14ac:dyDescent="0.25">
      <c r="A53" s="101" t="s">
        <v>24</v>
      </c>
      <c r="B53" s="102">
        <f>SUM(B44:B52)</f>
        <v>0</v>
      </c>
      <c r="C53" s="141"/>
      <c r="D53" s="103">
        <f>SUM(D44:D52)</f>
        <v>0</v>
      </c>
      <c r="E53" s="104">
        <f>SUM(E44:E52)</f>
        <v>0</v>
      </c>
      <c r="F53" s="105">
        <f>SUM(F44:F52)</f>
        <v>0</v>
      </c>
      <c r="G53" s="105">
        <f>SUM(G44:G52)</f>
        <v>0</v>
      </c>
      <c r="H53" s="106">
        <f>SUM(H44:H52)</f>
        <v>0</v>
      </c>
    </row>
    <row r="54" spans="1:10" ht="15" customHeight="1" x14ac:dyDescent="0.2">
      <c r="A54" s="107" t="s">
        <v>25</v>
      </c>
      <c r="B54" s="108">
        <f>B22+B38</f>
        <v>0</v>
      </c>
      <c r="C54" s="138"/>
      <c r="D54" s="15">
        <f>D38+D22</f>
        <v>0</v>
      </c>
      <c r="E54" s="37"/>
      <c r="F54" s="37"/>
      <c r="G54" s="37"/>
      <c r="H54" s="37"/>
    </row>
    <row r="55" spans="1:10" ht="15" customHeight="1" x14ac:dyDescent="0.2">
      <c r="A55" s="34" t="s">
        <v>26</v>
      </c>
      <c r="B55" s="139"/>
      <c r="C55" s="139"/>
      <c r="D55" s="36">
        <f>D39+D23</f>
        <v>0</v>
      </c>
      <c r="E55" s="41"/>
      <c r="F55" s="41"/>
      <c r="G55" s="41"/>
      <c r="H55" s="41"/>
    </row>
    <row r="56" spans="1:10" ht="15" customHeight="1" thickBot="1" x14ac:dyDescent="0.25">
      <c r="A56" s="38" t="s">
        <v>46</v>
      </c>
      <c r="B56" s="140"/>
      <c r="C56" s="140"/>
      <c r="D56" s="40">
        <f>D55+D53</f>
        <v>0</v>
      </c>
      <c r="E56" s="41"/>
      <c r="F56" s="41"/>
      <c r="G56" s="41"/>
      <c r="H56" s="41"/>
    </row>
    <row r="57" spans="1:10" ht="13.5" thickBot="1" x14ac:dyDescent="0.25">
      <c r="A57" s="63"/>
      <c r="B57" s="41"/>
      <c r="C57" s="41"/>
      <c r="D57" s="114"/>
      <c r="E57" s="41"/>
      <c r="F57" s="41"/>
      <c r="G57" s="41"/>
      <c r="H57" s="41"/>
    </row>
    <row r="58" spans="1:10" ht="21" customHeight="1" x14ac:dyDescent="0.2">
      <c r="A58" s="162" t="s">
        <v>53</v>
      </c>
      <c r="B58" s="163"/>
      <c r="C58" s="163"/>
      <c r="D58" s="164"/>
      <c r="E58" s="162" t="s">
        <v>54</v>
      </c>
      <c r="F58" s="163"/>
      <c r="G58" s="163"/>
      <c r="H58" s="164"/>
      <c r="J58" s="64"/>
    </row>
    <row r="59" spans="1:10" ht="24" x14ac:dyDescent="0.2">
      <c r="A59" s="115" t="s">
        <v>7</v>
      </c>
      <c r="B59" s="116" t="s">
        <v>9</v>
      </c>
      <c r="C59" s="116" t="s">
        <v>33</v>
      </c>
      <c r="D59" s="117" t="s">
        <v>34</v>
      </c>
      <c r="E59" s="115" t="s">
        <v>7</v>
      </c>
      <c r="F59" s="116" t="s">
        <v>9</v>
      </c>
      <c r="G59" s="116" t="s">
        <v>33</v>
      </c>
      <c r="H59" s="117" t="s">
        <v>34</v>
      </c>
      <c r="J59" s="64"/>
    </row>
    <row r="60" spans="1:10" ht="15" hidden="1" customHeight="1" x14ac:dyDescent="0.2">
      <c r="A60" s="147" t="s">
        <v>15</v>
      </c>
      <c r="B60" s="118">
        <v>6400</v>
      </c>
      <c r="C60" s="119">
        <v>0</v>
      </c>
      <c r="D60" s="120">
        <f>B60*C60</f>
        <v>0</v>
      </c>
      <c r="E60" s="147" t="s">
        <v>15</v>
      </c>
      <c r="F60" s="118">
        <v>6400</v>
      </c>
      <c r="G60" s="119">
        <v>0</v>
      </c>
      <c r="H60" s="120">
        <f>F60*G60</f>
        <v>0</v>
      </c>
      <c r="J60" s="64"/>
    </row>
    <row r="61" spans="1:10" ht="15" customHeight="1" x14ac:dyDescent="0.2">
      <c r="A61" s="147"/>
      <c r="B61" s="118">
        <v>6900</v>
      </c>
      <c r="C61" s="13"/>
      <c r="D61" s="120">
        <f t="shared" ref="D61:D66" si="12">B61*C61</f>
        <v>0</v>
      </c>
      <c r="E61" s="147"/>
      <c r="F61" s="118">
        <f>C12</f>
        <v>7400</v>
      </c>
      <c r="G61" s="13"/>
      <c r="H61" s="120">
        <f t="shared" ref="H61:H66" si="13">F61*G61</f>
        <v>0</v>
      </c>
      <c r="J61" s="64"/>
    </row>
    <row r="62" spans="1:10" ht="15" customHeight="1" x14ac:dyDescent="0.2">
      <c r="A62" s="142" t="s">
        <v>17</v>
      </c>
      <c r="B62" s="118">
        <v>7600</v>
      </c>
      <c r="C62" s="13"/>
      <c r="D62" s="120">
        <f t="shared" si="12"/>
        <v>0</v>
      </c>
      <c r="E62" s="143" t="s">
        <v>17</v>
      </c>
      <c r="F62" s="118">
        <f>C14</f>
        <v>8100</v>
      </c>
      <c r="G62" s="13"/>
      <c r="H62" s="120">
        <f t="shared" si="13"/>
        <v>0</v>
      </c>
      <c r="J62" s="64"/>
    </row>
    <row r="63" spans="1:10" ht="15" customHeight="1" x14ac:dyDescent="0.2">
      <c r="A63" s="142" t="s">
        <v>18</v>
      </c>
      <c r="B63" s="118">
        <v>16100</v>
      </c>
      <c r="C63" s="13"/>
      <c r="D63" s="120">
        <f t="shared" si="12"/>
        <v>0</v>
      </c>
      <c r="E63" s="143" t="s">
        <v>18</v>
      </c>
      <c r="F63" s="118">
        <f t="shared" ref="F63:F65" si="14">C15</f>
        <v>17200</v>
      </c>
      <c r="G63" s="13"/>
      <c r="H63" s="120">
        <f t="shared" si="13"/>
        <v>0</v>
      </c>
      <c r="J63" s="64"/>
    </row>
    <row r="64" spans="1:10" ht="15" customHeight="1" x14ac:dyDescent="0.2">
      <c r="A64" s="142" t="s">
        <v>19</v>
      </c>
      <c r="B64" s="118">
        <v>20600</v>
      </c>
      <c r="C64" s="13"/>
      <c r="D64" s="120">
        <f t="shared" si="12"/>
        <v>0</v>
      </c>
      <c r="E64" s="143" t="s">
        <v>19</v>
      </c>
      <c r="F64" s="118">
        <f t="shared" si="14"/>
        <v>22000</v>
      </c>
      <c r="G64" s="13"/>
      <c r="H64" s="120">
        <f t="shared" si="13"/>
        <v>0</v>
      </c>
      <c r="J64" s="64"/>
    </row>
    <row r="65" spans="1:10" ht="15" customHeight="1" thickBot="1" x14ac:dyDescent="0.25">
      <c r="A65" s="142" t="s">
        <v>20</v>
      </c>
      <c r="B65" s="118">
        <v>23400</v>
      </c>
      <c r="C65" s="13"/>
      <c r="D65" s="120">
        <f t="shared" si="12"/>
        <v>0</v>
      </c>
      <c r="E65" s="143" t="s">
        <v>20</v>
      </c>
      <c r="F65" s="118">
        <f t="shared" si="14"/>
        <v>25000</v>
      </c>
      <c r="G65" s="13"/>
      <c r="H65" s="120">
        <f t="shared" si="13"/>
        <v>0</v>
      </c>
      <c r="J65" s="64"/>
    </row>
    <row r="66" spans="1:10" ht="15" hidden="1" customHeight="1" thickBot="1" x14ac:dyDescent="0.25">
      <c r="A66" s="121"/>
      <c r="B66" s="122"/>
      <c r="C66" s="123">
        <v>0</v>
      </c>
      <c r="D66" s="124">
        <f t="shared" si="12"/>
        <v>0</v>
      </c>
      <c r="E66" s="121"/>
      <c r="F66" s="122"/>
      <c r="G66" s="123">
        <v>0</v>
      </c>
      <c r="H66" s="124">
        <f t="shared" si="13"/>
        <v>0</v>
      </c>
      <c r="J66" s="64"/>
    </row>
    <row r="67" spans="1:10" ht="27" customHeight="1" thickBot="1" x14ac:dyDescent="0.25">
      <c r="A67" s="148" t="s">
        <v>35</v>
      </c>
      <c r="B67" s="149"/>
      <c r="C67" s="125">
        <f>SUM(C60:C66)</f>
        <v>0</v>
      </c>
      <c r="D67" s="126">
        <f>+D61+D62+D63+D64+D65</f>
        <v>0</v>
      </c>
      <c r="E67" s="148" t="s">
        <v>35</v>
      </c>
      <c r="F67" s="149"/>
      <c r="G67" s="125">
        <f>SUM(G60:G66)</f>
        <v>0</v>
      </c>
      <c r="H67" s="126">
        <f>+H61+H62+H63+H64+H65</f>
        <v>0</v>
      </c>
      <c r="J67" s="64"/>
    </row>
    <row r="68" spans="1:10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</row>
    <row r="69" spans="1:10" ht="13.5" thickBot="1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</row>
    <row r="70" spans="1:10" s="64" customFormat="1" ht="23.1" customHeight="1" x14ac:dyDescent="0.2">
      <c r="A70" s="144" t="s">
        <v>36</v>
      </c>
      <c r="B70" s="152">
        <f>D56</f>
        <v>0</v>
      </c>
      <c r="C70" s="153"/>
      <c r="D70" s="127"/>
    </row>
    <row r="71" spans="1:10" s="64" customFormat="1" ht="23.1" customHeight="1" x14ac:dyDescent="0.2">
      <c r="A71" s="115" t="s">
        <v>37</v>
      </c>
      <c r="B71" s="154">
        <f>D67+H67</f>
        <v>0</v>
      </c>
      <c r="C71" s="155"/>
    </row>
    <row r="72" spans="1:10" s="64" customFormat="1" ht="23.1" customHeight="1" x14ac:dyDescent="0.2">
      <c r="A72" s="145" t="s">
        <v>38</v>
      </c>
      <c r="B72" s="156">
        <f>B54*278</f>
        <v>0</v>
      </c>
      <c r="C72" s="157"/>
      <c r="D72" s="128"/>
    </row>
    <row r="73" spans="1:10" s="64" customFormat="1" ht="23.1" customHeight="1" x14ac:dyDescent="0.2">
      <c r="A73" s="78" t="s">
        <v>39</v>
      </c>
      <c r="B73" s="158">
        <f>B70*10%</f>
        <v>0</v>
      </c>
      <c r="C73" s="159"/>
      <c r="D73" s="80"/>
    </row>
    <row r="74" spans="1:10" s="64" customFormat="1" ht="23.1" customHeight="1" x14ac:dyDescent="0.2">
      <c r="A74" s="145" t="s">
        <v>40</v>
      </c>
      <c r="B74" s="156">
        <f>ROUND((B70-B72-B73)*70%,0)</f>
        <v>0</v>
      </c>
      <c r="C74" s="157"/>
      <c r="D74" s="80"/>
      <c r="E74" s="76"/>
      <c r="F74" s="76"/>
      <c r="G74" s="76"/>
    </row>
    <row r="75" spans="1:10" s="64" customFormat="1" ht="23.1" customHeight="1" thickBot="1" x14ac:dyDescent="0.25">
      <c r="A75" s="146" t="s">
        <v>52</v>
      </c>
      <c r="B75" s="160">
        <f>ROUND((B70-B72-B73)*30%,0)</f>
        <v>0</v>
      </c>
      <c r="C75" s="161"/>
      <c r="D75" s="80"/>
      <c r="E75" s="89"/>
      <c r="F75" s="89"/>
      <c r="G75" s="89"/>
    </row>
    <row r="76" spans="1:10" ht="20.25" customHeight="1" x14ac:dyDescent="0.2">
      <c r="A76" s="64"/>
      <c r="B76" s="64"/>
      <c r="C76" s="64"/>
      <c r="D76" s="80"/>
      <c r="E76" s="151" t="s">
        <v>47</v>
      </c>
      <c r="F76" s="151"/>
      <c r="G76" s="151"/>
      <c r="H76" s="64"/>
      <c r="I76" s="64"/>
      <c r="J76" s="64"/>
    </row>
    <row r="77" spans="1:10" ht="14.25" customHeight="1" x14ac:dyDescent="0.2">
      <c r="A77" s="150"/>
      <c r="B77" s="150"/>
      <c r="C77" s="150"/>
      <c r="D77" s="150"/>
      <c r="E77" s="150"/>
      <c r="F77" s="150"/>
      <c r="G77" s="150"/>
      <c r="H77" s="150"/>
      <c r="I77" s="150"/>
      <c r="J77" s="150"/>
    </row>
    <row r="78" spans="1:10" ht="15.75" customHeight="1" x14ac:dyDescent="0.2">
      <c r="A78" s="150"/>
      <c r="B78" s="150"/>
      <c r="C78" s="150"/>
      <c r="D78" s="150"/>
      <c r="E78" s="150"/>
      <c r="F78" s="150"/>
      <c r="G78" s="150"/>
      <c r="H78" s="150"/>
      <c r="I78" s="150"/>
      <c r="J78" s="150"/>
    </row>
    <row r="79" spans="1:10" ht="20.100000000000001" customHeight="1" x14ac:dyDescent="0.2">
      <c r="A79" s="64"/>
      <c r="B79" s="64"/>
      <c r="C79" s="64"/>
      <c r="D79" s="80"/>
      <c r="E79" s="64"/>
      <c r="F79" s="64"/>
      <c r="G79" s="64"/>
      <c r="H79" s="64"/>
      <c r="I79" s="64"/>
      <c r="J79" s="64"/>
    </row>
    <row r="80" spans="1:10" ht="20.100000000000001" customHeight="1" x14ac:dyDescent="0.2">
      <c r="A80" s="64"/>
      <c r="B80" s="64"/>
      <c r="C80" s="64"/>
      <c r="D80" s="80"/>
      <c r="E80" s="64"/>
      <c r="F80" s="64"/>
      <c r="G80" s="64"/>
      <c r="H80" s="64"/>
      <c r="I80" s="64"/>
      <c r="J80" s="64"/>
    </row>
    <row r="81" spans="1:10" ht="20.100000000000001" customHeight="1" x14ac:dyDescent="0.2">
      <c r="A81" s="151"/>
      <c r="B81" s="151"/>
      <c r="C81" s="151"/>
      <c r="D81" s="80"/>
      <c r="E81" s="64"/>
      <c r="F81" s="64"/>
      <c r="G81" s="64"/>
      <c r="H81" s="64"/>
      <c r="I81" s="64"/>
      <c r="J81" s="64"/>
    </row>
    <row r="82" spans="1:10" ht="20.100000000000001" customHeight="1" x14ac:dyDescent="0.2">
      <c r="D82" s="80"/>
      <c r="E82" s="64"/>
      <c r="F82" s="64"/>
      <c r="G82" s="64"/>
      <c r="H82" s="64"/>
      <c r="I82" s="64"/>
      <c r="J82" s="64"/>
    </row>
    <row r="83" spans="1:10" ht="20.100000000000001" customHeight="1" x14ac:dyDescent="0.2">
      <c r="A83" s="64"/>
      <c r="B83" s="64"/>
      <c r="C83" s="64"/>
      <c r="E83" s="64"/>
      <c r="F83" s="64"/>
      <c r="G83" s="64"/>
      <c r="H83" s="64"/>
      <c r="I83" s="64"/>
      <c r="J83" s="64"/>
    </row>
    <row r="84" spans="1:10" ht="0.75" customHeight="1" x14ac:dyDescent="0.2">
      <c r="A84" s="64"/>
      <c r="B84" s="64"/>
      <c r="C84" s="64"/>
      <c r="E84" s="64"/>
      <c r="F84" s="64"/>
      <c r="G84" s="64"/>
      <c r="H84" s="64"/>
      <c r="I84" s="64"/>
      <c r="J84" s="64"/>
    </row>
    <row r="85" spans="1:10" ht="19.5" customHeight="1" x14ac:dyDescent="0.2">
      <c r="E85" s="64"/>
      <c r="F85" s="64"/>
      <c r="G85" s="64"/>
      <c r="H85" s="64"/>
      <c r="I85" s="64"/>
      <c r="J85" s="64"/>
    </row>
    <row r="86" spans="1:10" ht="19.5" customHeight="1" x14ac:dyDescent="0.2">
      <c r="E86" s="64"/>
      <c r="F86" s="64"/>
      <c r="G86" s="64"/>
      <c r="H86" s="64"/>
      <c r="I86" s="64"/>
      <c r="J86" s="64"/>
    </row>
    <row r="87" spans="1:10" ht="19.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</row>
    <row r="88" spans="1:10" ht="19.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</row>
    <row r="89" spans="1:10" ht="20.100000000000001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</row>
    <row r="90" spans="1:10" ht="20.100000000000001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</row>
    <row r="91" spans="1:10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</row>
    <row r="92" spans="1:10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</row>
    <row r="93" spans="1:10" x14ac:dyDescent="0.2">
      <c r="A93" s="64"/>
      <c r="B93" s="64"/>
      <c r="C93" s="64"/>
      <c r="D93" s="64"/>
      <c r="G93" s="64"/>
      <c r="H93" s="64"/>
      <c r="I93" s="64"/>
      <c r="J93" s="64"/>
    </row>
    <row r="94" spans="1:10" x14ac:dyDescent="0.2">
      <c r="G94" s="64"/>
      <c r="H94" s="64"/>
      <c r="I94" s="64"/>
      <c r="J94" s="64"/>
    </row>
    <row r="95" spans="1:10" x14ac:dyDescent="0.2">
      <c r="G95" s="64"/>
      <c r="H95" s="64"/>
      <c r="I95" s="64"/>
      <c r="J95" s="64"/>
    </row>
    <row r="96" spans="1:10" x14ac:dyDescent="0.2">
      <c r="G96" s="64"/>
      <c r="H96" s="64"/>
      <c r="I96" s="64"/>
      <c r="J96" s="64"/>
    </row>
    <row r="97" spans="7:10" x14ac:dyDescent="0.2">
      <c r="G97" s="64"/>
      <c r="H97" s="64"/>
      <c r="I97" s="64"/>
      <c r="J97" s="64"/>
    </row>
    <row r="98" spans="7:10" x14ac:dyDescent="0.2">
      <c r="G98" s="64"/>
      <c r="H98" s="64"/>
      <c r="I98" s="64"/>
      <c r="J98" s="64"/>
    </row>
    <row r="99" spans="7:10" x14ac:dyDescent="0.2">
      <c r="G99" s="64"/>
      <c r="H99" s="64"/>
      <c r="I99" s="64"/>
      <c r="J99" s="64"/>
    </row>
    <row r="100" spans="7:10" x14ac:dyDescent="0.2">
      <c r="G100" s="64"/>
      <c r="H100" s="64"/>
      <c r="I100" s="64"/>
      <c r="J100" s="64"/>
    </row>
    <row r="101" spans="7:10" x14ac:dyDescent="0.2">
      <c r="G101" s="64"/>
      <c r="H101" s="64"/>
      <c r="I101" s="64"/>
      <c r="J101" s="64"/>
    </row>
    <row r="102" spans="7:10" x14ac:dyDescent="0.2">
      <c r="G102" s="64"/>
      <c r="H102" s="64"/>
      <c r="I102" s="64"/>
      <c r="J102" s="64"/>
    </row>
    <row r="103" spans="7:10" x14ac:dyDescent="0.2">
      <c r="G103" s="64"/>
      <c r="H103" s="64"/>
      <c r="I103" s="64"/>
      <c r="J103" s="64"/>
    </row>
    <row r="104" spans="7:10" x14ac:dyDescent="0.2">
      <c r="G104" s="64"/>
      <c r="H104" s="64"/>
      <c r="I104" s="64"/>
      <c r="J104" s="64"/>
    </row>
    <row r="105" spans="7:10" x14ac:dyDescent="0.2">
      <c r="G105" s="64"/>
      <c r="H105" s="64"/>
      <c r="I105" s="64"/>
      <c r="J105" s="64"/>
    </row>
    <row r="106" spans="7:10" x14ac:dyDescent="0.2">
      <c r="G106" s="64"/>
      <c r="H106" s="64"/>
      <c r="I106" s="64"/>
      <c r="J106" s="64"/>
    </row>
    <row r="107" spans="7:10" x14ac:dyDescent="0.2">
      <c r="G107" s="64"/>
      <c r="H107" s="64"/>
      <c r="I107" s="64"/>
      <c r="J107" s="64"/>
    </row>
    <row r="108" spans="7:10" x14ac:dyDescent="0.2">
      <c r="G108" s="64"/>
      <c r="H108" s="64"/>
      <c r="I108" s="64"/>
      <c r="J108" s="64"/>
    </row>
    <row r="109" spans="7:10" x14ac:dyDescent="0.2">
      <c r="G109" s="64"/>
      <c r="H109" s="64"/>
      <c r="I109" s="64"/>
      <c r="J109" s="64"/>
    </row>
    <row r="110" spans="7:10" x14ac:dyDescent="0.2">
      <c r="G110" s="64"/>
      <c r="H110" s="64"/>
      <c r="I110" s="64"/>
      <c r="J110" s="64"/>
    </row>
    <row r="111" spans="7:10" x14ac:dyDescent="0.2">
      <c r="G111" s="64"/>
      <c r="H111" s="64"/>
      <c r="I111" s="64"/>
      <c r="J111" s="64"/>
    </row>
    <row r="112" spans="7:10" x14ac:dyDescent="0.2">
      <c r="G112" s="64"/>
      <c r="H112" s="64"/>
      <c r="I112" s="64"/>
      <c r="J112" s="64"/>
    </row>
    <row r="113" spans="7:10" x14ac:dyDescent="0.2">
      <c r="G113" s="64"/>
      <c r="H113" s="64"/>
      <c r="I113" s="64"/>
      <c r="J113" s="64"/>
    </row>
    <row r="114" spans="7:10" x14ac:dyDescent="0.2">
      <c r="G114" s="64"/>
      <c r="H114" s="64"/>
      <c r="I114" s="64"/>
      <c r="J114" s="64"/>
    </row>
  </sheetData>
  <sheetProtection password="DC73" sheet="1" objects="1" scenarios="1"/>
  <mergeCells count="27">
    <mergeCell ref="A58:D58"/>
    <mergeCell ref="A1:A4"/>
    <mergeCell ref="B1:F4"/>
    <mergeCell ref="G1:H1"/>
    <mergeCell ref="G2:H2"/>
    <mergeCell ref="G3:H3"/>
    <mergeCell ref="G4:H4"/>
    <mergeCell ref="B6:C6"/>
    <mergeCell ref="B8:D8"/>
    <mergeCell ref="A10:H10"/>
    <mergeCell ref="A26:H26"/>
    <mergeCell ref="A42:H42"/>
    <mergeCell ref="E58:H58"/>
    <mergeCell ref="A60:A61"/>
    <mergeCell ref="A67:B67"/>
    <mergeCell ref="A77:J77"/>
    <mergeCell ref="A78:J78"/>
    <mergeCell ref="A81:C81"/>
    <mergeCell ref="B70:C70"/>
    <mergeCell ref="B71:C71"/>
    <mergeCell ref="B72:C72"/>
    <mergeCell ref="B73:C73"/>
    <mergeCell ref="B74:C74"/>
    <mergeCell ref="E76:G76"/>
    <mergeCell ref="E60:E61"/>
    <mergeCell ref="E67:F67"/>
    <mergeCell ref="B75:C75"/>
  </mergeCells>
  <printOptions horizontalCentered="1" verticalCentered="1"/>
  <pageMargins left="0.59027777777777779" right="0.39374999999999999" top="0.2" bottom="0.59027777777777779" header="0.51180555555555551" footer="0"/>
  <pageSetup scale="60" firstPageNumber="0" orientation="portrait" horizontalDpi="300" verticalDpi="300"/>
  <headerFooter alignWithMargins="0">
    <oddFooter>&amp;LVersion 2&amp;C&amp;D - &amp;T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J114"/>
  <sheetViews>
    <sheetView topLeftCell="A61" zoomScale="90" zoomScaleNormal="90" workbookViewId="0">
      <selection activeCell="A78" sqref="A78:J78"/>
    </sheetView>
  </sheetViews>
  <sheetFormatPr baseColWidth="10" defaultRowHeight="12.75" x14ac:dyDescent="0.2"/>
  <cols>
    <col min="1" max="1" width="21.85546875" style="17" customWidth="1"/>
    <col min="2" max="2" width="14.28515625" style="17" customWidth="1"/>
    <col min="3" max="3" width="13.5703125" style="17" customWidth="1"/>
    <col min="4" max="4" width="14.42578125" style="17" customWidth="1"/>
    <col min="5" max="6" width="13.5703125" style="17" customWidth="1"/>
    <col min="7" max="7" width="13.140625" style="17" customWidth="1"/>
    <col min="8" max="8" width="13.5703125" style="17" customWidth="1"/>
    <col min="9" max="9" width="15.140625" style="17" customWidth="1"/>
    <col min="10" max="16384" width="11.42578125" style="17"/>
  </cols>
  <sheetData>
    <row r="1" spans="1:8" ht="48" customHeight="1" x14ac:dyDescent="0.2">
      <c r="A1" s="167"/>
      <c r="B1" s="168" t="s">
        <v>50</v>
      </c>
      <c r="C1" s="168"/>
      <c r="D1" s="168"/>
      <c r="E1" s="168"/>
      <c r="F1" s="169"/>
      <c r="G1" s="170"/>
      <c r="H1" s="170"/>
    </row>
    <row r="2" spans="1:8" x14ac:dyDescent="0.15">
      <c r="A2" s="167"/>
      <c r="B2" s="167"/>
      <c r="C2" s="168"/>
      <c r="D2" s="168"/>
      <c r="E2" s="168"/>
      <c r="F2" s="168"/>
      <c r="G2" s="171" t="s">
        <v>51</v>
      </c>
      <c r="H2" s="171" t="s">
        <v>0</v>
      </c>
    </row>
    <row r="3" spans="1:8" ht="14.25" customHeight="1" x14ac:dyDescent="0.15">
      <c r="A3" s="167"/>
      <c r="B3" s="167"/>
      <c r="C3" s="168"/>
      <c r="D3" s="168"/>
      <c r="E3" s="168"/>
      <c r="F3" s="168"/>
      <c r="G3" s="172" t="s">
        <v>49</v>
      </c>
      <c r="H3" s="172" t="s">
        <v>1</v>
      </c>
    </row>
    <row r="4" spans="1:8" ht="14.25" customHeight="1" x14ac:dyDescent="0.15">
      <c r="A4" s="167"/>
      <c r="B4" s="167"/>
      <c r="C4" s="168"/>
      <c r="D4" s="168"/>
      <c r="E4" s="168"/>
      <c r="F4" s="168"/>
      <c r="G4" s="172" t="s">
        <v>2</v>
      </c>
      <c r="H4" s="172" t="s">
        <v>2</v>
      </c>
    </row>
    <row r="5" spans="1:8" ht="14.25" customHeight="1" x14ac:dyDescent="0.2">
      <c r="A5" s="1"/>
      <c r="B5" s="97"/>
      <c r="C5" s="97"/>
      <c r="D5" s="41"/>
      <c r="E5" s="41"/>
      <c r="F5" s="41"/>
      <c r="G5" s="41"/>
      <c r="H5" s="41"/>
    </row>
    <row r="6" spans="1:8" ht="12.75" customHeight="1" x14ac:dyDescent="0.2">
      <c r="A6" s="1" t="s">
        <v>3</v>
      </c>
      <c r="B6" s="173" t="str">
        <f>RIM!B6</f>
        <v>PANDEQUESO</v>
      </c>
      <c r="C6" s="173"/>
      <c r="D6" s="41"/>
    </row>
    <row r="7" spans="1:8" x14ac:dyDescent="0.2">
      <c r="A7" s="1"/>
      <c r="B7" s="93"/>
      <c r="C7" s="93"/>
      <c r="D7" s="41"/>
    </row>
    <row r="8" spans="1:8" ht="12.75" customHeight="1" x14ac:dyDescent="0.2">
      <c r="A8" s="1" t="s">
        <v>5</v>
      </c>
      <c r="B8" s="174">
        <f>RIM!B8+2</f>
        <v>42646</v>
      </c>
      <c r="C8" s="174"/>
      <c r="D8" s="174"/>
      <c r="E8" s="41"/>
      <c r="F8" s="41"/>
      <c r="G8" s="41"/>
      <c r="H8" s="41"/>
    </row>
    <row r="9" spans="1:8" ht="13.5" thickBot="1" x14ac:dyDescent="0.25"/>
    <row r="10" spans="1:8" ht="15.75" customHeight="1" thickBot="1" x14ac:dyDescent="0.25">
      <c r="A10" s="175" t="s">
        <v>6</v>
      </c>
      <c r="B10" s="175"/>
      <c r="C10" s="175"/>
      <c r="D10" s="175"/>
      <c r="E10" s="175"/>
      <c r="F10" s="175"/>
      <c r="G10" s="175"/>
      <c r="H10" s="175"/>
    </row>
    <row r="11" spans="1:8" ht="36.75" thickBot="1" x14ac:dyDescent="0.25">
      <c r="A11" s="23" t="s">
        <v>7</v>
      </c>
      <c r="B11" s="23" t="s">
        <v>8</v>
      </c>
      <c r="C11" s="23" t="s">
        <v>9</v>
      </c>
      <c r="D11" s="23" t="s">
        <v>10</v>
      </c>
      <c r="E11" s="23" t="s">
        <v>11</v>
      </c>
      <c r="F11" s="23" t="s">
        <v>12</v>
      </c>
      <c r="G11" s="23" t="s">
        <v>13</v>
      </c>
      <c r="H11" s="23" t="s">
        <v>14</v>
      </c>
    </row>
    <row r="12" spans="1:8" ht="15" customHeight="1" x14ac:dyDescent="0.2">
      <c r="A12" s="24" t="s">
        <v>15</v>
      </c>
      <c r="B12" s="8">
        <v>775</v>
      </c>
      <c r="C12" s="25">
        <v>7400</v>
      </c>
      <c r="D12" s="25">
        <f t="shared" ref="D12:D20" si="0">C12*B12</f>
        <v>5735000</v>
      </c>
      <c r="E12" s="8">
        <v>23</v>
      </c>
      <c r="F12" s="8">
        <v>0</v>
      </c>
      <c r="G12" s="8">
        <v>0</v>
      </c>
      <c r="H12" s="26">
        <f t="shared" ref="H12:H20" si="1">B12+E12+F12+G12</f>
        <v>798</v>
      </c>
    </row>
    <row r="13" spans="1:8" ht="15" customHeight="1" x14ac:dyDescent="0.2">
      <c r="A13" s="27" t="s">
        <v>16</v>
      </c>
      <c r="B13" s="10">
        <v>68</v>
      </c>
      <c r="C13" s="25">
        <v>3400</v>
      </c>
      <c r="D13" s="28">
        <f t="shared" si="0"/>
        <v>231200</v>
      </c>
      <c r="E13" s="8">
        <v>0</v>
      </c>
      <c r="F13" s="8">
        <v>0</v>
      </c>
      <c r="G13" s="8">
        <v>0</v>
      </c>
      <c r="H13" s="29">
        <f t="shared" si="1"/>
        <v>68</v>
      </c>
    </row>
    <row r="14" spans="1:8" ht="15" customHeight="1" x14ac:dyDescent="0.2">
      <c r="A14" s="27" t="s">
        <v>17</v>
      </c>
      <c r="B14" s="10">
        <v>855</v>
      </c>
      <c r="C14" s="25">
        <v>8100</v>
      </c>
      <c r="D14" s="28">
        <f t="shared" si="0"/>
        <v>6925500</v>
      </c>
      <c r="E14" s="8">
        <v>2</v>
      </c>
      <c r="F14" s="8">
        <v>0</v>
      </c>
      <c r="G14" s="8">
        <v>0</v>
      </c>
      <c r="H14" s="29">
        <f t="shared" si="1"/>
        <v>857</v>
      </c>
    </row>
    <row r="15" spans="1:8" ht="15" customHeight="1" x14ac:dyDescent="0.2">
      <c r="A15" s="27" t="s">
        <v>18</v>
      </c>
      <c r="B15" s="10">
        <v>96</v>
      </c>
      <c r="C15" s="25">
        <v>17200</v>
      </c>
      <c r="D15" s="28">
        <f t="shared" si="0"/>
        <v>1651200</v>
      </c>
      <c r="E15" s="8">
        <v>0</v>
      </c>
      <c r="F15" s="8">
        <v>0</v>
      </c>
      <c r="G15" s="8">
        <v>0</v>
      </c>
      <c r="H15" s="29">
        <f t="shared" si="1"/>
        <v>96</v>
      </c>
    </row>
    <row r="16" spans="1:8" ht="15" customHeight="1" x14ac:dyDescent="0.2">
      <c r="A16" s="27" t="s">
        <v>19</v>
      </c>
      <c r="B16" s="10">
        <v>40</v>
      </c>
      <c r="C16" s="25">
        <v>22000</v>
      </c>
      <c r="D16" s="28">
        <f t="shared" si="0"/>
        <v>880000</v>
      </c>
      <c r="E16" s="8">
        <v>0</v>
      </c>
      <c r="F16" s="8">
        <v>0</v>
      </c>
      <c r="G16" s="8">
        <v>0</v>
      </c>
      <c r="H16" s="29">
        <f t="shared" si="1"/>
        <v>40</v>
      </c>
    </row>
    <row r="17" spans="1:8" ht="15" customHeight="1" x14ac:dyDescent="0.2">
      <c r="A17" s="27" t="s">
        <v>20</v>
      </c>
      <c r="B17" s="10">
        <v>162</v>
      </c>
      <c r="C17" s="25">
        <v>25000</v>
      </c>
      <c r="D17" s="28">
        <f t="shared" si="0"/>
        <v>4050000</v>
      </c>
      <c r="E17" s="8">
        <v>0</v>
      </c>
      <c r="F17" s="8">
        <v>0</v>
      </c>
      <c r="G17" s="8">
        <v>0</v>
      </c>
      <c r="H17" s="29">
        <f t="shared" si="1"/>
        <v>162</v>
      </c>
    </row>
    <row r="18" spans="1:8" ht="15" customHeight="1" x14ac:dyDescent="0.2">
      <c r="A18" s="27" t="s">
        <v>21</v>
      </c>
      <c r="B18" s="10">
        <v>1</v>
      </c>
      <c r="C18" s="25">
        <v>5700</v>
      </c>
      <c r="D18" s="28">
        <f t="shared" si="0"/>
        <v>5700</v>
      </c>
      <c r="E18" s="8">
        <v>0</v>
      </c>
      <c r="F18" s="8">
        <v>0</v>
      </c>
      <c r="G18" s="8">
        <v>0</v>
      </c>
      <c r="H18" s="29">
        <f t="shared" si="1"/>
        <v>1</v>
      </c>
    </row>
    <row r="19" spans="1:8" ht="15" customHeight="1" x14ac:dyDescent="0.2">
      <c r="A19" s="27" t="s">
        <v>22</v>
      </c>
      <c r="B19" s="10">
        <v>6</v>
      </c>
      <c r="C19" s="25">
        <v>7400</v>
      </c>
      <c r="D19" s="28">
        <f t="shared" si="0"/>
        <v>44400</v>
      </c>
      <c r="E19" s="8">
        <v>0</v>
      </c>
      <c r="F19" s="8">
        <v>0</v>
      </c>
      <c r="G19" s="8">
        <v>0</v>
      </c>
      <c r="H19" s="29">
        <f t="shared" si="1"/>
        <v>6</v>
      </c>
    </row>
    <row r="20" spans="1:8" ht="15" customHeight="1" thickBot="1" x14ac:dyDescent="0.25">
      <c r="A20" s="98" t="s">
        <v>23</v>
      </c>
      <c r="B20" s="12">
        <v>1</v>
      </c>
      <c r="C20" s="99">
        <v>7700</v>
      </c>
      <c r="D20" s="100">
        <f t="shared" si="0"/>
        <v>7700</v>
      </c>
      <c r="E20" s="8">
        <v>0</v>
      </c>
      <c r="F20" s="8">
        <v>0</v>
      </c>
      <c r="G20" s="8">
        <v>0</v>
      </c>
      <c r="H20" s="29">
        <f t="shared" si="1"/>
        <v>1</v>
      </c>
    </row>
    <row r="21" spans="1:8" ht="15" customHeight="1" thickBot="1" x14ac:dyDescent="0.25">
      <c r="A21" s="101" t="s">
        <v>24</v>
      </c>
      <c r="B21" s="102">
        <f>SUM(B12:B20)</f>
        <v>2004</v>
      </c>
      <c r="C21" s="137"/>
      <c r="D21" s="103">
        <f>SUM(D12:D20)</f>
        <v>19530700</v>
      </c>
      <c r="E21" s="104">
        <f>SUM(E12:E20)</f>
        <v>25</v>
      </c>
      <c r="F21" s="104">
        <f t="shared" ref="F21:G21" si="2">SUM(F12:F20)</f>
        <v>0</v>
      </c>
      <c r="G21" s="104">
        <f t="shared" si="2"/>
        <v>0</v>
      </c>
      <c r="H21" s="106">
        <f>SUM(H12:H20)</f>
        <v>2029</v>
      </c>
    </row>
    <row r="22" spans="1:8" ht="15" customHeight="1" x14ac:dyDescent="0.2">
      <c r="A22" s="107" t="s">
        <v>25</v>
      </c>
      <c r="B22" s="108">
        <f>SUM(B12:B17)</f>
        <v>1996</v>
      </c>
      <c r="C22" s="138"/>
      <c r="D22" s="15">
        <f>+B22*278</f>
        <v>554888</v>
      </c>
      <c r="E22" s="37"/>
      <c r="F22" s="37"/>
      <c r="G22" s="37"/>
      <c r="H22" s="37"/>
    </row>
    <row r="23" spans="1:8" ht="15" customHeight="1" x14ac:dyDescent="0.2">
      <c r="A23" s="34" t="s">
        <v>26</v>
      </c>
      <c r="B23" s="139"/>
      <c r="C23" s="139"/>
      <c r="D23" s="3">
        <v>22400</v>
      </c>
      <c r="E23" s="41"/>
      <c r="F23" s="41"/>
      <c r="G23" s="41"/>
      <c r="H23" s="41"/>
    </row>
    <row r="24" spans="1:8" ht="15" customHeight="1" thickBot="1" x14ac:dyDescent="0.25">
      <c r="A24" s="38" t="s">
        <v>27</v>
      </c>
      <c r="B24" s="140"/>
      <c r="C24" s="140"/>
      <c r="D24" s="40">
        <f>D23+D21</f>
        <v>19553100</v>
      </c>
      <c r="E24" s="41"/>
      <c r="F24" s="41"/>
      <c r="G24" s="41"/>
      <c r="H24" s="41"/>
    </row>
    <row r="25" spans="1:8" ht="13.5" thickBot="1" x14ac:dyDescent="0.25"/>
    <row r="26" spans="1:8" ht="15.75" customHeight="1" thickBot="1" x14ac:dyDescent="0.25">
      <c r="A26" s="175" t="s">
        <v>28</v>
      </c>
      <c r="B26" s="175"/>
      <c r="C26" s="175"/>
      <c r="D26" s="175"/>
      <c r="E26" s="175"/>
      <c r="F26" s="175"/>
      <c r="G26" s="175"/>
      <c r="H26" s="175"/>
    </row>
    <row r="27" spans="1:8" ht="36.75" thickBot="1" x14ac:dyDescent="0.25">
      <c r="A27" s="23" t="s">
        <v>7</v>
      </c>
      <c r="B27" s="23" t="s">
        <v>8</v>
      </c>
      <c r="C27" s="23" t="s">
        <v>9</v>
      </c>
      <c r="D27" s="23" t="s">
        <v>10</v>
      </c>
      <c r="E27" s="23" t="s">
        <v>11</v>
      </c>
      <c r="F27" s="23" t="s">
        <v>12</v>
      </c>
      <c r="G27" s="23" t="s">
        <v>13</v>
      </c>
      <c r="H27" s="23" t="s">
        <v>29</v>
      </c>
    </row>
    <row r="28" spans="1:8" ht="15" customHeight="1" x14ac:dyDescent="0.2">
      <c r="A28" s="109" t="s">
        <v>15</v>
      </c>
      <c r="B28" s="11">
        <v>877</v>
      </c>
      <c r="C28" s="25">
        <f>C12</f>
        <v>7400</v>
      </c>
      <c r="D28" s="110">
        <f t="shared" ref="D28:D36" si="3">C28*B28</f>
        <v>6489800</v>
      </c>
      <c r="E28" s="8">
        <v>18</v>
      </c>
      <c r="F28" s="8">
        <v>0</v>
      </c>
      <c r="G28" s="8">
        <v>0</v>
      </c>
      <c r="H28" s="111">
        <f t="shared" ref="H28:H36" si="4">B28+E28+F28+G28</f>
        <v>895</v>
      </c>
    </row>
    <row r="29" spans="1:8" ht="15" customHeight="1" x14ac:dyDescent="0.2">
      <c r="A29" s="27" t="s">
        <v>16</v>
      </c>
      <c r="B29" s="10">
        <v>65</v>
      </c>
      <c r="C29" s="25">
        <f t="shared" ref="C29:C36" si="5">C13</f>
        <v>3400</v>
      </c>
      <c r="D29" s="28">
        <f t="shared" si="3"/>
        <v>221000</v>
      </c>
      <c r="E29" s="8">
        <v>0</v>
      </c>
      <c r="F29" s="8">
        <v>0</v>
      </c>
      <c r="G29" s="8">
        <v>0</v>
      </c>
      <c r="H29" s="29">
        <f t="shared" si="4"/>
        <v>65</v>
      </c>
    </row>
    <row r="30" spans="1:8" ht="15" customHeight="1" x14ac:dyDescent="0.2">
      <c r="A30" s="27" t="s">
        <v>17</v>
      </c>
      <c r="B30" s="10">
        <v>984</v>
      </c>
      <c r="C30" s="25">
        <f t="shared" si="5"/>
        <v>8100</v>
      </c>
      <c r="D30" s="28">
        <f t="shared" si="3"/>
        <v>7970400</v>
      </c>
      <c r="E30" s="8">
        <v>2</v>
      </c>
      <c r="F30" s="8">
        <v>0</v>
      </c>
      <c r="G30" s="8">
        <v>0</v>
      </c>
      <c r="H30" s="29">
        <f t="shared" si="4"/>
        <v>986</v>
      </c>
    </row>
    <row r="31" spans="1:8" ht="15" customHeight="1" x14ac:dyDescent="0.2">
      <c r="A31" s="27" t="s">
        <v>18</v>
      </c>
      <c r="B31" s="10">
        <v>135</v>
      </c>
      <c r="C31" s="25">
        <f t="shared" si="5"/>
        <v>17200</v>
      </c>
      <c r="D31" s="28">
        <f t="shared" si="3"/>
        <v>2322000</v>
      </c>
      <c r="E31" s="8">
        <v>0</v>
      </c>
      <c r="F31" s="8">
        <v>0</v>
      </c>
      <c r="G31" s="8">
        <v>0</v>
      </c>
      <c r="H31" s="29">
        <f t="shared" si="4"/>
        <v>135</v>
      </c>
    </row>
    <row r="32" spans="1:8" ht="15" customHeight="1" x14ac:dyDescent="0.2">
      <c r="A32" s="27" t="s">
        <v>19</v>
      </c>
      <c r="B32" s="10">
        <v>133</v>
      </c>
      <c r="C32" s="25">
        <f t="shared" si="5"/>
        <v>22000</v>
      </c>
      <c r="D32" s="28">
        <f t="shared" si="3"/>
        <v>2926000</v>
      </c>
      <c r="E32" s="8">
        <v>0</v>
      </c>
      <c r="F32" s="8">
        <v>0</v>
      </c>
      <c r="G32" s="8">
        <v>0</v>
      </c>
      <c r="H32" s="29">
        <f t="shared" si="4"/>
        <v>133</v>
      </c>
    </row>
    <row r="33" spans="1:8" ht="15" customHeight="1" x14ac:dyDescent="0.2">
      <c r="A33" s="27" t="s">
        <v>20</v>
      </c>
      <c r="B33" s="10">
        <v>243</v>
      </c>
      <c r="C33" s="25">
        <f t="shared" si="5"/>
        <v>25000</v>
      </c>
      <c r="D33" s="28">
        <f t="shared" si="3"/>
        <v>6075000</v>
      </c>
      <c r="E33" s="8">
        <v>0</v>
      </c>
      <c r="F33" s="8">
        <v>0</v>
      </c>
      <c r="G33" s="8">
        <v>0</v>
      </c>
      <c r="H33" s="29">
        <f t="shared" si="4"/>
        <v>243</v>
      </c>
    </row>
    <row r="34" spans="1:8" ht="15" customHeight="1" x14ac:dyDescent="0.2">
      <c r="A34" s="27" t="s">
        <v>21</v>
      </c>
      <c r="B34" s="10">
        <v>0</v>
      </c>
      <c r="C34" s="25">
        <f t="shared" si="5"/>
        <v>5700</v>
      </c>
      <c r="D34" s="28">
        <f t="shared" si="3"/>
        <v>0</v>
      </c>
      <c r="E34" s="8">
        <v>0</v>
      </c>
      <c r="F34" s="8">
        <v>0</v>
      </c>
      <c r="G34" s="8">
        <v>0</v>
      </c>
      <c r="H34" s="29">
        <f t="shared" si="4"/>
        <v>0</v>
      </c>
    </row>
    <row r="35" spans="1:8" ht="15" customHeight="1" x14ac:dyDescent="0.2">
      <c r="A35" s="27" t="s">
        <v>22</v>
      </c>
      <c r="B35" s="10">
        <v>5</v>
      </c>
      <c r="C35" s="25">
        <f t="shared" si="5"/>
        <v>7400</v>
      </c>
      <c r="D35" s="28">
        <f t="shared" si="3"/>
        <v>37000</v>
      </c>
      <c r="E35" s="8">
        <v>0</v>
      </c>
      <c r="F35" s="8">
        <v>0</v>
      </c>
      <c r="G35" s="8">
        <v>0</v>
      </c>
      <c r="H35" s="29">
        <f t="shared" si="4"/>
        <v>5</v>
      </c>
    </row>
    <row r="36" spans="1:8" ht="15" customHeight="1" thickBot="1" x14ac:dyDescent="0.25">
      <c r="A36" s="98" t="s">
        <v>23</v>
      </c>
      <c r="B36" s="12">
        <v>0</v>
      </c>
      <c r="C36" s="25">
        <f t="shared" si="5"/>
        <v>7700</v>
      </c>
      <c r="D36" s="100">
        <f t="shared" si="3"/>
        <v>0</v>
      </c>
      <c r="E36" s="8">
        <v>0</v>
      </c>
      <c r="F36" s="8">
        <v>0</v>
      </c>
      <c r="G36" s="8">
        <v>0</v>
      </c>
      <c r="H36" s="29">
        <f t="shared" si="4"/>
        <v>0</v>
      </c>
    </row>
    <row r="37" spans="1:8" ht="15" customHeight="1" thickBot="1" x14ac:dyDescent="0.25">
      <c r="A37" s="101" t="s">
        <v>24</v>
      </c>
      <c r="B37" s="102">
        <f>SUM(B28:B36)</f>
        <v>2442</v>
      </c>
      <c r="C37" s="112"/>
      <c r="D37" s="103">
        <f>SUM(D28:D36)</f>
        <v>26041200</v>
      </c>
      <c r="E37" s="104">
        <f>SUM(E28:E36)</f>
        <v>20</v>
      </c>
      <c r="F37" s="104">
        <f t="shared" ref="F37:G37" si="6">SUM(F28:F36)</f>
        <v>0</v>
      </c>
      <c r="G37" s="104">
        <f t="shared" si="6"/>
        <v>0</v>
      </c>
      <c r="H37" s="106">
        <f>SUM(H28:H36)</f>
        <v>2462</v>
      </c>
    </row>
    <row r="38" spans="1:8" ht="15" customHeight="1" x14ac:dyDescent="0.2">
      <c r="A38" s="107" t="s">
        <v>25</v>
      </c>
      <c r="B38" s="108">
        <f>SUM(B28:B33)</f>
        <v>2437</v>
      </c>
      <c r="C38" s="138"/>
      <c r="D38" s="15">
        <f>+B38*278</f>
        <v>677486</v>
      </c>
      <c r="E38" s="37"/>
      <c r="F38" s="37"/>
      <c r="G38" s="37"/>
      <c r="H38" s="37"/>
    </row>
    <row r="39" spans="1:8" ht="15" customHeight="1" x14ac:dyDescent="0.2">
      <c r="A39" s="34" t="s">
        <v>26</v>
      </c>
      <c r="B39" s="139"/>
      <c r="C39" s="139"/>
      <c r="D39" s="3">
        <v>1500</v>
      </c>
      <c r="E39" s="41"/>
      <c r="F39" s="41"/>
      <c r="G39" s="41"/>
      <c r="H39" s="41"/>
    </row>
    <row r="40" spans="1:8" ht="15" customHeight="1" thickBot="1" x14ac:dyDescent="0.25">
      <c r="A40" s="38" t="s">
        <v>30</v>
      </c>
      <c r="B40" s="140"/>
      <c r="C40" s="140"/>
      <c r="D40" s="40">
        <f>D39+D37</f>
        <v>26042700</v>
      </c>
      <c r="E40" s="41"/>
      <c r="F40" s="41"/>
      <c r="G40" s="41"/>
      <c r="H40" s="41"/>
    </row>
    <row r="41" spans="1:8" ht="12.75" customHeight="1" thickBot="1" x14ac:dyDescent="0.25">
      <c r="A41" s="93"/>
      <c r="B41" s="41"/>
      <c r="C41" s="41"/>
      <c r="D41" s="80"/>
      <c r="E41" s="41"/>
      <c r="F41" s="41"/>
      <c r="G41" s="41"/>
      <c r="H41" s="41"/>
    </row>
    <row r="42" spans="1:8" ht="12.75" customHeight="1" thickBot="1" x14ac:dyDescent="0.25">
      <c r="A42" s="175" t="s">
        <v>31</v>
      </c>
      <c r="B42" s="175"/>
      <c r="C42" s="175"/>
      <c r="D42" s="175"/>
      <c r="E42" s="175"/>
      <c r="F42" s="175"/>
      <c r="G42" s="175"/>
      <c r="H42" s="175"/>
    </row>
    <row r="43" spans="1:8" ht="36.75" thickBot="1" x14ac:dyDescent="0.25">
      <c r="A43" s="23" t="s">
        <v>7</v>
      </c>
      <c r="B43" s="23" t="s">
        <v>8</v>
      </c>
      <c r="C43" s="23" t="s">
        <v>9</v>
      </c>
      <c r="D43" s="23" t="s">
        <v>10</v>
      </c>
      <c r="E43" s="23" t="s">
        <v>11</v>
      </c>
      <c r="F43" s="23" t="s">
        <v>12</v>
      </c>
      <c r="G43" s="23" t="s">
        <v>13</v>
      </c>
      <c r="H43" s="23" t="s">
        <v>32</v>
      </c>
    </row>
    <row r="44" spans="1:8" ht="15" customHeight="1" x14ac:dyDescent="0.2">
      <c r="A44" s="24" t="s">
        <v>15</v>
      </c>
      <c r="B44" s="4">
        <f t="shared" ref="B44:B52" si="7">+B12+B28</f>
        <v>1652</v>
      </c>
      <c r="C44" s="25">
        <f>C12</f>
        <v>7400</v>
      </c>
      <c r="D44" s="25">
        <f t="shared" ref="D44:D52" si="8">C44*B44</f>
        <v>12224800</v>
      </c>
      <c r="E44" s="4">
        <f t="shared" ref="E44:G52" si="9">E12+E28</f>
        <v>41</v>
      </c>
      <c r="F44" s="4">
        <f t="shared" si="9"/>
        <v>0</v>
      </c>
      <c r="G44" s="4">
        <f t="shared" si="9"/>
        <v>0</v>
      </c>
      <c r="H44" s="26">
        <f t="shared" ref="H44:H52" si="10">B44+E44+F44+G44</f>
        <v>1693</v>
      </c>
    </row>
    <row r="45" spans="1:8" ht="15" customHeight="1" x14ac:dyDescent="0.2">
      <c r="A45" s="27" t="s">
        <v>16</v>
      </c>
      <c r="B45" s="4">
        <f t="shared" si="7"/>
        <v>133</v>
      </c>
      <c r="C45" s="25">
        <f t="shared" ref="C45:C52" si="11">C13</f>
        <v>3400</v>
      </c>
      <c r="D45" s="28">
        <f t="shared" si="8"/>
        <v>452200</v>
      </c>
      <c r="E45" s="5">
        <f t="shared" si="9"/>
        <v>0</v>
      </c>
      <c r="F45" s="5">
        <f t="shared" si="9"/>
        <v>0</v>
      </c>
      <c r="G45" s="5">
        <f t="shared" si="9"/>
        <v>0</v>
      </c>
      <c r="H45" s="29">
        <f t="shared" si="10"/>
        <v>133</v>
      </c>
    </row>
    <row r="46" spans="1:8" ht="15" customHeight="1" x14ac:dyDescent="0.2">
      <c r="A46" s="27" t="s">
        <v>17</v>
      </c>
      <c r="B46" s="4">
        <f t="shared" si="7"/>
        <v>1839</v>
      </c>
      <c r="C46" s="25">
        <f t="shared" si="11"/>
        <v>8100</v>
      </c>
      <c r="D46" s="28">
        <f t="shared" si="8"/>
        <v>14895900</v>
      </c>
      <c r="E46" s="5">
        <f t="shared" si="9"/>
        <v>4</v>
      </c>
      <c r="F46" s="5">
        <f t="shared" si="9"/>
        <v>0</v>
      </c>
      <c r="G46" s="5">
        <f t="shared" si="9"/>
        <v>0</v>
      </c>
      <c r="H46" s="29">
        <f t="shared" si="10"/>
        <v>1843</v>
      </c>
    </row>
    <row r="47" spans="1:8" ht="15" customHeight="1" x14ac:dyDescent="0.2">
      <c r="A47" s="27" t="s">
        <v>18</v>
      </c>
      <c r="B47" s="4">
        <f t="shared" si="7"/>
        <v>231</v>
      </c>
      <c r="C47" s="25">
        <f t="shared" si="11"/>
        <v>17200</v>
      </c>
      <c r="D47" s="28">
        <f t="shared" si="8"/>
        <v>3973200</v>
      </c>
      <c r="E47" s="5">
        <f t="shared" si="9"/>
        <v>0</v>
      </c>
      <c r="F47" s="5">
        <f t="shared" si="9"/>
        <v>0</v>
      </c>
      <c r="G47" s="5">
        <f t="shared" si="9"/>
        <v>0</v>
      </c>
      <c r="H47" s="29">
        <f t="shared" si="10"/>
        <v>231</v>
      </c>
    </row>
    <row r="48" spans="1:8" ht="15" customHeight="1" x14ac:dyDescent="0.2">
      <c r="A48" s="27" t="s">
        <v>19</v>
      </c>
      <c r="B48" s="4">
        <f t="shared" si="7"/>
        <v>173</v>
      </c>
      <c r="C48" s="25">
        <f t="shared" si="11"/>
        <v>22000</v>
      </c>
      <c r="D48" s="28">
        <f t="shared" si="8"/>
        <v>3806000</v>
      </c>
      <c r="E48" s="5">
        <f t="shared" si="9"/>
        <v>0</v>
      </c>
      <c r="F48" s="5">
        <f t="shared" si="9"/>
        <v>0</v>
      </c>
      <c r="G48" s="5">
        <f t="shared" si="9"/>
        <v>0</v>
      </c>
      <c r="H48" s="29">
        <f t="shared" si="10"/>
        <v>173</v>
      </c>
    </row>
    <row r="49" spans="1:10" ht="15" customHeight="1" x14ac:dyDescent="0.2">
      <c r="A49" s="27" t="s">
        <v>20</v>
      </c>
      <c r="B49" s="4">
        <f t="shared" si="7"/>
        <v>405</v>
      </c>
      <c r="C49" s="25">
        <f t="shared" si="11"/>
        <v>25000</v>
      </c>
      <c r="D49" s="28">
        <f t="shared" si="8"/>
        <v>10125000</v>
      </c>
      <c r="E49" s="5">
        <f t="shared" si="9"/>
        <v>0</v>
      </c>
      <c r="F49" s="5">
        <f t="shared" si="9"/>
        <v>0</v>
      </c>
      <c r="G49" s="5">
        <f t="shared" si="9"/>
        <v>0</v>
      </c>
      <c r="H49" s="29">
        <f t="shared" si="10"/>
        <v>405</v>
      </c>
    </row>
    <row r="50" spans="1:10" ht="15" customHeight="1" x14ac:dyDescent="0.2">
      <c r="A50" s="27" t="s">
        <v>21</v>
      </c>
      <c r="B50" s="4">
        <f t="shared" si="7"/>
        <v>1</v>
      </c>
      <c r="C50" s="25">
        <f t="shared" si="11"/>
        <v>5700</v>
      </c>
      <c r="D50" s="28">
        <f t="shared" si="8"/>
        <v>5700</v>
      </c>
      <c r="E50" s="5">
        <f t="shared" si="9"/>
        <v>0</v>
      </c>
      <c r="F50" s="5">
        <f t="shared" si="9"/>
        <v>0</v>
      </c>
      <c r="G50" s="5">
        <f t="shared" si="9"/>
        <v>0</v>
      </c>
      <c r="H50" s="29">
        <f t="shared" si="10"/>
        <v>1</v>
      </c>
    </row>
    <row r="51" spans="1:10" ht="15" customHeight="1" x14ac:dyDescent="0.2">
      <c r="A51" s="27" t="s">
        <v>22</v>
      </c>
      <c r="B51" s="4">
        <f t="shared" si="7"/>
        <v>11</v>
      </c>
      <c r="C51" s="25">
        <f t="shared" si="11"/>
        <v>7400</v>
      </c>
      <c r="D51" s="28">
        <f t="shared" si="8"/>
        <v>81400</v>
      </c>
      <c r="E51" s="5">
        <f t="shared" si="9"/>
        <v>0</v>
      </c>
      <c r="F51" s="5">
        <f t="shared" si="9"/>
        <v>0</v>
      </c>
      <c r="G51" s="5">
        <f t="shared" si="9"/>
        <v>0</v>
      </c>
      <c r="H51" s="29">
        <f t="shared" si="10"/>
        <v>11</v>
      </c>
    </row>
    <row r="52" spans="1:10" ht="15" customHeight="1" thickBot="1" x14ac:dyDescent="0.25">
      <c r="A52" s="98" t="s">
        <v>23</v>
      </c>
      <c r="B52" s="113">
        <f t="shared" si="7"/>
        <v>1</v>
      </c>
      <c r="C52" s="25">
        <f t="shared" si="11"/>
        <v>7700</v>
      </c>
      <c r="D52" s="100">
        <f t="shared" si="8"/>
        <v>7700</v>
      </c>
      <c r="E52" s="5">
        <f t="shared" si="9"/>
        <v>0</v>
      </c>
      <c r="F52" s="5">
        <f t="shared" si="9"/>
        <v>0</v>
      </c>
      <c r="G52" s="5">
        <f t="shared" si="9"/>
        <v>0</v>
      </c>
      <c r="H52" s="29">
        <f t="shared" si="10"/>
        <v>1</v>
      </c>
    </row>
    <row r="53" spans="1:10" ht="15" customHeight="1" thickBot="1" x14ac:dyDescent="0.25">
      <c r="A53" s="101" t="s">
        <v>24</v>
      </c>
      <c r="B53" s="102">
        <f>SUM(B44:B52)</f>
        <v>4446</v>
      </c>
      <c r="C53" s="141"/>
      <c r="D53" s="103">
        <f>SUM(D44:D52)</f>
        <v>45571900</v>
      </c>
      <c r="E53" s="104">
        <f>SUM(E44:E52)</f>
        <v>45</v>
      </c>
      <c r="F53" s="105">
        <f>SUM(F44:F52)</f>
        <v>0</v>
      </c>
      <c r="G53" s="105">
        <f>SUM(G44:G52)</f>
        <v>0</v>
      </c>
      <c r="H53" s="106">
        <f>SUM(H44:H52)</f>
        <v>4491</v>
      </c>
    </row>
    <row r="54" spans="1:10" ht="15" customHeight="1" x14ac:dyDescent="0.2">
      <c r="A54" s="107" t="s">
        <v>25</v>
      </c>
      <c r="B54" s="108">
        <f>B22+B38</f>
        <v>4433</v>
      </c>
      <c r="C54" s="138"/>
      <c r="D54" s="15">
        <f>D38+D22</f>
        <v>1232374</v>
      </c>
      <c r="E54" s="37"/>
      <c r="F54" s="37"/>
      <c r="G54" s="37"/>
      <c r="H54" s="37"/>
    </row>
    <row r="55" spans="1:10" ht="15" customHeight="1" x14ac:dyDescent="0.2">
      <c r="A55" s="34" t="s">
        <v>26</v>
      </c>
      <c r="B55" s="139"/>
      <c r="C55" s="139"/>
      <c r="D55" s="36">
        <f>D39+D23</f>
        <v>23900</v>
      </c>
      <c r="E55" s="41"/>
      <c r="F55" s="41"/>
      <c r="G55" s="41"/>
      <c r="H55" s="41"/>
    </row>
    <row r="56" spans="1:10" ht="15" customHeight="1" thickBot="1" x14ac:dyDescent="0.25">
      <c r="A56" s="38" t="s">
        <v>27</v>
      </c>
      <c r="B56" s="140"/>
      <c r="C56" s="140"/>
      <c r="D56" s="40">
        <f>D55+D53</f>
        <v>45595800</v>
      </c>
      <c r="E56" s="41"/>
      <c r="F56" s="41"/>
      <c r="G56" s="41"/>
      <c r="H56" s="41"/>
    </row>
    <row r="57" spans="1:10" ht="13.5" thickBot="1" x14ac:dyDescent="0.25">
      <c r="A57" s="63"/>
      <c r="B57" s="41"/>
      <c r="C57" s="41"/>
      <c r="D57" s="114"/>
      <c r="E57" s="41"/>
      <c r="F57" s="41"/>
      <c r="G57" s="41"/>
      <c r="H57" s="41"/>
    </row>
    <row r="58" spans="1:10" ht="21" customHeight="1" x14ac:dyDescent="0.2">
      <c r="A58" s="162" t="s">
        <v>53</v>
      </c>
      <c r="B58" s="163"/>
      <c r="C58" s="163"/>
      <c r="D58" s="164"/>
      <c r="E58" s="162" t="s">
        <v>54</v>
      </c>
      <c r="F58" s="163"/>
      <c r="G58" s="163"/>
      <c r="H58" s="164"/>
      <c r="J58" s="64"/>
    </row>
    <row r="59" spans="1:10" ht="24" x14ac:dyDescent="0.2">
      <c r="A59" s="115" t="s">
        <v>7</v>
      </c>
      <c r="B59" s="116" t="s">
        <v>9</v>
      </c>
      <c r="C59" s="116" t="s">
        <v>33</v>
      </c>
      <c r="D59" s="117" t="s">
        <v>34</v>
      </c>
      <c r="E59" s="115" t="s">
        <v>7</v>
      </c>
      <c r="F59" s="116" t="s">
        <v>9</v>
      </c>
      <c r="G59" s="116" t="s">
        <v>33</v>
      </c>
      <c r="H59" s="117" t="s">
        <v>34</v>
      </c>
      <c r="J59" s="64"/>
    </row>
    <row r="60" spans="1:10" ht="15" hidden="1" customHeight="1" x14ac:dyDescent="0.2">
      <c r="A60" s="147" t="s">
        <v>15</v>
      </c>
      <c r="B60" s="118">
        <v>6400</v>
      </c>
      <c r="C60" s="119">
        <v>0</v>
      </c>
      <c r="D60" s="120">
        <f>B60*C60</f>
        <v>0</v>
      </c>
      <c r="E60" s="147" t="s">
        <v>15</v>
      </c>
      <c r="F60" s="118">
        <v>6400</v>
      </c>
      <c r="G60" s="119">
        <v>0</v>
      </c>
      <c r="H60" s="120">
        <f>F60*G60</f>
        <v>0</v>
      </c>
      <c r="J60" s="64"/>
    </row>
    <row r="61" spans="1:10" ht="15" customHeight="1" x14ac:dyDescent="0.2">
      <c r="A61" s="147"/>
      <c r="B61" s="118">
        <v>6900</v>
      </c>
      <c r="C61" s="13">
        <v>0</v>
      </c>
      <c r="D61" s="120">
        <f t="shared" ref="D61:D66" si="12">B61*C61</f>
        <v>0</v>
      </c>
      <c r="E61" s="147"/>
      <c r="F61" s="118">
        <f>C12</f>
        <v>7400</v>
      </c>
      <c r="G61" s="13">
        <v>11</v>
      </c>
      <c r="H61" s="120">
        <f t="shared" ref="H61:H66" si="13">F61*G61</f>
        <v>81400</v>
      </c>
      <c r="J61" s="64"/>
    </row>
    <row r="62" spans="1:10" ht="15" customHeight="1" x14ac:dyDescent="0.2">
      <c r="A62" s="142" t="s">
        <v>17</v>
      </c>
      <c r="B62" s="118">
        <v>7600</v>
      </c>
      <c r="C62" s="13">
        <v>0</v>
      </c>
      <c r="D62" s="120">
        <f t="shared" si="12"/>
        <v>0</v>
      </c>
      <c r="E62" s="143" t="s">
        <v>17</v>
      </c>
      <c r="F62" s="118">
        <f>C14</f>
        <v>8100</v>
      </c>
      <c r="G62" s="13">
        <v>12</v>
      </c>
      <c r="H62" s="120">
        <f t="shared" si="13"/>
        <v>97200</v>
      </c>
      <c r="J62" s="64"/>
    </row>
    <row r="63" spans="1:10" ht="15" customHeight="1" x14ac:dyDescent="0.2">
      <c r="A63" s="142" t="s">
        <v>18</v>
      </c>
      <c r="B63" s="118">
        <v>16100</v>
      </c>
      <c r="C63" s="13">
        <v>0</v>
      </c>
      <c r="D63" s="120">
        <f t="shared" si="12"/>
        <v>0</v>
      </c>
      <c r="E63" s="143" t="s">
        <v>18</v>
      </c>
      <c r="F63" s="118">
        <f t="shared" ref="F63:F65" si="14">C15</f>
        <v>17200</v>
      </c>
      <c r="G63" s="13">
        <v>3</v>
      </c>
      <c r="H63" s="120">
        <f t="shared" si="13"/>
        <v>51600</v>
      </c>
      <c r="J63" s="64"/>
    </row>
    <row r="64" spans="1:10" ht="15" customHeight="1" x14ac:dyDescent="0.2">
      <c r="A64" s="142" t="s">
        <v>19</v>
      </c>
      <c r="B64" s="118">
        <v>20600</v>
      </c>
      <c r="C64" s="13">
        <v>0</v>
      </c>
      <c r="D64" s="120">
        <f t="shared" si="12"/>
        <v>0</v>
      </c>
      <c r="E64" s="143" t="s">
        <v>19</v>
      </c>
      <c r="F64" s="118">
        <f t="shared" si="14"/>
        <v>22000</v>
      </c>
      <c r="G64" s="13">
        <v>0</v>
      </c>
      <c r="H64" s="120">
        <f t="shared" si="13"/>
        <v>0</v>
      </c>
      <c r="J64" s="64"/>
    </row>
    <row r="65" spans="1:10" ht="15" customHeight="1" thickBot="1" x14ac:dyDescent="0.25">
      <c r="A65" s="142" t="s">
        <v>20</v>
      </c>
      <c r="B65" s="118">
        <v>23400</v>
      </c>
      <c r="C65" s="13">
        <v>0</v>
      </c>
      <c r="D65" s="120">
        <f t="shared" si="12"/>
        <v>0</v>
      </c>
      <c r="E65" s="143" t="s">
        <v>20</v>
      </c>
      <c r="F65" s="118">
        <f t="shared" si="14"/>
        <v>25000</v>
      </c>
      <c r="G65" s="13">
        <v>0</v>
      </c>
      <c r="H65" s="120">
        <f t="shared" si="13"/>
        <v>0</v>
      </c>
      <c r="J65" s="64"/>
    </row>
    <row r="66" spans="1:10" ht="15" hidden="1" customHeight="1" x14ac:dyDescent="0.2">
      <c r="A66" s="121"/>
      <c r="B66" s="122"/>
      <c r="C66" s="123">
        <v>0</v>
      </c>
      <c r="D66" s="124">
        <f t="shared" si="12"/>
        <v>0</v>
      </c>
      <c r="E66" s="121"/>
      <c r="F66" s="122"/>
      <c r="G66" s="123">
        <v>0</v>
      </c>
      <c r="H66" s="124">
        <f t="shared" si="13"/>
        <v>0</v>
      </c>
      <c r="J66" s="64"/>
    </row>
    <row r="67" spans="1:10" ht="27" customHeight="1" thickBot="1" x14ac:dyDescent="0.25">
      <c r="A67" s="148" t="s">
        <v>35</v>
      </c>
      <c r="B67" s="149"/>
      <c r="C67" s="125">
        <f>SUM(C60:C66)</f>
        <v>0</v>
      </c>
      <c r="D67" s="126">
        <f>+D61+D62+D63+D64+D65</f>
        <v>0</v>
      </c>
      <c r="E67" s="148" t="s">
        <v>35</v>
      </c>
      <c r="F67" s="149"/>
      <c r="G67" s="125">
        <f>SUM(G60:G66)</f>
        <v>26</v>
      </c>
      <c r="H67" s="126">
        <f>+H61+H62+H63+H64+H65</f>
        <v>230200</v>
      </c>
      <c r="J67" s="64"/>
    </row>
    <row r="68" spans="1:10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</row>
    <row r="69" spans="1:10" ht="13.5" thickBot="1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</row>
    <row r="70" spans="1:10" s="64" customFormat="1" ht="23.1" customHeight="1" x14ac:dyDescent="0.2">
      <c r="A70" s="144" t="s">
        <v>36</v>
      </c>
      <c r="B70" s="152">
        <f>D56</f>
        <v>45595800</v>
      </c>
      <c r="C70" s="153"/>
      <c r="D70" s="127"/>
    </row>
    <row r="71" spans="1:10" s="64" customFormat="1" ht="23.1" customHeight="1" x14ac:dyDescent="0.2">
      <c r="A71" s="115" t="s">
        <v>37</v>
      </c>
      <c r="B71" s="154">
        <f>D67+H67</f>
        <v>230200</v>
      </c>
      <c r="C71" s="155"/>
    </row>
    <row r="72" spans="1:10" s="64" customFormat="1" ht="23.1" customHeight="1" x14ac:dyDescent="0.2">
      <c r="A72" s="145" t="s">
        <v>38</v>
      </c>
      <c r="B72" s="156">
        <f>B54*278</f>
        <v>1232374</v>
      </c>
      <c r="C72" s="157"/>
      <c r="D72" s="128"/>
    </row>
    <row r="73" spans="1:10" s="64" customFormat="1" ht="23.1" customHeight="1" x14ac:dyDescent="0.2">
      <c r="A73" s="78" t="s">
        <v>39</v>
      </c>
      <c r="B73" s="158">
        <f>B70*10%</f>
        <v>4559580</v>
      </c>
      <c r="C73" s="159"/>
      <c r="D73" s="80"/>
    </row>
    <row r="74" spans="1:10" s="64" customFormat="1" ht="23.1" customHeight="1" x14ac:dyDescent="0.2">
      <c r="A74" s="145" t="s">
        <v>40</v>
      </c>
      <c r="B74" s="156">
        <f>ROUND((B70-B72-B73)*70%,0)</f>
        <v>27862692</v>
      </c>
      <c r="C74" s="157"/>
      <c r="D74" s="80"/>
      <c r="E74" s="76"/>
      <c r="F74" s="76"/>
      <c r="G74" s="76"/>
    </row>
    <row r="75" spans="1:10" s="64" customFormat="1" ht="23.1" customHeight="1" thickBot="1" x14ac:dyDescent="0.25">
      <c r="A75" s="146" t="s">
        <v>52</v>
      </c>
      <c r="B75" s="160">
        <f>ROUND((B70-B72-B73)*30%,0)</f>
        <v>11941154</v>
      </c>
      <c r="C75" s="161"/>
      <c r="D75" s="80"/>
      <c r="E75" s="89"/>
      <c r="F75" s="89"/>
      <c r="G75" s="89"/>
    </row>
    <row r="76" spans="1:10" ht="20.25" customHeight="1" x14ac:dyDescent="0.2">
      <c r="A76" s="64"/>
      <c r="B76" s="64"/>
      <c r="C76" s="64"/>
      <c r="D76" s="80"/>
      <c r="E76" s="151" t="s">
        <v>47</v>
      </c>
      <c r="F76" s="151"/>
      <c r="G76" s="151"/>
      <c r="H76" s="64"/>
      <c r="I76" s="64"/>
      <c r="J76" s="64"/>
    </row>
    <row r="77" spans="1:10" ht="14.25" customHeight="1" x14ac:dyDescent="0.2">
      <c r="A77" s="150"/>
      <c r="B77" s="150"/>
      <c r="C77" s="150"/>
      <c r="D77" s="150"/>
      <c r="E77" s="150"/>
      <c r="F77" s="150"/>
      <c r="G77" s="150"/>
      <c r="H77" s="150"/>
      <c r="I77" s="150"/>
      <c r="J77" s="150"/>
    </row>
    <row r="78" spans="1:10" ht="15.75" customHeight="1" x14ac:dyDescent="0.2">
      <c r="A78" s="150"/>
      <c r="B78" s="150"/>
      <c r="C78" s="150"/>
      <c r="D78" s="150"/>
      <c r="E78" s="150"/>
      <c r="F78" s="150"/>
      <c r="G78" s="150"/>
      <c r="H78" s="150"/>
      <c r="I78" s="150"/>
      <c r="J78" s="150"/>
    </row>
    <row r="79" spans="1:10" ht="20.100000000000001" customHeight="1" x14ac:dyDescent="0.2">
      <c r="A79" s="64"/>
      <c r="B79" s="64"/>
      <c r="C79" s="64"/>
      <c r="D79" s="80"/>
      <c r="E79" s="64"/>
      <c r="F79" s="64"/>
      <c r="G79" s="64"/>
      <c r="H79" s="64"/>
      <c r="I79" s="64"/>
      <c r="J79" s="64"/>
    </row>
    <row r="80" spans="1:10" ht="20.100000000000001" customHeight="1" x14ac:dyDescent="0.2">
      <c r="A80" s="64"/>
      <c r="B80" s="64"/>
      <c r="C80" s="64"/>
      <c r="D80" s="80"/>
      <c r="E80" s="64"/>
      <c r="F80" s="64"/>
      <c r="G80" s="64"/>
      <c r="H80" s="64"/>
      <c r="I80" s="64"/>
      <c r="J80" s="64"/>
    </row>
    <row r="81" spans="1:10" ht="20.100000000000001" customHeight="1" x14ac:dyDescent="0.2">
      <c r="A81" s="151"/>
      <c r="B81" s="151"/>
      <c r="C81" s="151"/>
      <c r="D81" s="80"/>
      <c r="E81" s="64"/>
      <c r="F81" s="64"/>
      <c r="G81" s="64"/>
      <c r="H81" s="64"/>
      <c r="I81" s="64"/>
      <c r="J81" s="64"/>
    </row>
    <row r="82" spans="1:10" ht="20.100000000000001" customHeight="1" x14ac:dyDescent="0.2">
      <c r="D82" s="80"/>
      <c r="E82" s="64"/>
      <c r="F82" s="64"/>
      <c r="G82" s="64"/>
      <c r="H82" s="64"/>
      <c r="I82" s="64"/>
      <c r="J82" s="64"/>
    </row>
    <row r="83" spans="1:10" ht="20.100000000000001" customHeight="1" x14ac:dyDescent="0.2">
      <c r="A83" s="64"/>
      <c r="B83" s="64"/>
      <c r="C83" s="64"/>
      <c r="E83" s="64"/>
      <c r="F83" s="64"/>
      <c r="G83" s="64"/>
      <c r="H83" s="64"/>
      <c r="I83" s="64"/>
      <c r="J83" s="64"/>
    </row>
    <row r="84" spans="1:10" ht="0.75" customHeight="1" x14ac:dyDescent="0.2">
      <c r="A84" s="64"/>
      <c r="B84" s="64"/>
      <c r="C84" s="64"/>
      <c r="E84" s="64"/>
      <c r="F84" s="64"/>
      <c r="G84" s="64"/>
      <c r="H84" s="64"/>
      <c r="I84" s="64"/>
      <c r="J84" s="64"/>
    </row>
    <row r="85" spans="1:10" ht="19.5" customHeight="1" x14ac:dyDescent="0.2">
      <c r="E85" s="64"/>
      <c r="F85" s="64"/>
      <c r="G85" s="64"/>
      <c r="H85" s="64"/>
      <c r="I85" s="64"/>
      <c r="J85" s="64"/>
    </row>
    <row r="86" spans="1:10" ht="19.5" customHeight="1" x14ac:dyDescent="0.2">
      <c r="E86" s="64"/>
      <c r="F86" s="64"/>
      <c r="G86" s="64"/>
      <c r="H86" s="64"/>
      <c r="I86" s="64"/>
      <c r="J86" s="64"/>
    </row>
    <row r="87" spans="1:10" ht="19.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</row>
    <row r="88" spans="1:10" ht="19.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</row>
    <row r="89" spans="1:10" ht="20.100000000000001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</row>
    <row r="90" spans="1:10" ht="20.100000000000001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</row>
    <row r="91" spans="1:10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</row>
    <row r="92" spans="1:10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</row>
    <row r="93" spans="1:10" x14ac:dyDescent="0.2">
      <c r="A93" s="64"/>
      <c r="B93" s="64"/>
      <c r="C93" s="64"/>
      <c r="D93" s="64"/>
      <c r="G93" s="64"/>
      <c r="H93" s="64"/>
      <c r="I93" s="64"/>
      <c r="J93" s="64"/>
    </row>
    <row r="94" spans="1:10" x14ac:dyDescent="0.2">
      <c r="G94" s="64"/>
      <c r="H94" s="64"/>
      <c r="I94" s="64"/>
      <c r="J94" s="64"/>
    </row>
    <row r="95" spans="1:10" x14ac:dyDescent="0.2">
      <c r="G95" s="64"/>
      <c r="H95" s="64"/>
      <c r="I95" s="64"/>
      <c r="J95" s="64"/>
    </row>
    <row r="96" spans="1:10" x14ac:dyDescent="0.2">
      <c r="G96" s="64"/>
      <c r="H96" s="64"/>
      <c r="I96" s="64"/>
      <c r="J96" s="64"/>
    </row>
    <row r="97" spans="7:10" x14ac:dyDescent="0.2">
      <c r="G97" s="64"/>
      <c r="H97" s="64"/>
      <c r="I97" s="64"/>
      <c r="J97" s="64"/>
    </row>
    <row r="98" spans="7:10" x14ac:dyDescent="0.2">
      <c r="G98" s="64"/>
      <c r="H98" s="64"/>
      <c r="I98" s="64"/>
      <c r="J98" s="64"/>
    </row>
    <row r="99" spans="7:10" x14ac:dyDescent="0.2">
      <c r="G99" s="64"/>
      <c r="H99" s="64"/>
      <c r="I99" s="64"/>
      <c r="J99" s="64"/>
    </row>
    <row r="100" spans="7:10" x14ac:dyDescent="0.2">
      <c r="G100" s="64"/>
      <c r="H100" s="64"/>
      <c r="I100" s="64"/>
      <c r="J100" s="64"/>
    </row>
    <row r="101" spans="7:10" x14ac:dyDescent="0.2">
      <c r="G101" s="64"/>
      <c r="H101" s="64"/>
      <c r="I101" s="64"/>
      <c r="J101" s="64"/>
    </row>
    <row r="102" spans="7:10" x14ac:dyDescent="0.2">
      <c r="G102" s="64"/>
      <c r="H102" s="64"/>
      <c r="I102" s="64"/>
      <c r="J102" s="64"/>
    </row>
    <row r="103" spans="7:10" x14ac:dyDescent="0.2">
      <c r="G103" s="64"/>
      <c r="H103" s="64"/>
      <c r="I103" s="64"/>
      <c r="J103" s="64"/>
    </row>
    <row r="104" spans="7:10" x14ac:dyDescent="0.2">
      <c r="G104" s="64"/>
      <c r="H104" s="64"/>
      <c r="I104" s="64"/>
      <c r="J104" s="64"/>
    </row>
    <row r="105" spans="7:10" x14ac:dyDescent="0.2">
      <c r="G105" s="64"/>
      <c r="H105" s="64"/>
      <c r="I105" s="64"/>
      <c r="J105" s="64"/>
    </row>
    <row r="106" spans="7:10" x14ac:dyDescent="0.2">
      <c r="G106" s="64"/>
      <c r="H106" s="64"/>
      <c r="I106" s="64"/>
      <c r="J106" s="64"/>
    </row>
    <row r="107" spans="7:10" x14ac:dyDescent="0.2">
      <c r="G107" s="64"/>
      <c r="H107" s="64"/>
      <c r="I107" s="64"/>
      <c r="J107" s="64"/>
    </row>
    <row r="108" spans="7:10" x14ac:dyDescent="0.2">
      <c r="G108" s="64"/>
      <c r="H108" s="64"/>
      <c r="I108" s="64"/>
      <c r="J108" s="64"/>
    </row>
    <row r="109" spans="7:10" x14ac:dyDescent="0.2">
      <c r="G109" s="64"/>
      <c r="H109" s="64"/>
      <c r="I109" s="64"/>
      <c r="J109" s="64"/>
    </row>
    <row r="110" spans="7:10" x14ac:dyDescent="0.2">
      <c r="G110" s="64"/>
      <c r="H110" s="64"/>
      <c r="I110" s="64"/>
      <c r="J110" s="64"/>
    </row>
    <row r="111" spans="7:10" x14ac:dyDescent="0.2">
      <c r="G111" s="64"/>
      <c r="H111" s="64"/>
      <c r="I111" s="64"/>
      <c r="J111" s="64"/>
    </row>
    <row r="112" spans="7:10" x14ac:dyDescent="0.2">
      <c r="G112" s="64"/>
      <c r="H112" s="64"/>
      <c r="I112" s="64"/>
      <c r="J112" s="64"/>
    </row>
    <row r="113" spans="7:10" x14ac:dyDescent="0.2">
      <c r="G113" s="64"/>
      <c r="H113" s="64"/>
      <c r="I113" s="64"/>
      <c r="J113" s="64"/>
    </row>
    <row r="114" spans="7:10" x14ac:dyDescent="0.2">
      <c r="G114" s="64"/>
      <c r="H114" s="64"/>
      <c r="I114" s="64"/>
      <c r="J114" s="64"/>
    </row>
  </sheetData>
  <sheetProtection password="DC73" sheet="1" objects="1" scenarios="1"/>
  <mergeCells count="27">
    <mergeCell ref="A26:H26"/>
    <mergeCell ref="A42:H42"/>
    <mergeCell ref="A58:D58"/>
    <mergeCell ref="A60:A61"/>
    <mergeCell ref="G2:H2"/>
    <mergeCell ref="G3:H3"/>
    <mergeCell ref="B6:C6"/>
    <mergeCell ref="G4:H4"/>
    <mergeCell ref="A1:A4"/>
    <mergeCell ref="B1:F4"/>
    <mergeCell ref="G1:H1"/>
    <mergeCell ref="B8:D8"/>
    <mergeCell ref="A10:H10"/>
    <mergeCell ref="E58:H58"/>
    <mergeCell ref="E60:E61"/>
    <mergeCell ref="A81:C81"/>
    <mergeCell ref="A67:B67"/>
    <mergeCell ref="B70:C70"/>
    <mergeCell ref="B71:C71"/>
    <mergeCell ref="B72:C72"/>
    <mergeCell ref="B73:C73"/>
    <mergeCell ref="B74:C74"/>
    <mergeCell ref="A77:J77"/>
    <mergeCell ref="A78:J78"/>
    <mergeCell ref="E76:G76"/>
    <mergeCell ref="E67:F67"/>
    <mergeCell ref="B75:C75"/>
  </mergeCells>
  <printOptions horizontalCentered="1" verticalCentered="1"/>
  <pageMargins left="0.59055118110236227" right="0.39370078740157483" top="0.19685039370078741" bottom="0.59055118110236227" header="0.51181102362204722" footer="0"/>
  <pageSetup scale="50" firstPageNumber="0" orientation="portrait" blackAndWhite="1" r:id="rId1"/>
  <headerFooter alignWithMargins="0">
    <oddFooter>&amp;LVersion 2&amp;C&amp;D - &amp;T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/>
  <dimension ref="A1:J114"/>
  <sheetViews>
    <sheetView zoomScale="90" zoomScaleNormal="90" workbookViewId="0">
      <selection activeCell="E59" sqref="E59"/>
    </sheetView>
  </sheetViews>
  <sheetFormatPr baseColWidth="10" defaultRowHeight="12.75" x14ac:dyDescent="0.2"/>
  <cols>
    <col min="1" max="1" width="21.85546875" style="17" customWidth="1"/>
    <col min="2" max="2" width="14.28515625" style="17" customWidth="1"/>
    <col min="3" max="3" width="13.5703125" style="17" customWidth="1"/>
    <col min="4" max="4" width="14.42578125" style="17" customWidth="1"/>
    <col min="5" max="6" width="13.5703125" style="17" customWidth="1"/>
    <col min="7" max="7" width="13.140625" style="17" customWidth="1"/>
    <col min="8" max="8" width="13.5703125" style="17" customWidth="1"/>
    <col min="9" max="9" width="15.140625" style="17" customWidth="1"/>
    <col min="10" max="16384" width="11.42578125" style="17"/>
  </cols>
  <sheetData>
    <row r="1" spans="1:8" ht="48" customHeight="1" x14ac:dyDescent="0.2">
      <c r="A1" s="167"/>
      <c r="B1" s="168" t="s">
        <v>50</v>
      </c>
      <c r="C1" s="168"/>
      <c r="D1" s="168"/>
      <c r="E1" s="168"/>
      <c r="F1" s="169"/>
      <c r="G1" s="170"/>
      <c r="H1" s="170"/>
    </row>
    <row r="2" spans="1:8" x14ac:dyDescent="0.15">
      <c r="A2" s="167"/>
      <c r="B2" s="167"/>
      <c r="C2" s="168"/>
      <c r="D2" s="168"/>
      <c r="E2" s="168"/>
      <c r="F2" s="168"/>
      <c r="G2" s="171" t="s">
        <v>51</v>
      </c>
      <c r="H2" s="171" t="s">
        <v>0</v>
      </c>
    </row>
    <row r="3" spans="1:8" ht="14.25" customHeight="1" x14ac:dyDescent="0.15">
      <c r="A3" s="167"/>
      <c r="B3" s="167"/>
      <c r="C3" s="168"/>
      <c r="D3" s="168"/>
      <c r="E3" s="168"/>
      <c r="F3" s="168"/>
      <c r="G3" s="172" t="s">
        <v>49</v>
      </c>
      <c r="H3" s="172" t="s">
        <v>1</v>
      </c>
    </row>
    <row r="4" spans="1:8" ht="14.25" customHeight="1" x14ac:dyDescent="0.15">
      <c r="A4" s="167"/>
      <c r="B4" s="167"/>
      <c r="C4" s="168"/>
      <c r="D4" s="168"/>
      <c r="E4" s="168"/>
      <c r="F4" s="168"/>
      <c r="G4" s="172" t="s">
        <v>2</v>
      </c>
      <c r="H4" s="172" t="s">
        <v>2</v>
      </c>
    </row>
    <row r="5" spans="1:8" ht="14.25" customHeight="1" x14ac:dyDescent="0.2">
      <c r="A5" s="1"/>
      <c r="B5" s="97"/>
      <c r="C5" s="97"/>
      <c r="D5" s="41"/>
      <c r="E5" s="41"/>
      <c r="F5" s="41"/>
      <c r="G5" s="41"/>
      <c r="H5" s="41"/>
    </row>
    <row r="6" spans="1:8" ht="12.75" customHeight="1" x14ac:dyDescent="0.2">
      <c r="A6" s="1" t="s">
        <v>3</v>
      </c>
      <c r="B6" s="173" t="str">
        <f>RIM!B6</f>
        <v>PANDEQUESO</v>
      </c>
      <c r="C6" s="173"/>
      <c r="D6" s="41"/>
    </row>
    <row r="7" spans="1:8" x14ac:dyDescent="0.2">
      <c r="A7" s="1"/>
      <c r="B7" s="93"/>
      <c r="C7" s="93"/>
      <c r="D7" s="41"/>
    </row>
    <row r="8" spans="1:8" ht="12.75" customHeight="1" x14ac:dyDescent="0.2">
      <c r="A8" s="1" t="s">
        <v>5</v>
      </c>
      <c r="B8" s="174">
        <f>IF(DAY(RIM!B8+29)&lt;5,"N/A",(RIM!B8+29))</f>
        <v>42673</v>
      </c>
      <c r="C8" s="174"/>
      <c r="D8" s="174"/>
      <c r="E8" s="41"/>
      <c r="F8" s="41"/>
      <c r="G8" s="41"/>
      <c r="H8" s="41"/>
    </row>
    <row r="9" spans="1:8" ht="13.5" thickBot="1" x14ac:dyDescent="0.25"/>
    <row r="10" spans="1:8" ht="15.75" customHeight="1" thickBot="1" x14ac:dyDescent="0.25">
      <c r="A10" s="175" t="s">
        <v>6</v>
      </c>
      <c r="B10" s="175"/>
      <c r="C10" s="175"/>
      <c r="D10" s="175"/>
      <c r="E10" s="175"/>
      <c r="F10" s="175"/>
      <c r="G10" s="175"/>
      <c r="H10" s="175"/>
    </row>
    <row r="11" spans="1:8" ht="36.75" thickBot="1" x14ac:dyDescent="0.25">
      <c r="A11" s="23" t="s">
        <v>7</v>
      </c>
      <c r="B11" s="23" t="s">
        <v>8</v>
      </c>
      <c r="C11" s="23" t="s">
        <v>9</v>
      </c>
      <c r="D11" s="23" t="s">
        <v>10</v>
      </c>
      <c r="E11" s="23" t="s">
        <v>11</v>
      </c>
      <c r="F11" s="23" t="s">
        <v>12</v>
      </c>
      <c r="G11" s="23" t="s">
        <v>13</v>
      </c>
      <c r="H11" s="23" t="s">
        <v>14</v>
      </c>
    </row>
    <row r="12" spans="1:8" ht="15" customHeight="1" x14ac:dyDescent="0.2">
      <c r="A12" s="24" t="s">
        <v>15</v>
      </c>
      <c r="B12" s="8"/>
      <c r="C12" s="25">
        <v>7400</v>
      </c>
      <c r="D12" s="25">
        <f t="shared" ref="D12:D20" si="0">C12*B12</f>
        <v>0</v>
      </c>
      <c r="E12" s="8"/>
      <c r="F12" s="8"/>
      <c r="G12" s="8"/>
      <c r="H12" s="26">
        <f t="shared" ref="H12:H20" si="1">B12+E12+F12+G12</f>
        <v>0</v>
      </c>
    </row>
    <row r="13" spans="1:8" ht="15" customHeight="1" x14ac:dyDescent="0.2">
      <c r="A13" s="27" t="s">
        <v>16</v>
      </c>
      <c r="B13" s="10"/>
      <c r="C13" s="25">
        <v>3400</v>
      </c>
      <c r="D13" s="28">
        <f t="shared" si="0"/>
        <v>0</v>
      </c>
      <c r="E13" s="10"/>
      <c r="F13" s="8"/>
      <c r="G13" s="8"/>
      <c r="H13" s="29">
        <f t="shared" si="1"/>
        <v>0</v>
      </c>
    </row>
    <row r="14" spans="1:8" ht="15" customHeight="1" x14ac:dyDescent="0.2">
      <c r="A14" s="27" t="s">
        <v>17</v>
      </c>
      <c r="B14" s="10"/>
      <c r="C14" s="25">
        <v>8100</v>
      </c>
      <c r="D14" s="28">
        <f t="shared" si="0"/>
        <v>0</v>
      </c>
      <c r="E14" s="10"/>
      <c r="F14" s="8"/>
      <c r="G14" s="8"/>
      <c r="H14" s="29">
        <f t="shared" si="1"/>
        <v>0</v>
      </c>
    </row>
    <row r="15" spans="1:8" ht="15" customHeight="1" x14ac:dyDescent="0.2">
      <c r="A15" s="27" t="s">
        <v>18</v>
      </c>
      <c r="B15" s="10"/>
      <c r="C15" s="25">
        <v>17200</v>
      </c>
      <c r="D15" s="28">
        <f t="shared" si="0"/>
        <v>0</v>
      </c>
      <c r="E15" s="10"/>
      <c r="F15" s="8"/>
      <c r="G15" s="8"/>
      <c r="H15" s="29">
        <f t="shared" si="1"/>
        <v>0</v>
      </c>
    </row>
    <row r="16" spans="1:8" ht="15" customHeight="1" x14ac:dyDescent="0.2">
      <c r="A16" s="27" t="s">
        <v>19</v>
      </c>
      <c r="B16" s="10"/>
      <c r="C16" s="25">
        <v>22000</v>
      </c>
      <c r="D16" s="28">
        <f t="shared" si="0"/>
        <v>0</v>
      </c>
      <c r="E16" s="10"/>
      <c r="F16" s="8"/>
      <c r="G16" s="8"/>
      <c r="H16" s="29">
        <f t="shared" si="1"/>
        <v>0</v>
      </c>
    </row>
    <row r="17" spans="1:8" ht="15" customHeight="1" x14ac:dyDescent="0.2">
      <c r="A17" s="27" t="s">
        <v>20</v>
      </c>
      <c r="B17" s="10"/>
      <c r="C17" s="25">
        <v>25000</v>
      </c>
      <c r="D17" s="28">
        <f t="shared" si="0"/>
        <v>0</v>
      </c>
      <c r="E17" s="10"/>
      <c r="F17" s="8"/>
      <c r="G17" s="8"/>
      <c r="H17" s="29">
        <f t="shared" si="1"/>
        <v>0</v>
      </c>
    </row>
    <row r="18" spans="1:8" ht="15" customHeight="1" x14ac:dyDescent="0.2">
      <c r="A18" s="27" t="s">
        <v>21</v>
      </c>
      <c r="B18" s="10"/>
      <c r="C18" s="25">
        <v>5700</v>
      </c>
      <c r="D18" s="28">
        <f t="shared" si="0"/>
        <v>0</v>
      </c>
      <c r="E18" s="10"/>
      <c r="F18" s="8"/>
      <c r="G18" s="8"/>
      <c r="H18" s="29">
        <f t="shared" si="1"/>
        <v>0</v>
      </c>
    </row>
    <row r="19" spans="1:8" ht="15" customHeight="1" x14ac:dyDescent="0.2">
      <c r="A19" s="27" t="s">
        <v>22</v>
      </c>
      <c r="B19" s="10"/>
      <c r="C19" s="25">
        <v>7400</v>
      </c>
      <c r="D19" s="28">
        <f t="shared" si="0"/>
        <v>0</v>
      </c>
      <c r="E19" s="10"/>
      <c r="F19" s="8"/>
      <c r="G19" s="8"/>
      <c r="H19" s="29">
        <f t="shared" si="1"/>
        <v>0</v>
      </c>
    </row>
    <row r="20" spans="1:8" ht="15" customHeight="1" thickBot="1" x14ac:dyDescent="0.25">
      <c r="A20" s="98" t="s">
        <v>23</v>
      </c>
      <c r="B20" s="12"/>
      <c r="C20" s="99">
        <v>7700</v>
      </c>
      <c r="D20" s="100">
        <f t="shared" si="0"/>
        <v>0</v>
      </c>
      <c r="E20" s="10"/>
      <c r="F20" s="8"/>
      <c r="G20" s="8"/>
      <c r="H20" s="29">
        <f t="shared" si="1"/>
        <v>0</v>
      </c>
    </row>
    <row r="21" spans="1:8" ht="15" customHeight="1" thickBot="1" x14ac:dyDescent="0.25">
      <c r="A21" s="101" t="s">
        <v>24</v>
      </c>
      <c r="B21" s="102">
        <f>SUM(B12:B20)</f>
        <v>0</v>
      </c>
      <c r="C21" s="137"/>
      <c r="D21" s="103">
        <f>SUM(D12:D20)</f>
        <v>0</v>
      </c>
      <c r="E21" s="104">
        <f>SUM(E12:E20)</f>
        <v>0</v>
      </c>
      <c r="F21" s="104">
        <f t="shared" ref="F21:G21" si="2">SUM(F12:F20)</f>
        <v>0</v>
      </c>
      <c r="G21" s="104">
        <f t="shared" si="2"/>
        <v>0</v>
      </c>
      <c r="H21" s="106">
        <f>SUM(H12:H20)</f>
        <v>0</v>
      </c>
    </row>
    <row r="22" spans="1:8" ht="15" customHeight="1" x14ac:dyDescent="0.2">
      <c r="A22" s="107" t="s">
        <v>25</v>
      </c>
      <c r="B22" s="108">
        <f>SUM(B12:B17)</f>
        <v>0</v>
      </c>
      <c r="C22" s="138"/>
      <c r="D22" s="15">
        <f>+B22*278</f>
        <v>0</v>
      </c>
      <c r="E22" s="37"/>
      <c r="F22" s="37"/>
      <c r="G22" s="37"/>
      <c r="H22" s="37"/>
    </row>
    <row r="23" spans="1:8" ht="15" customHeight="1" x14ac:dyDescent="0.2">
      <c r="A23" s="34" t="s">
        <v>26</v>
      </c>
      <c r="B23" s="139"/>
      <c r="C23" s="139"/>
      <c r="D23" s="3"/>
      <c r="E23" s="41"/>
      <c r="F23" s="41"/>
      <c r="G23" s="41"/>
      <c r="H23" s="41"/>
    </row>
    <row r="24" spans="1:8" ht="15" customHeight="1" thickBot="1" x14ac:dyDescent="0.25">
      <c r="A24" s="38" t="s">
        <v>27</v>
      </c>
      <c r="B24" s="140"/>
      <c r="C24" s="140"/>
      <c r="D24" s="40">
        <f>D23+D21</f>
        <v>0</v>
      </c>
      <c r="E24" s="41"/>
      <c r="F24" s="41"/>
      <c r="G24" s="41"/>
      <c r="H24" s="41"/>
    </row>
    <row r="25" spans="1:8" ht="13.5" thickBot="1" x14ac:dyDescent="0.25"/>
    <row r="26" spans="1:8" ht="15.75" customHeight="1" thickBot="1" x14ac:dyDescent="0.25">
      <c r="A26" s="175" t="s">
        <v>28</v>
      </c>
      <c r="B26" s="175"/>
      <c r="C26" s="175"/>
      <c r="D26" s="175"/>
      <c r="E26" s="175"/>
      <c r="F26" s="175"/>
      <c r="G26" s="175"/>
      <c r="H26" s="175"/>
    </row>
    <row r="27" spans="1:8" ht="36.75" thickBot="1" x14ac:dyDescent="0.25">
      <c r="A27" s="23" t="s">
        <v>7</v>
      </c>
      <c r="B27" s="23" t="s">
        <v>8</v>
      </c>
      <c r="C27" s="23" t="s">
        <v>9</v>
      </c>
      <c r="D27" s="23" t="s">
        <v>10</v>
      </c>
      <c r="E27" s="23" t="s">
        <v>11</v>
      </c>
      <c r="F27" s="23" t="s">
        <v>12</v>
      </c>
      <c r="G27" s="23" t="s">
        <v>13</v>
      </c>
      <c r="H27" s="23" t="s">
        <v>29</v>
      </c>
    </row>
    <row r="28" spans="1:8" ht="15" customHeight="1" x14ac:dyDescent="0.2">
      <c r="A28" s="109" t="s">
        <v>15</v>
      </c>
      <c r="B28" s="11"/>
      <c r="C28" s="25">
        <f>C12</f>
        <v>7400</v>
      </c>
      <c r="D28" s="110">
        <f t="shared" ref="D28:D36" si="3">C28*B28</f>
        <v>0</v>
      </c>
      <c r="E28" s="11"/>
      <c r="F28" s="11"/>
      <c r="G28" s="11"/>
      <c r="H28" s="111">
        <f t="shared" ref="H28:H36" si="4">B28+E28+F28+G28</f>
        <v>0</v>
      </c>
    </row>
    <row r="29" spans="1:8" ht="15" customHeight="1" x14ac:dyDescent="0.2">
      <c r="A29" s="27" t="s">
        <v>16</v>
      </c>
      <c r="B29" s="10"/>
      <c r="C29" s="25">
        <f t="shared" ref="C29:C36" si="5">C13</f>
        <v>3400</v>
      </c>
      <c r="D29" s="28">
        <f t="shared" si="3"/>
        <v>0</v>
      </c>
      <c r="E29" s="10"/>
      <c r="F29" s="8"/>
      <c r="G29" s="8"/>
      <c r="H29" s="29">
        <f t="shared" si="4"/>
        <v>0</v>
      </c>
    </row>
    <row r="30" spans="1:8" ht="15" customHeight="1" x14ac:dyDescent="0.2">
      <c r="A30" s="27" t="s">
        <v>17</v>
      </c>
      <c r="B30" s="10"/>
      <c r="C30" s="25">
        <f t="shared" si="5"/>
        <v>8100</v>
      </c>
      <c r="D30" s="28">
        <f t="shared" si="3"/>
        <v>0</v>
      </c>
      <c r="E30" s="10"/>
      <c r="F30" s="8"/>
      <c r="G30" s="8"/>
      <c r="H30" s="29">
        <f t="shared" si="4"/>
        <v>0</v>
      </c>
    </row>
    <row r="31" spans="1:8" ht="15" customHeight="1" x14ac:dyDescent="0.2">
      <c r="A31" s="27" t="s">
        <v>18</v>
      </c>
      <c r="B31" s="10"/>
      <c r="C31" s="25">
        <f t="shared" si="5"/>
        <v>17200</v>
      </c>
      <c r="D31" s="28">
        <f t="shared" si="3"/>
        <v>0</v>
      </c>
      <c r="E31" s="10"/>
      <c r="F31" s="8"/>
      <c r="G31" s="8"/>
      <c r="H31" s="29">
        <f t="shared" si="4"/>
        <v>0</v>
      </c>
    </row>
    <row r="32" spans="1:8" ht="15" customHeight="1" x14ac:dyDescent="0.2">
      <c r="A32" s="27" t="s">
        <v>19</v>
      </c>
      <c r="B32" s="10"/>
      <c r="C32" s="25">
        <f t="shared" si="5"/>
        <v>22000</v>
      </c>
      <c r="D32" s="28">
        <f t="shared" si="3"/>
        <v>0</v>
      </c>
      <c r="E32" s="10"/>
      <c r="F32" s="8"/>
      <c r="G32" s="8"/>
      <c r="H32" s="29">
        <f t="shared" si="4"/>
        <v>0</v>
      </c>
    </row>
    <row r="33" spans="1:8" ht="15" customHeight="1" x14ac:dyDescent="0.2">
      <c r="A33" s="27" t="s">
        <v>20</v>
      </c>
      <c r="B33" s="10"/>
      <c r="C33" s="25">
        <f t="shared" si="5"/>
        <v>25000</v>
      </c>
      <c r="D33" s="28">
        <f t="shared" si="3"/>
        <v>0</v>
      </c>
      <c r="E33" s="10"/>
      <c r="F33" s="8"/>
      <c r="G33" s="8"/>
      <c r="H33" s="29">
        <f t="shared" si="4"/>
        <v>0</v>
      </c>
    </row>
    <row r="34" spans="1:8" ht="15" customHeight="1" x14ac:dyDescent="0.2">
      <c r="A34" s="27" t="s">
        <v>21</v>
      </c>
      <c r="B34" s="10"/>
      <c r="C34" s="25">
        <f t="shared" si="5"/>
        <v>5700</v>
      </c>
      <c r="D34" s="28">
        <f t="shared" si="3"/>
        <v>0</v>
      </c>
      <c r="E34" s="10"/>
      <c r="F34" s="8"/>
      <c r="G34" s="8"/>
      <c r="H34" s="29">
        <f t="shared" si="4"/>
        <v>0</v>
      </c>
    </row>
    <row r="35" spans="1:8" ht="15" customHeight="1" x14ac:dyDescent="0.2">
      <c r="A35" s="27" t="s">
        <v>22</v>
      </c>
      <c r="B35" s="10"/>
      <c r="C35" s="25">
        <f t="shared" si="5"/>
        <v>7400</v>
      </c>
      <c r="D35" s="28">
        <f t="shared" si="3"/>
        <v>0</v>
      </c>
      <c r="E35" s="10"/>
      <c r="F35" s="8"/>
      <c r="G35" s="8"/>
      <c r="H35" s="29">
        <f t="shared" si="4"/>
        <v>0</v>
      </c>
    </row>
    <row r="36" spans="1:8" ht="15" customHeight="1" thickBot="1" x14ac:dyDescent="0.25">
      <c r="A36" s="98" t="s">
        <v>23</v>
      </c>
      <c r="B36" s="12"/>
      <c r="C36" s="25">
        <f t="shared" si="5"/>
        <v>7700</v>
      </c>
      <c r="D36" s="100">
        <f t="shared" si="3"/>
        <v>0</v>
      </c>
      <c r="E36" s="10"/>
      <c r="F36" s="8"/>
      <c r="G36" s="8"/>
      <c r="H36" s="29">
        <f t="shared" si="4"/>
        <v>0</v>
      </c>
    </row>
    <row r="37" spans="1:8" ht="15" customHeight="1" thickBot="1" x14ac:dyDescent="0.25">
      <c r="A37" s="101" t="s">
        <v>24</v>
      </c>
      <c r="B37" s="102">
        <f>SUM(B28:B36)</f>
        <v>0</v>
      </c>
      <c r="C37" s="112"/>
      <c r="D37" s="103">
        <f>SUM(D28:D36)</f>
        <v>0</v>
      </c>
      <c r="E37" s="104">
        <f>SUM(E28:E36)</f>
        <v>0</v>
      </c>
      <c r="F37" s="104">
        <f t="shared" ref="F37:G37" si="6">SUM(F28:F36)</f>
        <v>0</v>
      </c>
      <c r="G37" s="104">
        <f t="shared" si="6"/>
        <v>0</v>
      </c>
      <c r="H37" s="106">
        <f>SUM(H28:H36)</f>
        <v>0</v>
      </c>
    </row>
    <row r="38" spans="1:8" ht="15" customHeight="1" x14ac:dyDescent="0.2">
      <c r="A38" s="107" t="s">
        <v>25</v>
      </c>
      <c r="B38" s="108">
        <f>SUM(B28:B33)</f>
        <v>0</v>
      </c>
      <c r="C38" s="138"/>
      <c r="D38" s="15">
        <f>+B38*278</f>
        <v>0</v>
      </c>
      <c r="E38" s="37"/>
      <c r="F38" s="37"/>
      <c r="G38" s="37"/>
      <c r="H38" s="37"/>
    </row>
    <row r="39" spans="1:8" ht="15" customHeight="1" x14ac:dyDescent="0.2">
      <c r="A39" s="34" t="s">
        <v>26</v>
      </c>
      <c r="B39" s="139"/>
      <c r="C39" s="139"/>
      <c r="D39" s="3"/>
      <c r="E39" s="41"/>
      <c r="F39" s="41"/>
      <c r="G39" s="41"/>
      <c r="H39" s="41"/>
    </row>
    <row r="40" spans="1:8" ht="15" customHeight="1" thickBot="1" x14ac:dyDescent="0.25">
      <c r="A40" s="38" t="s">
        <v>30</v>
      </c>
      <c r="B40" s="140"/>
      <c r="C40" s="140"/>
      <c r="D40" s="40">
        <f>D39+D37</f>
        <v>0</v>
      </c>
      <c r="E40" s="41"/>
      <c r="F40" s="41"/>
      <c r="G40" s="41"/>
      <c r="H40" s="41"/>
    </row>
    <row r="41" spans="1:8" ht="12.75" customHeight="1" thickBot="1" x14ac:dyDescent="0.25">
      <c r="A41" s="93"/>
      <c r="B41" s="41"/>
      <c r="C41" s="41"/>
      <c r="D41" s="80"/>
      <c r="E41" s="41"/>
      <c r="F41" s="41"/>
      <c r="G41" s="41"/>
      <c r="H41" s="41"/>
    </row>
    <row r="42" spans="1:8" ht="12.75" customHeight="1" thickBot="1" x14ac:dyDescent="0.25">
      <c r="A42" s="175" t="s">
        <v>31</v>
      </c>
      <c r="B42" s="175"/>
      <c r="C42" s="175"/>
      <c r="D42" s="175"/>
      <c r="E42" s="175"/>
      <c r="F42" s="175"/>
      <c r="G42" s="175"/>
      <c r="H42" s="175"/>
    </row>
    <row r="43" spans="1:8" ht="36.75" thickBot="1" x14ac:dyDescent="0.25">
      <c r="A43" s="23" t="s">
        <v>7</v>
      </c>
      <c r="B43" s="23" t="s">
        <v>8</v>
      </c>
      <c r="C43" s="23" t="s">
        <v>9</v>
      </c>
      <c r="D43" s="23" t="s">
        <v>10</v>
      </c>
      <c r="E43" s="23" t="s">
        <v>11</v>
      </c>
      <c r="F43" s="23" t="s">
        <v>12</v>
      </c>
      <c r="G43" s="23" t="s">
        <v>13</v>
      </c>
      <c r="H43" s="23" t="s">
        <v>32</v>
      </c>
    </row>
    <row r="44" spans="1:8" ht="15" customHeight="1" x14ac:dyDescent="0.2">
      <c r="A44" s="24" t="s">
        <v>15</v>
      </c>
      <c r="B44" s="4">
        <f t="shared" ref="B44:B52" si="7">+B12+B28</f>
        <v>0</v>
      </c>
      <c r="C44" s="25">
        <f>C12</f>
        <v>7400</v>
      </c>
      <c r="D44" s="25">
        <f t="shared" ref="D44:D52" si="8">C44*B44</f>
        <v>0</v>
      </c>
      <c r="E44" s="4">
        <f t="shared" ref="E44:G52" si="9">E12+E28</f>
        <v>0</v>
      </c>
      <c r="F44" s="4">
        <f t="shared" si="9"/>
        <v>0</v>
      </c>
      <c r="G44" s="4">
        <f t="shared" si="9"/>
        <v>0</v>
      </c>
      <c r="H44" s="26">
        <f t="shared" ref="H44:H52" si="10">B44+E44+F44+G44</f>
        <v>0</v>
      </c>
    </row>
    <row r="45" spans="1:8" ht="15" customHeight="1" x14ac:dyDescent="0.2">
      <c r="A45" s="27" t="s">
        <v>16</v>
      </c>
      <c r="B45" s="4">
        <f t="shared" si="7"/>
        <v>0</v>
      </c>
      <c r="C45" s="25">
        <f t="shared" ref="C45:C52" si="11">C13</f>
        <v>3400</v>
      </c>
      <c r="D45" s="28">
        <f t="shared" si="8"/>
        <v>0</v>
      </c>
      <c r="E45" s="5">
        <f t="shared" si="9"/>
        <v>0</v>
      </c>
      <c r="F45" s="5">
        <f t="shared" si="9"/>
        <v>0</v>
      </c>
      <c r="G45" s="5">
        <f t="shared" si="9"/>
        <v>0</v>
      </c>
      <c r="H45" s="29">
        <f t="shared" si="10"/>
        <v>0</v>
      </c>
    </row>
    <row r="46" spans="1:8" ht="15" customHeight="1" x14ac:dyDescent="0.2">
      <c r="A46" s="27" t="s">
        <v>17</v>
      </c>
      <c r="B46" s="4">
        <f t="shared" si="7"/>
        <v>0</v>
      </c>
      <c r="C46" s="25">
        <f t="shared" si="11"/>
        <v>8100</v>
      </c>
      <c r="D46" s="28">
        <f t="shared" si="8"/>
        <v>0</v>
      </c>
      <c r="E46" s="5">
        <f t="shared" si="9"/>
        <v>0</v>
      </c>
      <c r="F46" s="5">
        <f t="shared" si="9"/>
        <v>0</v>
      </c>
      <c r="G46" s="5">
        <f t="shared" si="9"/>
        <v>0</v>
      </c>
      <c r="H46" s="29">
        <f t="shared" si="10"/>
        <v>0</v>
      </c>
    </row>
    <row r="47" spans="1:8" ht="15" customHeight="1" x14ac:dyDescent="0.2">
      <c r="A47" s="27" t="s">
        <v>18</v>
      </c>
      <c r="B47" s="4">
        <f t="shared" si="7"/>
        <v>0</v>
      </c>
      <c r="C47" s="25">
        <f t="shared" si="11"/>
        <v>17200</v>
      </c>
      <c r="D47" s="28">
        <f t="shared" si="8"/>
        <v>0</v>
      </c>
      <c r="E47" s="5">
        <f t="shared" si="9"/>
        <v>0</v>
      </c>
      <c r="F47" s="5">
        <f t="shared" si="9"/>
        <v>0</v>
      </c>
      <c r="G47" s="5">
        <f t="shared" si="9"/>
        <v>0</v>
      </c>
      <c r="H47" s="29">
        <f t="shared" si="10"/>
        <v>0</v>
      </c>
    </row>
    <row r="48" spans="1:8" ht="15" customHeight="1" x14ac:dyDescent="0.2">
      <c r="A48" s="27" t="s">
        <v>19</v>
      </c>
      <c r="B48" s="4">
        <f t="shared" si="7"/>
        <v>0</v>
      </c>
      <c r="C48" s="25">
        <f t="shared" si="11"/>
        <v>22000</v>
      </c>
      <c r="D48" s="28">
        <f t="shared" si="8"/>
        <v>0</v>
      </c>
      <c r="E48" s="5">
        <f t="shared" si="9"/>
        <v>0</v>
      </c>
      <c r="F48" s="5">
        <f t="shared" si="9"/>
        <v>0</v>
      </c>
      <c r="G48" s="5">
        <f t="shared" si="9"/>
        <v>0</v>
      </c>
      <c r="H48" s="29">
        <f t="shared" si="10"/>
        <v>0</v>
      </c>
    </row>
    <row r="49" spans="1:10" ht="15" customHeight="1" x14ac:dyDescent="0.2">
      <c r="A49" s="27" t="s">
        <v>20</v>
      </c>
      <c r="B49" s="4">
        <f t="shared" si="7"/>
        <v>0</v>
      </c>
      <c r="C49" s="25">
        <f t="shared" si="11"/>
        <v>25000</v>
      </c>
      <c r="D49" s="28">
        <f t="shared" si="8"/>
        <v>0</v>
      </c>
      <c r="E49" s="5">
        <f t="shared" si="9"/>
        <v>0</v>
      </c>
      <c r="F49" s="5">
        <f t="shared" si="9"/>
        <v>0</v>
      </c>
      <c r="G49" s="5">
        <f t="shared" si="9"/>
        <v>0</v>
      </c>
      <c r="H49" s="29">
        <f t="shared" si="10"/>
        <v>0</v>
      </c>
    </row>
    <row r="50" spans="1:10" ht="15" customHeight="1" x14ac:dyDescent="0.2">
      <c r="A50" s="27" t="s">
        <v>21</v>
      </c>
      <c r="B50" s="4">
        <f t="shared" si="7"/>
        <v>0</v>
      </c>
      <c r="C50" s="25">
        <f t="shared" si="11"/>
        <v>5700</v>
      </c>
      <c r="D50" s="28">
        <f t="shared" si="8"/>
        <v>0</v>
      </c>
      <c r="E50" s="5">
        <f t="shared" si="9"/>
        <v>0</v>
      </c>
      <c r="F50" s="5">
        <f t="shared" si="9"/>
        <v>0</v>
      </c>
      <c r="G50" s="5">
        <f t="shared" si="9"/>
        <v>0</v>
      </c>
      <c r="H50" s="29">
        <f t="shared" si="10"/>
        <v>0</v>
      </c>
    </row>
    <row r="51" spans="1:10" ht="15" customHeight="1" x14ac:dyDescent="0.2">
      <c r="A51" s="27" t="s">
        <v>22</v>
      </c>
      <c r="B51" s="4">
        <f t="shared" si="7"/>
        <v>0</v>
      </c>
      <c r="C51" s="25">
        <f t="shared" si="11"/>
        <v>7400</v>
      </c>
      <c r="D51" s="28">
        <f t="shared" si="8"/>
        <v>0</v>
      </c>
      <c r="E51" s="5">
        <f t="shared" si="9"/>
        <v>0</v>
      </c>
      <c r="F51" s="5">
        <f t="shared" si="9"/>
        <v>0</v>
      </c>
      <c r="G51" s="5">
        <f t="shared" si="9"/>
        <v>0</v>
      </c>
      <c r="H51" s="29">
        <f t="shared" si="10"/>
        <v>0</v>
      </c>
    </row>
    <row r="52" spans="1:10" ht="15" customHeight="1" thickBot="1" x14ac:dyDescent="0.25">
      <c r="A52" s="98" t="s">
        <v>23</v>
      </c>
      <c r="B52" s="113">
        <f t="shared" si="7"/>
        <v>0</v>
      </c>
      <c r="C52" s="25">
        <f t="shared" si="11"/>
        <v>7700</v>
      </c>
      <c r="D52" s="100">
        <f t="shared" si="8"/>
        <v>0</v>
      </c>
      <c r="E52" s="5">
        <f t="shared" si="9"/>
        <v>0</v>
      </c>
      <c r="F52" s="5">
        <f t="shared" si="9"/>
        <v>0</v>
      </c>
      <c r="G52" s="5">
        <f t="shared" si="9"/>
        <v>0</v>
      </c>
      <c r="H52" s="29">
        <f t="shared" si="10"/>
        <v>0</v>
      </c>
    </row>
    <row r="53" spans="1:10" ht="15" customHeight="1" thickBot="1" x14ac:dyDescent="0.25">
      <c r="A53" s="101" t="s">
        <v>24</v>
      </c>
      <c r="B53" s="102">
        <f>SUM(B44:B52)</f>
        <v>0</v>
      </c>
      <c r="C53" s="141"/>
      <c r="D53" s="103">
        <f>SUM(D44:D52)</f>
        <v>0</v>
      </c>
      <c r="E53" s="104">
        <f>SUM(E44:E52)</f>
        <v>0</v>
      </c>
      <c r="F53" s="105">
        <f>SUM(F44:F52)</f>
        <v>0</v>
      </c>
      <c r="G53" s="105">
        <f>SUM(G44:G52)</f>
        <v>0</v>
      </c>
      <c r="H53" s="106">
        <f>SUM(H44:H52)</f>
        <v>0</v>
      </c>
    </row>
    <row r="54" spans="1:10" ht="15" customHeight="1" x14ac:dyDescent="0.2">
      <c r="A54" s="107" t="s">
        <v>25</v>
      </c>
      <c r="B54" s="108">
        <f>B22+B38</f>
        <v>0</v>
      </c>
      <c r="C54" s="138"/>
      <c r="D54" s="15">
        <f>D38+D22</f>
        <v>0</v>
      </c>
      <c r="E54" s="37"/>
      <c r="F54" s="37"/>
      <c r="G54" s="37"/>
      <c r="H54" s="37"/>
    </row>
    <row r="55" spans="1:10" ht="15" customHeight="1" x14ac:dyDescent="0.2">
      <c r="A55" s="34" t="s">
        <v>26</v>
      </c>
      <c r="B55" s="139"/>
      <c r="C55" s="139"/>
      <c r="D55" s="36">
        <f>D39+D23</f>
        <v>0</v>
      </c>
      <c r="E55" s="41"/>
      <c r="F55" s="41"/>
      <c r="G55" s="41"/>
      <c r="H55" s="41"/>
    </row>
    <row r="56" spans="1:10" ht="15" customHeight="1" thickBot="1" x14ac:dyDescent="0.25">
      <c r="A56" s="38" t="s">
        <v>46</v>
      </c>
      <c r="B56" s="140"/>
      <c r="C56" s="140"/>
      <c r="D56" s="40">
        <f>D55+D53</f>
        <v>0</v>
      </c>
      <c r="E56" s="41"/>
      <c r="F56" s="41"/>
      <c r="G56" s="41"/>
      <c r="H56" s="41"/>
    </row>
    <row r="57" spans="1:10" ht="13.5" thickBot="1" x14ac:dyDescent="0.25">
      <c r="A57" s="63"/>
      <c r="B57" s="41"/>
      <c r="C57" s="41"/>
      <c r="D57" s="114"/>
      <c r="E57" s="41"/>
      <c r="F57" s="41"/>
      <c r="G57" s="41"/>
      <c r="H57" s="41"/>
    </row>
    <row r="58" spans="1:10" ht="21" customHeight="1" x14ac:dyDescent="0.2">
      <c r="A58" s="162" t="s">
        <v>53</v>
      </c>
      <c r="B58" s="163"/>
      <c r="C58" s="163"/>
      <c r="D58" s="164"/>
      <c r="E58" s="162" t="s">
        <v>54</v>
      </c>
      <c r="F58" s="163"/>
      <c r="G58" s="163"/>
      <c r="H58" s="164"/>
      <c r="J58" s="64"/>
    </row>
    <row r="59" spans="1:10" ht="24" x14ac:dyDescent="0.2">
      <c r="A59" s="115" t="s">
        <v>7</v>
      </c>
      <c r="B59" s="116" t="s">
        <v>9</v>
      </c>
      <c r="C59" s="116" t="s">
        <v>33</v>
      </c>
      <c r="D59" s="117" t="s">
        <v>34</v>
      </c>
      <c r="E59" s="115" t="s">
        <v>7</v>
      </c>
      <c r="F59" s="116" t="s">
        <v>9</v>
      </c>
      <c r="G59" s="116" t="s">
        <v>33</v>
      </c>
      <c r="H59" s="117" t="s">
        <v>34</v>
      </c>
      <c r="J59" s="64"/>
    </row>
    <row r="60" spans="1:10" ht="15" hidden="1" customHeight="1" x14ac:dyDescent="0.2">
      <c r="A60" s="147" t="s">
        <v>15</v>
      </c>
      <c r="B60" s="118">
        <v>6400</v>
      </c>
      <c r="C60" s="119">
        <v>0</v>
      </c>
      <c r="D60" s="120">
        <f>B60*C60</f>
        <v>0</v>
      </c>
      <c r="E60" s="147" t="s">
        <v>15</v>
      </c>
      <c r="F60" s="118">
        <v>6400</v>
      </c>
      <c r="G60" s="119">
        <v>0</v>
      </c>
      <c r="H60" s="120">
        <f>F60*G60</f>
        <v>0</v>
      </c>
      <c r="J60" s="64"/>
    </row>
    <row r="61" spans="1:10" ht="15" customHeight="1" x14ac:dyDescent="0.2">
      <c r="A61" s="147"/>
      <c r="B61" s="118">
        <v>6900</v>
      </c>
      <c r="C61" s="13"/>
      <c r="D61" s="120">
        <f t="shared" ref="D61:D66" si="12">B61*C61</f>
        <v>0</v>
      </c>
      <c r="E61" s="147"/>
      <c r="F61" s="118">
        <f>C12</f>
        <v>7400</v>
      </c>
      <c r="G61" s="13"/>
      <c r="H61" s="120">
        <f t="shared" ref="H61:H66" si="13">F61*G61</f>
        <v>0</v>
      </c>
      <c r="J61" s="64"/>
    </row>
    <row r="62" spans="1:10" ht="15" customHeight="1" x14ac:dyDescent="0.2">
      <c r="A62" s="142" t="s">
        <v>17</v>
      </c>
      <c r="B62" s="118">
        <v>7600</v>
      </c>
      <c r="C62" s="13"/>
      <c r="D62" s="120">
        <f t="shared" si="12"/>
        <v>0</v>
      </c>
      <c r="E62" s="143" t="s">
        <v>17</v>
      </c>
      <c r="F62" s="118">
        <f>C14</f>
        <v>8100</v>
      </c>
      <c r="G62" s="13"/>
      <c r="H62" s="120">
        <f t="shared" si="13"/>
        <v>0</v>
      </c>
      <c r="J62" s="64"/>
    </row>
    <row r="63" spans="1:10" ht="15" customHeight="1" x14ac:dyDescent="0.2">
      <c r="A63" s="142" t="s">
        <v>18</v>
      </c>
      <c r="B63" s="118">
        <v>16100</v>
      </c>
      <c r="C63" s="13"/>
      <c r="D63" s="120">
        <f t="shared" si="12"/>
        <v>0</v>
      </c>
      <c r="E63" s="143" t="s">
        <v>18</v>
      </c>
      <c r="F63" s="118">
        <f t="shared" ref="F63:F65" si="14">C15</f>
        <v>17200</v>
      </c>
      <c r="G63" s="13"/>
      <c r="H63" s="120">
        <f t="shared" si="13"/>
        <v>0</v>
      </c>
      <c r="J63" s="64"/>
    </row>
    <row r="64" spans="1:10" ht="15" customHeight="1" x14ac:dyDescent="0.2">
      <c r="A64" s="142" t="s">
        <v>19</v>
      </c>
      <c r="B64" s="118">
        <v>20600</v>
      </c>
      <c r="C64" s="13"/>
      <c r="D64" s="120">
        <f t="shared" si="12"/>
        <v>0</v>
      </c>
      <c r="E64" s="143" t="s">
        <v>19</v>
      </c>
      <c r="F64" s="118">
        <f t="shared" si="14"/>
        <v>22000</v>
      </c>
      <c r="G64" s="13"/>
      <c r="H64" s="120">
        <f t="shared" si="13"/>
        <v>0</v>
      </c>
      <c r="J64" s="64"/>
    </row>
    <row r="65" spans="1:10" ht="15" customHeight="1" thickBot="1" x14ac:dyDescent="0.25">
      <c r="A65" s="142" t="s">
        <v>20</v>
      </c>
      <c r="B65" s="118">
        <v>23400</v>
      </c>
      <c r="C65" s="13"/>
      <c r="D65" s="120">
        <f t="shared" si="12"/>
        <v>0</v>
      </c>
      <c r="E65" s="143" t="s">
        <v>20</v>
      </c>
      <c r="F65" s="118">
        <f t="shared" si="14"/>
        <v>25000</v>
      </c>
      <c r="G65" s="13"/>
      <c r="H65" s="120">
        <f t="shared" si="13"/>
        <v>0</v>
      </c>
      <c r="J65" s="64"/>
    </row>
    <row r="66" spans="1:10" ht="15" hidden="1" customHeight="1" thickBot="1" x14ac:dyDescent="0.25">
      <c r="A66" s="121"/>
      <c r="B66" s="122"/>
      <c r="C66" s="123">
        <v>0</v>
      </c>
      <c r="D66" s="124">
        <f t="shared" si="12"/>
        <v>0</v>
      </c>
      <c r="E66" s="121"/>
      <c r="F66" s="122"/>
      <c r="G66" s="123">
        <v>0</v>
      </c>
      <c r="H66" s="124">
        <f t="shared" si="13"/>
        <v>0</v>
      </c>
      <c r="J66" s="64"/>
    </row>
    <row r="67" spans="1:10" ht="27" customHeight="1" thickBot="1" x14ac:dyDescent="0.25">
      <c r="A67" s="148" t="s">
        <v>35</v>
      </c>
      <c r="B67" s="149"/>
      <c r="C67" s="125">
        <f>SUM(C60:C66)</f>
        <v>0</v>
      </c>
      <c r="D67" s="126">
        <f>+D61+D62+D63+D64+D65</f>
        <v>0</v>
      </c>
      <c r="E67" s="148" t="s">
        <v>35</v>
      </c>
      <c r="F67" s="149"/>
      <c r="G67" s="125">
        <f>SUM(G60:G66)</f>
        <v>0</v>
      </c>
      <c r="H67" s="126">
        <f>+H61+H62+H63+H64+H65</f>
        <v>0</v>
      </c>
      <c r="J67" s="64"/>
    </row>
    <row r="68" spans="1:10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</row>
    <row r="69" spans="1:10" ht="13.5" thickBot="1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</row>
    <row r="70" spans="1:10" s="64" customFormat="1" ht="23.1" customHeight="1" x14ac:dyDescent="0.2">
      <c r="A70" s="144" t="s">
        <v>36</v>
      </c>
      <c r="B70" s="152">
        <f>D56</f>
        <v>0</v>
      </c>
      <c r="C70" s="153"/>
      <c r="D70" s="127"/>
    </row>
    <row r="71" spans="1:10" s="64" customFormat="1" ht="23.1" customHeight="1" x14ac:dyDescent="0.2">
      <c r="A71" s="115" t="s">
        <v>37</v>
      </c>
      <c r="B71" s="154">
        <f>D67+H67</f>
        <v>0</v>
      </c>
      <c r="C71" s="155"/>
    </row>
    <row r="72" spans="1:10" s="64" customFormat="1" ht="23.1" customHeight="1" x14ac:dyDescent="0.2">
      <c r="A72" s="145" t="s">
        <v>38</v>
      </c>
      <c r="B72" s="156">
        <f>B54*278</f>
        <v>0</v>
      </c>
      <c r="C72" s="157"/>
      <c r="D72" s="128"/>
    </row>
    <row r="73" spans="1:10" s="64" customFormat="1" ht="23.1" customHeight="1" x14ac:dyDescent="0.2">
      <c r="A73" s="78" t="s">
        <v>39</v>
      </c>
      <c r="B73" s="158">
        <f>B70*10%</f>
        <v>0</v>
      </c>
      <c r="C73" s="159"/>
      <c r="D73" s="80"/>
    </row>
    <row r="74" spans="1:10" s="64" customFormat="1" ht="23.1" customHeight="1" x14ac:dyDescent="0.2">
      <c r="A74" s="145" t="s">
        <v>40</v>
      </c>
      <c r="B74" s="156">
        <f>ROUND((B70-B72-B73)*70%,0)</f>
        <v>0</v>
      </c>
      <c r="C74" s="157"/>
      <c r="D74" s="80"/>
      <c r="E74" s="76"/>
      <c r="F74" s="76"/>
      <c r="G74" s="76"/>
    </row>
    <row r="75" spans="1:10" s="64" customFormat="1" ht="23.1" customHeight="1" thickBot="1" x14ac:dyDescent="0.25">
      <c r="A75" s="146" t="s">
        <v>52</v>
      </c>
      <c r="B75" s="160">
        <f>ROUND((B70-B72-B73)*30%,0)</f>
        <v>0</v>
      </c>
      <c r="C75" s="161"/>
      <c r="D75" s="80"/>
      <c r="E75" s="89"/>
      <c r="F75" s="89"/>
      <c r="G75" s="89"/>
    </row>
    <row r="76" spans="1:10" ht="20.25" customHeight="1" x14ac:dyDescent="0.2">
      <c r="A76" s="64"/>
      <c r="B76" s="64"/>
      <c r="C76" s="64"/>
      <c r="D76" s="80"/>
      <c r="E76" s="151" t="s">
        <v>47</v>
      </c>
      <c r="F76" s="151"/>
      <c r="G76" s="151"/>
      <c r="H76" s="64"/>
      <c r="I76" s="64"/>
      <c r="J76" s="64"/>
    </row>
    <row r="77" spans="1:10" ht="14.25" customHeight="1" x14ac:dyDescent="0.2">
      <c r="A77" s="150"/>
      <c r="B77" s="150"/>
      <c r="C77" s="150"/>
      <c r="D77" s="150"/>
      <c r="E77" s="150"/>
      <c r="F77" s="150"/>
      <c r="G77" s="150"/>
      <c r="H77" s="150"/>
      <c r="I77" s="150"/>
      <c r="J77" s="150"/>
    </row>
    <row r="78" spans="1:10" ht="15.75" customHeight="1" x14ac:dyDescent="0.2">
      <c r="A78" s="150"/>
      <c r="B78" s="150"/>
      <c r="C78" s="150"/>
      <c r="D78" s="150"/>
      <c r="E78" s="150"/>
      <c r="F78" s="150"/>
      <c r="G78" s="150"/>
      <c r="H78" s="150"/>
      <c r="I78" s="150"/>
      <c r="J78" s="150"/>
    </row>
    <row r="79" spans="1:10" ht="20.100000000000001" customHeight="1" x14ac:dyDescent="0.2">
      <c r="A79" s="64"/>
      <c r="B79" s="64"/>
      <c r="C79" s="64"/>
      <c r="D79" s="80"/>
      <c r="E79" s="64"/>
      <c r="F79" s="64"/>
      <c r="G79" s="64"/>
      <c r="H79" s="64"/>
      <c r="I79" s="64"/>
      <c r="J79" s="64"/>
    </row>
    <row r="80" spans="1:10" ht="20.100000000000001" customHeight="1" x14ac:dyDescent="0.2">
      <c r="A80" s="64"/>
      <c r="B80" s="64"/>
      <c r="C80" s="64"/>
      <c r="D80" s="80"/>
      <c r="E80" s="64"/>
      <c r="F80" s="64"/>
      <c r="G80" s="64"/>
      <c r="H80" s="64"/>
      <c r="I80" s="64"/>
      <c r="J80" s="64"/>
    </row>
    <row r="81" spans="1:10" ht="20.100000000000001" customHeight="1" x14ac:dyDescent="0.2">
      <c r="A81" s="151"/>
      <c r="B81" s="151"/>
      <c r="C81" s="151"/>
      <c r="D81" s="80"/>
      <c r="E81" s="64"/>
      <c r="F81" s="64"/>
      <c r="G81" s="64"/>
      <c r="H81" s="64"/>
      <c r="I81" s="64"/>
      <c r="J81" s="64"/>
    </row>
    <row r="82" spans="1:10" ht="20.100000000000001" customHeight="1" x14ac:dyDescent="0.2">
      <c r="D82" s="80"/>
      <c r="E82" s="64"/>
      <c r="F82" s="64"/>
      <c r="G82" s="64"/>
      <c r="H82" s="64"/>
      <c r="I82" s="64"/>
      <c r="J82" s="64"/>
    </row>
    <row r="83" spans="1:10" ht="20.100000000000001" customHeight="1" x14ac:dyDescent="0.2">
      <c r="A83" s="64"/>
      <c r="B83" s="64"/>
      <c r="C83" s="64"/>
      <c r="E83" s="64"/>
      <c r="F83" s="64"/>
      <c r="G83" s="64"/>
      <c r="H83" s="64"/>
      <c r="I83" s="64"/>
      <c r="J83" s="64"/>
    </row>
    <row r="84" spans="1:10" ht="0.75" customHeight="1" x14ac:dyDescent="0.2">
      <c r="A84" s="64"/>
      <c r="B84" s="64"/>
      <c r="C84" s="64"/>
      <c r="E84" s="64"/>
      <c r="F84" s="64"/>
      <c r="G84" s="64"/>
      <c r="H84" s="64"/>
      <c r="I84" s="64"/>
      <c r="J84" s="64"/>
    </row>
    <row r="85" spans="1:10" ht="19.5" customHeight="1" x14ac:dyDescent="0.2">
      <c r="E85" s="64"/>
      <c r="F85" s="64"/>
      <c r="G85" s="64"/>
      <c r="H85" s="64"/>
      <c r="I85" s="64"/>
      <c r="J85" s="64"/>
    </row>
    <row r="86" spans="1:10" ht="19.5" customHeight="1" x14ac:dyDescent="0.2">
      <c r="E86" s="64"/>
      <c r="F86" s="64"/>
      <c r="G86" s="64"/>
      <c r="H86" s="64"/>
      <c r="I86" s="64"/>
      <c r="J86" s="64"/>
    </row>
    <row r="87" spans="1:10" ht="19.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</row>
    <row r="88" spans="1:10" ht="19.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</row>
    <row r="89" spans="1:10" ht="20.100000000000001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</row>
    <row r="90" spans="1:10" ht="20.100000000000001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</row>
    <row r="91" spans="1:10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</row>
    <row r="92" spans="1:10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</row>
    <row r="93" spans="1:10" x14ac:dyDescent="0.2">
      <c r="A93" s="64"/>
      <c r="B93" s="64"/>
      <c r="C93" s="64"/>
      <c r="D93" s="64"/>
      <c r="G93" s="64"/>
      <c r="H93" s="64"/>
      <c r="I93" s="64"/>
      <c r="J93" s="64"/>
    </row>
    <row r="94" spans="1:10" x14ac:dyDescent="0.2">
      <c r="G94" s="64"/>
      <c r="H94" s="64"/>
      <c r="I94" s="64"/>
      <c r="J94" s="64"/>
    </row>
    <row r="95" spans="1:10" x14ac:dyDescent="0.2">
      <c r="G95" s="64"/>
      <c r="H95" s="64"/>
      <c r="I95" s="64"/>
      <c r="J95" s="64"/>
    </row>
    <row r="96" spans="1:10" x14ac:dyDescent="0.2">
      <c r="G96" s="64"/>
      <c r="H96" s="64"/>
      <c r="I96" s="64"/>
      <c r="J96" s="64"/>
    </row>
    <row r="97" spans="7:10" x14ac:dyDescent="0.2">
      <c r="G97" s="64"/>
      <c r="H97" s="64"/>
      <c r="I97" s="64"/>
      <c r="J97" s="64"/>
    </row>
    <row r="98" spans="7:10" x14ac:dyDescent="0.2">
      <c r="G98" s="64"/>
      <c r="H98" s="64"/>
      <c r="I98" s="64"/>
      <c r="J98" s="64"/>
    </row>
    <row r="99" spans="7:10" x14ac:dyDescent="0.2">
      <c r="G99" s="64"/>
      <c r="H99" s="64"/>
      <c r="I99" s="64"/>
      <c r="J99" s="64"/>
    </row>
    <row r="100" spans="7:10" x14ac:dyDescent="0.2">
      <c r="G100" s="64"/>
      <c r="H100" s="64"/>
      <c r="I100" s="64"/>
      <c r="J100" s="64"/>
    </row>
    <row r="101" spans="7:10" x14ac:dyDescent="0.2">
      <c r="G101" s="64"/>
      <c r="H101" s="64"/>
      <c r="I101" s="64"/>
      <c r="J101" s="64"/>
    </row>
    <row r="102" spans="7:10" x14ac:dyDescent="0.2">
      <c r="G102" s="64"/>
      <c r="H102" s="64"/>
      <c r="I102" s="64"/>
      <c r="J102" s="64"/>
    </row>
    <row r="103" spans="7:10" x14ac:dyDescent="0.2">
      <c r="G103" s="64"/>
      <c r="H103" s="64"/>
      <c r="I103" s="64"/>
      <c r="J103" s="64"/>
    </row>
    <row r="104" spans="7:10" x14ac:dyDescent="0.2">
      <c r="G104" s="64"/>
      <c r="H104" s="64"/>
      <c r="I104" s="64"/>
      <c r="J104" s="64"/>
    </row>
    <row r="105" spans="7:10" x14ac:dyDescent="0.2">
      <c r="G105" s="64"/>
      <c r="H105" s="64"/>
      <c r="I105" s="64"/>
      <c r="J105" s="64"/>
    </row>
    <row r="106" spans="7:10" x14ac:dyDescent="0.2">
      <c r="G106" s="64"/>
      <c r="H106" s="64"/>
      <c r="I106" s="64"/>
      <c r="J106" s="64"/>
    </row>
    <row r="107" spans="7:10" x14ac:dyDescent="0.2">
      <c r="G107" s="64"/>
      <c r="H107" s="64"/>
      <c r="I107" s="64"/>
      <c r="J107" s="64"/>
    </row>
    <row r="108" spans="7:10" x14ac:dyDescent="0.2">
      <c r="G108" s="64"/>
      <c r="H108" s="64"/>
      <c r="I108" s="64"/>
      <c r="J108" s="64"/>
    </row>
    <row r="109" spans="7:10" x14ac:dyDescent="0.2">
      <c r="G109" s="64"/>
      <c r="H109" s="64"/>
      <c r="I109" s="64"/>
      <c r="J109" s="64"/>
    </row>
    <row r="110" spans="7:10" x14ac:dyDescent="0.2">
      <c r="G110" s="64"/>
      <c r="H110" s="64"/>
      <c r="I110" s="64"/>
      <c r="J110" s="64"/>
    </row>
    <row r="111" spans="7:10" x14ac:dyDescent="0.2">
      <c r="G111" s="64"/>
      <c r="H111" s="64"/>
      <c r="I111" s="64"/>
      <c r="J111" s="64"/>
    </row>
    <row r="112" spans="7:10" x14ac:dyDescent="0.2">
      <c r="G112" s="64"/>
      <c r="H112" s="64"/>
      <c r="I112" s="64"/>
      <c r="J112" s="64"/>
    </row>
    <row r="113" spans="7:10" x14ac:dyDescent="0.2">
      <c r="G113" s="64"/>
      <c r="H113" s="64"/>
      <c r="I113" s="64"/>
      <c r="J113" s="64"/>
    </row>
    <row r="114" spans="7:10" x14ac:dyDescent="0.2">
      <c r="G114" s="64"/>
      <c r="H114" s="64"/>
      <c r="I114" s="64"/>
      <c r="J114" s="64"/>
    </row>
  </sheetData>
  <sheetProtection password="DC73" sheet="1" objects="1" scenarios="1"/>
  <mergeCells count="27">
    <mergeCell ref="A58:D58"/>
    <mergeCell ref="A1:A4"/>
    <mergeCell ref="B1:F4"/>
    <mergeCell ref="G1:H1"/>
    <mergeCell ref="G2:H2"/>
    <mergeCell ref="G3:H3"/>
    <mergeCell ref="G4:H4"/>
    <mergeCell ref="B6:C6"/>
    <mergeCell ref="B8:D8"/>
    <mergeCell ref="A10:H10"/>
    <mergeCell ref="A26:H26"/>
    <mergeCell ref="A42:H42"/>
    <mergeCell ref="E58:H58"/>
    <mergeCell ref="A60:A61"/>
    <mergeCell ref="A67:B67"/>
    <mergeCell ref="A77:J77"/>
    <mergeCell ref="A78:J78"/>
    <mergeCell ref="A81:C81"/>
    <mergeCell ref="B70:C70"/>
    <mergeCell ref="B71:C71"/>
    <mergeCell ref="B72:C72"/>
    <mergeCell ref="B73:C73"/>
    <mergeCell ref="B74:C74"/>
    <mergeCell ref="E76:G76"/>
    <mergeCell ref="E60:E61"/>
    <mergeCell ref="E67:F67"/>
    <mergeCell ref="B75:C75"/>
  </mergeCells>
  <printOptions horizontalCentered="1" verticalCentered="1"/>
  <pageMargins left="0.59027777777777779" right="0.39374999999999999" top="0.2" bottom="0.59027777777777779" header="0.51180555555555551" footer="0"/>
  <pageSetup scale="60" firstPageNumber="0" orientation="portrait" horizontalDpi="300" verticalDpi="300"/>
  <headerFooter alignWithMargins="0">
    <oddFooter>&amp;LVersion 2&amp;C&amp;D - &amp;T</oddFooter>
  </headerFoo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/>
  <dimension ref="A1:J114"/>
  <sheetViews>
    <sheetView zoomScale="90" zoomScaleNormal="90" workbookViewId="0">
      <selection activeCell="E59" sqref="E59"/>
    </sheetView>
  </sheetViews>
  <sheetFormatPr baseColWidth="10" defaultRowHeight="12.75" x14ac:dyDescent="0.2"/>
  <cols>
    <col min="1" max="1" width="21.85546875" style="17" customWidth="1"/>
    <col min="2" max="2" width="14.28515625" style="17" customWidth="1"/>
    <col min="3" max="3" width="13.5703125" style="17" customWidth="1"/>
    <col min="4" max="4" width="14.42578125" style="17" customWidth="1"/>
    <col min="5" max="6" width="13.5703125" style="17" customWidth="1"/>
    <col min="7" max="7" width="13.140625" style="17" customWidth="1"/>
    <col min="8" max="8" width="13.5703125" style="17" customWidth="1"/>
    <col min="9" max="9" width="15.140625" style="17" customWidth="1"/>
    <col min="10" max="16384" width="11.42578125" style="17"/>
  </cols>
  <sheetData>
    <row r="1" spans="1:8" ht="48" customHeight="1" x14ac:dyDescent="0.2">
      <c r="A1" s="167"/>
      <c r="B1" s="168" t="s">
        <v>50</v>
      </c>
      <c r="C1" s="168"/>
      <c r="D1" s="168"/>
      <c r="E1" s="168"/>
      <c r="F1" s="169"/>
      <c r="G1" s="170"/>
      <c r="H1" s="170"/>
    </row>
    <row r="2" spans="1:8" x14ac:dyDescent="0.15">
      <c r="A2" s="167"/>
      <c r="B2" s="167"/>
      <c r="C2" s="168"/>
      <c r="D2" s="168"/>
      <c r="E2" s="168"/>
      <c r="F2" s="168"/>
      <c r="G2" s="171" t="s">
        <v>51</v>
      </c>
      <c r="H2" s="171" t="s">
        <v>0</v>
      </c>
    </row>
    <row r="3" spans="1:8" ht="14.25" customHeight="1" x14ac:dyDescent="0.15">
      <c r="A3" s="167"/>
      <c r="B3" s="167"/>
      <c r="C3" s="168"/>
      <c r="D3" s="168"/>
      <c r="E3" s="168"/>
      <c r="F3" s="168"/>
      <c r="G3" s="172" t="s">
        <v>49</v>
      </c>
      <c r="H3" s="172" t="s">
        <v>1</v>
      </c>
    </row>
    <row r="4" spans="1:8" ht="14.25" customHeight="1" x14ac:dyDescent="0.15">
      <c r="A4" s="167"/>
      <c r="B4" s="167"/>
      <c r="C4" s="168"/>
      <c r="D4" s="168"/>
      <c r="E4" s="168"/>
      <c r="F4" s="168"/>
      <c r="G4" s="172" t="s">
        <v>2</v>
      </c>
      <c r="H4" s="172" t="s">
        <v>2</v>
      </c>
    </row>
    <row r="5" spans="1:8" ht="14.25" customHeight="1" x14ac:dyDescent="0.2">
      <c r="A5" s="1"/>
      <c r="B5" s="97"/>
      <c r="C5" s="97"/>
      <c r="D5" s="41"/>
      <c r="E5" s="41"/>
      <c r="F5" s="41"/>
      <c r="G5" s="41"/>
      <c r="H5" s="41"/>
    </row>
    <row r="6" spans="1:8" ht="12.75" customHeight="1" x14ac:dyDescent="0.2">
      <c r="A6" s="1" t="s">
        <v>3</v>
      </c>
      <c r="B6" s="173" t="str">
        <f>RIM!B6</f>
        <v>PANDEQUESO</v>
      </c>
      <c r="C6" s="173"/>
      <c r="D6" s="41"/>
    </row>
    <row r="7" spans="1:8" x14ac:dyDescent="0.2">
      <c r="A7" s="1"/>
      <c r="B7" s="93"/>
      <c r="C7" s="93"/>
      <c r="D7" s="41"/>
    </row>
    <row r="8" spans="1:8" ht="12.75" customHeight="1" x14ac:dyDescent="0.2">
      <c r="A8" s="1" t="s">
        <v>5</v>
      </c>
      <c r="B8" s="174">
        <f>IF(DAY(RIM!B8+30)&lt;5,"N/A",(RIM!B8+30))</f>
        <v>42674</v>
      </c>
      <c r="C8" s="174"/>
      <c r="D8" s="174"/>
      <c r="E8" s="41"/>
      <c r="F8" s="41"/>
      <c r="G8" s="41"/>
      <c r="H8" s="41"/>
    </row>
    <row r="9" spans="1:8" ht="13.5" thickBot="1" x14ac:dyDescent="0.25"/>
    <row r="10" spans="1:8" ht="15.75" customHeight="1" thickBot="1" x14ac:dyDescent="0.25">
      <c r="A10" s="175" t="s">
        <v>6</v>
      </c>
      <c r="B10" s="175"/>
      <c r="C10" s="175"/>
      <c r="D10" s="175"/>
      <c r="E10" s="175"/>
      <c r="F10" s="175"/>
      <c r="G10" s="175"/>
      <c r="H10" s="175"/>
    </row>
    <row r="11" spans="1:8" ht="36.75" thickBot="1" x14ac:dyDescent="0.25">
      <c r="A11" s="23" t="s">
        <v>7</v>
      </c>
      <c r="B11" s="23" t="s">
        <v>8</v>
      </c>
      <c r="C11" s="23" t="s">
        <v>9</v>
      </c>
      <c r="D11" s="23" t="s">
        <v>10</v>
      </c>
      <c r="E11" s="23" t="s">
        <v>11</v>
      </c>
      <c r="F11" s="23" t="s">
        <v>12</v>
      </c>
      <c r="G11" s="23" t="s">
        <v>13</v>
      </c>
      <c r="H11" s="23" t="s">
        <v>14</v>
      </c>
    </row>
    <row r="12" spans="1:8" ht="15" customHeight="1" x14ac:dyDescent="0.2">
      <c r="A12" s="24" t="s">
        <v>15</v>
      </c>
      <c r="B12" s="8"/>
      <c r="C12" s="25">
        <v>7400</v>
      </c>
      <c r="D12" s="25">
        <f t="shared" ref="D12:D20" si="0">C12*B12</f>
        <v>0</v>
      </c>
      <c r="E12" s="8"/>
      <c r="F12" s="8"/>
      <c r="G12" s="8"/>
      <c r="H12" s="26">
        <f t="shared" ref="H12:H20" si="1">B12+E12+F12+G12</f>
        <v>0</v>
      </c>
    </row>
    <row r="13" spans="1:8" ht="15" customHeight="1" x14ac:dyDescent="0.2">
      <c r="A13" s="27" t="s">
        <v>16</v>
      </c>
      <c r="B13" s="10"/>
      <c r="C13" s="25">
        <v>3400</v>
      </c>
      <c r="D13" s="28">
        <f t="shared" si="0"/>
        <v>0</v>
      </c>
      <c r="E13" s="10"/>
      <c r="F13" s="8"/>
      <c r="G13" s="8"/>
      <c r="H13" s="29">
        <f t="shared" si="1"/>
        <v>0</v>
      </c>
    </row>
    <row r="14" spans="1:8" ht="15" customHeight="1" x14ac:dyDescent="0.2">
      <c r="A14" s="27" t="s">
        <v>17</v>
      </c>
      <c r="B14" s="10"/>
      <c r="C14" s="25">
        <v>8100</v>
      </c>
      <c r="D14" s="28">
        <f t="shared" si="0"/>
        <v>0</v>
      </c>
      <c r="E14" s="10"/>
      <c r="F14" s="8"/>
      <c r="G14" s="8"/>
      <c r="H14" s="29">
        <f t="shared" si="1"/>
        <v>0</v>
      </c>
    </row>
    <row r="15" spans="1:8" ht="15" customHeight="1" x14ac:dyDescent="0.2">
      <c r="A15" s="27" t="s">
        <v>18</v>
      </c>
      <c r="B15" s="10"/>
      <c r="C15" s="25">
        <v>17200</v>
      </c>
      <c r="D15" s="28">
        <f t="shared" si="0"/>
        <v>0</v>
      </c>
      <c r="E15" s="10"/>
      <c r="F15" s="8"/>
      <c r="G15" s="8"/>
      <c r="H15" s="29">
        <f t="shared" si="1"/>
        <v>0</v>
      </c>
    </row>
    <row r="16" spans="1:8" ht="15" customHeight="1" x14ac:dyDescent="0.2">
      <c r="A16" s="27" t="s">
        <v>19</v>
      </c>
      <c r="B16" s="10"/>
      <c r="C16" s="25">
        <v>22000</v>
      </c>
      <c r="D16" s="28">
        <f t="shared" si="0"/>
        <v>0</v>
      </c>
      <c r="E16" s="10"/>
      <c r="F16" s="8"/>
      <c r="G16" s="8"/>
      <c r="H16" s="29">
        <f t="shared" si="1"/>
        <v>0</v>
      </c>
    </row>
    <row r="17" spans="1:8" ht="15" customHeight="1" x14ac:dyDescent="0.2">
      <c r="A17" s="27" t="s">
        <v>20</v>
      </c>
      <c r="B17" s="10"/>
      <c r="C17" s="25">
        <v>25000</v>
      </c>
      <c r="D17" s="28">
        <f t="shared" si="0"/>
        <v>0</v>
      </c>
      <c r="E17" s="10"/>
      <c r="F17" s="8"/>
      <c r="G17" s="8"/>
      <c r="H17" s="29">
        <f t="shared" si="1"/>
        <v>0</v>
      </c>
    </row>
    <row r="18" spans="1:8" ht="15" customHeight="1" x14ac:dyDescent="0.2">
      <c r="A18" s="27" t="s">
        <v>21</v>
      </c>
      <c r="B18" s="10"/>
      <c r="C18" s="25">
        <v>5700</v>
      </c>
      <c r="D18" s="28">
        <f t="shared" si="0"/>
        <v>0</v>
      </c>
      <c r="E18" s="10"/>
      <c r="F18" s="8"/>
      <c r="G18" s="8"/>
      <c r="H18" s="29">
        <f t="shared" si="1"/>
        <v>0</v>
      </c>
    </row>
    <row r="19" spans="1:8" ht="15" customHeight="1" x14ac:dyDescent="0.2">
      <c r="A19" s="27" t="s">
        <v>22</v>
      </c>
      <c r="B19" s="10"/>
      <c r="C19" s="25">
        <v>7400</v>
      </c>
      <c r="D19" s="28">
        <f t="shared" si="0"/>
        <v>0</v>
      </c>
      <c r="E19" s="10"/>
      <c r="F19" s="8"/>
      <c r="G19" s="8"/>
      <c r="H19" s="29">
        <f t="shared" si="1"/>
        <v>0</v>
      </c>
    </row>
    <row r="20" spans="1:8" ht="15" customHeight="1" thickBot="1" x14ac:dyDescent="0.25">
      <c r="A20" s="98" t="s">
        <v>23</v>
      </c>
      <c r="B20" s="12"/>
      <c r="C20" s="99">
        <v>7700</v>
      </c>
      <c r="D20" s="100">
        <f t="shared" si="0"/>
        <v>0</v>
      </c>
      <c r="E20" s="10"/>
      <c r="F20" s="8"/>
      <c r="G20" s="8"/>
      <c r="H20" s="29">
        <f t="shared" si="1"/>
        <v>0</v>
      </c>
    </row>
    <row r="21" spans="1:8" ht="15" customHeight="1" thickBot="1" x14ac:dyDescent="0.25">
      <c r="A21" s="101" t="s">
        <v>24</v>
      </c>
      <c r="B21" s="102">
        <f>SUM(B12:B20)</f>
        <v>0</v>
      </c>
      <c r="C21" s="137"/>
      <c r="D21" s="103">
        <f>SUM(D12:D20)</f>
        <v>0</v>
      </c>
      <c r="E21" s="104">
        <f>SUM(E12:E20)</f>
        <v>0</v>
      </c>
      <c r="F21" s="104">
        <f t="shared" ref="F21:G21" si="2">SUM(F12:F20)</f>
        <v>0</v>
      </c>
      <c r="G21" s="104">
        <f t="shared" si="2"/>
        <v>0</v>
      </c>
      <c r="H21" s="106">
        <f>SUM(H12:H20)</f>
        <v>0</v>
      </c>
    </row>
    <row r="22" spans="1:8" ht="15" customHeight="1" x14ac:dyDescent="0.2">
      <c r="A22" s="107" t="s">
        <v>25</v>
      </c>
      <c r="B22" s="108">
        <f>SUM(B12:B17)</f>
        <v>0</v>
      </c>
      <c r="C22" s="138"/>
      <c r="D22" s="15">
        <f>+B22*278</f>
        <v>0</v>
      </c>
      <c r="E22" s="37"/>
      <c r="F22" s="37"/>
      <c r="G22" s="37"/>
      <c r="H22" s="37"/>
    </row>
    <row r="23" spans="1:8" ht="15" customHeight="1" x14ac:dyDescent="0.2">
      <c r="A23" s="34" t="s">
        <v>26</v>
      </c>
      <c r="B23" s="139"/>
      <c r="C23" s="139"/>
      <c r="D23" s="3"/>
      <c r="E23" s="41"/>
      <c r="F23" s="41"/>
      <c r="G23" s="41"/>
      <c r="H23" s="41"/>
    </row>
    <row r="24" spans="1:8" ht="15" customHeight="1" thickBot="1" x14ac:dyDescent="0.25">
      <c r="A24" s="38" t="s">
        <v>27</v>
      </c>
      <c r="B24" s="140"/>
      <c r="C24" s="140"/>
      <c r="D24" s="40">
        <f>D23+D21</f>
        <v>0</v>
      </c>
      <c r="E24" s="41"/>
      <c r="F24" s="41"/>
      <c r="G24" s="41"/>
      <c r="H24" s="41"/>
    </row>
    <row r="25" spans="1:8" ht="13.5" thickBot="1" x14ac:dyDescent="0.25"/>
    <row r="26" spans="1:8" ht="15.75" customHeight="1" thickBot="1" x14ac:dyDescent="0.25">
      <c r="A26" s="175" t="s">
        <v>28</v>
      </c>
      <c r="B26" s="175"/>
      <c r="C26" s="175"/>
      <c r="D26" s="175"/>
      <c r="E26" s="175"/>
      <c r="F26" s="175"/>
      <c r="G26" s="175"/>
      <c r="H26" s="175"/>
    </row>
    <row r="27" spans="1:8" ht="36.75" thickBot="1" x14ac:dyDescent="0.25">
      <c r="A27" s="23" t="s">
        <v>7</v>
      </c>
      <c r="B27" s="23" t="s">
        <v>8</v>
      </c>
      <c r="C27" s="23" t="s">
        <v>9</v>
      </c>
      <c r="D27" s="23" t="s">
        <v>10</v>
      </c>
      <c r="E27" s="23" t="s">
        <v>11</v>
      </c>
      <c r="F27" s="23" t="s">
        <v>12</v>
      </c>
      <c r="G27" s="23" t="s">
        <v>13</v>
      </c>
      <c r="H27" s="23" t="s">
        <v>29</v>
      </c>
    </row>
    <row r="28" spans="1:8" ht="15" customHeight="1" x14ac:dyDescent="0.2">
      <c r="A28" s="109" t="s">
        <v>15</v>
      </c>
      <c r="B28" s="11"/>
      <c r="C28" s="25">
        <f>C12</f>
        <v>7400</v>
      </c>
      <c r="D28" s="110">
        <f t="shared" ref="D28:D36" si="3">C28*B28</f>
        <v>0</v>
      </c>
      <c r="E28" s="11"/>
      <c r="F28" s="11"/>
      <c r="G28" s="11"/>
      <c r="H28" s="111">
        <f t="shared" ref="H28:H36" si="4">B28+E28+F28+G28</f>
        <v>0</v>
      </c>
    </row>
    <row r="29" spans="1:8" ht="15" customHeight="1" x14ac:dyDescent="0.2">
      <c r="A29" s="27" t="s">
        <v>16</v>
      </c>
      <c r="B29" s="10"/>
      <c r="C29" s="25">
        <f t="shared" ref="C29:C36" si="5">C13</f>
        <v>3400</v>
      </c>
      <c r="D29" s="28">
        <f t="shared" si="3"/>
        <v>0</v>
      </c>
      <c r="E29" s="10"/>
      <c r="F29" s="8"/>
      <c r="G29" s="8"/>
      <c r="H29" s="29">
        <f t="shared" si="4"/>
        <v>0</v>
      </c>
    </row>
    <row r="30" spans="1:8" ht="15" customHeight="1" x14ac:dyDescent="0.2">
      <c r="A30" s="27" t="s">
        <v>17</v>
      </c>
      <c r="B30" s="10"/>
      <c r="C30" s="25">
        <f t="shared" si="5"/>
        <v>8100</v>
      </c>
      <c r="D30" s="28">
        <f t="shared" si="3"/>
        <v>0</v>
      </c>
      <c r="E30" s="10"/>
      <c r="F30" s="8"/>
      <c r="G30" s="8"/>
      <c r="H30" s="29">
        <f t="shared" si="4"/>
        <v>0</v>
      </c>
    </row>
    <row r="31" spans="1:8" ht="15" customHeight="1" x14ac:dyDescent="0.2">
      <c r="A31" s="27" t="s">
        <v>18</v>
      </c>
      <c r="B31" s="10"/>
      <c r="C31" s="25">
        <f t="shared" si="5"/>
        <v>17200</v>
      </c>
      <c r="D31" s="28">
        <f t="shared" si="3"/>
        <v>0</v>
      </c>
      <c r="E31" s="10"/>
      <c r="F31" s="8"/>
      <c r="G31" s="8"/>
      <c r="H31" s="29">
        <f t="shared" si="4"/>
        <v>0</v>
      </c>
    </row>
    <row r="32" spans="1:8" ht="15" customHeight="1" x14ac:dyDescent="0.2">
      <c r="A32" s="27" t="s">
        <v>19</v>
      </c>
      <c r="B32" s="10"/>
      <c r="C32" s="25">
        <f t="shared" si="5"/>
        <v>22000</v>
      </c>
      <c r="D32" s="28">
        <f t="shared" si="3"/>
        <v>0</v>
      </c>
      <c r="E32" s="10"/>
      <c r="F32" s="8"/>
      <c r="G32" s="8"/>
      <c r="H32" s="29">
        <f t="shared" si="4"/>
        <v>0</v>
      </c>
    </row>
    <row r="33" spans="1:8" ht="15" customHeight="1" x14ac:dyDescent="0.2">
      <c r="A33" s="27" t="s">
        <v>20</v>
      </c>
      <c r="B33" s="10"/>
      <c r="C33" s="25">
        <f t="shared" si="5"/>
        <v>25000</v>
      </c>
      <c r="D33" s="28">
        <f t="shared" si="3"/>
        <v>0</v>
      </c>
      <c r="E33" s="10"/>
      <c r="F33" s="8"/>
      <c r="G33" s="8"/>
      <c r="H33" s="29">
        <f t="shared" si="4"/>
        <v>0</v>
      </c>
    </row>
    <row r="34" spans="1:8" ht="15" customHeight="1" x14ac:dyDescent="0.2">
      <c r="A34" s="27" t="s">
        <v>21</v>
      </c>
      <c r="B34" s="10"/>
      <c r="C34" s="25">
        <f t="shared" si="5"/>
        <v>5700</v>
      </c>
      <c r="D34" s="28">
        <f t="shared" si="3"/>
        <v>0</v>
      </c>
      <c r="E34" s="10"/>
      <c r="F34" s="8"/>
      <c r="G34" s="8"/>
      <c r="H34" s="29">
        <f t="shared" si="4"/>
        <v>0</v>
      </c>
    </row>
    <row r="35" spans="1:8" ht="15" customHeight="1" x14ac:dyDescent="0.2">
      <c r="A35" s="27" t="s">
        <v>22</v>
      </c>
      <c r="B35" s="10"/>
      <c r="C35" s="25">
        <f t="shared" si="5"/>
        <v>7400</v>
      </c>
      <c r="D35" s="28">
        <f t="shared" si="3"/>
        <v>0</v>
      </c>
      <c r="E35" s="10"/>
      <c r="F35" s="8"/>
      <c r="G35" s="8"/>
      <c r="H35" s="29">
        <f t="shared" si="4"/>
        <v>0</v>
      </c>
    </row>
    <row r="36" spans="1:8" ht="15" customHeight="1" thickBot="1" x14ac:dyDescent="0.25">
      <c r="A36" s="98" t="s">
        <v>23</v>
      </c>
      <c r="B36" s="12"/>
      <c r="C36" s="25">
        <f t="shared" si="5"/>
        <v>7700</v>
      </c>
      <c r="D36" s="100">
        <f t="shared" si="3"/>
        <v>0</v>
      </c>
      <c r="E36" s="10"/>
      <c r="F36" s="8"/>
      <c r="G36" s="8"/>
      <c r="H36" s="29">
        <f t="shared" si="4"/>
        <v>0</v>
      </c>
    </row>
    <row r="37" spans="1:8" ht="15" customHeight="1" thickBot="1" x14ac:dyDescent="0.25">
      <c r="A37" s="101" t="s">
        <v>24</v>
      </c>
      <c r="B37" s="102">
        <f>SUM(B28:B36)</f>
        <v>0</v>
      </c>
      <c r="C37" s="112"/>
      <c r="D37" s="103">
        <f>SUM(D28:D36)</f>
        <v>0</v>
      </c>
      <c r="E37" s="104">
        <f>SUM(E28:E36)</f>
        <v>0</v>
      </c>
      <c r="F37" s="104">
        <f t="shared" ref="F37:G37" si="6">SUM(F28:F36)</f>
        <v>0</v>
      </c>
      <c r="G37" s="104">
        <f t="shared" si="6"/>
        <v>0</v>
      </c>
      <c r="H37" s="106">
        <f>SUM(H28:H36)</f>
        <v>0</v>
      </c>
    </row>
    <row r="38" spans="1:8" ht="15" customHeight="1" x14ac:dyDescent="0.2">
      <c r="A38" s="107" t="s">
        <v>25</v>
      </c>
      <c r="B38" s="108">
        <f>SUM(B28:B33)</f>
        <v>0</v>
      </c>
      <c r="C38" s="138"/>
      <c r="D38" s="15">
        <f>+B38*278</f>
        <v>0</v>
      </c>
      <c r="E38" s="37"/>
      <c r="F38" s="37"/>
      <c r="G38" s="37"/>
      <c r="H38" s="37"/>
    </row>
    <row r="39" spans="1:8" ht="15" customHeight="1" x14ac:dyDescent="0.2">
      <c r="A39" s="34" t="s">
        <v>26</v>
      </c>
      <c r="B39" s="139"/>
      <c r="C39" s="139"/>
      <c r="D39" s="3"/>
      <c r="E39" s="41"/>
      <c r="F39" s="41"/>
      <c r="G39" s="41"/>
      <c r="H39" s="41"/>
    </row>
    <row r="40" spans="1:8" ht="15" customHeight="1" thickBot="1" x14ac:dyDescent="0.25">
      <c r="A40" s="38" t="s">
        <v>30</v>
      </c>
      <c r="B40" s="140"/>
      <c r="C40" s="140"/>
      <c r="D40" s="40">
        <f>D39+D37</f>
        <v>0</v>
      </c>
      <c r="E40" s="41"/>
      <c r="F40" s="41"/>
      <c r="G40" s="41"/>
      <c r="H40" s="41"/>
    </row>
    <row r="41" spans="1:8" ht="12.75" customHeight="1" thickBot="1" x14ac:dyDescent="0.25">
      <c r="A41" s="93"/>
      <c r="B41" s="41"/>
      <c r="C41" s="41"/>
      <c r="D41" s="80"/>
      <c r="E41" s="41"/>
      <c r="F41" s="41"/>
      <c r="G41" s="41"/>
      <c r="H41" s="41"/>
    </row>
    <row r="42" spans="1:8" ht="12.75" customHeight="1" thickBot="1" x14ac:dyDescent="0.25">
      <c r="A42" s="175" t="s">
        <v>31</v>
      </c>
      <c r="B42" s="175"/>
      <c r="C42" s="175"/>
      <c r="D42" s="175"/>
      <c r="E42" s="175"/>
      <c r="F42" s="175"/>
      <c r="G42" s="175"/>
      <c r="H42" s="175"/>
    </row>
    <row r="43" spans="1:8" ht="36.75" thickBot="1" x14ac:dyDescent="0.25">
      <c r="A43" s="23" t="s">
        <v>7</v>
      </c>
      <c r="B43" s="23" t="s">
        <v>8</v>
      </c>
      <c r="C43" s="23" t="s">
        <v>9</v>
      </c>
      <c r="D43" s="23" t="s">
        <v>10</v>
      </c>
      <c r="E43" s="23" t="s">
        <v>11</v>
      </c>
      <c r="F43" s="23" t="s">
        <v>12</v>
      </c>
      <c r="G43" s="23" t="s">
        <v>13</v>
      </c>
      <c r="H43" s="23" t="s">
        <v>32</v>
      </c>
    </row>
    <row r="44" spans="1:8" ht="15" customHeight="1" x14ac:dyDescent="0.2">
      <c r="A44" s="24" t="s">
        <v>15</v>
      </c>
      <c r="B44" s="4">
        <f t="shared" ref="B44:B52" si="7">+B12+B28</f>
        <v>0</v>
      </c>
      <c r="C44" s="25">
        <f>C12</f>
        <v>7400</v>
      </c>
      <c r="D44" s="25">
        <f t="shared" ref="D44:D52" si="8">C44*B44</f>
        <v>0</v>
      </c>
      <c r="E44" s="4">
        <f t="shared" ref="E44:G52" si="9">E12+E28</f>
        <v>0</v>
      </c>
      <c r="F44" s="4">
        <f t="shared" si="9"/>
        <v>0</v>
      </c>
      <c r="G44" s="4">
        <f t="shared" si="9"/>
        <v>0</v>
      </c>
      <c r="H44" s="26">
        <f t="shared" ref="H44:H52" si="10">B44+E44+F44+G44</f>
        <v>0</v>
      </c>
    </row>
    <row r="45" spans="1:8" ht="15" customHeight="1" x14ac:dyDescent="0.2">
      <c r="A45" s="27" t="s">
        <v>16</v>
      </c>
      <c r="B45" s="4">
        <f t="shared" si="7"/>
        <v>0</v>
      </c>
      <c r="C45" s="25">
        <f t="shared" ref="C45:C52" si="11">C13</f>
        <v>3400</v>
      </c>
      <c r="D45" s="28">
        <f t="shared" si="8"/>
        <v>0</v>
      </c>
      <c r="E45" s="5">
        <f t="shared" si="9"/>
        <v>0</v>
      </c>
      <c r="F45" s="5">
        <f t="shared" si="9"/>
        <v>0</v>
      </c>
      <c r="G45" s="5">
        <f t="shared" si="9"/>
        <v>0</v>
      </c>
      <c r="H45" s="29">
        <f t="shared" si="10"/>
        <v>0</v>
      </c>
    </row>
    <row r="46" spans="1:8" ht="15" customHeight="1" x14ac:dyDescent="0.2">
      <c r="A46" s="27" t="s">
        <v>17</v>
      </c>
      <c r="B46" s="4">
        <f t="shared" si="7"/>
        <v>0</v>
      </c>
      <c r="C46" s="25">
        <f t="shared" si="11"/>
        <v>8100</v>
      </c>
      <c r="D46" s="28">
        <f t="shared" si="8"/>
        <v>0</v>
      </c>
      <c r="E46" s="5">
        <f t="shared" si="9"/>
        <v>0</v>
      </c>
      <c r="F46" s="5">
        <f t="shared" si="9"/>
        <v>0</v>
      </c>
      <c r="G46" s="5">
        <f t="shared" si="9"/>
        <v>0</v>
      </c>
      <c r="H46" s="29">
        <f t="shared" si="10"/>
        <v>0</v>
      </c>
    </row>
    <row r="47" spans="1:8" ht="15" customHeight="1" x14ac:dyDescent="0.2">
      <c r="A47" s="27" t="s">
        <v>18</v>
      </c>
      <c r="B47" s="4">
        <f t="shared" si="7"/>
        <v>0</v>
      </c>
      <c r="C47" s="25">
        <f t="shared" si="11"/>
        <v>17200</v>
      </c>
      <c r="D47" s="28">
        <f t="shared" si="8"/>
        <v>0</v>
      </c>
      <c r="E47" s="5">
        <f t="shared" si="9"/>
        <v>0</v>
      </c>
      <c r="F47" s="5">
        <f t="shared" si="9"/>
        <v>0</v>
      </c>
      <c r="G47" s="5">
        <f t="shared" si="9"/>
        <v>0</v>
      </c>
      <c r="H47" s="29">
        <f t="shared" si="10"/>
        <v>0</v>
      </c>
    </row>
    <row r="48" spans="1:8" ht="15" customHeight="1" x14ac:dyDescent="0.2">
      <c r="A48" s="27" t="s">
        <v>19</v>
      </c>
      <c r="B48" s="4">
        <f t="shared" si="7"/>
        <v>0</v>
      </c>
      <c r="C48" s="25">
        <f t="shared" si="11"/>
        <v>22000</v>
      </c>
      <c r="D48" s="28">
        <f t="shared" si="8"/>
        <v>0</v>
      </c>
      <c r="E48" s="5">
        <f t="shared" si="9"/>
        <v>0</v>
      </c>
      <c r="F48" s="5">
        <f t="shared" si="9"/>
        <v>0</v>
      </c>
      <c r="G48" s="5">
        <f t="shared" si="9"/>
        <v>0</v>
      </c>
      <c r="H48" s="29">
        <f t="shared" si="10"/>
        <v>0</v>
      </c>
    </row>
    <row r="49" spans="1:10" ht="15" customHeight="1" x14ac:dyDescent="0.2">
      <c r="A49" s="27" t="s">
        <v>20</v>
      </c>
      <c r="B49" s="4">
        <f t="shared" si="7"/>
        <v>0</v>
      </c>
      <c r="C49" s="25">
        <f t="shared" si="11"/>
        <v>25000</v>
      </c>
      <c r="D49" s="28">
        <f t="shared" si="8"/>
        <v>0</v>
      </c>
      <c r="E49" s="5">
        <f t="shared" si="9"/>
        <v>0</v>
      </c>
      <c r="F49" s="5">
        <f t="shared" si="9"/>
        <v>0</v>
      </c>
      <c r="G49" s="5">
        <f t="shared" si="9"/>
        <v>0</v>
      </c>
      <c r="H49" s="29">
        <f t="shared" si="10"/>
        <v>0</v>
      </c>
    </row>
    <row r="50" spans="1:10" ht="15" customHeight="1" x14ac:dyDescent="0.2">
      <c r="A50" s="27" t="s">
        <v>21</v>
      </c>
      <c r="B50" s="4">
        <f t="shared" si="7"/>
        <v>0</v>
      </c>
      <c r="C50" s="25">
        <f t="shared" si="11"/>
        <v>5700</v>
      </c>
      <c r="D50" s="28">
        <f t="shared" si="8"/>
        <v>0</v>
      </c>
      <c r="E50" s="5">
        <f t="shared" si="9"/>
        <v>0</v>
      </c>
      <c r="F50" s="5">
        <f t="shared" si="9"/>
        <v>0</v>
      </c>
      <c r="G50" s="5">
        <f t="shared" si="9"/>
        <v>0</v>
      </c>
      <c r="H50" s="29">
        <f t="shared" si="10"/>
        <v>0</v>
      </c>
    </row>
    <row r="51" spans="1:10" ht="15" customHeight="1" x14ac:dyDescent="0.2">
      <c r="A51" s="27" t="s">
        <v>22</v>
      </c>
      <c r="B51" s="4">
        <f t="shared" si="7"/>
        <v>0</v>
      </c>
      <c r="C51" s="25">
        <f t="shared" si="11"/>
        <v>7400</v>
      </c>
      <c r="D51" s="28">
        <f t="shared" si="8"/>
        <v>0</v>
      </c>
      <c r="E51" s="5">
        <f t="shared" si="9"/>
        <v>0</v>
      </c>
      <c r="F51" s="5">
        <f t="shared" si="9"/>
        <v>0</v>
      </c>
      <c r="G51" s="5">
        <f t="shared" si="9"/>
        <v>0</v>
      </c>
      <c r="H51" s="29">
        <f t="shared" si="10"/>
        <v>0</v>
      </c>
    </row>
    <row r="52" spans="1:10" ht="15" customHeight="1" thickBot="1" x14ac:dyDescent="0.25">
      <c r="A52" s="98" t="s">
        <v>23</v>
      </c>
      <c r="B52" s="113">
        <f t="shared" si="7"/>
        <v>0</v>
      </c>
      <c r="C52" s="25">
        <f t="shared" si="11"/>
        <v>7700</v>
      </c>
      <c r="D52" s="100">
        <f t="shared" si="8"/>
        <v>0</v>
      </c>
      <c r="E52" s="5">
        <f t="shared" si="9"/>
        <v>0</v>
      </c>
      <c r="F52" s="5">
        <f t="shared" si="9"/>
        <v>0</v>
      </c>
      <c r="G52" s="5">
        <f t="shared" si="9"/>
        <v>0</v>
      </c>
      <c r="H52" s="29">
        <f t="shared" si="10"/>
        <v>0</v>
      </c>
    </row>
    <row r="53" spans="1:10" ht="15" customHeight="1" thickBot="1" x14ac:dyDescent="0.25">
      <c r="A53" s="101" t="s">
        <v>24</v>
      </c>
      <c r="B53" s="102">
        <f>SUM(B44:B52)</f>
        <v>0</v>
      </c>
      <c r="C53" s="141"/>
      <c r="D53" s="103">
        <f>SUM(D44:D52)</f>
        <v>0</v>
      </c>
      <c r="E53" s="104">
        <f>SUM(E44:E52)</f>
        <v>0</v>
      </c>
      <c r="F53" s="105">
        <f>SUM(F44:F52)</f>
        <v>0</v>
      </c>
      <c r="G53" s="105">
        <f>SUM(G44:G52)</f>
        <v>0</v>
      </c>
      <c r="H53" s="106">
        <f>SUM(H44:H52)</f>
        <v>0</v>
      </c>
    </row>
    <row r="54" spans="1:10" ht="15" customHeight="1" x14ac:dyDescent="0.2">
      <c r="A54" s="107" t="s">
        <v>25</v>
      </c>
      <c r="B54" s="108">
        <f>B22+B38</f>
        <v>0</v>
      </c>
      <c r="C54" s="138"/>
      <c r="D54" s="15">
        <f>D38+D22</f>
        <v>0</v>
      </c>
      <c r="E54" s="37"/>
      <c r="F54" s="37"/>
      <c r="G54" s="37"/>
      <c r="H54" s="37"/>
    </row>
    <row r="55" spans="1:10" ht="15" customHeight="1" x14ac:dyDescent="0.2">
      <c r="A55" s="34" t="s">
        <v>26</v>
      </c>
      <c r="B55" s="139"/>
      <c r="C55" s="139"/>
      <c r="D55" s="36">
        <f>D39+D23</f>
        <v>0</v>
      </c>
      <c r="E55" s="41"/>
      <c r="F55" s="41"/>
      <c r="G55" s="41"/>
      <c r="H55" s="41"/>
    </row>
    <row r="56" spans="1:10" ht="15" customHeight="1" thickBot="1" x14ac:dyDescent="0.25">
      <c r="A56" s="38" t="s">
        <v>46</v>
      </c>
      <c r="B56" s="140"/>
      <c r="C56" s="140"/>
      <c r="D56" s="40">
        <f>D55+D53</f>
        <v>0</v>
      </c>
      <c r="E56" s="41"/>
      <c r="F56" s="41"/>
      <c r="G56" s="41"/>
      <c r="H56" s="41"/>
    </row>
    <row r="57" spans="1:10" ht="13.5" thickBot="1" x14ac:dyDescent="0.25">
      <c r="A57" s="63"/>
      <c r="B57" s="41"/>
      <c r="C57" s="41"/>
      <c r="D57" s="114"/>
      <c r="E57" s="41"/>
      <c r="F57" s="41"/>
      <c r="G57" s="41"/>
      <c r="H57" s="41"/>
    </row>
    <row r="58" spans="1:10" ht="21" customHeight="1" x14ac:dyDescent="0.2">
      <c r="A58" s="162" t="s">
        <v>53</v>
      </c>
      <c r="B58" s="163"/>
      <c r="C58" s="163"/>
      <c r="D58" s="164"/>
      <c r="E58" s="162" t="s">
        <v>54</v>
      </c>
      <c r="F58" s="163"/>
      <c r="G58" s="163"/>
      <c r="H58" s="164"/>
      <c r="J58" s="64"/>
    </row>
    <row r="59" spans="1:10" ht="24" x14ac:dyDescent="0.2">
      <c r="A59" s="115" t="s">
        <v>7</v>
      </c>
      <c r="B59" s="116" t="s">
        <v>9</v>
      </c>
      <c r="C59" s="116" t="s">
        <v>33</v>
      </c>
      <c r="D59" s="117" t="s">
        <v>34</v>
      </c>
      <c r="E59" s="115" t="s">
        <v>7</v>
      </c>
      <c r="F59" s="116" t="s">
        <v>9</v>
      </c>
      <c r="G59" s="116" t="s">
        <v>33</v>
      </c>
      <c r="H59" s="117" t="s">
        <v>34</v>
      </c>
      <c r="J59" s="64"/>
    </row>
    <row r="60" spans="1:10" ht="15" hidden="1" customHeight="1" x14ac:dyDescent="0.2">
      <c r="A60" s="147" t="s">
        <v>15</v>
      </c>
      <c r="B60" s="118">
        <v>6400</v>
      </c>
      <c r="C60" s="119">
        <v>0</v>
      </c>
      <c r="D60" s="120">
        <f>B60*C60</f>
        <v>0</v>
      </c>
      <c r="E60" s="147" t="s">
        <v>15</v>
      </c>
      <c r="F60" s="118">
        <v>6400</v>
      </c>
      <c r="G60" s="119">
        <v>0</v>
      </c>
      <c r="H60" s="120">
        <f>F60*G60</f>
        <v>0</v>
      </c>
      <c r="J60" s="64"/>
    </row>
    <row r="61" spans="1:10" ht="15" customHeight="1" x14ac:dyDescent="0.2">
      <c r="A61" s="147"/>
      <c r="B61" s="118">
        <v>6900</v>
      </c>
      <c r="C61" s="13"/>
      <c r="D61" s="120">
        <f t="shared" ref="D61:D66" si="12">B61*C61</f>
        <v>0</v>
      </c>
      <c r="E61" s="147"/>
      <c r="F61" s="118">
        <f>C12</f>
        <v>7400</v>
      </c>
      <c r="G61" s="13"/>
      <c r="H61" s="120">
        <f t="shared" ref="H61:H66" si="13">F61*G61</f>
        <v>0</v>
      </c>
      <c r="J61" s="64"/>
    </row>
    <row r="62" spans="1:10" ht="15" customHeight="1" x14ac:dyDescent="0.2">
      <c r="A62" s="142" t="s">
        <v>17</v>
      </c>
      <c r="B62" s="118">
        <v>7600</v>
      </c>
      <c r="C62" s="13"/>
      <c r="D62" s="120">
        <f t="shared" si="12"/>
        <v>0</v>
      </c>
      <c r="E62" s="143" t="s">
        <v>17</v>
      </c>
      <c r="F62" s="118">
        <f>C14</f>
        <v>8100</v>
      </c>
      <c r="G62" s="13"/>
      <c r="H62" s="120">
        <f t="shared" si="13"/>
        <v>0</v>
      </c>
      <c r="J62" s="64"/>
    </row>
    <row r="63" spans="1:10" ht="15" customHeight="1" x14ac:dyDescent="0.2">
      <c r="A63" s="142" t="s">
        <v>18</v>
      </c>
      <c r="B63" s="118">
        <v>16100</v>
      </c>
      <c r="C63" s="13"/>
      <c r="D63" s="120">
        <f t="shared" si="12"/>
        <v>0</v>
      </c>
      <c r="E63" s="143" t="s">
        <v>18</v>
      </c>
      <c r="F63" s="118">
        <f t="shared" ref="F63:F65" si="14">C15</f>
        <v>17200</v>
      </c>
      <c r="G63" s="13"/>
      <c r="H63" s="120">
        <f t="shared" si="13"/>
        <v>0</v>
      </c>
      <c r="J63" s="64"/>
    </row>
    <row r="64" spans="1:10" ht="15" customHeight="1" x14ac:dyDescent="0.2">
      <c r="A64" s="142" t="s">
        <v>19</v>
      </c>
      <c r="B64" s="118">
        <v>20600</v>
      </c>
      <c r="C64" s="13"/>
      <c r="D64" s="120">
        <f t="shared" si="12"/>
        <v>0</v>
      </c>
      <c r="E64" s="143" t="s">
        <v>19</v>
      </c>
      <c r="F64" s="118">
        <f t="shared" si="14"/>
        <v>22000</v>
      </c>
      <c r="G64" s="13"/>
      <c r="H64" s="120">
        <f t="shared" si="13"/>
        <v>0</v>
      </c>
      <c r="J64" s="64"/>
    </row>
    <row r="65" spans="1:10" ht="15" customHeight="1" thickBot="1" x14ac:dyDescent="0.25">
      <c r="A65" s="142" t="s">
        <v>20</v>
      </c>
      <c r="B65" s="118">
        <v>23400</v>
      </c>
      <c r="C65" s="13"/>
      <c r="D65" s="120">
        <f t="shared" si="12"/>
        <v>0</v>
      </c>
      <c r="E65" s="143" t="s">
        <v>20</v>
      </c>
      <c r="F65" s="118">
        <f t="shared" si="14"/>
        <v>25000</v>
      </c>
      <c r="G65" s="13"/>
      <c r="H65" s="120">
        <f t="shared" si="13"/>
        <v>0</v>
      </c>
      <c r="J65" s="64"/>
    </row>
    <row r="66" spans="1:10" ht="15" hidden="1" customHeight="1" thickBot="1" x14ac:dyDescent="0.25">
      <c r="A66" s="121"/>
      <c r="B66" s="122"/>
      <c r="C66" s="123">
        <v>0</v>
      </c>
      <c r="D66" s="124">
        <f t="shared" si="12"/>
        <v>0</v>
      </c>
      <c r="E66" s="121"/>
      <c r="F66" s="122"/>
      <c r="G66" s="123">
        <v>0</v>
      </c>
      <c r="H66" s="124">
        <f t="shared" si="13"/>
        <v>0</v>
      </c>
      <c r="J66" s="64"/>
    </row>
    <row r="67" spans="1:10" ht="27" customHeight="1" thickBot="1" x14ac:dyDescent="0.25">
      <c r="A67" s="148" t="s">
        <v>35</v>
      </c>
      <c r="B67" s="149"/>
      <c r="C67" s="125">
        <f>SUM(C60:C66)</f>
        <v>0</v>
      </c>
      <c r="D67" s="126">
        <f>+D61+D62+D63+D64+D65</f>
        <v>0</v>
      </c>
      <c r="E67" s="148" t="s">
        <v>35</v>
      </c>
      <c r="F67" s="149"/>
      <c r="G67" s="125">
        <f>SUM(G60:G66)</f>
        <v>0</v>
      </c>
      <c r="H67" s="126">
        <f>+H61+H62+H63+H64+H65</f>
        <v>0</v>
      </c>
      <c r="J67" s="64"/>
    </row>
    <row r="68" spans="1:10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</row>
    <row r="69" spans="1:10" ht="13.5" thickBot="1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</row>
    <row r="70" spans="1:10" s="64" customFormat="1" ht="23.1" customHeight="1" x14ac:dyDescent="0.2">
      <c r="A70" s="144" t="s">
        <v>36</v>
      </c>
      <c r="B70" s="152">
        <f>D56</f>
        <v>0</v>
      </c>
      <c r="C70" s="153"/>
      <c r="D70" s="127"/>
    </row>
    <row r="71" spans="1:10" s="64" customFormat="1" ht="23.1" customHeight="1" x14ac:dyDescent="0.2">
      <c r="A71" s="115" t="s">
        <v>37</v>
      </c>
      <c r="B71" s="154">
        <f>D67+H67</f>
        <v>0</v>
      </c>
      <c r="C71" s="155"/>
    </row>
    <row r="72" spans="1:10" s="64" customFormat="1" ht="23.1" customHeight="1" x14ac:dyDescent="0.2">
      <c r="A72" s="145" t="s">
        <v>38</v>
      </c>
      <c r="B72" s="156">
        <f>B54*278</f>
        <v>0</v>
      </c>
      <c r="C72" s="157"/>
      <c r="D72" s="128"/>
    </row>
    <row r="73" spans="1:10" s="64" customFormat="1" ht="23.1" customHeight="1" x14ac:dyDescent="0.2">
      <c r="A73" s="78" t="s">
        <v>39</v>
      </c>
      <c r="B73" s="158">
        <f>B70*10%</f>
        <v>0</v>
      </c>
      <c r="C73" s="159"/>
      <c r="D73" s="80"/>
    </row>
    <row r="74" spans="1:10" s="64" customFormat="1" ht="23.1" customHeight="1" x14ac:dyDescent="0.2">
      <c r="A74" s="145" t="s">
        <v>40</v>
      </c>
      <c r="B74" s="156">
        <f>ROUND((B70-B72-B73)*70%,0)</f>
        <v>0</v>
      </c>
      <c r="C74" s="157"/>
      <c r="D74" s="80"/>
      <c r="E74" s="76"/>
      <c r="F74" s="76"/>
      <c r="G74" s="76"/>
    </row>
    <row r="75" spans="1:10" s="64" customFormat="1" ht="23.1" customHeight="1" thickBot="1" x14ac:dyDescent="0.25">
      <c r="A75" s="146" t="s">
        <v>52</v>
      </c>
      <c r="B75" s="160">
        <f>ROUND((B70-B72-B73)*30%,0)</f>
        <v>0</v>
      </c>
      <c r="C75" s="161"/>
      <c r="D75" s="80"/>
      <c r="E75" s="89"/>
      <c r="F75" s="89"/>
      <c r="G75" s="89"/>
    </row>
    <row r="76" spans="1:10" ht="20.25" customHeight="1" x14ac:dyDescent="0.2">
      <c r="A76" s="64"/>
      <c r="B76" s="64"/>
      <c r="C76" s="64"/>
      <c r="D76" s="80"/>
      <c r="E76" s="151" t="s">
        <v>47</v>
      </c>
      <c r="F76" s="151"/>
      <c r="G76" s="151"/>
      <c r="H76" s="64"/>
      <c r="I76" s="64"/>
      <c r="J76" s="64"/>
    </row>
    <row r="77" spans="1:10" ht="14.25" customHeight="1" x14ac:dyDescent="0.2">
      <c r="A77" s="150"/>
      <c r="B77" s="150"/>
      <c r="C77" s="150"/>
      <c r="D77" s="150"/>
      <c r="E77" s="150"/>
      <c r="F77" s="150"/>
      <c r="G77" s="150"/>
      <c r="H77" s="150"/>
      <c r="I77" s="150"/>
      <c r="J77" s="150"/>
    </row>
    <row r="78" spans="1:10" ht="15.75" customHeight="1" x14ac:dyDescent="0.2">
      <c r="A78" s="150"/>
      <c r="B78" s="150"/>
      <c r="C78" s="150"/>
      <c r="D78" s="150"/>
      <c r="E78" s="150"/>
      <c r="F78" s="150"/>
      <c r="G78" s="150"/>
      <c r="H78" s="150"/>
      <c r="I78" s="150"/>
      <c r="J78" s="150"/>
    </row>
    <row r="79" spans="1:10" ht="20.100000000000001" customHeight="1" x14ac:dyDescent="0.2">
      <c r="A79" s="64"/>
      <c r="B79" s="64"/>
      <c r="C79" s="64"/>
      <c r="D79" s="80"/>
      <c r="E79" s="64"/>
      <c r="F79" s="64"/>
      <c r="G79" s="64"/>
      <c r="H79" s="64"/>
      <c r="I79" s="64"/>
      <c r="J79" s="64"/>
    </row>
    <row r="80" spans="1:10" ht="20.100000000000001" customHeight="1" x14ac:dyDescent="0.2">
      <c r="A80" s="64"/>
      <c r="B80" s="64"/>
      <c r="C80" s="64"/>
      <c r="D80" s="80"/>
      <c r="E80" s="64"/>
      <c r="F80" s="64"/>
      <c r="G80" s="64"/>
      <c r="H80" s="64"/>
      <c r="I80" s="64"/>
      <c r="J80" s="64"/>
    </row>
    <row r="81" spans="1:10" ht="20.100000000000001" customHeight="1" x14ac:dyDescent="0.2">
      <c r="A81" s="151"/>
      <c r="B81" s="151"/>
      <c r="C81" s="151"/>
      <c r="D81" s="80"/>
      <c r="E81" s="64"/>
      <c r="F81" s="64"/>
      <c r="G81" s="64"/>
      <c r="H81" s="64"/>
      <c r="I81" s="64"/>
      <c r="J81" s="64"/>
    </row>
    <row r="82" spans="1:10" ht="20.100000000000001" customHeight="1" x14ac:dyDescent="0.2">
      <c r="D82" s="80"/>
      <c r="E82" s="64"/>
      <c r="F82" s="64"/>
      <c r="G82" s="64"/>
      <c r="H82" s="64"/>
      <c r="I82" s="64"/>
      <c r="J82" s="64"/>
    </row>
    <row r="83" spans="1:10" ht="20.100000000000001" customHeight="1" x14ac:dyDescent="0.2">
      <c r="A83" s="64"/>
      <c r="B83" s="64"/>
      <c r="C83" s="64"/>
      <c r="E83" s="64"/>
      <c r="F83" s="64"/>
      <c r="G83" s="64"/>
      <c r="H83" s="64"/>
      <c r="I83" s="64"/>
      <c r="J83" s="64"/>
    </row>
    <row r="84" spans="1:10" ht="0.75" customHeight="1" x14ac:dyDescent="0.2">
      <c r="A84" s="64"/>
      <c r="B84" s="64"/>
      <c r="C84" s="64"/>
      <c r="E84" s="64"/>
      <c r="F84" s="64"/>
      <c r="G84" s="64"/>
      <c r="H84" s="64"/>
      <c r="I84" s="64"/>
      <c r="J84" s="64"/>
    </row>
    <row r="85" spans="1:10" ht="19.5" customHeight="1" x14ac:dyDescent="0.2">
      <c r="E85" s="64"/>
      <c r="F85" s="64"/>
      <c r="G85" s="64"/>
      <c r="H85" s="64"/>
      <c r="I85" s="64"/>
      <c r="J85" s="64"/>
    </row>
    <row r="86" spans="1:10" ht="19.5" customHeight="1" x14ac:dyDescent="0.2">
      <c r="E86" s="64"/>
      <c r="F86" s="64"/>
      <c r="G86" s="64"/>
      <c r="H86" s="64"/>
      <c r="I86" s="64"/>
      <c r="J86" s="64"/>
    </row>
    <row r="87" spans="1:10" ht="19.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</row>
    <row r="88" spans="1:10" ht="19.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</row>
    <row r="89" spans="1:10" ht="20.100000000000001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</row>
    <row r="90" spans="1:10" ht="20.100000000000001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</row>
    <row r="91" spans="1:10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</row>
    <row r="92" spans="1:10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</row>
    <row r="93" spans="1:10" x14ac:dyDescent="0.2">
      <c r="A93" s="64"/>
      <c r="B93" s="64"/>
      <c r="C93" s="64"/>
      <c r="D93" s="64"/>
      <c r="G93" s="64"/>
      <c r="H93" s="64"/>
      <c r="I93" s="64"/>
      <c r="J93" s="64"/>
    </row>
    <row r="94" spans="1:10" x14ac:dyDescent="0.2">
      <c r="G94" s="64"/>
      <c r="H94" s="64"/>
      <c r="I94" s="64"/>
      <c r="J94" s="64"/>
    </row>
    <row r="95" spans="1:10" x14ac:dyDescent="0.2">
      <c r="G95" s="64"/>
      <c r="H95" s="64"/>
      <c r="I95" s="64"/>
      <c r="J95" s="64"/>
    </row>
    <row r="96" spans="1:10" x14ac:dyDescent="0.2">
      <c r="G96" s="64"/>
      <c r="H96" s="64"/>
      <c r="I96" s="64"/>
      <c r="J96" s="64"/>
    </row>
    <row r="97" spans="7:10" x14ac:dyDescent="0.2">
      <c r="G97" s="64"/>
      <c r="H97" s="64"/>
      <c r="I97" s="64"/>
      <c r="J97" s="64"/>
    </row>
    <row r="98" spans="7:10" x14ac:dyDescent="0.2">
      <c r="G98" s="64"/>
      <c r="H98" s="64"/>
      <c r="I98" s="64"/>
      <c r="J98" s="64"/>
    </row>
    <row r="99" spans="7:10" x14ac:dyDescent="0.2">
      <c r="G99" s="64"/>
      <c r="H99" s="64"/>
      <c r="I99" s="64"/>
      <c r="J99" s="64"/>
    </row>
    <row r="100" spans="7:10" x14ac:dyDescent="0.2">
      <c r="G100" s="64"/>
      <c r="H100" s="64"/>
      <c r="I100" s="64"/>
      <c r="J100" s="64"/>
    </row>
    <row r="101" spans="7:10" x14ac:dyDescent="0.2">
      <c r="G101" s="64"/>
      <c r="H101" s="64"/>
      <c r="I101" s="64"/>
      <c r="J101" s="64"/>
    </row>
    <row r="102" spans="7:10" x14ac:dyDescent="0.2">
      <c r="G102" s="64"/>
      <c r="H102" s="64"/>
      <c r="I102" s="64"/>
      <c r="J102" s="64"/>
    </row>
    <row r="103" spans="7:10" x14ac:dyDescent="0.2">
      <c r="G103" s="64"/>
      <c r="H103" s="64"/>
      <c r="I103" s="64"/>
      <c r="J103" s="64"/>
    </row>
    <row r="104" spans="7:10" x14ac:dyDescent="0.2">
      <c r="G104" s="64"/>
      <c r="H104" s="64"/>
      <c r="I104" s="64"/>
      <c r="J104" s="64"/>
    </row>
    <row r="105" spans="7:10" x14ac:dyDescent="0.2">
      <c r="G105" s="64"/>
      <c r="H105" s="64"/>
      <c r="I105" s="64"/>
      <c r="J105" s="64"/>
    </row>
    <row r="106" spans="7:10" x14ac:dyDescent="0.2">
      <c r="G106" s="64"/>
      <c r="H106" s="64"/>
      <c r="I106" s="64"/>
      <c r="J106" s="64"/>
    </row>
    <row r="107" spans="7:10" x14ac:dyDescent="0.2">
      <c r="G107" s="64"/>
      <c r="H107" s="64"/>
      <c r="I107" s="64"/>
      <c r="J107" s="64"/>
    </row>
    <row r="108" spans="7:10" x14ac:dyDescent="0.2">
      <c r="G108" s="64"/>
      <c r="H108" s="64"/>
      <c r="I108" s="64"/>
      <c r="J108" s="64"/>
    </row>
    <row r="109" spans="7:10" x14ac:dyDescent="0.2">
      <c r="G109" s="64"/>
      <c r="H109" s="64"/>
      <c r="I109" s="64"/>
      <c r="J109" s="64"/>
    </row>
    <row r="110" spans="7:10" x14ac:dyDescent="0.2">
      <c r="G110" s="64"/>
      <c r="H110" s="64"/>
      <c r="I110" s="64"/>
      <c r="J110" s="64"/>
    </row>
    <row r="111" spans="7:10" x14ac:dyDescent="0.2">
      <c r="G111" s="64"/>
      <c r="H111" s="64"/>
      <c r="I111" s="64"/>
      <c r="J111" s="64"/>
    </row>
    <row r="112" spans="7:10" x14ac:dyDescent="0.2">
      <c r="G112" s="64"/>
      <c r="H112" s="64"/>
      <c r="I112" s="64"/>
      <c r="J112" s="64"/>
    </row>
    <row r="113" spans="7:10" x14ac:dyDescent="0.2">
      <c r="G113" s="64"/>
      <c r="H113" s="64"/>
      <c r="I113" s="64"/>
      <c r="J113" s="64"/>
    </row>
    <row r="114" spans="7:10" x14ac:dyDescent="0.2">
      <c r="G114" s="64"/>
      <c r="H114" s="64"/>
      <c r="I114" s="64"/>
      <c r="J114" s="64"/>
    </row>
  </sheetData>
  <sheetProtection password="DC73" sheet="1" objects="1" scenarios="1"/>
  <mergeCells count="27">
    <mergeCell ref="A58:D58"/>
    <mergeCell ref="A1:A4"/>
    <mergeCell ref="B1:F4"/>
    <mergeCell ref="G1:H1"/>
    <mergeCell ref="G2:H2"/>
    <mergeCell ref="G3:H3"/>
    <mergeCell ref="G4:H4"/>
    <mergeCell ref="B6:C6"/>
    <mergeCell ref="B8:D8"/>
    <mergeCell ref="A10:H10"/>
    <mergeCell ref="A26:H26"/>
    <mergeCell ref="A42:H42"/>
    <mergeCell ref="E58:H58"/>
    <mergeCell ref="A60:A61"/>
    <mergeCell ref="A67:B67"/>
    <mergeCell ref="A77:J77"/>
    <mergeCell ref="A78:J78"/>
    <mergeCell ref="A81:C81"/>
    <mergeCell ref="B70:C70"/>
    <mergeCell ref="B71:C71"/>
    <mergeCell ref="B72:C72"/>
    <mergeCell ref="B73:C73"/>
    <mergeCell ref="B75:C75"/>
    <mergeCell ref="E76:G76"/>
    <mergeCell ref="E60:E61"/>
    <mergeCell ref="E67:F67"/>
    <mergeCell ref="B74:C74"/>
  </mergeCells>
  <printOptions horizontalCentered="1" verticalCentered="1"/>
  <pageMargins left="0.59027777777777779" right="0.39374999999999999" top="0.2" bottom="0.59027777777777779" header="0.51180555555555551" footer="0"/>
  <pageSetup scale="60" firstPageNumber="0" orientation="portrait" horizontalDpi="300" verticalDpi="300"/>
  <headerFooter alignWithMargins="0">
    <oddFooter>&amp;LVersion 2&amp;C&amp;D - &amp;T</oddFooter>
  </headerFooter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">
    <tabColor indexed="31"/>
  </sheetPr>
  <dimension ref="A1:N138"/>
  <sheetViews>
    <sheetView tabSelected="1" topLeftCell="A64" zoomScale="90" zoomScaleNormal="90" workbookViewId="0">
      <selection activeCell="G72" sqref="G72"/>
    </sheetView>
  </sheetViews>
  <sheetFormatPr baseColWidth="10" defaultRowHeight="12.75" x14ac:dyDescent="0.2"/>
  <cols>
    <col min="1" max="1" width="25.140625" style="17" customWidth="1"/>
    <col min="2" max="2" width="22.140625" style="17" customWidth="1"/>
    <col min="3" max="3" width="14.7109375" style="17" customWidth="1"/>
    <col min="4" max="4" width="18.140625" style="17" customWidth="1"/>
    <col min="5" max="6" width="13.5703125" style="17" customWidth="1"/>
    <col min="7" max="7" width="13.140625" style="17" customWidth="1"/>
    <col min="8" max="8" width="13.5703125" style="17" customWidth="1"/>
    <col min="9" max="9" width="13" style="17" customWidth="1"/>
    <col min="10" max="16384" width="11.42578125" style="17"/>
  </cols>
  <sheetData>
    <row r="1" spans="1:14" ht="59.25" customHeight="1" x14ac:dyDescent="0.2">
      <c r="A1" s="177"/>
      <c r="B1" s="180" t="s">
        <v>50</v>
      </c>
      <c r="C1" s="181"/>
      <c r="D1" s="181"/>
      <c r="E1" s="181"/>
      <c r="F1" s="181"/>
      <c r="G1" s="186"/>
      <c r="H1" s="187"/>
      <c r="I1" s="16"/>
    </row>
    <row r="2" spans="1:14" ht="18" customHeight="1" x14ac:dyDescent="0.2">
      <c r="A2" s="178"/>
      <c r="B2" s="182"/>
      <c r="C2" s="183"/>
      <c r="D2" s="183"/>
      <c r="E2" s="183"/>
      <c r="F2" s="183"/>
      <c r="G2" s="188" t="s">
        <v>51</v>
      </c>
      <c r="H2" s="189" t="s">
        <v>0</v>
      </c>
      <c r="I2" s="16"/>
    </row>
    <row r="3" spans="1:14" ht="18" customHeight="1" x14ac:dyDescent="0.2">
      <c r="A3" s="178"/>
      <c r="B3" s="182"/>
      <c r="C3" s="183"/>
      <c r="D3" s="183"/>
      <c r="E3" s="183"/>
      <c r="F3" s="183"/>
      <c r="G3" s="190" t="s">
        <v>49</v>
      </c>
      <c r="H3" s="191" t="s">
        <v>1</v>
      </c>
      <c r="I3" s="16"/>
    </row>
    <row r="4" spans="1:14" ht="18" customHeight="1" x14ac:dyDescent="0.2">
      <c r="A4" s="179"/>
      <c r="B4" s="184"/>
      <c r="C4" s="185"/>
      <c r="D4" s="185"/>
      <c r="E4" s="185"/>
      <c r="F4" s="185"/>
      <c r="G4" s="192" t="s">
        <v>2</v>
      </c>
      <c r="H4" s="193" t="s">
        <v>2</v>
      </c>
      <c r="I4" s="16"/>
    </row>
    <row r="5" spans="1:14" ht="18" customHeight="1" x14ac:dyDescent="0.2">
      <c r="A5" s="18"/>
      <c r="B5" s="18"/>
      <c r="C5" s="18"/>
      <c r="D5" s="18"/>
      <c r="E5" s="18"/>
      <c r="F5" s="18"/>
      <c r="G5" s="18"/>
      <c r="H5" s="18"/>
      <c r="I5" s="18"/>
    </row>
    <row r="6" spans="1:14" s="21" customFormat="1" ht="15" customHeight="1" x14ac:dyDescent="0.2">
      <c r="A6" s="19" t="s">
        <v>3</v>
      </c>
      <c r="B6" s="194" t="s">
        <v>4</v>
      </c>
      <c r="C6" s="194"/>
      <c r="D6" s="20"/>
      <c r="E6" s="20"/>
      <c r="F6" s="20"/>
      <c r="G6" s="20"/>
      <c r="H6" s="20"/>
    </row>
    <row r="7" spans="1:14" s="21" customFormat="1" x14ac:dyDescent="0.2">
      <c r="C7" s="20"/>
      <c r="D7" s="20"/>
    </row>
    <row r="8" spans="1:14" s="21" customFormat="1" ht="12.75" customHeight="1" x14ac:dyDescent="0.2">
      <c r="A8" s="1" t="s">
        <v>41</v>
      </c>
      <c r="B8" s="195">
        <v>42644</v>
      </c>
      <c r="C8" s="196"/>
      <c r="D8" s="2"/>
      <c r="E8" s="2"/>
      <c r="F8" s="200">
        <f>B8-1+IF(N8=0,1,N8)</f>
        <v>42666</v>
      </c>
      <c r="G8" s="201"/>
      <c r="H8" s="202"/>
      <c r="M8" s="22" t="s">
        <v>48</v>
      </c>
      <c r="N8" s="22">
        <f>IF('INF 01'!D56&lt;&gt;0,1,0) + IF('INF 02'!D56&lt;&gt;0,1,0)  + IF('INF 03'!D56&lt;&gt;0,1,0) +  IF('INF 04'!D56&lt;&gt;0,1,0)  + IF('INF 05'!D56&lt;&gt;0,1,0)   + IF('INF 06'!D56&lt;&gt;0,1,0)  + IF('INF 07'!D56&lt;&gt;0,1,0)  + IF('INF 08'!D56&lt;&gt;0,1,0)   + IF('INF 09'!D56&lt;&gt;0,1,0)  + IF('INF 10'!D56&lt;&gt;0,1,0)  + IF('INF 11'!D56&lt;&gt;0,1,0)   + IF('INF 12'!D56&lt;&gt;0,1,0)  + IF('INF 13'!D56&lt;&gt;0,1,0)  + IF('INF 14'!D56&lt;&gt;0,1,0)  + IF('INF 15'!D56&lt;&gt;0,1,0)  + IF('INF 16'!D56&lt;&gt;0,1,0)  + IF('INF 17'!D56&lt;&gt;0,1,0)   + IF('INF 18'!D56&lt;&gt;0,1,0)   + IF('INF 19'!D56&lt;&gt;0,1,0)  + IF('INF 20'!D56&lt;&gt;0,1,0)  + IF('INF 21'!D56&lt;&gt;0,1,0)  + IF('INF 22'!D56&lt;&gt;0,1,0)   + IF('INF 23'!D56&lt;&gt;0,1,0)  + IF('INF 24'!D56&lt;&gt;0,1,0)  + IF('INF 25'!D56&lt;&gt;0,1,0)  + IF('INF 26'!D56&lt;&gt;0,1,0)  + IF('INF 27'!D56&lt;&gt;0,1,0)  + IF('INF 28'!D56&lt;&gt;0,1,0)  + IF('INF 29'!D56&lt;&gt;0,1,0)  + IF('INF 30'!D56&lt;&gt;0,1,0)  + IF('INF 31'!D56&lt;&gt;0,1,0)</f>
        <v>23</v>
      </c>
    </row>
    <row r="9" spans="1:14" ht="13.5" thickBot="1" x14ac:dyDescent="0.25"/>
    <row r="10" spans="1:14" ht="15" customHeight="1" thickBot="1" x14ac:dyDescent="0.25">
      <c r="A10" s="175" t="s">
        <v>6</v>
      </c>
      <c r="B10" s="175"/>
      <c r="C10" s="175"/>
      <c r="D10" s="175"/>
      <c r="E10" s="175"/>
      <c r="F10" s="175"/>
      <c r="G10" s="175"/>
      <c r="H10" s="175"/>
    </row>
    <row r="11" spans="1:14" ht="36.75" thickBot="1" x14ac:dyDescent="0.25">
      <c r="A11" s="23" t="s">
        <v>7</v>
      </c>
      <c r="B11" s="23" t="s">
        <v>8</v>
      </c>
      <c r="C11" s="23" t="s">
        <v>9</v>
      </c>
      <c r="D11" s="23" t="s">
        <v>10</v>
      </c>
      <c r="E11" s="23" t="s">
        <v>11</v>
      </c>
      <c r="F11" s="23" t="s">
        <v>12</v>
      </c>
      <c r="G11" s="23" t="s">
        <v>13</v>
      </c>
      <c r="H11" s="23" t="s">
        <v>14</v>
      </c>
    </row>
    <row r="12" spans="1:14" ht="15" customHeight="1" x14ac:dyDescent="0.2">
      <c r="A12" s="24" t="s">
        <v>15</v>
      </c>
      <c r="B12" s="4">
        <f>'INF 01'!B12+'INF 02'!B12+'INF 03'!B12+'INF 04'!B12+'INF 05'!B12+'INF 06'!B12+'INF 07'!B12+'INF 08'!B12+'INF 09'!B12+'INF 10'!B12+'INF 11'!B12+'INF 12'!B12+'INF 13'!B12+'INF 14'!B12+'INF 15'!B12+'INF 16'!B12+'INF 17'!B12+'INF 18'!B12+'INF 19'!B12+'INF 20'!B12+'INF 21'!B12+'INF 22'!B12+'INF 23'!B12+'INF 24'!B12+'INF 25'!B12+'INF 26'!B12+'INF 27'!B12+'INF 28'!B12+'INF 29'!B12+'INF 30'!B12+'INF 31'!B12</f>
        <v>26583</v>
      </c>
      <c r="C12" s="25">
        <v>7400</v>
      </c>
      <c r="D12" s="25">
        <f>'INF 01'!D12+'INF 02'!D12+'INF 03'!D12+'INF 04'!D12+'INF 05'!D12+'INF 06'!D12+'INF 07'!D12+'INF 08'!D12+'INF 09'!D12+'INF 10'!D12+'INF 11'!D12+'INF 12'!D12+'INF 13'!D12+'INF 14'!D12+'INF 15'!D12+'INF 16'!D12+'INF 17'!D12+'INF 18'!D12+'INF 19'!D12+'INF 20'!D12+'INF 21'!D12+'INF 22'!D12+'INF 23'!D12+'INF 24'!D12+'INF 25'!D12+'INF 26'!D12+'INF 27'!D12+'INF 28'!D12+'INF 29'!D12+'INF 30'!D12+'INF 31'!D12</f>
        <v>196714200</v>
      </c>
      <c r="E12" s="4">
        <f>'INF 01'!E12+'INF 02'!E12+'INF 03'!E12+'INF 04'!E12+'INF 05'!E12+'INF 06'!E12+'INF 07'!E12+'INF 08'!E12+'INF 09'!E12+'INF 10'!E12+'INF 11'!E12+'INF 12'!E12+'INF 13'!E12+'INF 14'!E12+'INF 15'!E12+'INF 16'!E12+'INF 17'!E12+'INF 18'!E12+'INF 19'!E12+'INF 20'!E12+'INF 21'!E12+'INF 22'!E12+'INF 23'!E12+'INF 24'!E12+'INF 25'!E12+'INF 26'!E12+'INF 27'!E12+'INF 28'!E12+'INF 29'!E12+'INF 30'!E12+'INF 31'!E12</f>
        <v>520</v>
      </c>
      <c r="F12" s="4">
        <f>'INF 01'!F12+'INF 02'!F12+'INF 03'!F12+'INF 04'!F12+'INF 05'!F12+'INF 06'!F12+'INF 07'!F12+'INF 08'!F12+'INF 09'!F12+'INF 10'!F12+'INF 11'!F12+'INF 12'!F12+'INF 13'!F12+'INF 14'!F12+'INF 15'!F12+'INF 16'!F12+'INF 17'!F12+'INF 18'!F12+'INF 19'!F12+'INF 20'!F12+'INF 21'!F12+'INF 22'!F12+'INF 23'!F12+'INF 24'!F12+'INF 25'!F12+'INF 26'!F12+'INF 27'!F12+'INF 28'!F12+'INF 29'!F12+'INF 30'!F12+'INF 31'!F12</f>
        <v>0</v>
      </c>
      <c r="G12" s="4">
        <f>'INF 01'!G12+'INF 02'!G12+'INF 03'!G12+'INF 04'!G12+'INF 05'!G12+'INF 06'!G12+'INF 07'!G12+'INF 08'!G12+'INF 09'!G12+'INF 10'!G12+'INF 11'!G12+'INF 12'!G12+'INF 13'!G12+'INF 14'!G12+'INF 15'!G12+'INF 16'!G12+'INF 17'!G12+'INF 18'!G12+'INF 19'!G12+'INF 20'!G12+'INF 21'!G12+'INF 22'!G12+'INF 23'!G12+'INF 24'!G12+'INF 25'!G12+'INF 26'!G12+'INF 27'!G12+'INF 28'!G12+'INF 29'!G12+'INF 30'!G12+'INF 31'!G12</f>
        <v>0</v>
      </c>
      <c r="H12" s="4">
        <f>'INF 01'!H12+'INF 02'!H12+'INF 03'!H12+'INF 04'!H12+'INF 05'!H12+'INF 06'!H12+'INF 07'!H12+'INF 08'!H12+'INF 09'!H12+'INF 10'!H12+'INF 11'!H12+'INF 12'!H12+'INF 13'!H12+'INF 14'!H12+'INF 15'!H12+'INF 16'!H12+'INF 17'!H12+'INF 18'!H12+'INF 19'!H12+'INF 20'!H12+'INF 21'!H12+'INF 22'!H12+'INF 23'!H12+'INF 24'!H12+'INF 25'!H12+'INF 26'!H12+'INF 27'!H12+'INF 28'!H12+'INF 29'!H12+'INF 30'!H12+'INF 31'!H12</f>
        <v>27103</v>
      </c>
    </row>
    <row r="13" spans="1:14" ht="15" customHeight="1" x14ac:dyDescent="0.2">
      <c r="A13" s="27" t="s">
        <v>16</v>
      </c>
      <c r="B13" s="4">
        <f>'INF 01'!B13+'INF 02'!B13+'INF 03'!B13+'INF 04'!B13+'INF 05'!B13+'INF 06'!B13+'INF 07'!B13+'INF 08'!B13+'INF 09'!B13+'INF 10'!B13+'INF 11'!B13+'INF 12'!B13+'INF 13'!B13+'INF 14'!B13+'INF 15'!B13+'INF 16'!B13+'INF 17'!B13+'INF 18'!B13+'INF 19'!B13+'INF 20'!B13+'INF 21'!B13+'INF 22'!B13+'INF 23'!B13+'INF 24'!B13+'INF 25'!B13+'INF 26'!B13+'INF 27'!B13+'INF 28'!B13+'INF 29'!B13+'INF 30'!B13+'INF 31'!B13</f>
        <v>1686</v>
      </c>
      <c r="C13" s="25">
        <v>3400</v>
      </c>
      <c r="D13" s="25">
        <f>'INF 01'!D13+'INF 02'!D13+'INF 03'!D13+'INF 04'!D13+'INF 05'!D13+'INF 06'!D13+'INF 07'!D13+'INF 08'!D13+'INF 09'!D13+'INF 10'!D13+'INF 11'!D13+'INF 12'!D13+'INF 13'!D13+'INF 14'!D13+'INF 15'!D13+'INF 16'!D13+'INF 17'!D13+'INF 18'!D13+'INF 19'!D13+'INF 20'!D13+'INF 21'!D13+'INF 22'!D13+'INF 23'!D13+'INF 24'!D13+'INF 25'!D13+'INF 26'!D13+'INF 27'!D13+'INF 28'!D13+'INF 29'!D13+'INF 30'!D13+'INF 31'!D13</f>
        <v>5732400</v>
      </c>
      <c r="E13" s="4">
        <f>'INF 01'!E13+'INF 02'!E13+'INF 03'!E13+'INF 04'!E13+'INF 05'!E13+'INF 06'!E13+'INF 07'!E13+'INF 08'!E13+'INF 09'!E13+'INF 10'!E13+'INF 11'!E13+'INF 12'!E13+'INF 13'!E13+'INF 14'!E13+'INF 15'!E13+'INF 16'!E13+'INF 17'!E13+'INF 18'!E13+'INF 19'!E13+'INF 20'!E13+'INF 21'!E13+'INF 22'!E13+'INF 23'!E13+'INF 24'!E13+'INF 25'!E13+'INF 26'!E13+'INF 27'!E13+'INF 28'!E13+'INF 29'!E13+'INF 30'!E13+'INF 31'!E13</f>
        <v>0</v>
      </c>
      <c r="F13" s="4">
        <f>'INF 01'!F13+'INF 02'!F13+'INF 03'!F13+'INF 04'!F13+'INF 05'!F13+'INF 06'!F13+'INF 07'!F13+'INF 08'!F13+'INF 09'!F13+'INF 10'!F13+'INF 11'!F13+'INF 12'!F13+'INF 13'!F13+'INF 14'!F13+'INF 15'!F13+'INF 16'!F13+'INF 17'!F13+'INF 18'!F13+'INF 19'!F13+'INF 20'!F13+'INF 21'!F13+'INF 22'!F13+'INF 23'!F13+'INF 24'!F13+'INF 25'!F13+'INF 26'!F13+'INF 27'!F13+'INF 28'!F13+'INF 29'!F13+'INF 30'!F13+'INF 31'!F13</f>
        <v>0</v>
      </c>
      <c r="G13" s="4">
        <f>'INF 01'!G13+'INF 02'!G13+'INF 03'!G13+'INF 04'!G13+'INF 05'!G13+'INF 06'!G13+'INF 07'!G13+'INF 08'!G13+'INF 09'!G13+'INF 10'!G13+'INF 11'!G13+'INF 12'!G13+'INF 13'!G13+'INF 14'!G13+'INF 15'!G13+'INF 16'!G13+'INF 17'!G13+'INF 18'!G13+'INF 19'!G13+'INF 20'!G13+'INF 21'!G13+'INF 22'!G13+'INF 23'!G13+'INF 24'!G13+'INF 25'!G13+'INF 26'!G13+'INF 27'!G13+'INF 28'!G13+'INF 29'!G13+'INF 30'!G13+'INF 31'!G13</f>
        <v>0</v>
      </c>
      <c r="H13" s="4">
        <f>'INF 01'!H13+'INF 02'!H13+'INF 03'!H13+'INF 04'!H13+'INF 05'!H13+'INF 06'!H13+'INF 07'!H13+'INF 08'!H13+'INF 09'!H13+'INF 10'!H13+'INF 11'!H13+'INF 12'!H13+'INF 13'!H13+'INF 14'!H13+'INF 15'!H13+'INF 16'!H13+'INF 17'!H13+'INF 18'!H13+'INF 19'!H13+'INF 20'!H13+'INF 21'!H13+'INF 22'!H13+'INF 23'!H13+'INF 24'!H13+'INF 25'!H13+'INF 26'!H13+'INF 27'!H13+'INF 28'!H13+'INF 29'!H13+'INF 30'!H13+'INF 31'!H13</f>
        <v>1686</v>
      </c>
    </row>
    <row r="14" spans="1:14" ht="15" customHeight="1" x14ac:dyDescent="0.2">
      <c r="A14" s="27" t="s">
        <v>17</v>
      </c>
      <c r="B14" s="4">
        <f>'INF 01'!B14+'INF 02'!B14+'INF 03'!B14+'INF 04'!B14+'INF 05'!B14+'INF 06'!B14+'INF 07'!B14+'INF 08'!B14+'INF 09'!B14+'INF 10'!B14+'INF 11'!B14+'INF 12'!B14+'INF 13'!B14+'INF 14'!B14+'INF 15'!B14+'INF 16'!B14+'INF 17'!B14+'INF 18'!B14+'INF 19'!B14+'INF 20'!B14+'INF 21'!B14+'INF 22'!B14+'INF 23'!B14+'INF 24'!B14+'INF 25'!B14+'INF 26'!B14+'INF 27'!B14+'INF 28'!B14+'INF 29'!B14+'INF 30'!B14+'INF 31'!B14</f>
        <v>22309</v>
      </c>
      <c r="C14" s="25">
        <v>8100</v>
      </c>
      <c r="D14" s="25">
        <f>'INF 01'!D14+'INF 02'!D14+'INF 03'!D14+'INF 04'!D14+'INF 05'!D14+'INF 06'!D14+'INF 07'!D14+'INF 08'!D14+'INF 09'!D14+'INF 10'!D14+'INF 11'!D14+'INF 12'!D14+'INF 13'!D14+'INF 14'!D14+'INF 15'!D14+'INF 16'!D14+'INF 17'!D14+'INF 18'!D14+'INF 19'!D14+'INF 20'!D14+'INF 21'!D14+'INF 22'!D14+'INF 23'!D14+'INF 24'!D14+'INF 25'!D14+'INF 26'!D14+'INF 27'!D14+'INF 28'!D14+'INF 29'!D14+'INF 30'!D14+'INF 31'!D14</f>
        <v>180702900</v>
      </c>
      <c r="E14" s="4">
        <f>'INF 01'!E14+'INF 02'!E14+'INF 03'!E14+'INF 04'!E14+'INF 05'!E14+'INF 06'!E14+'INF 07'!E14+'INF 08'!E14+'INF 09'!E14+'INF 10'!E14+'INF 11'!E14+'INF 12'!E14+'INF 13'!E14+'INF 14'!E14+'INF 15'!E14+'INF 16'!E14+'INF 17'!E14+'INF 18'!E14+'INF 19'!E14+'INF 20'!E14+'INF 21'!E14+'INF 22'!E14+'INF 23'!E14+'INF 24'!E14+'INF 25'!E14+'INF 26'!E14+'INF 27'!E14+'INF 28'!E14+'INF 29'!E14+'INF 30'!E14+'INF 31'!E14</f>
        <v>103</v>
      </c>
      <c r="F14" s="4">
        <f>'INF 01'!F14+'INF 02'!F14+'INF 03'!F14+'INF 04'!F14+'INF 05'!F14+'INF 06'!F14+'INF 07'!F14+'INF 08'!F14+'INF 09'!F14+'INF 10'!F14+'INF 11'!F14+'INF 12'!F14+'INF 13'!F14+'INF 14'!F14+'INF 15'!F14+'INF 16'!F14+'INF 17'!F14+'INF 18'!F14+'INF 19'!F14+'INF 20'!F14+'INF 21'!F14+'INF 22'!F14+'INF 23'!F14+'INF 24'!F14+'INF 25'!F14+'INF 26'!F14+'INF 27'!F14+'INF 28'!F14+'INF 29'!F14+'INF 30'!F14+'INF 31'!F14</f>
        <v>0</v>
      </c>
      <c r="G14" s="4">
        <f>'INF 01'!G14+'INF 02'!G14+'INF 03'!G14+'INF 04'!G14+'INF 05'!G14+'INF 06'!G14+'INF 07'!G14+'INF 08'!G14+'INF 09'!G14+'INF 10'!G14+'INF 11'!G14+'INF 12'!G14+'INF 13'!G14+'INF 14'!G14+'INF 15'!G14+'INF 16'!G14+'INF 17'!G14+'INF 18'!G14+'INF 19'!G14+'INF 20'!G14+'INF 21'!G14+'INF 22'!G14+'INF 23'!G14+'INF 24'!G14+'INF 25'!G14+'INF 26'!G14+'INF 27'!G14+'INF 28'!G14+'INF 29'!G14+'INF 30'!G14+'INF 31'!G14</f>
        <v>0</v>
      </c>
      <c r="H14" s="4">
        <f>'INF 01'!H14+'INF 02'!H14+'INF 03'!H14+'INF 04'!H14+'INF 05'!H14+'INF 06'!H14+'INF 07'!H14+'INF 08'!H14+'INF 09'!H14+'INF 10'!H14+'INF 11'!H14+'INF 12'!H14+'INF 13'!H14+'INF 14'!H14+'INF 15'!H14+'INF 16'!H14+'INF 17'!H14+'INF 18'!H14+'INF 19'!H14+'INF 20'!H14+'INF 21'!H14+'INF 22'!H14+'INF 23'!H14+'INF 24'!H14+'INF 25'!H14+'INF 26'!H14+'INF 27'!H14+'INF 28'!H14+'INF 29'!H14+'INF 30'!H14+'INF 31'!H14</f>
        <v>22412</v>
      </c>
    </row>
    <row r="15" spans="1:14" x14ac:dyDescent="0.2">
      <c r="A15" s="27" t="s">
        <v>18</v>
      </c>
      <c r="B15" s="4">
        <f>'INF 01'!B15+'INF 02'!B15+'INF 03'!B15+'INF 04'!B15+'INF 05'!B15+'INF 06'!B15+'INF 07'!B15+'INF 08'!B15+'INF 09'!B15+'INF 10'!B15+'INF 11'!B15+'INF 12'!B15+'INF 13'!B15+'INF 14'!B15+'INF 15'!B15+'INF 16'!B15+'INF 17'!B15+'INF 18'!B15+'INF 19'!B15+'INF 20'!B15+'INF 21'!B15+'INF 22'!B15+'INF 23'!B15+'INF 24'!B15+'INF 25'!B15+'INF 26'!B15+'INF 27'!B15+'INF 28'!B15+'INF 29'!B15+'INF 30'!B15+'INF 31'!B15</f>
        <v>3002</v>
      </c>
      <c r="C15" s="25">
        <v>17200</v>
      </c>
      <c r="D15" s="25">
        <f>'INF 01'!D15+'INF 02'!D15+'INF 03'!D15+'INF 04'!D15+'INF 05'!D15+'INF 06'!D15+'INF 07'!D15+'INF 08'!D15+'INF 09'!D15+'INF 10'!D15+'INF 11'!D15+'INF 12'!D15+'INF 13'!D15+'INF 14'!D15+'INF 15'!D15+'INF 16'!D15+'INF 17'!D15+'INF 18'!D15+'INF 19'!D15+'INF 20'!D15+'INF 21'!D15+'INF 22'!D15+'INF 23'!D15+'INF 24'!D15+'INF 25'!D15+'INF 26'!D15+'INF 27'!D15+'INF 28'!D15+'INF 29'!D15+'INF 30'!D15+'INF 31'!D15</f>
        <v>51634400</v>
      </c>
      <c r="E15" s="4">
        <f>'INF 01'!E15+'INF 02'!E15+'INF 03'!E15+'INF 04'!E15+'INF 05'!E15+'INF 06'!E15+'INF 07'!E15+'INF 08'!E15+'INF 09'!E15+'INF 10'!E15+'INF 11'!E15+'INF 12'!E15+'INF 13'!E15+'INF 14'!E15+'INF 15'!E15+'INF 16'!E15+'INF 17'!E15+'INF 18'!E15+'INF 19'!E15+'INF 20'!E15+'INF 21'!E15+'INF 22'!E15+'INF 23'!E15+'INF 24'!E15+'INF 25'!E15+'INF 26'!E15+'INF 27'!E15+'INF 28'!E15+'INF 29'!E15+'INF 30'!E15+'INF 31'!E15</f>
        <v>1</v>
      </c>
      <c r="F15" s="4">
        <f>'INF 01'!F15+'INF 02'!F15+'INF 03'!F15+'INF 04'!F15+'INF 05'!F15+'INF 06'!F15+'INF 07'!F15+'INF 08'!F15+'INF 09'!F15+'INF 10'!F15+'INF 11'!F15+'INF 12'!F15+'INF 13'!F15+'INF 14'!F15+'INF 15'!F15+'INF 16'!F15+'INF 17'!F15+'INF 18'!F15+'INF 19'!F15+'INF 20'!F15+'INF 21'!F15+'INF 22'!F15+'INF 23'!F15+'INF 24'!F15+'INF 25'!F15+'INF 26'!F15+'INF 27'!F15+'INF 28'!F15+'INF 29'!F15+'INF 30'!F15+'INF 31'!F15</f>
        <v>0</v>
      </c>
      <c r="G15" s="4">
        <f>'INF 01'!G15+'INF 02'!G15+'INF 03'!G15+'INF 04'!G15+'INF 05'!G15+'INF 06'!G15+'INF 07'!G15+'INF 08'!G15+'INF 09'!G15+'INF 10'!G15+'INF 11'!G15+'INF 12'!G15+'INF 13'!G15+'INF 14'!G15+'INF 15'!G15+'INF 16'!G15+'INF 17'!G15+'INF 18'!G15+'INF 19'!G15+'INF 20'!G15+'INF 21'!G15+'INF 22'!G15+'INF 23'!G15+'INF 24'!G15+'INF 25'!G15+'INF 26'!G15+'INF 27'!G15+'INF 28'!G15+'INF 29'!G15+'INF 30'!G15+'INF 31'!G15</f>
        <v>0</v>
      </c>
      <c r="H15" s="4">
        <f>'INF 01'!H15+'INF 02'!H15+'INF 03'!H15+'INF 04'!H15+'INF 05'!H15+'INF 06'!H15+'INF 07'!H15+'INF 08'!H15+'INF 09'!H15+'INF 10'!H15+'INF 11'!H15+'INF 12'!H15+'INF 13'!H15+'INF 14'!H15+'INF 15'!H15+'INF 16'!H15+'INF 17'!H15+'INF 18'!H15+'INF 19'!H15+'INF 20'!H15+'INF 21'!H15+'INF 22'!H15+'INF 23'!H15+'INF 24'!H15+'INF 25'!H15+'INF 26'!H15+'INF 27'!H15+'INF 28'!H15+'INF 29'!H15+'INF 30'!H15+'INF 31'!H15</f>
        <v>3003</v>
      </c>
    </row>
    <row r="16" spans="1:14" ht="15" customHeight="1" x14ac:dyDescent="0.2">
      <c r="A16" s="27" t="s">
        <v>19</v>
      </c>
      <c r="B16" s="4">
        <f>'INF 01'!B16+'INF 02'!B16+'INF 03'!B16+'INF 04'!B16+'INF 05'!B16+'INF 06'!B16+'INF 07'!B16+'INF 08'!B16+'INF 09'!B16+'INF 10'!B16+'INF 11'!B16+'INF 12'!B16+'INF 13'!B16+'INF 14'!B16+'INF 15'!B16+'INF 16'!B16+'INF 17'!B16+'INF 18'!B16+'INF 19'!B16+'INF 20'!B16+'INF 21'!B16+'INF 22'!B16+'INF 23'!B16+'INF 24'!B16+'INF 25'!B16+'INF 26'!B16+'INF 27'!B16+'INF 28'!B16+'INF 29'!B16+'INF 30'!B16+'INF 31'!B16</f>
        <v>2202</v>
      </c>
      <c r="C16" s="25">
        <v>22000</v>
      </c>
      <c r="D16" s="25">
        <f>'INF 01'!D16+'INF 02'!D16+'INF 03'!D16+'INF 04'!D16+'INF 05'!D16+'INF 06'!D16+'INF 07'!D16+'INF 08'!D16+'INF 09'!D16+'INF 10'!D16+'INF 11'!D16+'INF 12'!D16+'INF 13'!D16+'INF 14'!D16+'INF 15'!D16+'INF 16'!D16+'INF 17'!D16+'INF 18'!D16+'INF 19'!D16+'INF 20'!D16+'INF 21'!D16+'INF 22'!D16+'INF 23'!D16+'INF 24'!D16+'INF 25'!D16+'INF 26'!D16+'INF 27'!D16+'INF 28'!D16+'INF 29'!D16+'INF 30'!D16+'INF 31'!D16</f>
        <v>48444000</v>
      </c>
      <c r="E16" s="4">
        <f>'INF 01'!E16+'INF 02'!E16+'INF 03'!E16+'INF 04'!E16+'INF 05'!E16+'INF 06'!E16+'INF 07'!E16+'INF 08'!E16+'INF 09'!E16+'INF 10'!E16+'INF 11'!E16+'INF 12'!E16+'INF 13'!E16+'INF 14'!E16+'INF 15'!E16+'INF 16'!E16+'INF 17'!E16+'INF 18'!E16+'INF 19'!E16+'INF 20'!E16+'INF 21'!E16+'INF 22'!E16+'INF 23'!E16+'INF 24'!E16+'INF 25'!E16+'INF 26'!E16+'INF 27'!E16+'INF 28'!E16+'INF 29'!E16+'INF 30'!E16+'INF 31'!E16</f>
        <v>0</v>
      </c>
      <c r="F16" s="4">
        <f>'INF 01'!F16+'INF 02'!F16+'INF 03'!F16+'INF 04'!F16+'INF 05'!F16+'INF 06'!F16+'INF 07'!F16+'INF 08'!F16+'INF 09'!F16+'INF 10'!F16+'INF 11'!F16+'INF 12'!F16+'INF 13'!F16+'INF 14'!F16+'INF 15'!F16+'INF 16'!F16+'INF 17'!F16+'INF 18'!F16+'INF 19'!F16+'INF 20'!F16+'INF 21'!F16+'INF 22'!F16+'INF 23'!F16+'INF 24'!F16+'INF 25'!F16+'INF 26'!F16+'INF 27'!F16+'INF 28'!F16+'INF 29'!F16+'INF 30'!F16+'INF 31'!F16</f>
        <v>0</v>
      </c>
      <c r="G16" s="4">
        <f>'INF 01'!G16+'INF 02'!G16+'INF 03'!G16+'INF 04'!G16+'INF 05'!G16+'INF 06'!G16+'INF 07'!G16+'INF 08'!G16+'INF 09'!G16+'INF 10'!G16+'INF 11'!G16+'INF 12'!G16+'INF 13'!G16+'INF 14'!G16+'INF 15'!G16+'INF 16'!G16+'INF 17'!G16+'INF 18'!G16+'INF 19'!G16+'INF 20'!G16+'INF 21'!G16+'INF 22'!G16+'INF 23'!G16+'INF 24'!G16+'INF 25'!G16+'INF 26'!G16+'INF 27'!G16+'INF 28'!G16+'INF 29'!G16+'INF 30'!G16+'INF 31'!G16</f>
        <v>0</v>
      </c>
      <c r="H16" s="4">
        <f>'INF 01'!H16+'INF 02'!H16+'INF 03'!H16+'INF 04'!H16+'INF 05'!H16+'INF 06'!H16+'INF 07'!H16+'INF 08'!H16+'INF 09'!H16+'INF 10'!H16+'INF 11'!H16+'INF 12'!H16+'INF 13'!H16+'INF 14'!H16+'INF 15'!H16+'INF 16'!H16+'INF 17'!H16+'INF 18'!H16+'INF 19'!H16+'INF 20'!H16+'INF 21'!H16+'INF 22'!H16+'INF 23'!H16+'INF 24'!H16+'INF 25'!H16+'INF 26'!H16+'INF 27'!H16+'INF 28'!H16+'INF 29'!H16+'INF 30'!H16+'INF 31'!H16</f>
        <v>2202</v>
      </c>
    </row>
    <row r="17" spans="1:8" ht="15" customHeight="1" x14ac:dyDescent="0.2">
      <c r="A17" s="27" t="s">
        <v>20</v>
      </c>
      <c r="B17" s="4">
        <f>'INF 01'!B17+'INF 02'!B17+'INF 03'!B17+'INF 04'!B17+'INF 05'!B17+'INF 06'!B17+'INF 07'!B17+'INF 08'!B17+'INF 09'!B17+'INF 10'!B17+'INF 11'!B17+'INF 12'!B17+'INF 13'!B17+'INF 14'!B17+'INF 15'!B17+'INF 16'!B17+'INF 17'!B17+'INF 18'!B17+'INF 19'!B17+'INF 20'!B17+'INF 21'!B17+'INF 22'!B17+'INF 23'!B17+'INF 24'!B17+'INF 25'!B17+'INF 26'!B17+'INF 27'!B17+'INF 28'!B17+'INF 29'!B17+'INF 30'!B17+'INF 31'!B17</f>
        <v>6893</v>
      </c>
      <c r="C17" s="25">
        <v>25000</v>
      </c>
      <c r="D17" s="25">
        <f>'INF 01'!D17+'INF 02'!D17+'INF 03'!D17+'INF 04'!D17+'INF 05'!D17+'INF 06'!D17+'INF 07'!D17+'INF 08'!D17+'INF 09'!D17+'INF 10'!D17+'INF 11'!D17+'INF 12'!D17+'INF 13'!D17+'INF 14'!D17+'INF 15'!D17+'INF 16'!D17+'INF 17'!D17+'INF 18'!D17+'INF 19'!D17+'INF 20'!D17+'INF 21'!D17+'INF 22'!D17+'INF 23'!D17+'INF 24'!D17+'INF 25'!D17+'INF 26'!D17+'INF 27'!D17+'INF 28'!D17+'INF 29'!D17+'INF 30'!D17+'INF 31'!D17</f>
        <v>172325000</v>
      </c>
      <c r="E17" s="4">
        <f>'INF 01'!E17+'INF 02'!E17+'INF 03'!E17+'INF 04'!E17+'INF 05'!E17+'INF 06'!E17+'INF 07'!E17+'INF 08'!E17+'INF 09'!E17+'INF 10'!E17+'INF 11'!E17+'INF 12'!E17+'INF 13'!E17+'INF 14'!E17+'INF 15'!E17+'INF 16'!E17+'INF 17'!E17+'INF 18'!E17+'INF 19'!E17+'INF 20'!E17+'INF 21'!E17+'INF 22'!E17+'INF 23'!E17+'INF 24'!E17+'INF 25'!E17+'INF 26'!E17+'INF 27'!E17+'INF 28'!E17+'INF 29'!E17+'INF 30'!E17+'INF 31'!E17</f>
        <v>0</v>
      </c>
      <c r="F17" s="4">
        <f>'INF 01'!F17+'INF 02'!F17+'INF 03'!F17+'INF 04'!F17+'INF 05'!F17+'INF 06'!F17+'INF 07'!F17+'INF 08'!F17+'INF 09'!F17+'INF 10'!F17+'INF 11'!F17+'INF 12'!F17+'INF 13'!F17+'INF 14'!F17+'INF 15'!F17+'INF 16'!F17+'INF 17'!F17+'INF 18'!F17+'INF 19'!F17+'INF 20'!F17+'INF 21'!F17+'INF 22'!F17+'INF 23'!F17+'INF 24'!F17+'INF 25'!F17+'INF 26'!F17+'INF 27'!F17+'INF 28'!F17+'INF 29'!F17+'INF 30'!F17+'INF 31'!F17</f>
        <v>0</v>
      </c>
      <c r="G17" s="4">
        <f>'INF 01'!G17+'INF 02'!G17+'INF 03'!G17+'INF 04'!G17+'INF 05'!G17+'INF 06'!G17+'INF 07'!G17+'INF 08'!G17+'INF 09'!G17+'INF 10'!G17+'INF 11'!G17+'INF 12'!G17+'INF 13'!G17+'INF 14'!G17+'INF 15'!G17+'INF 16'!G17+'INF 17'!G17+'INF 18'!G17+'INF 19'!G17+'INF 20'!G17+'INF 21'!G17+'INF 22'!G17+'INF 23'!G17+'INF 24'!G17+'INF 25'!G17+'INF 26'!G17+'INF 27'!G17+'INF 28'!G17+'INF 29'!G17+'INF 30'!G17+'INF 31'!G17</f>
        <v>0</v>
      </c>
      <c r="H17" s="4">
        <f>'INF 01'!H17+'INF 02'!H17+'INF 03'!H17+'INF 04'!H17+'INF 05'!H17+'INF 06'!H17+'INF 07'!H17+'INF 08'!H17+'INF 09'!H17+'INF 10'!H17+'INF 11'!H17+'INF 12'!H17+'INF 13'!H17+'INF 14'!H17+'INF 15'!H17+'INF 16'!H17+'INF 17'!H17+'INF 18'!H17+'INF 19'!H17+'INF 20'!H17+'INF 21'!H17+'INF 22'!H17+'INF 23'!H17+'INF 24'!H17+'INF 25'!H17+'INF 26'!H17+'INF 27'!H17+'INF 28'!H17+'INF 29'!H17+'INF 30'!H17+'INF 31'!H17</f>
        <v>6893</v>
      </c>
    </row>
    <row r="18" spans="1:8" ht="15" customHeight="1" x14ac:dyDescent="0.2">
      <c r="A18" s="27" t="s">
        <v>21</v>
      </c>
      <c r="B18" s="4">
        <f>'INF 01'!B18+'INF 02'!B18+'INF 03'!B18+'INF 04'!B18+'INF 05'!B18+'INF 06'!B18+'INF 07'!B18+'INF 08'!B18+'INF 09'!B18+'INF 10'!B18+'INF 11'!B18+'INF 12'!B18+'INF 13'!B18+'INF 14'!B18+'INF 15'!B18+'INF 16'!B18+'INF 17'!B18+'INF 18'!B18+'INF 19'!B18+'INF 20'!B18+'INF 21'!B18+'INF 22'!B18+'INF 23'!B18+'INF 24'!B18+'INF 25'!B18+'INF 26'!B18+'INF 27'!B18+'INF 28'!B18+'INF 29'!B18+'INF 30'!B18+'INF 31'!B18</f>
        <v>70</v>
      </c>
      <c r="C18" s="25">
        <v>5700</v>
      </c>
      <c r="D18" s="25">
        <f>'INF 01'!D18+'INF 02'!D18+'INF 03'!D18+'INF 04'!D18+'INF 05'!D18+'INF 06'!D18+'INF 07'!D18+'INF 08'!D18+'INF 09'!D18+'INF 10'!D18+'INF 11'!D18+'INF 12'!D18+'INF 13'!D18+'INF 14'!D18+'INF 15'!D18+'INF 16'!D18+'INF 17'!D18+'INF 18'!D18+'INF 19'!D18+'INF 20'!D18+'INF 21'!D18+'INF 22'!D18+'INF 23'!D18+'INF 24'!D18+'INF 25'!D18+'INF 26'!D18+'INF 27'!D18+'INF 28'!D18+'INF 29'!D18+'INF 30'!D18+'INF 31'!D18</f>
        <v>399000</v>
      </c>
      <c r="E18" s="4">
        <f>'INF 01'!E18+'INF 02'!E18+'INF 03'!E18+'INF 04'!E18+'INF 05'!E18+'INF 06'!E18+'INF 07'!E18+'INF 08'!E18+'INF 09'!E18+'INF 10'!E18+'INF 11'!E18+'INF 12'!E18+'INF 13'!E18+'INF 14'!E18+'INF 15'!E18+'INF 16'!E18+'INF 17'!E18+'INF 18'!E18+'INF 19'!E18+'INF 20'!E18+'INF 21'!E18+'INF 22'!E18+'INF 23'!E18+'INF 24'!E18+'INF 25'!E18+'INF 26'!E18+'INF 27'!E18+'INF 28'!E18+'INF 29'!E18+'INF 30'!E18+'INF 31'!E18</f>
        <v>0</v>
      </c>
      <c r="F18" s="4">
        <f>'INF 01'!F18+'INF 02'!F18+'INF 03'!F18+'INF 04'!F18+'INF 05'!F18+'INF 06'!F18+'INF 07'!F18+'INF 08'!F18+'INF 09'!F18+'INF 10'!F18+'INF 11'!F18+'INF 12'!F18+'INF 13'!F18+'INF 14'!F18+'INF 15'!F18+'INF 16'!F18+'INF 17'!F18+'INF 18'!F18+'INF 19'!F18+'INF 20'!F18+'INF 21'!F18+'INF 22'!F18+'INF 23'!F18+'INF 24'!F18+'INF 25'!F18+'INF 26'!F18+'INF 27'!F18+'INF 28'!F18+'INF 29'!F18+'INF 30'!F18+'INF 31'!F18</f>
        <v>0</v>
      </c>
      <c r="G18" s="4">
        <f>'INF 01'!G18+'INF 02'!G18+'INF 03'!G18+'INF 04'!G18+'INF 05'!G18+'INF 06'!G18+'INF 07'!G18+'INF 08'!G18+'INF 09'!G18+'INF 10'!G18+'INF 11'!G18+'INF 12'!G18+'INF 13'!G18+'INF 14'!G18+'INF 15'!G18+'INF 16'!G18+'INF 17'!G18+'INF 18'!G18+'INF 19'!G18+'INF 20'!G18+'INF 21'!G18+'INF 22'!G18+'INF 23'!G18+'INF 24'!G18+'INF 25'!G18+'INF 26'!G18+'INF 27'!G18+'INF 28'!G18+'INF 29'!G18+'INF 30'!G18+'INF 31'!G18</f>
        <v>0</v>
      </c>
      <c r="H18" s="4">
        <f>'INF 01'!H18+'INF 02'!H18+'INF 03'!H18+'INF 04'!H18+'INF 05'!H18+'INF 06'!H18+'INF 07'!H18+'INF 08'!H18+'INF 09'!H18+'INF 10'!H18+'INF 11'!H18+'INF 12'!H18+'INF 13'!H18+'INF 14'!H18+'INF 15'!H18+'INF 16'!H18+'INF 17'!H18+'INF 18'!H18+'INF 19'!H18+'INF 20'!H18+'INF 21'!H18+'INF 22'!H18+'INF 23'!H18+'INF 24'!H18+'INF 25'!H18+'INF 26'!H18+'INF 27'!H18+'INF 28'!H18+'INF 29'!H18+'INF 30'!H18+'INF 31'!H18</f>
        <v>70</v>
      </c>
    </row>
    <row r="19" spans="1:8" ht="15" customHeight="1" x14ac:dyDescent="0.2">
      <c r="A19" s="27" t="s">
        <v>22</v>
      </c>
      <c r="B19" s="4">
        <f>'INF 01'!B19+'INF 02'!B19+'INF 03'!B19+'INF 04'!B19+'INF 05'!B19+'INF 06'!B19+'INF 07'!B19+'INF 08'!B19+'INF 09'!B19+'INF 10'!B19+'INF 11'!B19+'INF 12'!B19+'INF 13'!B19+'INF 14'!B19+'INF 15'!B19+'INF 16'!B19+'INF 17'!B19+'INF 18'!B19+'INF 19'!B19+'INF 20'!B19+'INF 21'!B19+'INF 22'!B19+'INF 23'!B19+'INF 24'!B19+'INF 25'!B19+'INF 26'!B19+'INF 27'!B19+'INF 28'!B19+'INF 29'!B19+'INF 30'!B19+'INF 31'!B19</f>
        <v>66</v>
      </c>
      <c r="C19" s="25">
        <v>7400</v>
      </c>
      <c r="D19" s="25">
        <f>'INF 01'!D19+'INF 02'!D19+'INF 03'!D19+'INF 04'!D19+'INF 05'!D19+'INF 06'!D19+'INF 07'!D19+'INF 08'!D19+'INF 09'!D19+'INF 10'!D19+'INF 11'!D19+'INF 12'!D19+'INF 13'!D19+'INF 14'!D19+'INF 15'!D19+'INF 16'!D19+'INF 17'!D19+'INF 18'!D19+'INF 19'!D19+'INF 20'!D19+'INF 21'!D19+'INF 22'!D19+'INF 23'!D19+'INF 24'!D19+'INF 25'!D19+'INF 26'!D19+'INF 27'!D19+'INF 28'!D19+'INF 29'!D19+'INF 30'!D19+'INF 31'!D19</f>
        <v>488400</v>
      </c>
      <c r="E19" s="4">
        <f>'INF 01'!E19+'INF 02'!E19+'INF 03'!E19+'INF 04'!E19+'INF 05'!E19+'INF 06'!E19+'INF 07'!E19+'INF 08'!E19+'INF 09'!E19+'INF 10'!E19+'INF 11'!E19+'INF 12'!E19+'INF 13'!E19+'INF 14'!E19+'INF 15'!E19+'INF 16'!E19+'INF 17'!E19+'INF 18'!E19+'INF 19'!E19+'INF 20'!E19+'INF 21'!E19+'INF 22'!E19+'INF 23'!E19+'INF 24'!E19+'INF 25'!E19+'INF 26'!E19+'INF 27'!E19+'INF 28'!E19+'INF 29'!E19+'INF 30'!E19+'INF 31'!E19</f>
        <v>0</v>
      </c>
      <c r="F19" s="4">
        <f>'INF 01'!F19+'INF 02'!F19+'INF 03'!F19+'INF 04'!F19+'INF 05'!F19+'INF 06'!F19+'INF 07'!F19+'INF 08'!F19+'INF 09'!F19+'INF 10'!F19+'INF 11'!F19+'INF 12'!F19+'INF 13'!F19+'INF 14'!F19+'INF 15'!F19+'INF 16'!F19+'INF 17'!F19+'INF 18'!F19+'INF 19'!F19+'INF 20'!F19+'INF 21'!F19+'INF 22'!F19+'INF 23'!F19+'INF 24'!F19+'INF 25'!F19+'INF 26'!F19+'INF 27'!F19+'INF 28'!F19+'INF 29'!F19+'INF 30'!F19+'INF 31'!F19</f>
        <v>0</v>
      </c>
      <c r="G19" s="4">
        <f>'INF 01'!G19+'INF 02'!G19+'INF 03'!G19+'INF 04'!G19+'INF 05'!G19+'INF 06'!G19+'INF 07'!G19+'INF 08'!G19+'INF 09'!G19+'INF 10'!G19+'INF 11'!G19+'INF 12'!G19+'INF 13'!G19+'INF 14'!G19+'INF 15'!G19+'INF 16'!G19+'INF 17'!G19+'INF 18'!G19+'INF 19'!G19+'INF 20'!G19+'INF 21'!G19+'INF 22'!G19+'INF 23'!G19+'INF 24'!G19+'INF 25'!G19+'INF 26'!G19+'INF 27'!G19+'INF 28'!G19+'INF 29'!G19+'INF 30'!G19+'INF 31'!G19</f>
        <v>0</v>
      </c>
      <c r="H19" s="4">
        <f>'INF 01'!H19+'INF 02'!H19+'INF 03'!H19+'INF 04'!H19+'INF 05'!H19+'INF 06'!H19+'INF 07'!H19+'INF 08'!H19+'INF 09'!H19+'INF 10'!H19+'INF 11'!H19+'INF 12'!H19+'INF 13'!H19+'INF 14'!H19+'INF 15'!H19+'INF 16'!H19+'INF 17'!H19+'INF 18'!H19+'INF 19'!H19+'INF 20'!H19+'INF 21'!H19+'INF 22'!H19+'INF 23'!H19+'INF 24'!H19+'INF 25'!H19+'INF 26'!H19+'INF 27'!H19+'INF 28'!H19+'INF 29'!H19+'INF 30'!H19+'INF 31'!H19</f>
        <v>66</v>
      </c>
    </row>
    <row r="20" spans="1:8" ht="15" customHeight="1" thickBot="1" x14ac:dyDescent="0.25">
      <c r="A20" s="27" t="s">
        <v>23</v>
      </c>
      <c r="B20" s="4">
        <f>'INF 01'!B20+'INF 02'!B20+'INF 03'!B20+'INF 04'!B20+'INF 05'!B20+'INF 06'!B20+'INF 07'!B20+'INF 08'!B20+'INF 09'!B20+'INF 10'!B20+'INF 11'!B20+'INF 12'!B20+'INF 13'!B20+'INF 14'!B20+'INF 15'!B20+'INF 16'!B20+'INF 17'!B20+'INF 18'!B20+'INF 19'!B20+'INF 20'!B20+'INF 21'!B20+'INF 22'!B20+'INF 23'!B20+'INF 24'!B20+'INF 25'!B20+'INF 26'!B20+'INF 27'!B20+'INF 28'!B20+'INF 29'!B20+'INF 30'!B20+'INF 31'!B20</f>
        <v>8</v>
      </c>
      <c r="C20" s="25">
        <v>7700</v>
      </c>
      <c r="D20" s="25">
        <f>'INF 01'!D20+'INF 02'!D20+'INF 03'!D20+'INF 04'!D20+'INF 05'!D20+'INF 06'!D20+'INF 07'!D20+'INF 08'!D20+'INF 09'!D20+'INF 10'!D20+'INF 11'!D20+'INF 12'!D20+'INF 13'!D20+'INF 14'!D20+'INF 15'!D20+'INF 16'!D20+'INF 17'!D20+'INF 18'!D20+'INF 19'!D20+'INF 20'!D20+'INF 21'!D20+'INF 22'!D20+'INF 23'!D20+'INF 24'!D20+'INF 25'!D20+'INF 26'!D20+'INF 27'!D20+'INF 28'!D20+'INF 29'!D20+'INF 30'!D20+'INF 31'!D20</f>
        <v>61600</v>
      </c>
      <c r="E20" s="4">
        <f>'INF 01'!E20+'INF 02'!E20+'INF 03'!E20+'INF 04'!E20+'INF 05'!E20+'INF 06'!E20+'INF 07'!E20+'INF 08'!E20+'INF 09'!E20+'INF 10'!E20+'INF 11'!E20+'INF 12'!E20+'INF 13'!E20+'INF 14'!E20+'INF 15'!E20+'INF 16'!E20+'INF 17'!E20+'INF 18'!E20+'INF 19'!E20+'INF 20'!E20+'INF 21'!E20+'INF 22'!E20+'INF 23'!E20+'INF 24'!E20+'INF 25'!E20+'INF 26'!E20+'INF 27'!E20+'INF 28'!E20+'INF 29'!E20+'INF 30'!E20+'INF 31'!E20</f>
        <v>0</v>
      </c>
      <c r="F20" s="4">
        <f>'INF 01'!F20+'INF 02'!F20+'INF 03'!F20+'INF 04'!F20+'INF 05'!F20+'INF 06'!F20+'INF 07'!F20+'INF 08'!F20+'INF 09'!F20+'INF 10'!F20+'INF 11'!F20+'INF 12'!F20+'INF 13'!F20+'INF 14'!F20+'INF 15'!F20+'INF 16'!F20+'INF 17'!F20+'INF 18'!F20+'INF 19'!F20+'INF 20'!F20+'INF 21'!F20+'INF 22'!F20+'INF 23'!F20+'INF 24'!F20+'INF 25'!F20+'INF 26'!F20+'INF 27'!F20+'INF 28'!F20+'INF 29'!F20+'INF 30'!F20+'INF 31'!F20</f>
        <v>0</v>
      </c>
      <c r="G20" s="4">
        <f>'INF 01'!G20+'INF 02'!G20+'INF 03'!G20+'INF 04'!G20+'INF 05'!G20+'INF 06'!G20+'INF 07'!G20+'INF 08'!G20+'INF 09'!G20+'INF 10'!G20+'INF 11'!G20+'INF 12'!G20+'INF 13'!G20+'INF 14'!G20+'INF 15'!G20+'INF 16'!G20+'INF 17'!G20+'INF 18'!G20+'INF 19'!G20+'INF 20'!G20+'INF 21'!G20+'INF 22'!G20+'INF 23'!G20+'INF 24'!G20+'INF 25'!G20+'INF 26'!G20+'INF 27'!G20+'INF 28'!G20+'INF 29'!G20+'INF 30'!G20+'INF 31'!G20</f>
        <v>0</v>
      </c>
      <c r="H20" s="4">
        <f>'INF 01'!H20+'INF 02'!H20+'INF 03'!H20+'INF 04'!H20+'INF 05'!H20+'INF 06'!H20+'INF 07'!H20+'INF 08'!H20+'INF 09'!H20+'INF 10'!H20+'INF 11'!H20+'INF 12'!H20+'INF 13'!H20+'INF 14'!H20+'INF 15'!H20+'INF 16'!H20+'INF 17'!H20+'INF 18'!H20+'INF 19'!H20+'INF 20'!H20+'INF 21'!H20+'INF 22'!H20+'INF 23'!H20+'INF 24'!H20+'INF 25'!H20+'INF 26'!H20+'INF 27'!H20+'INF 28'!H20+'INF 29'!H20+'INF 30'!H20+'INF 31'!H20</f>
        <v>8</v>
      </c>
    </row>
    <row r="21" spans="1:8" ht="15" customHeight="1" x14ac:dyDescent="0.2">
      <c r="A21" s="30" t="s">
        <v>24</v>
      </c>
      <c r="B21" s="31">
        <f>SUM(B12:B20)</f>
        <v>62819</v>
      </c>
      <c r="C21" s="32"/>
      <c r="D21" s="33">
        <f>SUM(D12:D20)</f>
        <v>656501900</v>
      </c>
      <c r="E21" s="31">
        <f>SUM(E12:E20)</f>
        <v>624</v>
      </c>
      <c r="F21" s="31">
        <f>SUM(F12:F20)</f>
        <v>0</v>
      </c>
      <c r="G21" s="31">
        <f>SUM(G12:G20)</f>
        <v>0</v>
      </c>
      <c r="H21" s="31">
        <f>SUM(H12:H20)</f>
        <v>63443</v>
      </c>
    </row>
    <row r="22" spans="1:8" ht="15" customHeight="1" x14ac:dyDescent="0.2">
      <c r="A22" s="34" t="s">
        <v>25</v>
      </c>
      <c r="B22" s="35">
        <f>SUM(B12:B17)</f>
        <v>62675</v>
      </c>
      <c r="C22" s="35"/>
      <c r="D22" s="36">
        <f>'INF 01'!D22+'INF 02'!D22+'INF 03'!D22+'INF 04'!D22+'INF 05'!D22+'INF 06'!D22+'INF 07'!D22+'INF 08'!D22+'INF 09'!D22+'INF 10'!D22+'INF 11'!D22+'INF 12'!D22+'INF 13'!D22+'INF 14'!D22+'INF 15'!D22+'INF 16'!D22+'INF 17'!D22+'INF 18'!D22+'INF 19'!D22+'INF 20'!D22+'INF 21'!D22+'INF 22'!D22+'INF 23'!D22+'INF 24'!D22+'INF 25'!D22+'INF 26'!D22+'INF 27'!D22+'INF 28'!D22+'INF 29'!D22+'INF 30'!D22+'INF 31'!D22</f>
        <v>17423650</v>
      </c>
      <c r="E22" s="37"/>
      <c r="F22" s="37"/>
      <c r="G22" s="37"/>
      <c r="H22" s="37"/>
    </row>
    <row r="23" spans="1:8" ht="15" customHeight="1" thickBot="1" x14ac:dyDescent="0.25">
      <c r="A23" s="38" t="s">
        <v>26</v>
      </c>
      <c r="B23" s="39"/>
      <c r="C23" s="39"/>
      <c r="D23" s="36">
        <f>'INF 01'!D23+'INF 02'!D23+'INF 03'!D23+'INF 04'!D23+'INF 05'!D23+'INF 06'!D23+'INF 07'!D23+'INF 08'!D23+'INF 09'!D23+'INF 10'!D23+'INF 11'!D23+'INF 12'!D23+'INF 13'!D23+'INF 14'!D23+'INF 15'!D23+'INF 16'!D23+'INF 17'!D23+'INF 18'!D23+'INF 19'!D23+'INF 20'!D23+'INF 21'!D23+'INF 22'!D23+'INF 23'!D23+'INF 24'!D23+'INF 25'!D23+'INF 26'!D23+'INF 27'!D23+'INF 28'!D23+'INF 29'!D23+'INF 30'!D23+'INF 31'!D23</f>
        <v>289800</v>
      </c>
      <c r="E23" s="37"/>
      <c r="F23" s="37"/>
      <c r="G23" s="37"/>
      <c r="H23" s="37"/>
    </row>
    <row r="24" spans="1:8" ht="15" customHeight="1" x14ac:dyDescent="0.2">
      <c r="A24" s="30" t="s">
        <v>27</v>
      </c>
      <c r="B24" s="31"/>
      <c r="C24" s="32"/>
      <c r="D24" s="33">
        <f>D21+D23</f>
        <v>656791700</v>
      </c>
      <c r="E24" s="37"/>
      <c r="F24" s="37"/>
      <c r="G24" s="37"/>
      <c r="H24" s="37"/>
    </row>
    <row r="25" spans="1:8" ht="13.5" thickBot="1" x14ac:dyDescent="0.25">
      <c r="A25" s="41"/>
      <c r="B25" s="37"/>
      <c r="C25" s="37"/>
      <c r="D25" s="37"/>
      <c r="E25" s="37"/>
      <c r="F25" s="37"/>
      <c r="G25" s="37"/>
      <c r="H25" s="37"/>
    </row>
    <row r="26" spans="1:8" ht="15.75" customHeight="1" thickBot="1" x14ac:dyDescent="0.25">
      <c r="A26" s="175" t="s">
        <v>28</v>
      </c>
      <c r="B26" s="175"/>
      <c r="C26" s="175"/>
      <c r="D26" s="175"/>
      <c r="E26" s="175"/>
      <c r="F26" s="175"/>
      <c r="G26" s="175"/>
      <c r="H26" s="175"/>
    </row>
    <row r="27" spans="1:8" ht="36.75" thickBot="1" x14ac:dyDescent="0.25">
      <c r="A27" s="23" t="s">
        <v>7</v>
      </c>
      <c r="B27" s="23" t="s">
        <v>8</v>
      </c>
      <c r="C27" s="23" t="s">
        <v>9</v>
      </c>
      <c r="D27" s="23" t="s">
        <v>10</v>
      </c>
      <c r="E27" s="23" t="s">
        <v>11</v>
      </c>
      <c r="F27" s="23" t="s">
        <v>12</v>
      </c>
      <c r="G27" s="23" t="s">
        <v>13</v>
      </c>
      <c r="H27" s="23" t="s">
        <v>29</v>
      </c>
    </row>
    <row r="28" spans="1:8" ht="15" customHeight="1" x14ac:dyDescent="0.2">
      <c r="A28" s="24" t="s">
        <v>15</v>
      </c>
      <c r="B28" s="4">
        <f>'INF 01'!B28+'INF 02'!B28+'INF 03'!B28+'INF 04'!B28+'INF 05'!B28+'INF 06'!B28+'INF 07'!B28+'INF 08'!B28+'INF 09'!B28+'INF 10'!B28+'INF 11'!B28+'INF 12'!B28+'INF 13'!B28+'INF 14'!B28+'INF 15'!B28+'INF 16'!B28+'INF 17'!B28+'INF 18'!B28+'INF 19'!B28+'INF 20'!B28+'INF 21'!B28+'INF 22'!B28+'INF 23'!B28+'INF 24'!B28+'INF 25'!B28+'INF 26'!B28+'INF 27'!B28+'INF 28'!B28+'INF 29'!B28+'INF 30'!B28+'INF 31'!B28</f>
        <v>25091</v>
      </c>
      <c r="C28" s="25">
        <f>C12</f>
        <v>7400</v>
      </c>
      <c r="D28" s="25">
        <f>'INF 01'!D28+'INF 02'!D28+'INF 03'!D28+'INF 04'!D28+'INF 05'!D28+'INF 06'!D28+'INF 07'!D28+'INF 08'!D28+'INF 09'!D28+'INF 10'!D28+'INF 11'!D28+'INF 12'!D28+'INF 13'!D28+'INF 14'!D28+'INF 15'!D28+'INF 16'!D28+'INF 17'!D28+'INF 18'!D28+'INF 19'!D28+'INF 20'!D28+'INF 21'!D28+'INF 22'!D28+'INF 23'!D28+'INF 24'!D28+'INF 25'!D28+'INF 26'!D28+'INF 27'!D28+'INF 28'!D28+'INF 29'!D28+'INF 30'!D28+'INF 31'!D28</f>
        <v>185673400</v>
      </c>
      <c r="E28" s="4">
        <f>'INF 01'!E28+'INF 02'!E28+'INF 03'!E28+'INF 04'!E28+'INF 05'!E28+'INF 06'!E28+'INF 07'!E28+'INF 08'!E28+'INF 09'!E28+'INF 10'!E28+'INF 11'!E28+'INF 12'!E28+'INF 13'!E28+'INF 14'!E28+'INF 15'!E28+'INF 16'!E28+'INF 17'!E28+'INF 18'!E28+'INF 19'!E28+'INF 20'!E28+'INF 21'!E28+'INF 22'!E28+'INF 23'!E28+'INF 24'!E28+'INF 25'!E28+'INF 26'!E28+'INF 27'!E28+'INF 28'!E28+'INF 29'!E28+'INF 30'!E28+'INF 31'!E28</f>
        <v>474</v>
      </c>
      <c r="F28" s="4">
        <f>'INF 01'!F28+'INF 02'!F28+'INF 03'!F28+'INF 04'!F28+'INF 05'!F28+'INF 06'!F28+'INF 07'!F28+'INF 08'!F28+'INF 09'!F28+'INF 10'!F28+'INF 11'!F28+'INF 12'!F28+'INF 13'!F28+'INF 14'!F28+'INF 15'!F28+'INF 16'!F28+'INF 17'!F28+'INF 18'!F28+'INF 19'!F28+'INF 20'!F28+'INF 21'!F28+'INF 22'!F28+'INF 23'!F28+'INF 24'!F28+'INF 25'!F28+'INF 26'!F28+'INF 27'!F28+'INF 28'!F28+'INF 29'!F28+'INF 30'!F28+'INF 31'!F28</f>
        <v>0</v>
      </c>
      <c r="G28" s="4">
        <f>'INF 01'!G28+'INF 02'!G28+'INF 03'!G28+'INF 04'!G28+'INF 05'!G28+'INF 06'!G28+'INF 07'!G28+'INF 08'!G28+'INF 09'!G28+'INF 10'!G28+'INF 11'!G28+'INF 12'!G28+'INF 13'!G28+'INF 14'!G28+'INF 15'!G28+'INF 16'!G28+'INF 17'!G28+'INF 18'!G28+'INF 19'!G28+'INF 20'!G28+'INF 21'!G28+'INF 22'!G28+'INF 23'!G28+'INF 24'!G28+'INF 25'!G28+'INF 26'!G28+'INF 27'!G28+'INF 28'!G28+'INF 29'!G28+'INF 30'!G28+'INF 31'!G28</f>
        <v>0</v>
      </c>
      <c r="H28" s="4">
        <f>'INF 01'!H28+'INF 02'!H28+'INF 03'!H28+'INF 04'!H28+'INF 05'!H28+'INF 06'!H28+'INF 07'!H28+'INF 08'!H28+'INF 09'!H28+'INF 10'!H28+'INF 11'!H28+'INF 12'!H28+'INF 13'!H28+'INF 14'!H28+'INF 15'!H28+'INF 16'!H28+'INF 17'!H28+'INF 18'!H28+'INF 19'!H28+'INF 20'!H28+'INF 21'!H28+'INF 22'!H28+'INF 23'!H28+'INF 24'!H28+'INF 25'!H28+'INF 26'!H28+'INF 27'!H28+'INF 28'!H28+'INF 29'!H28+'INF 30'!H28+'INF 31'!H28</f>
        <v>25565</v>
      </c>
    </row>
    <row r="29" spans="1:8" ht="15" customHeight="1" x14ac:dyDescent="0.2">
      <c r="A29" s="27" t="s">
        <v>16</v>
      </c>
      <c r="B29" s="4">
        <f>'INF 01'!B29+'INF 02'!B29+'INF 03'!B29+'INF 04'!B29+'INF 05'!B29+'INF 06'!B29+'INF 07'!B29+'INF 08'!B29+'INF 09'!B29+'INF 10'!B29+'INF 11'!B29+'INF 12'!B29+'INF 13'!B29+'INF 14'!B29+'INF 15'!B29+'INF 16'!B29+'INF 17'!B29+'INF 18'!B29+'INF 19'!B29+'INF 20'!B29+'INF 21'!B29+'INF 22'!B29+'INF 23'!B29+'INF 24'!B29+'INF 25'!B29+'INF 26'!B29+'INF 27'!B29+'INF 28'!B29+'INF 29'!B29+'INF 30'!B29+'INF 31'!B29</f>
        <v>1593</v>
      </c>
      <c r="C29" s="25">
        <f t="shared" ref="C29:C36" si="0">C13</f>
        <v>3400</v>
      </c>
      <c r="D29" s="25">
        <f>'INF 01'!D29+'INF 02'!D29+'INF 03'!D29+'INF 04'!D29+'INF 05'!D29+'INF 06'!D29+'INF 07'!D29+'INF 08'!D29+'INF 09'!D29+'INF 10'!D29+'INF 11'!D29+'INF 12'!D29+'INF 13'!D29+'INF 14'!D29+'INF 15'!D29+'INF 16'!D29+'INF 17'!D29+'INF 18'!D29+'INF 19'!D29+'INF 20'!D29+'INF 21'!D29+'INF 22'!D29+'INF 23'!D29+'INF 24'!D29+'INF 25'!D29+'INF 26'!D29+'INF 27'!D29+'INF 28'!D29+'INF 29'!D29+'INF 30'!D29+'INF 31'!D29</f>
        <v>5416200</v>
      </c>
      <c r="E29" s="4">
        <f>'INF 01'!E29+'INF 02'!E29+'INF 03'!E29+'INF 04'!E29+'INF 05'!E29+'INF 06'!E29+'INF 07'!E29+'INF 08'!E29+'INF 09'!E29+'INF 10'!E29+'INF 11'!E29+'INF 12'!E29+'INF 13'!E29+'INF 14'!E29+'INF 15'!E29+'INF 16'!E29+'INF 17'!E29+'INF 18'!E29+'INF 19'!E29+'INF 20'!E29+'INF 21'!E29+'INF 22'!E29+'INF 23'!E29+'INF 24'!E29+'INF 25'!E29+'INF 26'!E29+'INF 27'!E29+'INF 28'!E29+'INF 29'!E29+'INF 30'!E29+'INF 31'!E29</f>
        <v>0</v>
      </c>
      <c r="F29" s="4">
        <f>'INF 01'!F29+'INF 02'!F29+'INF 03'!F29+'INF 04'!F29+'INF 05'!F29+'INF 06'!F29+'INF 07'!F29+'INF 08'!F29+'INF 09'!F29+'INF 10'!F29+'INF 11'!F29+'INF 12'!F29+'INF 13'!F29+'INF 14'!F29+'INF 15'!F29+'INF 16'!F29+'INF 17'!F29+'INF 18'!F29+'INF 19'!F29+'INF 20'!F29+'INF 21'!F29+'INF 22'!F29+'INF 23'!F29+'INF 24'!F29+'INF 25'!F29+'INF 26'!F29+'INF 27'!F29+'INF 28'!F29+'INF 29'!F29+'INF 30'!F29+'INF 31'!F29</f>
        <v>0</v>
      </c>
      <c r="G29" s="4">
        <f>'INF 01'!G29+'INF 02'!G29+'INF 03'!G29+'INF 04'!G29+'INF 05'!G29+'INF 06'!G29+'INF 07'!G29+'INF 08'!G29+'INF 09'!G29+'INF 10'!G29+'INF 11'!G29+'INF 12'!G29+'INF 13'!G29+'INF 14'!G29+'INF 15'!G29+'INF 16'!G29+'INF 17'!G29+'INF 18'!G29+'INF 19'!G29+'INF 20'!G29+'INF 21'!G29+'INF 22'!G29+'INF 23'!G29+'INF 24'!G29+'INF 25'!G29+'INF 26'!G29+'INF 27'!G29+'INF 28'!G29+'INF 29'!G29+'INF 30'!G29+'INF 31'!G29</f>
        <v>0</v>
      </c>
      <c r="H29" s="4">
        <f>'INF 01'!H29+'INF 02'!H29+'INF 03'!H29+'INF 04'!H29+'INF 05'!H29+'INF 06'!H29+'INF 07'!H29+'INF 08'!H29+'INF 09'!H29+'INF 10'!H29+'INF 11'!H29+'INF 12'!H29+'INF 13'!H29+'INF 14'!H29+'INF 15'!H29+'INF 16'!H29+'INF 17'!H29+'INF 18'!H29+'INF 19'!H29+'INF 20'!H29+'INF 21'!H29+'INF 22'!H29+'INF 23'!H29+'INF 24'!H29+'INF 25'!H29+'INF 26'!H29+'INF 27'!H29+'INF 28'!H29+'INF 29'!H29+'INF 30'!H29+'INF 31'!H29</f>
        <v>1593</v>
      </c>
    </row>
    <row r="30" spans="1:8" ht="15" customHeight="1" x14ac:dyDescent="0.2">
      <c r="A30" s="27" t="s">
        <v>17</v>
      </c>
      <c r="B30" s="4">
        <f>'INF 01'!B30+'INF 02'!B30+'INF 03'!B30+'INF 04'!B30+'INF 05'!B30+'INF 06'!B30+'INF 07'!B30+'INF 08'!B30+'INF 09'!B30+'INF 10'!B30+'INF 11'!B30+'INF 12'!B30+'INF 13'!B30+'INF 14'!B30+'INF 15'!B30+'INF 16'!B30+'INF 17'!B30+'INF 18'!B30+'INF 19'!B30+'INF 20'!B30+'INF 21'!B30+'INF 22'!B30+'INF 23'!B30+'INF 24'!B30+'INF 25'!B30+'INF 26'!B30+'INF 27'!B30+'INF 28'!B30+'INF 29'!B30+'INF 30'!B30+'INF 31'!B30</f>
        <v>20854</v>
      </c>
      <c r="C30" s="25">
        <f t="shared" si="0"/>
        <v>8100</v>
      </c>
      <c r="D30" s="25">
        <f>'INF 01'!D30+'INF 02'!D30+'INF 03'!D30+'INF 04'!D30+'INF 05'!D30+'INF 06'!D30+'INF 07'!D30+'INF 08'!D30+'INF 09'!D30+'INF 10'!D30+'INF 11'!D30+'INF 12'!D30+'INF 13'!D30+'INF 14'!D30+'INF 15'!D30+'INF 16'!D30+'INF 17'!D30+'INF 18'!D30+'INF 19'!D30+'INF 20'!D30+'INF 21'!D30+'INF 22'!D30+'INF 23'!D30+'INF 24'!D30+'INF 25'!D30+'INF 26'!D30+'INF 27'!D30+'INF 28'!D30+'INF 29'!D30+'INF 30'!D30+'INF 31'!D30</f>
        <v>168917400</v>
      </c>
      <c r="E30" s="4">
        <f>'INF 01'!E30+'INF 02'!E30+'INF 03'!E30+'INF 04'!E30+'INF 05'!E30+'INF 06'!E30+'INF 07'!E30+'INF 08'!E30+'INF 09'!E30+'INF 10'!E30+'INF 11'!E30+'INF 12'!E30+'INF 13'!E30+'INF 14'!E30+'INF 15'!E30+'INF 16'!E30+'INF 17'!E30+'INF 18'!E30+'INF 19'!E30+'INF 20'!E30+'INF 21'!E30+'INF 22'!E30+'INF 23'!E30+'INF 24'!E30+'INF 25'!E30+'INF 26'!E30+'INF 27'!E30+'INF 28'!E30+'INF 29'!E30+'INF 30'!E30+'INF 31'!E30</f>
        <v>96</v>
      </c>
      <c r="F30" s="4">
        <f>'INF 01'!F30+'INF 02'!F30+'INF 03'!F30+'INF 04'!F30+'INF 05'!F30+'INF 06'!F30+'INF 07'!F30+'INF 08'!F30+'INF 09'!F30+'INF 10'!F30+'INF 11'!F30+'INF 12'!F30+'INF 13'!F30+'INF 14'!F30+'INF 15'!F30+'INF 16'!F30+'INF 17'!F30+'INF 18'!F30+'INF 19'!F30+'INF 20'!F30+'INF 21'!F30+'INF 22'!F30+'INF 23'!F30+'INF 24'!F30+'INF 25'!F30+'INF 26'!F30+'INF 27'!F30+'INF 28'!F30+'INF 29'!F30+'INF 30'!F30+'INF 31'!F30</f>
        <v>0</v>
      </c>
      <c r="G30" s="4">
        <f>'INF 01'!G30+'INF 02'!G30+'INF 03'!G30+'INF 04'!G30+'INF 05'!G30+'INF 06'!G30+'INF 07'!G30+'INF 08'!G30+'INF 09'!G30+'INF 10'!G30+'INF 11'!G30+'INF 12'!G30+'INF 13'!G30+'INF 14'!G30+'INF 15'!G30+'INF 16'!G30+'INF 17'!G30+'INF 18'!G30+'INF 19'!G30+'INF 20'!G30+'INF 21'!G30+'INF 22'!G30+'INF 23'!G30+'INF 24'!G30+'INF 25'!G30+'INF 26'!G30+'INF 27'!G30+'INF 28'!G30+'INF 29'!G30+'INF 30'!G30+'INF 31'!G30</f>
        <v>0</v>
      </c>
      <c r="H30" s="4">
        <f>'INF 01'!H30+'INF 02'!H30+'INF 03'!H30+'INF 04'!H30+'INF 05'!H30+'INF 06'!H30+'INF 07'!H30+'INF 08'!H30+'INF 09'!H30+'INF 10'!H30+'INF 11'!H30+'INF 12'!H30+'INF 13'!H30+'INF 14'!H30+'INF 15'!H30+'INF 16'!H30+'INF 17'!H30+'INF 18'!H30+'INF 19'!H30+'INF 20'!H30+'INF 21'!H30+'INF 22'!H30+'INF 23'!H30+'INF 24'!H30+'INF 25'!H30+'INF 26'!H30+'INF 27'!H30+'INF 28'!H30+'INF 29'!H30+'INF 30'!H30+'INF 31'!H30</f>
        <v>20950</v>
      </c>
    </row>
    <row r="31" spans="1:8" ht="15" customHeight="1" x14ac:dyDescent="0.2">
      <c r="A31" s="27" t="s">
        <v>18</v>
      </c>
      <c r="B31" s="4">
        <f>'INF 01'!B31+'INF 02'!B31+'INF 03'!B31+'INF 04'!B31+'INF 05'!B31+'INF 06'!B31+'INF 07'!B31+'INF 08'!B31+'INF 09'!B31+'INF 10'!B31+'INF 11'!B31+'INF 12'!B31+'INF 13'!B31+'INF 14'!B31+'INF 15'!B31+'INF 16'!B31+'INF 17'!B31+'INF 18'!B31+'INF 19'!B31+'INF 20'!B31+'INF 21'!B31+'INF 22'!B31+'INF 23'!B31+'INF 24'!B31+'INF 25'!B31+'INF 26'!B31+'INF 27'!B31+'INF 28'!B31+'INF 29'!B31+'INF 30'!B31+'INF 31'!B31</f>
        <v>3097</v>
      </c>
      <c r="C31" s="25">
        <f t="shared" si="0"/>
        <v>17200</v>
      </c>
      <c r="D31" s="25">
        <f>'INF 01'!D31+'INF 02'!D31+'INF 03'!D31+'INF 04'!D31+'INF 05'!D31+'INF 06'!D31+'INF 07'!D31+'INF 08'!D31+'INF 09'!D31+'INF 10'!D31+'INF 11'!D31+'INF 12'!D31+'INF 13'!D31+'INF 14'!D31+'INF 15'!D31+'INF 16'!D31+'INF 17'!D31+'INF 18'!D31+'INF 19'!D31+'INF 20'!D31+'INF 21'!D31+'INF 22'!D31+'INF 23'!D31+'INF 24'!D31+'INF 25'!D31+'INF 26'!D31+'INF 27'!D31+'INF 28'!D31+'INF 29'!D31+'INF 30'!D31+'INF 31'!D31</f>
        <v>53268400</v>
      </c>
      <c r="E31" s="4">
        <f>'INF 01'!E31+'INF 02'!E31+'INF 03'!E31+'INF 04'!E31+'INF 05'!E31+'INF 06'!E31+'INF 07'!E31+'INF 08'!E31+'INF 09'!E31+'INF 10'!E31+'INF 11'!E31+'INF 12'!E31+'INF 13'!E31+'INF 14'!E31+'INF 15'!E31+'INF 16'!E31+'INF 17'!E31+'INF 18'!E31+'INF 19'!E31+'INF 20'!E31+'INF 21'!E31+'INF 22'!E31+'INF 23'!E31+'INF 24'!E31+'INF 25'!E31+'INF 26'!E31+'INF 27'!E31+'INF 28'!E31+'INF 29'!E31+'INF 30'!E31+'INF 31'!E31</f>
        <v>0</v>
      </c>
      <c r="F31" s="4">
        <f>'INF 01'!F31+'INF 02'!F31+'INF 03'!F31+'INF 04'!F31+'INF 05'!F31+'INF 06'!F31+'INF 07'!F31+'INF 08'!F31+'INF 09'!F31+'INF 10'!F31+'INF 11'!F31+'INF 12'!F31+'INF 13'!F31+'INF 14'!F31+'INF 15'!F31+'INF 16'!F31+'INF 17'!F31+'INF 18'!F31+'INF 19'!F31+'INF 20'!F31+'INF 21'!F31+'INF 22'!F31+'INF 23'!F31+'INF 24'!F31+'INF 25'!F31+'INF 26'!F31+'INF 27'!F31+'INF 28'!F31+'INF 29'!F31+'INF 30'!F31+'INF 31'!F31</f>
        <v>0</v>
      </c>
      <c r="G31" s="4">
        <f>'INF 01'!G31+'INF 02'!G31+'INF 03'!G31+'INF 04'!G31+'INF 05'!G31+'INF 06'!G31+'INF 07'!G31+'INF 08'!G31+'INF 09'!G31+'INF 10'!G31+'INF 11'!G31+'INF 12'!G31+'INF 13'!G31+'INF 14'!G31+'INF 15'!G31+'INF 16'!G31+'INF 17'!G31+'INF 18'!G31+'INF 19'!G31+'INF 20'!G31+'INF 21'!G31+'INF 22'!G31+'INF 23'!G31+'INF 24'!G31+'INF 25'!G31+'INF 26'!G31+'INF 27'!G31+'INF 28'!G31+'INF 29'!G31+'INF 30'!G31+'INF 31'!G31</f>
        <v>0</v>
      </c>
      <c r="H31" s="4">
        <f>'INF 01'!H31+'INF 02'!H31+'INF 03'!H31+'INF 04'!H31+'INF 05'!H31+'INF 06'!H31+'INF 07'!H31+'INF 08'!H31+'INF 09'!H31+'INF 10'!H31+'INF 11'!H31+'INF 12'!H31+'INF 13'!H31+'INF 14'!H31+'INF 15'!H31+'INF 16'!H31+'INF 17'!H31+'INF 18'!H31+'INF 19'!H31+'INF 20'!H31+'INF 21'!H31+'INF 22'!H31+'INF 23'!H31+'INF 24'!H31+'INF 25'!H31+'INF 26'!H31+'INF 27'!H31+'INF 28'!H31+'INF 29'!H31+'INF 30'!H31+'INF 31'!H31</f>
        <v>3097</v>
      </c>
    </row>
    <row r="32" spans="1:8" ht="15" customHeight="1" x14ac:dyDescent="0.2">
      <c r="A32" s="27" t="s">
        <v>19</v>
      </c>
      <c r="B32" s="4">
        <f>'INF 01'!B32+'INF 02'!B32+'INF 03'!B32+'INF 04'!B32+'INF 05'!B32+'INF 06'!B32+'INF 07'!B32+'INF 08'!B32+'INF 09'!B32+'INF 10'!B32+'INF 11'!B32+'INF 12'!B32+'INF 13'!B32+'INF 14'!B32+'INF 15'!B32+'INF 16'!B32+'INF 17'!B32+'INF 18'!B32+'INF 19'!B32+'INF 20'!B32+'INF 21'!B32+'INF 22'!B32+'INF 23'!B32+'INF 24'!B32+'INF 25'!B32+'INF 26'!B32+'INF 27'!B32+'INF 28'!B32+'INF 29'!B32+'INF 30'!B32+'INF 31'!B32</f>
        <v>2711</v>
      </c>
      <c r="C32" s="25">
        <f t="shared" si="0"/>
        <v>22000</v>
      </c>
      <c r="D32" s="25">
        <f>'INF 01'!D32+'INF 02'!D32+'INF 03'!D32+'INF 04'!D32+'INF 05'!D32+'INF 06'!D32+'INF 07'!D32+'INF 08'!D32+'INF 09'!D32+'INF 10'!D32+'INF 11'!D32+'INF 12'!D32+'INF 13'!D32+'INF 14'!D32+'INF 15'!D32+'INF 16'!D32+'INF 17'!D32+'INF 18'!D32+'INF 19'!D32+'INF 20'!D32+'INF 21'!D32+'INF 22'!D32+'INF 23'!D32+'INF 24'!D32+'INF 25'!D32+'INF 26'!D32+'INF 27'!D32+'INF 28'!D32+'INF 29'!D32+'INF 30'!D32+'INF 31'!D32</f>
        <v>59642000</v>
      </c>
      <c r="E32" s="4">
        <f>'INF 01'!E32+'INF 02'!E32+'INF 03'!E32+'INF 04'!E32+'INF 05'!E32+'INF 06'!E32+'INF 07'!E32+'INF 08'!E32+'INF 09'!E32+'INF 10'!E32+'INF 11'!E32+'INF 12'!E32+'INF 13'!E32+'INF 14'!E32+'INF 15'!E32+'INF 16'!E32+'INF 17'!E32+'INF 18'!E32+'INF 19'!E32+'INF 20'!E32+'INF 21'!E32+'INF 22'!E32+'INF 23'!E32+'INF 24'!E32+'INF 25'!E32+'INF 26'!E32+'INF 27'!E32+'INF 28'!E32+'INF 29'!E32+'INF 30'!E32+'INF 31'!E32</f>
        <v>0</v>
      </c>
      <c r="F32" s="4">
        <f>'INF 01'!F32+'INF 02'!F32+'INF 03'!F32+'INF 04'!F32+'INF 05'!F32+'INF 06'!F32+'INF 07'!F32+'INF 08'!F32+'INF 09'!F32+'INF 10'!F32+'INF 11'!F32+'INF 12'!F32+'INF 13'!F32+'INF 14'!F32+'INF 15'!F32+'INF 16'!F32+'INF 17'!F32+'INF 18'!F32+'INF 19'!F32+'INF 20'!F32+'INF 21'!F32+'INF 22'!F32+'INF 23'!F32+'INF 24'!F32+'INF 25'!F32+'INF 26'!F32+'INF 27'!F32+'INF 28'!F32+'INF 29'!F32+'INF 30'!F32+'INF 31'!F32</f>
        <v>0</v>
      </c>
      <c r="G32" s="4">
        <f>'INF 01'!G32+'INF 02'!G32+'INF 03'!G32+'INF 04'!G32+'INF 05'!G32+'INF 06'!G32+'INF 07'!G32+'INF 08'!G32+'INF 09'!G32+'INF 10'!G32+'INF 11'!G32+'INF 12'!G32+'INF 13'!G32+'INF 14'!G32+'INF 15'!G32+'INF 16'!G32+'INF 17'!G32+'INF 18'!G32+'INF 19'!G32+'INF 20'!G32+'INF 21'!G32+'INF 22'!G32+'INF 23'!G32+'INF 24'!G32+'INF 25'!G32+'INF 26'!G32+'INF 27'!G32+'INF 28'!G32+'INF 29'!G32+'INF 30'!G32+'INF 31'!G32</f>
        <v>0</v>
      </c>
      <c r="H32" s="4">
        <f>'INF 01'!H32+'INF 02'!H32+'INF 03'!H32+'INF 04'!H32+'INF 05'!H32+'INF 06'!H32+'INF 07'!H32+'INF 08'!H32+'INF 09'!H32+'INF 10'!H32+'INF 11'!H32+'INF 12'!H32+'INF 13'!H32+'INF 14'!H32+'INF 15'!H32+'INF 16'!H32+'INF 17'!H32+'INF 18'!H32+'INF 19'!H32+'INF 20'!H32+'INF 21'!H32+'INF 22'!H32+'INF 23'!H32+'INF 24'!H32+'INF 25'!H32+'INF 26'!H32+'INF 27'!H32+'INF 28'!H32+'INF 29'!H32+'INF 30'!H32+'INF 31'!H32</f>
        <v>2711</v>
      </c>
    </row>
    <row r="33" spans="1:9" ht="15" customHeight="1" x14ac:dyDescent="0.2">
      <c r="A33" s="27" t="s">
        <v>20</v>
      </c>
      <c r="B33" s="4">
        <f>'INF 01'!B33+'INF 02'!B33+'INF 03'!B33+'INF 04'!B33+'INF 05'!B33+'INF 06'!B33+'INF 07'!B33+'INF 08'!B33+'INF 09'!B33+'INF 10'!B33+'INF 11'!B33+'INF 12'!B33+'INF 13'!B33+'INF 14'!B33+'INF 15'!B33+'INF 16'!B33+'INF 17'!B33+'INF 18'!B33+'INF 19'!B33+'INF 20'!B33+'INF 21'!B33+'INF 22'!B33+'INF 23'!B33+'INF 24'!B33+'INF 25'!B33+'INF 26'!B33+'INF 27'!B33+'INF 28'!B33+'INF 29'!B33+'INF 30'!B33+'INF 31'!B33</f>
        <v>5234</v>
      </c>
      <c r="C33" s="25">
        <f t="shared" si="0"/>
        <v>25000</v>
      </c>
      <c r="D33" s="25">
        <f>'INF 01'!D33+'INF 02'!D33+'INF 03'!D33+'INF 04'!D33+'INF 05'!D33+'INF 06'!D33+'INF 07'!D33+'INF 08'!D33+'INF 09'!D33+'INF 10'!D33+'INF 11'!D33+'INF 12'!D33+'INF 13'!D33+'INF 14'!D33+'INF 15'!D33+'INF 16'!D33+'INF 17'!D33+'INF 18'!D33+'INF 19'!D33+'INF 20'!D33+'INF 21'!D33+'INF 22'!D33+'INF 23'!D33+'INF 24'!D33+'INF 25'!D33+'INF 26'!D33+'INF 27'!D33+'INF 28'!D33+'INF 29'!D33+'INF 30'!D33+'INF 31'!D33</f>
        <v>130850000</v>
      </c>
      <c r="E33" s="4">
        <f>'INF 01'!E33+'INF 02'!E33+'INF 03'!E33+'INF 04'!E33+'INF 05'!E33+'INF 06'!E33+'INF 07'!E33+'INF 08'!E33+'INF 09'!E33+'INF 10'!E33+'INF 11'!E33+'INF 12'!E33+'INF 13'!E33+'INF 14'!E33+'INF 15'!E33+'INF 16'!E33+'INF 17'!E33+'INF 18'!E33+'INF 19'!E33+'INF 20'!E33+'INF 21'!E33+'INF 22'!E33+'INF 23'!E33+'INF 24'!E33+'INF 25'!E33+'INF 26'!E33+'INF 27'!E33+'INF 28'!E33+'INF 29'!E33+'INF 30'!E33+'INF 31'!E33</f>
        <v>0</v>
      </c>
      <c r="F33" s="4">
        <f>'INF 01'!F33+'INF 02'!F33+'INF 03'!F33+'INF 04'!F33+'INF 05'!F33+'INF 06'!F33+'INF 07'!F33+'INF 08'!F33+'INF 09'!F33+'INF 10'!F33+'INF 11'!F33+'INF 12'!F33+'INF 13'!F33+'INF 14'!F33+'INF 15'!F33+'INF 16'!F33+'INF 17'!F33+'INF 18'!F33+'INF 19'!F33+'INF 20'!F33+'INF 21'!F33+'INF 22'!F33+'INF 23'!F33+'INF 24'!F33+'INF 25'!F33+'INF 26'!F33+'INF 27'!F33+'INF 28'!F33+'INF 29'!F33+'INF 30'!F33+'INF 31'!F33</f>
        <v>0</v>
      </c>
      <c r="G33" s="4">
        <f>'INF 01'!G33+'INF 02'!G33+'INF 03'!G33+'INF 04'!G33+'INF 05'!G33+'INF 06'!G33+'INF 07'!G33+'INF 08'!G33+'INF 09'!G33+'INF 10'!G33+'INF 11'!G33+'INF 12'!G33+'INF 13'!G33+'INF 14'!G33+'INF 15'!G33+'INF 16'!G33+'INF 17'!G33+'INF 18'!G33+'INF 19'!G33+'INF 20'!G33+'INF 21'!G33+'INF 22'!G33+'INF 23'!G33+'INF 24'!G33+'INF 25'!G33+'INF 26'!G33+'INF 27'!G33+'INF 28'!G33+'INF 29'!G33+'INF 30'!G33+'INF 31'!G33</f>
        <v>0</v>
      </c>
      <c r="H33" s="4">
        <f>'INF 01'!H33+'INF 02'!H33+'INF 03'!H33+'INF 04'!H33+'INF 05'!H33+'INF 06'!H33+'INF 07'!H33+'INF 08'!H33+'INF 09'!H33+'INF 10'!H33+'INF 11'!H33+'INF 12'!H33+'INF 13'!H33+'INF 14'!H33+'INF 15'!H33+'INF 16'!H33+'INF 17'!H33+'INF 18'!H33+'INF 19'!H33+'INF 20'!H33+'INF 21'!H33+'INF 22'!H33+'INF 23'!H33+'INF 24'!H33+'INF 25'!H33+'INF 26'!H33+'INF 27'!H33+'INF 28'!H33+'INF 29'!H33+'INF 30'!H33+'INF 31'!H33</f>
        <v>5234</v>
      </c>
    </row>
    <row r="34" spans="1:9" ht="15" customHeight="1" x14ac:dyDescent="0.2">
      <c r="A34" s="27" t="s">
        <v>21</v>
      </c>
      <c r="B34" s="4">
        <f>'INF 01'!B34+'INF 02'!B34+'INF 03'!B34+'INF 04'!B34+'INF 05'!B34+'INF 06'!B34+'INF 07'!B34+'INF 08'!B34+'INF 09'!B34+'INF 10'!B34+'INF 11'!B34+'INF 12'!B34+'INF 13'!B34+'INF 14'!B34+'INF 15'!B34+'INF 16'!B34+'INF 17'!B34+'INF 18'!B34+'INF 19'!B34+'INF 20'!B34+'INF 21'!B34+'INF 22'!B34+'INF 23'!B34+'INF 24'!B34+'INF 25'!B34+'INF 26'!B34+'INF 27'!B34+'INF 28'!B34+'INF 29'!B34+'INF 30'!B34+'INF 31'!B34</f>
        <v>1</v>
      </c>
      <c r="C34" s="25">
        <f t="shared" si="0"/>
        <v>5700</v>
      </c>
      <c r="D34" s="25">
        <f>'INF 01'!D34+'INF 02'!D34+'INF 03'!D34+'INF 04'!D34+'INF 05'!D34+'INF 06'!D34+'INF 07'!D34+'INF 08'!D34+'INF 09'!D34+'INF 10'!D34+'INF 11'!D34+'INF 12'!D34+'INF 13'!D34+'INF 14'!D34+'INF 15'!D34+'INF 16'!D34+'INF 17'!D34+'INF 18'!D34+'INF 19'!D34+'INF 20'!D34+'INF 21'!D34+'INF 22'!D34+'INF 23'!D34+'INF 24'!D34+'INF 25'!D34+'INF 26'!D34+'INF 27'!D34+'INF 28'!D34+'INF 29'!D34+'INF 30'!D34+'INF 31'!D34</f>
        <v>5700</v>
      </c>
      <c r="E34" s="4">
        <f>'INF 01'!E34+'INF 02'!E34+'INF 03'!E34+'INF 04'!E34+'INF 05'!E34+'INF 06'!E34+'INF 07'!E34+'INF 08'!E34+'INF 09'!E34+'INF 10'!E34+'INF 11'!E34+'INF 12'!E34+'INF 13'!E34+'INF 14'!E34+'INF 15'!E34+'INF 16'!E34+'INF 17'!E34+'INF 18'!E34+'INF 19'!E34+'INF 20'!E34+'INF 21'!E34+'INF 22'!E34+'INF 23'!E34+'INF 24'!E34+'INF 25'!E34+'INF 26'!E34+'INF 27'!E34+'INF 28'!E34+'INF 29'!E34+'INF 30'!E34+'INF 31'!E34</f>
        <v>0</v>
      </c>
      <c r="F34" s="4">
        <f>'INF 01'!F34+'INF 02'!F34+'INF 03'!F34+'INF 04'!F34+'INF 05'!F34+'INF 06'!F34+'INF 07'!F34+'INF 08'!F34+'INF 09'!F34+'INF 10'!F34+'INF 11'!F34+'INF 12'!F34+'INF 13'!F34+'INF 14'!F34+'INF 15'!F34+'INF 16'!F34+'INF 17'!F34+'INF 18'!F34+'INF 19'!F34+'INF 20'!F34+'INF 21'!F34+'INF 22'!F34+'INF 23'!F34+'INF 24'!F34+'INF 25'!F34+'INF 26'!F34+'INF 27'!F34+'INF 28'!F34+'INF 29'!F34+'INF 30'!F34+'INF 31'!F34</f>
        <v>0</v>
      </c>
      <c r="G34" s="4">
        <f>'INF 01'!G34+'INF 02'!G34+'INF 03'!G34+'INF 04'!G34+'INF 05'!G34+'INF 06'!G34+'INF 07'!G34+'INF 08'!G34+'INF 09'!G34+'INF 10'!G34+'INF 11'!G34+'INF 12'!G34+'INF 13'!G34+'INF 14'!G34+'INF 15'!G34+'INF 16'!G34+'INF 17'!G34+'INF 18'!G34+'INF 19'!G34+'INF 20'!G34+'INF 21'!G34+'INF 22'!G34+'INF 23'!G34+'INF 24'!G34+'INF 25'!G34+'INF 26'!G34+'INF 27'!G34+'INF 28'!G34+'INF 29'!G34+'INF 30'!G34+'INF 31'!G34</f>
        <v>0</v>
      </c>
      <c r="H34" s="4">
        <f>'INF 01'!H34+'INF 02'!H34+'INF 03'!H34+'INF 04'!H34+'INF 05'!H34+'INF 06'!H34+'INF 07'!H34+'INF 08'!H34+'INF 09'!H34+'INF 10'!H34+'INF 11'!H34+'INF 12'!H34+'INF 13'!H34+'INF 14'!H34+'INF 15'!H34+'INF 16'!H34+'INF 17'!H34+'INF 18'!H34+'INF 19'!H34+'INF 20'!H34+'INF 21'!H34+'INF 22'!H34+'INF 23'!H34+'INF 24'!H34+'INF 25'!H34+'INF 26'!H34+'INF 27'!H34+'INF 28'!H34+'INF 29'!H34+'INF 30'!H34+'INF 31'!H34</f>
        <v>1</v>
      </c>
    </row>
    <row r="35" spans="1:9" ht="15" customHeight="1" x14ac:dyDescent="0.2">
      <c r="A35" s="27" t="s">
        <v>22</v>
      </c>
      <c r="B35" s="4">
        <f>'INF 01'!B35+'INF 02'!B35+'INF 03'!B35+'INF 04'!B35+'INF 05'!B35+'INF 06'!B35+'INF 07'!B35+'INF 08'!B35+'INF 09'!B35+'INF 10'!B35+'INF 11'!B35+'INF 12'!B35+'INF 13'!B35+'INF 14'!B35+'INF 15'!B35+'INF 16'!B35+'INF 17'!B35+'INF 18'!B35+'INF 19'!B35+'INF 20'!B35+'INF 21'!B35+'INF 22'!B35+'INF 23'!B35+'INF 24'!B35+'INF 25'!B35+'INF 26'!B35+'INF 27'!B35+'INF 28'!B35+'INF 29'!B35+'INF 30'!B35+'INF 31'!B35</f>
        <v>113</v>
      </c>
      <c r="C35" s="25">
        <f t="shared" si="0"/>
        <v>7400</v>
      </c>
      <c r="D35" s="25">
        <f>'INF 01'!D35+'INF 02'!D35+'INF 03'!D35+'INF 04'!D35+'INF 05'!D35+'INF 06'!D35+'INF 07'!D35+'INF 08'!D35+'INF 09'!D35+'INF 10'!D35+'INF 11'!D35+'INF 12'!D35+'INF 13'!D35+'INF 14'!D35+'INF 15'!D35+'INF 16'!D35+'INF 17'!D35+'INF 18'!D35+'INF 19'!D35+'INF 20'!D35+'INF 21'!D35+'INF 22'!D35+'INF 23'!D35+'INF 24'!D35+'INF 25'!D35+'INF 26'!D35+'INF 27'!D35+'INF 28'!D35+'INF 29'!D35+'INF 30'!D35+'INF 31'!D35</f>
        <v>836200</v>
      </c>
      <c r="E35" s="4">
        <f>'INF 01'!E35+'INF 02'!E35+'INF 03'!E35+'INF 04'!E35+'INF 05'!E35+'INF 06'!E35+'INF 07'!E35+'INF 08'!E35+'INF 09'!E35+'INF 10'!E35+'INF 11'!E35+'INF 12'!E35+'INF 13'!E35+'INF 14'!E35+'INF 15'!E35+'INF 16'!E35+'INF 17'!E35+'INF 18'!E35+'INF 19'!E35+'INF 20'!E35+'INF 21'!E35+'INF 22'!E35+'INF 23'!E35+'INF 24'!E35+'INF 25'!E35+'INF 26'!E35+'INF 27'!E35+'INF 28'!E35+'INF 29'!E35+'INF 30'!E35+'INF 31'!E35</f>
        <v>0</v>
      </c>
      <c r="F35" s="4">
        <f>'INF 01'!F35+'INF 02'!F35+'INF 03'!F35+'INF 04'!F35+'INF 05'!F35+'INF 06'!F35+'INF 07'!F35+'INF 08'!F35+'INF 09'!F35+'INF 10'!F35+'INF 11'!F35+'INF 12'!F35+'INF 13'!F35+'INF 14'!F35+'INF 15'!F35+'INF 16'!F35+'INF 17'!F35+'INF 18'!F35+'INF 19'!F35+'INF 20'!F35+'INF 21'!F35+'INF 22'!F35+'INF 23'!F35+'INF 24'!F35+'INF 25'!F35+'INF 26'!F35+'INF 27'!F35+'INF 28'!F35+'INF 29'!F35+'INF 30'!F35+'INF 31'!F35</f>
        <v>0</v>
      </c>
      <c r="G35" s="4">
        <f>'INF 01'!G35+'INF 02'!G35+'INF 03'!G35+'INF 04'!G35+'INF 05'!G35+'INF 06'!G35+'INF 07'!G35+'INF 08'!G35+'INF 09'!G35+'INF 10'!G35+'INF 11'!G35+'INF 12'!G35+'INF 13'!G35+'INF 14'!G35+'INF 15'!G35+'INF 16'!G35+'INF 17'!G35+'INF 18'!G35+'INF 19'!G35+'INF 20'!G35+'INF 21'!G35+'INF 22'!G35+'INF 23'!G35+'INF 24'!G35+'INF 25'!G35+'INF 26'!G35+'INF 27'!G35+'INF 28'!G35+'INF 29'!G35+'INF 30'!G35+'INF 31'!G35</f>
        <v>0</v>
      </c>
      <c r="H35" s="4">
        <f>'INF 01'!H35+'INF 02'!H35+'INF 03'!H35+'INF 04'!H35+'INF 05'!H35+'INF 06'!H35+'INF 07'!H35+'INF 08'!H35+'INF 09'!H35+'INF 10'!H35+'INF 11'!H35+'INF 12'!H35+'INF 13'!H35+'INF 14'!H35+'INF 15'!H35+'INF 16'!H35+'INF 17'!H35+'INF 18'!H35+'INF 19'!H35+'INF 20'!H35+'INF 21'!H35+'INF 22'!H35+'INF 23'!H35+'INF 24'!H35+'INF 25'!H35+'INF 26'!H35+'INF 27'!H35+'INF 28'!H35+'INF 29'!H35+'INF 30'!H35+'INF 31'!H35</f>
        <v>113</v>
      </c>
    </row>
    <row r="36" spans="1:9" ht="15" customHeight="1" thickBot="1" x14ac:dyDescent="0.25">
      <c r="A36" s="27" t="s">
        <v>23</v>
      </c>
      <c r="B36" s="4">
        <f>'INF 01'!B36+'INF 02'!B36+'INF 03'!B36+'INF 04'!B36+'INF 05'!B36+'INF 06'!B36+'INF 07'!B36+'INF 08'!B36+'INF 09'!B36+'INF 10'!B36+'INF 11'!B36+'INF 12'!B36+'INF 13'!B36+'INF 14'!B36+'INF 15'!B36+'INF 16'!B36+'INF 17'!B36+'INF 18'!B36+'INF 19'!B36+'INF 20'!B36+'INF 21'!B36+'INF 22'!B36+'INF 23'!B36+'INF 24'!B36+'INF 25'!B36+'INF 26'!B36+'INF 27'!B36+'INF 28'!B36+'INF 29'!B36+'INF 30'!B36+'INF 31'!B36</f>
        <v>4</v>
      </c>
      <c r="C36" s="25">
        <f t="shared" si="0"/>
        <v>7700</v>
      </c>
      <c r="D36" s="25">
        <f>'INF 01'!D36+'INF 02'!D36+'INF 03'!D36+'INF 04'!D36+'INF 05'!D36+'INF 06'!D36+'INF 07'!D36+'INF 08'!D36+'INF 09'!D36+'INF 10'!D36+'INF 11'!D36+'INF 12'!D36+'INF 13'!D36+'INF 14'!D36+'INF 15'!D36+'INF 16'!D36+'INF 17'!D36+'INF 18'!D36+'INF 19'!D36+'INF 20'!D36+'INF 21'!D36+'INF 22'!D36+'INF 23'!D36+'INF 24'!D36+'INF 25'!D36+'INF 26'!D36+'INF 27'!D36+'INF 28'!D36+'INF 29'!D36+'INF 30'!D36+'INF 31'!D36</f>
        <v>30800</v>
      </c>
      <c r="E36" s="4">
        <f>'INF 01'!E36+'INF 02'!E36+'INF 03'!E36+'INF 04'!E36+'INF 05'!E36+'INF 06'!E36+'INF 07'!E36+'INF 08'!E36+'INF 09'!E36+'INF 10'!E36+'INF 11'!E36+'INF 12'!E36+'INF 13'!E36+'INF 14'!E36+'INF 15'!E36+'INF 16'!E36+'INF 17'!E36+'INF 18'!E36+'INF 19'!E36+'INF 20'!E36+'INF 21'!E36+'INF 22'!E36+'INF 23'!E36+'INF 24'!E36+'INF 25'!E36+'INF 26'!E36+'INF 27'!E36+'INF 28'!E36+'INF 29'!E36+'INF 30'!E36+'INF 31'!E36</f>
        <v>0</v>
      </c>
      <c r="F36" s="4">
        <f>'INF 01'!F36+'INF 02'!F36+'INF 03'!F36+'INF 04'!F36+'INF 05'!F36+'INF 06'!F36+'INF 07'!F36+'INF 08'!F36+'INF 09'!F36+'INF 10'!F36+'INF 11'!F36+'INF 12'!F36+'INF 13'!F36+'INF 14'!F36+'INF 15'!F36+'INF 16'!F36+'INF 17'!F36+'INF 18'!F36+'INF 19'!F36+'INF 20'!F36+'INF 21'!F36+'INF 22'!F36+'INF 23'!F36+'INF 24'!F36+'INF 25'!F36+'INF 26'!F36+'INF 27'!F36+'INF 28'!F36+'INF 29'!F36+'INF 30'!F36+'INF 31'!F36</f>
        <v>0</v>
      </c>
      <c r="G36" s="4">
        <f>'INF 01'!G36+'INF 02'!G36+'INF 03'!G36+'INF 04'!G36+'INF 05'!G36+'INF 06'!G36+'INF 07'!G36+'INF 08'!G36+'INF 09'!G36+'INF 10'!G36+'INF 11'!G36+'INF 12'!G36+'INF 13'!G36+'INF 14'!G36+'INF 15'!G36+'INF 16'!G36+'INF 17'!G36+'INF 18'!G36+'INF 19'!G36+'INF 20'!G36+'INF 21'!G36+'INF 22'!G36+'INF 23'!G36+'INF 24'!G36+'INF 25'!G36+'INF 26'!G36+'INF 27'!G36+'INF 28'!G36+'INF 29'!G36+'INF 30'!G36+'INF 31'!G36</f>
        <v>0</v>
      </c>
      <c r="H36" s="4">
        <f>'INF 01'!H36+'INF 02'!H36+'INF 03'!H36+'INF 04'!H36+'INF 05'!H36+'INF 06'!H36+'INF 07'!H36+'INF 08'!H36+'INF 09'!H36+'INF 10'!H36+'INF 11'!H36+'INF 12'!H36+'INF 13'!H36+'INF 14'!H36+'INF 15'!H36+'INF 16'!H36+'INF 17'!H36+'INF 18'!H36+'INF 19'!H36+'INF 20'!H36+'INF 21'!H36+'INF 22'!H36+'INF 23'!H36+'INF 24'!H36+'INF 25'!H36+'INF 26'!H36+'INF 27'!H36+'INF 28'!H36+'INF 29'!H36+'INF 30'!H36+'INF 31'!H36</f>
        <v>4</v>
      </c>
    </row>
    <row r="37" spans="1:9" ht="15" customHeight="1" x14ac:dyDescent="0.2">
      <c r="A37" s="30" t="s">
        <v>24</v>
      </c>
      <c r="B37" s="31">
        <f>SUM(B28:B36)</f>
        <v>58698</v>
      </c>
      <c r="C37" s="32"/>
      <c r="D37" s="33">
        <f>SUM(D28:D36)</f>
        <v>604640100</v>
      </c>
      <c r="E37" s="31">
        <f>SUM(E28:E36)</f>
        <v>570</v>
      </c>
      <c r="F37" s="31">
        <f>SUM(F28:F36)</f>
        <v>0</v>
      </c>
      <c r="G37" s="31">
        <f>SUM(G28:G36)</f>
        <v>0</v>
      </c>
      <c r="H37" s="31">
        <f>SUM(H28:H36)</f>
        <v>59268</v>
      </c>
    </row>
    <row r="38" spans="1:9" ht="15" customHeight="1" x14ac:dyDescent="0.2">
      <c r="A38" s="34" t="s">
        <v>25</v>
      </c>
      <c r="B38" s="35">
        <f>SUM(B28:B33)</f>
        <v>58580</v>
      </c>
      <c r="C38" s="35"/>
      <c r="D38" s="36">
        <f>'INF 01'!D38+'INF 02'!D38+'INF 03'!D38+'INF 04'!D38+'INF 05'!D38+'INF 06'!D38+'INF 07'!D38+'INF 08'!D38+'INF 09'!D38+'INF 10'!D38+'INF 11'!D38+'INF 12'!D38+'INF 13'!D38+'INF 14'!D38+'INF 15'!D38+'INF 16'!D38+'INF 17'!D38+'INF 18'!D38+'INF 19'!D38+'INF 20'!D38+'INF 21'!D38+'INF 22'!D38+'INF 23'!D38+'INF 24'!D38+'INF 25'!D38+'INF 26'!D38+'INF 27'!D38+'INF 28'!D38+'INF 29'!D38+'INF 30'!D38+'INF 31'!D38</f>
        <v>16285240</v>
      </c>
      <c r="E38" s="37"/>
      <c r="F38" s="37"/>
      <c r="G38" s="37"/>
      <c r="H38" s="37"/>
    </row>
    <row r="39" spans="1:9" ht="15" customHeight="1" thickBot="1" x14ac:dyDescent="0.25">
      <c r="A39" s="38" t="s">
        <v>26</v>
      </c>
      <c r="B39" s="39"/>
      <c r="C39" s="39"/>
      <c r="D39" s="36">
        <f>'INF 01'!D39+'INF 02'!D39+'INF 03'!D39+'INF 04'!D39+'INF 05'!D39+'INF 06'!D39+'INF 07'!D39+'INF 08'!D39+'INF 09'!D39+'INF 10'!D39+'INF 11'!D39+'INF 12'!D39+'INF 13'!D39+'INF 14'!D39+'INF 15'!D39+'INF 16'!D39+'INF 17'!D39+'INF 18'!D39+'INF 19'!D39+'INF 20'!D39+'INF 21'!D39+'INF 22'!D39+'INF 23'!D39+'INF 24'!D39+'INF 25'!D39+'INF 26'!D39+'INF 27'!D39+'INF 28'!D39+'INF 29'!D39+'INF 30'!D39+'INF 31'!D39</f>
        <v>136900</v>
      </c>
      <c r="E39" s="37"/>
      <c r="F39" s="37"/>
      <c r="G39" s="37"/>
      <c r="H39" s="37"/>
    </row>
    <row r="40" spans="1:9" ht="15" customHeight="1" x14ac:dyDescent="0.2">
      <c r="A40" s="30" t="s">
        <v>30</v>
      </c>
      <c r="B40" s="31"/>
      <c r="C40" s="32"/>
      <c r="D40" s="33">
        <f>D39+D37</f>
        <v>604777000</v>
      </c>
      <c r="E40" s="37"/>
      <c r="F40" s="37"/>
      <c r="G40" s="37"/>
      <c r="H40" s="37"/>
    </row>
    <row r="41" spans="1:9" ht="12.75" customHeight="1" thickBot="1" x14ac:dyDescent="0.25">
      <c r="A41" s="42"/>
      <c r="B41" s="37"/>
      <c r="C41" s="37"/>
      <c r="D41" s="37"/>
      <c r="E41" s="37"/>
      <c r="F41" s="37"/>
      <c r="G41" s="37"/>
      <c r="H41" s="37"/>
    </row>
    <row r="42" spans="1:9" ht="15.75" customHeight="1" thickBot="1" x14ac:dyDescent="0.25">
      <c r="A42" s="197" t="s">
        <v>31</v>
      </c>
      <c r="B42" s="198"/>
      <c r="C42" s="198"/>
      <c r="D42" s="198"/>
      <c r="E42" s="198"/>
      <c r="F42" s="198"/>
      <c r="G42" s="198"/>
      <c r="H42" s="198"/>
      <c r="I42" s="199"/>
    </row>
    <row r="43" spans="1:9" ht="36.75" thickBot="1" x14ac:dyDescent="0.25">
      <c r="A43" s="43" t="s">
        <v>7</v>
      </c>
      <c r="B43" s="44" t="s">
        <v>8</v>
      </c>
      <c r="C43" s="44" t="s">
        <v>9</v>
      </c>
      <c r="D43" s="44" t="s">
        <v>10</v>
      </c>
      <c r="E43" s="44" t="s">
        <v>11</v>
      </c>
      <c r="F43" s="44" t="s">
        <v>12</v>
      </c>
      <c r="G43" s="45" t="s">
        <v>13</v>
      </c>
      <c r="H43" s="45" t="s">
        <v>32</v>
      </c>
      <c r="I43" s="46" t="s">
        <v>42</v>
      </c>
    </row>
    <row r="44" spans="1:9" ht="15" customHeight="1" x14ac:dyDescent="0.2">
      <c r="A44" s="47" t="s">
        <v>15</v>
      </c>
      <c r="B44" s="4">
        <f>B12+B28</f>
        <v>51674</v>
      </c>
      <c r="C44" s="25">
        <f>C12</f>
        <v>7400</v>
      </c>
      <c r="D44" s="25">
        <f>D28+D12</f>
        <v>382387600</v>
      </c>
      <c r="E44" s="4">
        <f>E12+E28</f>
        <v>994</v>
      </c>
      <c r="F44" s="4">
        <f t="shared" ref="F44:H44" si="1">F12+F28</f>
        <v>0</v>
      </c>
      <c r="G44" s="4">
        <f t="shared" si="1"/>
        <v>0</v>
      </c>
      <c r="H44" s="4">
        <f t="shared" si="1"/>
        <v>52668</v>
      </c>
      <c r="I44" s="6">
        <f>H44/($F$8-$B$8+1)</f>
        <v>2289.913043478261</v>
      </c>
    </row>
    <row r="45" spans="1:9" ht="15" customHeight="1" x14ac:dyDescent="0.2">
      <c r="A45" s="48" t="s">
        <v>16</v>
      </c>
      <c r="B45" s="4">
        <f t="shared" ref="B45:B52" si="2">B13+B29</f>
        <v>3279</v>
      </c>
      <c r="C45" s="25">
        <f t="shared" ref="C45:C52" si="3">C13</f>
        <v>3400</v>
      </c>
      <c r="D45" s="25">
        <f t="shared" ref="D45:D52" si="4">D29+D13</f>
        <v>11148600</v>
      </c>
      <c r="E45" s="4">
        <f t="shared" ref="E45:H45" si="5">E13+E29</f>
        <v>0</v>
      </c>
      <c r="F45" s="4">
        <f t="shared" si="5"/>
        <v>0</v>
      </c>
      <c r="G45" s="4">
        <f t="shared" si="5"/>
        <v>0</v>
      </c>
      <c r="H45" s="4">
        <f t="shared" si="5"/>
        <v>3279</v>
      </c>
      <c r="I45" s="7">
        <f t="shared" ref="I45:I53" si="6">H45/($F$8-$B$8+1)</f>
        <v>142.56521739130434</v>
      </c>
    </row>
    <row r="46" spans="1:9" ht="15" customHeight="1" x14ac:dyDescent="0.2">
      <c r="A46" s="48" t="s">
        <v>17</v>
      </c>
      <c r="B46" s="4">
        <f t="shared" si="2"/>
        <v>43163</v>
      </c>
      <c r="C46" s="25">
        <f t="shared" si="3"/>
        <v>8100</v>
      </c>
      <c r="D46" s="25">
        <f t="shared" si="4"/>
        <v>349620300</v>
      </c>
      <c r="E46" s="4">
        <f t="shared" ref="E46:H46" si="7">E14+E30</f>
        <v>199</v>
      </c>
      <c r="F46" s="4">
        <f t="shared" si="7"/>
        <v>0</v>
      </c>
      <c r="G46" s="4">
        <f t="shared" si="7"/>
        <v>0</v>
      </c>
      <c r="H46" s="4">
        <f t="shared" si="7"/>
        <v>43362</v>
      </c>
      <c r="I46" s="7">
        <f t="shared" si="6"/>
        <v>1885.304347826087</v>
      </c>
    </row>
    <row r="47" spans="1:9" ht="15" customHeight="1" x14ac:dyDescent="0.2">
      <c r="A47" s="48" t="s">
        <v>18</v>
      </c>
      <c r="B47" s="4">
        <f t="shared" si="2"/>
        <v>6099</v>
      </c>
      <c r="C47" s="25">
        <f t="shared" si="3"/>
        <v>17200</v>
      </c>
      <c r="D47" s="25">
        <f t="shared" si="4"/>
        <v>104902800</v>
      </c>
      <c r="E47" s="4">
        <f t="shared" ref="E47:H47" si="8">E15+E31</f>
        <v>1</v>
      </c>
      <c r="F47" s="4">
        <f t="shared" si="8"/>
        <v>0</v>
      </c>
      <c r="G47" s="4">
        <f t="shared" si="8"/>
        <v>0</v>
      </c>
      <c r="H47" s="4">
        <f t="shared" si="8"/>
        <v>6100</v>
      </c>
      <c r="I47" s="7">
        <f t="shared" si="6"/>
        <v>265.21739130434781</v>
      </c>
    </row>
    <row r="48" spans="1:9" ht="15" customHeight="1" x14ac:dyDescent="0.2">
      <c r="A48" s="48" t="s">
        <v>19</v>
      </c>
      <c r="B48" s="4">
        <f t="shared" si="2"/>
        <v>4913</v>
      </c>
      <c r="C48" s="25">
        <f t="shared" si="3"/>
        <v>22000</v>
      </c>
      <c r="D48" s="25">
        <f t="shared" si="4"/>
        <v>108086000</v>
      </c>
      <c r="E48" s="4">
        <f t="shared" ref="E48:H48" si="9">E16+E32</f>
        <v>0</v>
      </c>
      <c r="F48" s="4">
        <f t="shared" si="9"/>
        <v>0</v>
      </c>
      <c r="G48" s="4">
        <f t="shared" si="9"/>
        <v>0</v>
      </c>
      <c r="H48" s="4">
        <f t="shared" si="9"/>
        <v>4913</v>
      </c>
      <c r="I48" s="7">
        <f t="shared" si="6"/>
        <v>213.60869565217391</v>
      </c>
    </row>
    <row r="49" spans="1:10" ht="15" customHeight="1" x14ac:dyDescent="0.2">
      <c r="A49" s="48" t="s">
        <v>20</v>
      </c>
      <c r="B49" s="4">
        <f t="shared" si="2"/>
        <v>12127</v>
      </c>
      <c r="C49" s="25">
        <f t="shared" si="3"/>
        <v>25000</v>
      </c>
      <c r="D49" s="25">
        <f t="shared" si="4"/>
        <v>303175000</v>
      </c>
      <c r="E49" s="4">
        <f t="shared" ref="E49:H49" si="10">E17+E33</f>
        <v>0</v>
      </c>
      <c r="F49" s="4">
        <f t="shared" si="10"/>
        <v>0</v>
      </c>
      <c r="G49" s="4">
        <f t="shared" si="10"/>
        <v>0</v>
      </c>
      <c r="H49" s="4">
        <f t="shared" si="10"/>
        <v>12127</v>
      </c>
      <c r="I49" s="7">
        <f t="shared" si="6"/>
        <v>527.26086956521738</v>
      </c>
    </row>
    <row r="50" spans="1:10" ht="15" customHeight="1" x14ac:dyDescent="0.2">
      <c r="A50" s="48" t="s">
        <v>21</v>
      </c>
      <c r="B50" s="4">
        <f t="shared" si="2"/>
        <v>71</v>
      </c>
      <c r="C50" s="25">
        <f t="shared" si="3"/>
        <v>5700</v>
      </c>
      <c r="D50" s="25">
        <f t="shared" si="4"/>
        <v>404700</v>
      </c>
      <c r="E50" s="4">
        <f t="shared" ref="E50:H50" si="11">E18+E34</f>
        <v>0</v>
      </c>
      <c r="F50" s="4">
        <f t="shared" si="11"/>
        <v>0</v>
      </c>
      <c r="G50" s="4">
        <f t="shared" si="11"/>
        <v>0</v>
      </c>
      <c r="H50" s="4">
        <f t="shared" si="11"/>
        <v>71</v>
      </c>
      <c r="I50" s="7">
        <f t="shared" si="6"/>
        <v>3.0869565217391304</v>
      </c>
    </row>
    <row r="51" spans="1:10" ht="15" customHeight="1" x14ac:dyDescent="0.2">
      <c r="A51" s="48" t="s">
        <v>22</v>
      </c>
      <c r="B51" s="4">
        <f t="shared" si="2"/>
        <v>179</v>
      </c>
      <c r="C51" s="25">
        <f t="shared" si="3"/>
        <v>7400</v>
      </c>
      <c r="D51" s="25">
        <f t="shared" si="4"/>
        <v>1324600</v>
      </c>
      <c r="E51" s="4">
        <f t="shared" ref="E51:H51" si="12">E19+E35</f>
        <v>0</v>
      </c>
      <c r="F51" s="4">
        <f t="shared" si="12"/>
        <v>0</v>
      </c>
      <c r="G51" s="4">
        <f t="shared" si="12"/>
        <v>0</v>
      </c>
      <c r="H51" s="4">
        <f t="shared" si="12"/>
        <v>179</v>
      </c>
      <c r="I51" s="7">
        <f t="shared" si="6"/>
        <v>7.7826086956521738</v>
      </c>
    </row>
    <row r="52" spans="1:10" ht="15" customHeight="1" thickBot="1" x14ac:dyDescent="0.25">
      <c r="A52" s="48" t="s">
        <v>23</v>
      </c>
      <c r="B52" s="4">
        <f t="shared" si="2"/>
        <v>12</v>
      </c>
      <c r="C52" s="25">
        <f t="shared" si="3"/>
        <v>7700</v>
      </c>
      <c r="D52" s="25">
        <f t="shared" si="4"/>
        <v>92400</v>
      </c>
      <c r="E52" s="4">
        <f t="shared" ref="E52:H52" si="13">E20+E36</f>
        <v>0</v>
      </c>
      <c r="F52" s="4">
        <f t="shared" si="13"/>
        <v>0</v>
      </c>
      <c r="G52" s="4">
        <f t="shared" si="13"/>
        <v>0</v>
      </c>
      <c r="H52" s="4">
        <f t="shared" si="13"/>
        <v>12</v>
      </c>
      <c r="I52" s="7">
        <f t="shared" si="6"/>
        <v>0.52173913043478259</v>
      </c>
    </row>
    <row r="53" spans="1:10" ht="15" customHeight="1" thickBot="1" x14ac:dyDescent="0.25">
      <c r="A53" s="49" t="s">
        <v>24</v>
      </c>
      <c r="B53" s="50">
        <f>SUM(B44:B52)</f>
        <v>121517</v>
      </c>
      <c r="C53" s="51"/>
      <c r="D53" s="52">
        <f>SUM(D44:D52)</f>
        <v>1261142000</v>
      </c>
      <c r="E53" s="31">
        <f>SUM(E44:E52)</f>
        <v>1194</v>
      </c>
      <c r="F53" s="31">
        <f>SUM(F44:F52)</f>
        <v>0</v>
      </c>
      <c r="G53" s="31">
        <f>SUM(G44:G52)</f>
        <v>0</v>
      </c>
      <c r="H53" s="31">
        <f>SUM(H44:H52)</f>
        <v>122711</v>
      </c>
      <c r="I53" s="31">
        <f t="shared" si="6"/>
        <v>5335.260869565217</v>
      </c>
    </row>
    <row r="54" spans="1:10" ht="15" customHeight="1" x14ac:dyDescent="0.2">
      <c r="A54" s="53" t="s">
        <v>25</v>
      </c>
      <c r="B54" s="54">
        <f>SUM(B44:B49)</f>
        <v>121255</v>
      </c>
      <c r="C54" s="55"/>
      <c r="D54" s="56">
        <f>D22+D38</f>
        <v>33708890</v>
      </c>
      <c r="E54" s="37"/>
      <c r="F54" s="37"/>
      <c r="G54" s="37"/>
      <c r="H54" s="37"/>
    </row>
    <row r="55" spans="1:10" ht="15" customHeight="1" thickBot="1" x14ac:dyDescent="0.25">
      <c r="A55" s="57" t="s">
        <v>26</v>
      </c>
      <c r="B55" s="58"/>
      <c r="C55" s="58"/>
      <c r="D55" s="56">
        <f>D23+D39</f>
        <v>426700</v>
      </c>
      <c r="E55" s="37"/>
      <c r="F55" s="37"/>
      <c r="G55" s="37"/>
      <c r="H55" s="37"/>
    </row>
    <row r="56" spans="1:10" ht="18" customHeight="1" thickBot="1" x14ac:dyDescent="0.25">
      <c r="A56" s="59" t="s">
        <v>43</v>
      </c>
      <c r="B56" s="60"/>
      <c r="C56" s="61"/>
      <c r="D56" s="62">
        <f>D24+D40</f>
        <v>1261568700</v>
      </c>
      <c r="E56" s="37"/>
      <c r="F56" s="37"/>
      <c r="G56" s="37"/>
      <c r="H56" s="37"/>
    </row>
    <row r="57" spans="1:10" ht="13.5" thickBot="1" x14ac:dyDescent="0.25">
      <c r="A57" s="63"/>
      <c r="B57" s="37"/>
      <c r="C57" s="37"/>
      <c r="D57" s="37"/>
      <c r="E57" s="41"/>
      <c r="F57" s="41"/>
      <c r="G57" s="41"/>
      <c r="H57" s="37"/>
    </row>
    <row r="58" spans="1:10" ht="17.25" customHeight="1" thickBot="1" x14ac:dyDescent="0.25">
      <c r="A58" s="205" t="s">
        <v>53</v>
      </c>
      <c r="B58" s="206"/>
      <c r="C58" s="206"/>
      <c r="D58" s="207"/>
      <c r="E58" s="205" t="s">
        <v>54</v>
      </c>
      <c r="F58" s="206"/>
      <c r="G58" s="206"/>
      <c r="H58" s="207"/>
      <c r="J58" s="64"/>
    </row>
    <row r="59" spans="1:10" ht="24" x14ac:dyDescent="0.2">
      <c r="A59" s="65" t="s">
        <v>7</v>
      </c>
      <c r="B59" s="66" t="s">
        <v>9</v>
      </c>
      <c r="C59" s="66" t="s">
        <v>33</v>
      </c>
      <c r="D59" s="67" t="s">
        <v>33</v>
      </c>
      <c r="E59" s="65" t="s">
        <v>7</v>
      </c>
      <c r="F59" s="66" t="s">
        <v>9</v>
      </c>
      <c r="G59" s="66" t="s">
        <v>33</v>
      </c>
      <c r="H59" s="67" t="s">
        <v>33</v>
      </c>
      <c r="J59" s="64"/>
    </row>
    <row r="60" spans="1:10" ht="15" customHeight="1" x14ac:dyDescent="0.2">
      <c r="A60" s="68" t="s">
        <v>15</v>
      </c>
      <c r="B60" s="69">
        <v>6900</v>
      </c>
      <c r="C60" s="70">
        <f>+'INF 01'!C61+'INF 02'!C61+'INF 03'!C61+'INF 04'!C61+'INF 05'!C61+'INF 06'!C61+'INF 07'!C61+'INF 08'!C61+'INF 09'!C61+'INF 10'!C61+'INF 11'!C61+'INF 12'!C61+'INF 13'!C61+'INF 14'!C61+'INF 15'!C61+'INF 16'!C61+'INF 17'!C61+'INF 18'!C61+'INF 19'!C61+'INF 20'!C61+'INF 21'!C61+'INF 22'!C61+'INF 23'!C61+'INF 24'!C61+'INF 25'!C61+'INF 26'!C61+'INF 27'!C61+'INF 28'!C61+'INF 29'!C61+'INF 30'!C61+'INF 31'!C61</f>
        <v>0</v>
      </c>
      <c r="D60" s="71">
        <f>+'INF 01'!D61+'INF 02'!D61+'INF 03'!D61+'INF 04'!D61+'INF 05'!D61+'INF 06'!D61+'INF 07'!D61+'INF 08'!D61+'INF 09'!D61+'INF 10'!D61+'INF 11'!D61+'INF 12'!D61+'INF 13'!D61+'INF 14'!D61+'INF 15'!D61+'INF 16'!D61+'INF 17'!D61+'INF 18'!D61+'INF 19'!D61+'INF 20'!D61+'INF 21'!D61+'INF 22'!D61+'INF 23'!D61+'INF 24'!D61+'INF 25'!D61+'INF 26'!D61+'INF 27'!D61+'INF 28'!D61+'INF 29'!D61+'INF 30'!D61+'INF 31'!D61</f>
        <v>0</v>
      </c>
      <c r="E60" s="68" t="s">
        <v>15</v>
      </c>
      <c r="F60" s="69">
        <f>C12</f>
        <v>7400</v>
      </c>
      <c r="G60" s="70">
        <f>+'INF 01'!G61+'INF 02'!G61+'INF 03'!G61+'INF 04'!G61+'INF 05'!G61+'INF 06'!G61+'INF 07'!G61+'INF 08'!G61+'INF 09'!G61+'INF 10'!G61+'INF 11'!G61+'INF 12'!G61+'INF 13'!G61+'INF 14'!G61+'INF 15'!G61+'INF 16'!G61+'INF 17'!G61+'INF 18'!G61+'INF 19'!G61+'INF 20'!G61+'INF 21'!G61+'INF 22'!G61+'INF 23'!G61+'INF 24'!G61+'INF 25'!G61+'INF 26'!G61+'INF 27'!G61+'INF 28'!G61+'INF 29'!G61+'INF 30'!G61+'INF 31'!G61</f>
        <v>301</v>
      </c>
      <c r="H60" s="71">
        <f>+'INF 01'!H61+'INF 02'!H61+'INF 03'!H61+'INF 04'!H61+'INF 05'!H61+'INF 06'!H61+'INF 07'!H61+'INF 08'!H61+'INF 09'!H61+'INF 10'!H61+'INF 11'!H61+'INF 12'!H61+'INF 13'!H61+'INF 14'!H61+'INF 15'!H61+'INF 16'!H61+'INF 17'!H61+'INF 18'!H61+'INF 19'!H61+'INF 20'!H61+'INF 21'!H61+'INF 22'!H61+'INF 23'!H61+'INF 24'!H61+'INF 25'!H61+'INF 26'!H61+'INF 27'!H61+'INF 28'!H61+'INF 29'!H61+'INF 30'!H61+'INF 31'!H61</f>
        <v>2227400</v>
      </c>
      <c r="J60" s="64"/>
    </row>
    <row r="61" spans="1:10" ht="15" customHeight="1" x14ac:dyDescent="0.2">
      <c r="A61" s="68" t="s">
        <v>17</v>
      </c>
      <c r="B61" s="69">
        <v>7600</v>
      </c>
      <c r="C61" s="70">
        <f>+'INF 01'!C62+'INF 02'!C62+'INF 03'!C62+'INF 04'!C62+'INF 05'!C62+'INF 06'!C62+'INF 07'!C62+'INF 08'!C62+'INF 09'!C62+'INF 10'!C62+'INF 11'!C62+'INF 12'!C62+'INF 13'!C62+'INF 14'!C62+'INF 15'!C62+'INF 16'!C62+'INF 17'!C62+'INF 18'!C62+'INF 19'!C62+'INF 20'!C62+'INF 21'!C62+'INF 22'!C62+'INF 23'!C62+'INF 24'!C62+'INF 25'!C62+'INF 26'!C62+'INF 27'!C62+'INF 28'!C62+'INF 29'!C62+'INF 30'!C62+'INF 31'!C62</f>
        <v>0</v>
      </c>
      <c r="D61" s="71">
        <f>+'INF 01'!D62+'INF 02'!D62+'INF 03'!D62+'INF 04'!D62+'INF 05'!D62+'INF 06'!D62+'INF 07'!D62+'INF 08'!D62+'INF 09'!D62+'INF 10'!D62+'INF 11'!D62+'INF 12'!D62+'INF 13'!D62+'INF 14'!D62+'INF 15'!D62+'INF 16'!D62+'INF 17'!D62+'INF 18'!D62+'INF 19'!D62+'INF 20'!D62+'INF 21'!D62+'INF 22'!D62+'INF 23'!D62+'INF 24'!D62+'INF 25'!D62+'INF 26'!D62+'INF 27'!D62+'INF 28'!D62+'INF 29'!D62+'INF 30'!D62+'INF 31'!D62</f>
        <v>0</v>
      </c>
      <c r="E61" s="68" t="s">
        <v>17</v>
      </c>
      <c r="F61" s="69">
        <f>C14</f>
        <v>8100</v>
      </c>
      <c r="G61" s="70">
        <f>+'INF 01'!G62+'INF 02'!G62+'INF 03'!G62+'INF 04'!G62+'INF 05'!G62+'INF 06'!G62+'INF 07'!G62+'INF 08'!G62+'INF 09'!G62+'INF 10'!G62+'INF 11'!G62+'INF 12'!G62+'INF 13'!G62+'INF 14'!G62+'INF 15'!G62+'INF 16'!G62+'INF 17'!G62+'INF 18'!G62+'INF 19'!G62+'INF 20'!G62+'INF 21'!G62+'INF 22'!G62+'INF 23'!G62+'INF 24'!G62+'INF 25'!G62+'INF 26'!G62+'INF 27'!G62+'INF 28'!G62+'INF 29'!G62+'INF 30'!G62+'INF 31'!G62</f>
        <v>260</v>
      </c>
      <c r="H61" s="71">
        <f>+'INF 01'!H62+'INF 02'!H62+'INF 03'!H62+'INF 04'!H62+'INF 05'!H62+'INF 06'!H62+'INF 07'!H62+'INF 08'!H62+'INF 09'!H62+'INF 10'!H62+'INF 11'!H62+'INF 12'!H62+'INF 13'!H62+'INF 14'!H62+'INF 15'!H62+'INF 16'!H62+'INF 17'!H62+'INF 18'!H62+'INF 19'!H62+'INF 20'!H62+'INF 21'!H62+'INF 22'!H62+'INF 23'!H62+'INF 24'!H62+'INF 25'!H62+'INF 26'!H62+'INF 27'!H62+'INF 28'!H62+'INF 29'!H62+'INF 30'!H62+'INF 31'!H62</f>
        <v>2106000</v>
      </c>
      <c r="J61" s="64"/>
    </row>
    <row r="62" spans="1:10" ht="15" customHeight="1" x14ac:dyDescent="0.2">
      <c r="A62" s="68" t="s">
        <v>18</v>
      </c>
      <c r="B62" s="69">
        <v>16100</v>
      </c>
      <c r="C62" s="70">
        <f>+'INF 01'!C63+'INF 02'!C63+'INF 03'!C63+'INF 04'!C63+'INF 05'!C63+'INF 06'!C63+'INF 07'!C63+'INF 08'!C63+'INF 09'!C63+'INF 10'!C63+'INF 11'!C63+'INF 12'!C63+'INF 13'!C63+'INF 14'!C63+'INF 15'!C63+'INF 16'!C63+'INF 17'!C63+'INF 18'!C63+'INF 19'!C63+'INF 20'!C63+'INF 21'!C63+'INF 22'!C63+'INF 23'!C63+'INF 24'!C63+'INF 25'!C63+'INF 26'!C63+'INF 27'!C63+'INF 28'!C63+'INF 29'!C63+'INF 30'!C63+'INF 31'!C63</f>
        <v>0</v>
      </c>
      <c r="D62" s="71">
        <f>+'INF 01'!D63+'INF 02'!D63+'INF 03'!D63+'INF 04'!D63+'INF 05'!D63+'INF 06'!D63+'INF 07'!D63+'INF 08'!D63+'INF 09'!D63+'INF 10'!D63+'INF 11'!D63+'INF 12'!D63+'INF 13'!D63+'INF 14'!D63+'INF 15'!D63+'INF 16'!D63+'INF 17'!D63+'INF 18'!D63+'INF 19'!D63+'INF 20'!D63+'INF 21'!D63+'INF 22'!D63+'INF 23'!D63+'INF 24'!D63+'INF 25'!D63+'INF 26'!D63+'INF 27'!D63+'INF 28'!D63+'INF 29'!D63+'INF 30'!D63+'INF 31'!D63</f>
        <v>0</v>
      </c>
      <c r="E62" s="68" t="s">
        <v>18</v>
      </c>
      <c r="F62" s="69">
        <f t="shared" ref="F62:F64" si="14">C15</f>
        <v>17200</v>
      </c>
      <c r="G62" s="70">
        <f>+'INF 01'!G63+'INF 02'!G63+'INF 03'!G63+'INF 04'!G63+'INF 05'!G63+'INF 06'!G63+'INF 07'!G63+'INF 08'!G63+'INF 09'!G63+'INF 10'!G63+'INF 11'!G63+'INF 12'!G63+'INF 13'!G63+'INF 14'!G63+'INF 15'!G63+'INF 16'!G63+'INF 17'!G63+'INF 18'!G63+'INF 19'!G63+'INF 20'!G63+'INF 21'!G63+'INF 22'!G63+'INF 23'!G63+'INF 24'!G63+'INF 25'!G63+'INF 26'!G63+'INF 27'!G63+'INF 28'!G63+'INF 29'!G63+'INF 30'!G63+'INF 31'!G63</f>
        <v>41</v>
      </c>
      <c r="H62" s="71">
        <f>+'INF 01'!H63+'INF 02'!H63+'INF 03'!H63+'INF 04'!H63+'INF 05'!H63+'INF 06'!H63+'INF 07'!H63+'INF 08'!H63+'INF 09'!H63+'INF 10'!H63+'INF 11'!H63+'INF 12'!H63+'INF 13'!H63+'INF 14'!H63+'INF 15'!H63+'INF 16'!H63+'INF 17'!H63+'INF 18'!H63+'INF 19'!H63+'INF 20'!H63+'INF 21'!H63+'INF 22'!H63+'INF 23'!H63+'INF 24'!H63+'INF 25'!H63+'INF 26'!H63+'INF 27'!H63+'INF 28'!H63+'INF 29'!H63+'INF 30'!H63+'INF 31'!H63</f>
        <v>705200</v>
      </c>
      <c r="J62" s="64"/>
    </row>
    <row r="63" spans="1:10" ht="15" customHeight="1" x14ac:dyDescent="0.2">
      <c r="A63" s="68" t="s">
        <v>19</v>
      </c>
      <c r="B63" s="69">
        <v>20600</v>
      </c>
      <c r="C63" s="70">
        <f>+'INF 01'!C64+'INF 02'!C64+'INF 03'!C64+'INF 04'!C64+'INF 05'!C64+'INF 06'!C64+'INF 07'!C64+'INF 08'!C64+'INF 09'!C64+'INF 10'!C64+'INF 11'!C64+'INF 12'!C64+'INF 13'!C64+'INF 14'!C64+'INF 15'!C64+'INF 16'!C64+'INF 17'!C64+'INF 18'!C64+'INF 19'!C64+'INF 20'!C64+'INF 21'!C64+'INF 22'!C64+'INF 23'!C64+'INF 24'!C64+'INF 25'!C64+'INF 26'!C64+'INF 27'!C64+'INF 28'!C64+'INF 29'!C64+'INF 30'!C64+'INF 31'!C64</f>
        <v>0</v>
      </c>
      <c r="D63" s="71">
        <f>+'INF 01'!D64+'INF 02'!D64+'INF 03'!D64+'INF 04'!D64+'INF 05'!D64+'INF 06'!D64+'INF 07'!D64+'INF 08'!D64+'INF 09'!D64+'INF 10'!D64+'INF 11'!D64+'INF 12'!D64+'INF 13'!D64+'INF 14'!D64+'INF 15'!D64+'INF 16'!D64+'INF 17'!D64+'INF 18'!D64+'INF 19'!D64+'INF 20'!D64+'INF 21'!D64+'INF 22'!D64+'INF 23'!D64+'INF 24'!D64+'INF 25'!D64+'INF 26'!D64+'INF 27'!D64+'INF 28'!D64+'INF 29'!D64+'INF 30'!D64+'INF 31'!D64</f>
        <v>0</v>
      </c>
      <c r="E63" s="68" t="s">
        <v>19</v>
      </c>
      <c r="F63" s="69">
        <f t="shared" si="14"/>
        <v>22000</v>
      </c>
      <c r="G63" s="70">
        <f>+'INF 01'!G64+'INF 02'!G64+'INF 03'!G64+'INF 04'!G64+'INF 05'!G64+'INF 06'!G64+'INF 07'!G64+'INF 08'!G64+'INF 09'!G64+'INF 10'!G64+'INF 11'!G64+'INF 12'!G64+'INF 13'!G64+'INF 14'!G64+'INF 15'!G64+'INF 16'!G64+'INF 17'!G64+'INF 18'!G64+'INF 19'!G64+'INF 20'!G64+'INF 21'!G64+'INF 22'!G64+'INF 23'!G64+'INF 24'!G64+'INF 25'!G64+'INF 26'!G64+'INF 27'!G64+'INF 28'!G64+'INF 29'!G64+'INF 30'!G64+'INF 31'!G64</f>
        <v>0</v>
      </c>
      <c r="H63" s="71">
        <f>+'INF 01'!H64+'INF 02'!H64+'INF 03'!H64+'INF 04'!H64+'INF 05'!H64+'INF 06'!H64+'INF 07'!H64+'INF 08'!H64+'INF 09'!H64+'INF 10'!H64+'INF 11'!H64+'INF 12'!H64+'INF 13'!H64+'INF 14'!H64+'INF 15'!H64+'INF 16'!H64+'INF 17'!H64+'INF 18'!H64+'INF 19'!H64+'INF 20'!H64+'INF 21'!H64+'INF 22'!H64+'INF 23'!H64+'INF 24'!H64+'INF 25'!H64+'INF 26'!H64+'INF 27'!H64+'INF 28'!H64+'INF 29'!H64+'INF 30'!H64+'INF 31'!H64</f>
        <v>0</v>
      </c>
      <c r="J63" s="64"/>
    </row>
    <row r="64" spans="1:10" ht="15" customHeight="1" thickBot="1" x14ac:dyDescent="0.25">
      <c r="A64" s="68" t="s">
        <v>20</v>
      </c>
      <c r="B64" s="69">
        <v>23400</v>
      </c>
      <c r="C64" s="70">
        <f>+'INF 01'!C65+'INF 02'!C65+'INF 03'!C65+'INF 04'!C65+'INF 05'!C65+'INF 06'!C65+'INF 07'!C65+'INF 08'!C65+'INF 09'!C65+'INF 10'!C65+'INF 11'!C65+'INF 12'!C65+'INF 13'!C65+'INF 14'!C65+'INF 15'!C65+'INF 16'!C65+'INF 17'!C65+'INF 18'!C65+'INF 19'!C65+'INF 20'!C65+'INF 21'!C65+'INF 22'!C65+'INF 23'!C65+'INF 24'!C65+'INF 25'!C65+'INF 26'!C65+'INF 27'!C65+'INF 28'!C65+'INF 29'!C65+'INF 30'!C65+'INF 31'!C65</f>
        <v>0</v>
      </c>
      <c r="D64" s="71">
        <f>+'INF 01'!D65+'INF 02'!D65+'INF 03'!D65+'INF 04'!D65+'INF 05'!D65+'INF 06'!D65+'INF 07'!D65+'INF 08'!D65+'INF 09'!D65+'INF 10'!D65+'INF 11'!D65+'INF 12'!D65+'INF 13'!D65+'INF 14'!D65+'INF 15'!D65+'INF 16'!D65+'INF 17'!D65+'INF 18'!D65+'INF 19'!D65+'INF 20'!D65+'INF 21'!D65+'INF 22'!D65+'INF 23'!D65+'INF 24'!D65+'INF 25'!D65+'INF 26'!D65+'INF 27'!D65+'INF 28'!D65+'INF 29'!D65+'INF 30'!D65+'INF 31'!D65</f>
        <v>0</v>
      </c>
      <c r="E64" s="68" t="s">
        <v>20</v>
      </c>
      <c r="F64" s="69">
        <f t="shared" si="14"/>
        <v>25000</v>
      </c>
      <c r="G64" s="70">
        <f>+'INF 01'!G65+'INF 02'!G65+'INF 03'!G65+'INF 04'!G65+'INF 05'!G65+'INF 06'!G65+'INF 07'!G65+'INF 08'!G65+'INF 09'!G65+'INF 10'!G65+'INF 11'!G65+'INF 12'!G65+'INF 13'!G65+'INF 14'!G65+'INF 15'!G65+'INF 16'!G65+'INF 17'!G65+'INF 18'!G65+'INF 19'!G65+'INF 20'!G65+'INF 21'!G65+'INF 22'!G65+'INF 23'!G65+'INF 24'!G65+'INF 25'!G65+'INF 26'!G65+'INF 27'!G65+'INF 28'!G65+'INF 29'!G65+'INF 30'!G65+'INF 31'!G65</f>
        <v>3</v>
      </c>
      <c r="H64" s="71">
        <f>+'INF 01'!H65+'INF 02'!H65+'INF 03'!H65+'INF 04'!H65+'INF 05'!H65+'INF 06'!H65+'INF 07'!H65+'INF 08'!H65+'INF 09'!H65+'INF 10'!H65+'INF 11'!H65+'INF 12'!H65+'INF 13'!H65+'INF 14'!H65+'INF 15'!H65+'INF 16'!H65+'INF 17'!H65+'INF 18'!H65+'INF 19'!H65+'INF 20'!H65+'INF 21'!H65+'INF 22'!H65+'INF 23'!H65+'INF 24'!H65+'INF 25'!H65+'INF 26'!H65+'INF 27'!H65+'INF 28'!H65+'INF 29'!H65+'INF 30'!H65+'INF 31'!H65</f>
        <v>75000</v>
      </c>
      <c r="J64" s="64"/>
    </row>
    <row r="65" spans="1:10" ht="15" hidden="1" customHeight="1" thickBot="1" x14ac:dyDescent="0.25">
      <c r="A65" s="72"/>
      <c r="B65" s="73"/>
      <c r="C65" s="70">
        <f>+'INF 01'!C66+'INF 02'!C66+'INF 03'!C66+'INF 04'!C66+'INF 05'!C66+'INF 06'!C66+'INF 07'!C66+'INF 08'!C66+'INF 09'!C66+'INF 10'!C66+'INF 11'!C66+'INF 12'!C66+'INF 13'!C66+'INF 14'!C66+'INF 15'!C66+'INF 16'!C66+'INF 17'!C66+'INF 18'!C66+'INF 19'!C66+'INF 20'!C66+'INF 21'!C66+'INF 22'!C66+'INF 23'!C66+'INF 24'!C66+'INF 25'!C66+'INF 26'!C66+'INF 27'!C66+'INF 28'!C66+'INF 29'!C66+'INF 30'!C66+'INF 31'!C66</f>
        <v>0</v>
      </c>
      <c r="D65" s="71">
        <f>+'INF 01'!D66+'INF 02'!D66+'INF 03'!D66+'INF 04'!D66+'INF 05'!D66+'INF 06'!D66+'INF 07'!D66+'INF 08'!D66+'INF 09'!D66+'INF 10'!D66+'INF 11'!D66+'INF 12'!D66+'INF 13'!D66+'INF 14'!D66+'INF 15'!D66+'INF 16'!D66+'INF 17'!D66+'INF 18'!D66+'INF 19'!D66+'INF 20'!D66+'INF 21'!D66+'INF 22'!D66+'INF 23'!D66+'INF 24'!D66+'INF 25'!D66+'INF 26'!D66+'INF 27'!D66+'INF 28'!D66+'INF 29'!D66+'INF 30'!D66+'INF 31'!D66</f>
        <v>0</v>
      </c>
      <c r="E65" s="72"/>
      <c r="F65" s="69">
        <f t="shared" ref="F65" si="15">C17</f>
        <v>25000</v>
      </c>
      <c r="G65" s="70">
        <f>+'INF 01'!G66+'INF 02'!G66+'INF 03'!G66+'INF 04'!G66+'INF 05'!G66+'INF 06'!G66+'INF 07'!G66+'INF 08'!G66+'INF 09'!G66+'INF 10'!G66+'INF 11'!G66+'INF 12'!G66+'INF 13'!G66+'INF 14'!G66+'INF 15'!G66+'INF 16'!G66+'INF 17'!G66+'INF 18'!G66+'INF 19'!G66+'INF 20'!G66+'INF 21'!G66+'INF 22'!G66+'INF 23'!G66+'INF 24'!G66+'INF 25'!G66+'INF 26'!G66+'INF 27'!G66+'INF 28'!G66+'INF 29'!G66+'INF 30'!G66+'INF 31'!G66</f>
        <v>0</v>
      </c>
      <c r="H65" s="71">
        <f>+'INF 01'!H66+'INF 02'!H66+'INF 03'!H66+'INF 04'!H66+'INF 05'!H66+'INF 06'!H66+'INF 07'!H66+'INF 08'!H66+'INF 09'!H66+'INF 10'!H66+'INF 11'!H66+'INF 12'!H66+'INF 13'!H66+'INF 14'!H66+'INF 15'!H66+'INF 16'!H66+'INF 17'!H66+'INF 18'!H66+'INF 19'!H66+'INF 20'!H66+'INF 21'!H66+'INF 22'!H66+'INF 23'!H66+'INF 24'!H66+'INF 25'!H66+'INF 26'!H66+'INF 27'!H66+'INF 28'!H66+'INF 29'!H66+'INF 30'!H66+'INF 31'!H66</f>
        <v>0</v>
      </c>
      <c r="J65" s="64"/>
    </row>
    <row r="66" spans="1:10" ht="25.5" customHeight="1" thickBot="1" x14ac:dyDescent="0.25">
      <c r="A66" s="208" t="s">
        <v>35</v>
      </c>
      <c r="B66" s="209"/>
      <c r="C66" s="74">
        <f>SUM(C60:C65)</f>
        <v>0</v>
      </c>
      <c r="D66" s="75">
        <f>+D60+D61+D62+D63+D64</f>
        <v>0</v>
      </c>
      <c r="E66" s="208" t="s">
        <v>35</v>
      </c>
      <c r="F66" s="209"/>
      <c r="G66" s="74">
        <f>SUM(G60:G65)</f>
        <v>605</v>
      </c>
      <c r="H66" s="75">
        <f>+H60+H61+H62+H63+H64</f>
        <v>5113600</v>
      </c>
      <c r="J66" s="64"/>
    </row>
    <row r="67" spans="1:10" x14ac:dyDescent="0.2">
      <c r="A67" s="76"/>
      <c r="B67" s="37"/>
      <c r="C67" s="37"/>
      <c r="D67" s="37"/>
      <c r="E67" s="64"/>
      <c r="F67" s="64"/>
      <c r="G67" s="64"/>
      <c r="H67" s="64"/>
      <c r="I67" s="64"/>
      <c r="J67" s="64"/>
    </row>
    <row r="68" spans="1:10" ht="13.5" thickBot="1" x14ac:dyDescent="0.25">
      <c r="A68" s="76"/>
      <c r="B68" s="37"/>
      <c r="C68" s="37"/>
      <c r="D68" s="37"/>
      <c r="E68" s="64"/>
      <c r="F68" s="64"/>
      <c r="G68" s="64"/>
      <c r="H68" s="64"/>
      <c r="I68" s="64"/>
      <c r="J68" s="64"/>
    </row>
    <row r="69" spans="1:10" s="64" customFormat="1" ht="23.1" customHeight="1" x14ac:dyDescent="0.2">
      <c r="A69" s="77" t="s">
        <v>36</v>
      </c>
      <c r="B69" s="210">
        <f>+'INF 01'!B70:C70+'INF 02'!B70:C70+'INF 03'!B70:C70+'INF 04'!B70:C70+'INF 05'!B70:C70+'INF 06'!B70:C70+'INF 07'!B70:C70+'INF 08'!B70:C70+'INF 09'!B70:C70+'INF 10'!B70:C70+'INF 11'!B70:C70+'INF 12'!B70:C70+'INF 13'!B70:C70+'INF 14'!B70:C70+'INF 15'!B70:C70+'INF 16'!B70:C70+'INF 17'!B70:C70+'INF 18'!B70:C70+'INF 19'!B70:C70+'INF 20'!B70:C70+'INF 21'!B70:C70+'INF 22'!B70:C70+'INF 23'!B70:C70+'INF 24'!B70:C70+'INF 25'!B70:C70+'INF 26'!B70:C70+'INF 27'!B70:C70+'INF 28'!B70:C70+'INF 29'!B70:C70+'INF 30'!B70:C70+'INF 31'!B70:C70</f>
        <v>1261568700</v>
      </c>
      <c r="C69" s="211"/>
      <c r="D69" s="37"/>
      <c r="F69" s="17"/>
      <c r="G69" s="17"/>
      <c r="H69" s="17"/>
    </row>
    <row r="70" spans="1:10" s="64" customFormat="1" ht="23.1" customHeight="1" x14ac:dyDescent="0.2">
      <c r="A70" s="78" t="s">
        <v>37</v>
      </c>
      <c r="B70" s="203">
        <f>+'INF 01'!B71:C71+'INF 02'!B71:C71+'INF 03'!B71:C71+'INF 04'!B71:C71+'INF 05'!B71:C71+'INF 06'!B71:C71+'INF 07'!B71:C71+'INF 08'!B71:C71+'INF 09'!B71:C71+'INF 10'!B71:C71+'INF 11'!B71:C71+'INF 12'!B71:C71+'INF 13'!B71:C71+'INF 14'!B71:C71+'INF 15'!B71:C71+'INF 16'!B71:C71+'INF 17'!B71:C71+'INF 18'!B71:C71+'INF 19'!B71:C71+'INF 20'!B71:C71+'INF 21'!B71:C71+'INF 22'!B71:C71+'INF 23'!B71:C71+'INF 24'!B71:C71+'INF 25'!B71:C71+'INF 26'!B71:C71+'INF 27'!B71:C71+'INF 28'!B71:C71+'INF 29'!B71:C71+'INF 30'!B71:C71+'INF 31'!B71:C71</f>
        <v>5113600</v>
      </c>
      <c r="C70" s="204"/>
      <c r="D70" s="37"/>
      <c r="F70" s="17"/>
      <c r="G70" s="17"/>
      <c r="H70" s="17"/>
    </row>
    <row r="71" spans="1:10" s="64" customFormat="1" ht="23.1" customHeight="1" x14ac:dyDescent="0.2">
      <c r="A71" s="78" t="s">
        <v>38</v>
      </c>
      <c r="B71" s="203">
        <f>+'INF 01'!B72:C72+'INF 02'!B72:C72+'INF 03'!B72:C72+'INF 04'!B72:C72+'INF 05'!B72:C72+'INF 06'!B72:C72+'INF 07'!B72:C72+'INF 08'!B72:C72+'INF 09'!B72:C72+'INF 10'!B72:C72+'INF 11'!B72:C72+'INF 12'!B72:C72+'INF 13'!B72:C72+'INF 14'!B72:C72+'INF 15'!B72:C72+'INF 16'!B72:C72+'INF 17'!B72:C72+'INF 18'!B72:C72+'INF 19'!B72:C72+'INF 20'!B72:C72+'INF 21'!B72:C72+'INF 22'!B72:C72+'INF 23'!B72:C72+'INF 24'!B72:C72+'INF 25'!B72:C72+'INF 26'!B72:C72+'INF 27'!B72:C72+'INF 28'!B72:C72+'INF 29'!B72:C72+'INF 30'!B72:C72+'INF 31'!B72:C72</f>
        <v>33708890</v>
      </c>
      <c r="C71" s="204"/>
      <c r="D71" s="37"/>
      <c r="F71" s="17"/>
      <c r="G71" s="17"/>
      <c r="H71" s="17"/>
    </row>
    <row r="72" spans="1:10" s="64" customFormat="1" ht="23.1" customHeight="1" x14ac:dyDescent="0.2">
      <c r="A72" s="78" t="s">
        <v>39</v>
      </c>
      <c r="B72" s="203">
        <f>+'INF 01'!B73:C73+'INF 02'!B73:C73+'INF 03'!B73:C73+'INF 04'!B73:C73+'INF 05'!B73:C73+'INF 06'!B73:C73+'INF 07'!B73:C73+'INF 08'!B73:C73+'INF 09'!B73:C73+'INF 10'!B73:C73+'INF 11'!B73:C73+'INF 12'!B73:C73+'INF 13'!B73:C73+'INF 14'!B73:C73+'INF 15'!B73:C73+'INF 16'!B73:C73+'INF 17'!B73:C73+'INF 18'!B73:C73+'INF 19'!B73:C73+'INF 20'!B73:C73+'INF 21'!B73:C73+'INF 22'!B73:C73+'INF 23'!B73:C73+'INF 24'!B73:C73+'INF 25'!B73:C73+'INF 26'!B73:C73+'INF 27'!B73:C73+'INF 28'!B73:C73+'INF 29'!B73:C73+'INF 30'!B73:C73+'INF 31'!B73:C73</f>
        <v>126156870</v>
      </c>
      <c r="C72" s="204"/>
      <c r="D72" s="37"/>
      <c r="F72" s="17"/>
      <c r="G72" s="17"/>
      <c r="H72" s="17"/>
    </row>
    <row r="73" spans="1:10" s="64" customFormat="1" ht="23.1" customHeight="1" x14ac:dyDescent="0.2">
      <c r="A73" s="78" t="s">
        <v>40</v>
      </c>
      <c r="B73" s="203">
        <f>+'INF 01'!B74:C74+'INF 02'!B74:C74+'INF 03'!B74:C74+'INF 04'!B74:C74+'INF 05'!B74:C74+'INF 06'!B74:C74+'INF 07'!B74:C74+'INF 08'!B74:C74+'INF 09'!B74:C74+'INF 10'!B74:C74+'INF 11'!B74:C74+'INF 12'!B74:C74+'INF 13'!B74:C74+'INF 14'!B74:C74+'INF 15'!B74:C74+'INF 16'!B74:C74+'INF 17'!B74:C74+'INF 18'!B74:C74+'INF 19'!B74:C74+'INF 20'!B74:C74+'INF 21'!B74:C74+'INF 22'!B74:C74+'INF 23'!B74:C74+'INF 24'!B74:C74+'INF 25'!B74:C74+'INF 26'!B74:C74+'INF 27'!B74:C74+'INF 28'!B74:C74+'INF 29'!B74:C74+'INF 30'!B74:C74+'INF 31'!B74:C74</f>
        <v>771192058</v>
      </c>
      <c r="C73" s="204"/>
      <c r="D73" s="37"/>
    </row>
    <row r="74" spans="1:10" s="64" customFormat="1" ht="23.1" customHeight="1" thickBot="1" x14ac:dyDescent="0.25">
      <c r="A74" s="79" t="s">
        <v>52</v>
      </c>
      <c r="B74" s="212">
        <f>SUM('INF 01:INF 31'!B75:C75)</f>
        <v>330510882</v>
      </c>
      <c r="C74" s="213"/>
      <c r="D74" s="37"/>
    </row>
    <row r="75" spans="1:10" ht="20.25" customHeight="1" x14ac:dyDescent="0.2">
      <c r="A75" s="64"/>
      <c r="B75" s="64"/>
      <c r="C75" s="64"/>
      <c r="D75" s="80"/>
      <c r="J75" s="64"/>
    </row>
    <row r="76" spans="1:10" ht="14.25" customHeight="1" x14ac:dyDescent="0.2">
      <c r="A76" s="150"/>
      <c r="B76" s="150"/>
      <c r="C76" s="150"/>
      <c r="D76" s="150"/>
      <c r="E76" s="150"/>
      <c r="F76" s="150"/>
      <c r="G76" s="150"/>
      <c r="H76" s="150"/>
      <c r="I76" s="150"/>
      <c r="J76" s="150"/>
    </row>
    <row r="77" spans="1:10" s="21" customFormat="1" ht="20.25" customHeight="1" x14ac:dyDescent="0.2">
      <c r="A77" s="81"/>
      <c r="B77" s="82"/>
      <c r="C77" s="83"/>
      <c r="D77" s="84"/>
      <c r="E77" s="85"/>
      <c r="F77" s="86"/>
      <c r="G77" s="85"/>
      <c r="H77" s="83"/>
      <c r="I77" s="81"/>
      <c r="J77" s="81"/>
    </row>
    <row r="78" spans="1:10" s="21" customFormat="1" ht="20.25" customHeight="1" x14ac:dyDescent="0.2">
      <c r="A78" s="81"/>
      <c r="B78" s="82"/>
      <c r="C78" s="83"/>
      <c r="D78" s="84"/>
      <c r="E78" s="85"/>
      <c r="F78" s="86"/>
      <c r="G78" s="85"/>
      <c r="H78" s="83"/>
      <c r="I78" s="81"/>
      <c r="J78" s="81"/>
    </row>
    <row r="79" spans="1:10" s="21" customFormat="1" ht="20.25" customHeight="1" x14ac:dyDescent="0.2">
      <c r="A79" s="81"/>
      <c r="B79" s="82"/>
      <c r="C79" s="83"/>
      <c r="D79" s="84"/>
      <c r="E79" s="85"/>
      <c r="F79" s="86"/>
      <c r="G79" s="85"/>
      <c r="H79" s="83"/>
      <c r="I79" s="81"/>
      <c r="J79" s="81"/>
    </row>
    <row r="80" spans="1:10" s="21" customFormat="1" ht="20.25" customHeight="1" x14ac:dyDescent="0.2">
      <c r="A80" s="81"/>
      <c r="B80" s="82"/>
      <c r="C80" s="83"/>
      <c r="D80" s="84"/>
      <c r="E80" s="85"/>
      <c r="F80" s="86"/>
      <c r="G80" s="85"/>
      <c r="H80" s="83"/>
      <c r="I80" s="81"/>
      <c r="J80" s="81"/>
    </row>
    <row r="81" spans="1:10" s="21" customFormat="1" ht="20.25" customHeight="1" x14ac:dyDescent="0.2">
      <c r="A81" s="81"/>
      <c r="B81" s="82"/>
      <c r="C81" s="83"/>
      <c r="D81" s="84"/>
      <c r="E81" s="85"/>
      <c r="F81" s="86"/>
      <c r="G81" s="85"/>
      <c r="H81" s="83"/>
      <c r="I81" s="81"/>
      <c r="J81" s="81"/>
    </row>
    <row r="82" spans="1:10" s="21" customFormat="1" ht="20.25" customHeight="1" x14ac:dyDescent="0.2">
      <c r="A82" s="81"/>
      <c r="B82" s="82"/>
      <c r="C82" s="83"/>
      <c r="D82" s="84"/>
      <c r="E82" s="85"/>
      <c r="F82" s="86"/>
      <c r="G82" s="85"/>
      <c r="H82" s="83"/>
      <c r="I82" s="81"/>
      <c r="J82" s="81"/>
    </row>
    <row r="83" spans="1:10" s="21" customFormat="1" ht="20.25" customHeight="1" x14ac:dyDescent="0.2">
      <c r="A83" s="81"/>
      <c r="B83" s="82"/>
      <c r="C83" s="83"/>
      <c r="D83" s="84"/>
      <c r="E83" s="85"/>
      <c r="F83" s="86"/>
      <c r="G83" s="85"/>
      <c r="H83" s="83"/>
      <c r="I83" s="81"/>
      <c r="J83" s="81"/>
    </row>
    <row r="84" spans="1:10" s="21" customFormat="1" ht="20.25" customHeight="1" x14ac:dyDescent="0.2">
      <c r="A84" s="81"/>
      <c r="B84" s="82"/>
      <c r="C84" s="83"/>
      <c r="D84" s="84"/>
      <c r="E84" s="85"/>
      <c r="F84" s="86"/>
      <c r="G84" s="85"/>
      <c r="H84" s="83"/>
      <c r="I84" s="81"/>
      <c r="J84" s="81"/>
    </row>
    <row r="85" spans="1:10" s="21" customFormat="1" ht="14.25" customHeight="1" x14ac:dyDescent="0.2">
      <c r="A85" s="87"/>
      <c r="B85" s="82"/>
      <c r="C85" s="87"/>
      <c r="D85" s="87"/>
      <c r="E85" s="87"/>
      <c r="F85" s="88"/>
      <c r="G85" s="87"/>
      <c r="H85" s="87"/>
      <c r="I85" s="87"/>
      <c r="J85" s="87"/>
    </row>
    <row r="86" spans="1:10" s="21" customFormat="1" ht="15.75" customHeight="1" x14ac:dyDescent="0.2">
      <c r="A86" s="87"/>
      <c r="B86" s="87"/>
      <c r="C86" s="87"/>
      <c r="D86" s="87"/>
      <c r="E86" s="87"/>
      <c r="F86" s="87"/>
      <c r="G86" s="87"/>
      <c r="H86" s="87"/>
      <c r="I86" s="87"/>
      <c r="J86" s="87"/>
    </row>
    <row r="87" spans="1:10" ht="20.100000000000001" customHeight="1" x14ac:dyDescent="0.2">
      <c r="A87" s="151"/>
      <c r="B87" s="151"/>
      <c r="C87" s="151"/>
      <c r="D87" s="80"/>
      <c r="E87" s="64"/>
      <c r="F87" s="64"/>
      <c r="G87" s="64"/>
      <c r="H87" s="64"/>
      <c r="I87" s="64"/>
      <c r="J87" s="64"/>
    </row>
    <row r="88" spans="1:10" ht="20.100000000000001" customHeight="1" x14ac:dyDescent="0.2">
      <c r="D88" s="80"/>
      <c r="E88" s="64"/>
      <c r="F88" s="64"/>
      <c r="G88" s="64"/>
      <c r="H88" s="64"/>
      <c r="I88" s="64"/>
      <c r="J88" s="64"/>
    </row>
    <row r="89" spans="1:10" ht="20.100000000000001" customHeight="1" x14ac:dyDescent="0.2">
      <c r="A89" s="64"/>
      <c r="B89" s="64"/>
      <c r="C89" s="64"/>
      <c r="E89" s="64"/>
      <c r="F89" s="64"/>
      <c r="G89" s="64"/>
    </row>
    <row r="90" spans="1:10" ht="0.75" customHeight="1" x14ac:dyDescent="0.2">
      <c r="A90" s="64"/>
      <c r="B90" s="64"/>
      <c r="C90" s="64"/>
      <c r="E90" s="64"/>
      <c r="F90" s="89"/>
      <c r="G90" s="89"/>
      <c r="H90" s="89"/>
      <c r="I90" s="64"/>
    </row>
    <row r="91" spans="1:10" ht="19.5" customHeight="1" x14ac:dyDescent="0.2">
      <c r="E91" s="64"/>
      <c r="F91" s="90" t="s">
        <v>44</v>
      </c>
      <c r="G91" s="90"/>
      <c r="H91" s="90"/>
      <c r="I91" s="90"/>
    </row>
    <row r="92" spans="1:10" ht="19.5" customHeight="1" x14ac:dyDescent="0.2">
      <c r="E92" s="64"/>
      <c r="F92" s="91" t="s">
        <v>47</v>
      </c>
      <c r="G92" s="91"/>
      <c r="H92" s="92"/>
      <c r="I92" s="64"/>
    </row>
    <row r="93" spans="1:10" ht="19.5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</row>
    <row r="94" spans="1:10" ht="19.5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</row>
    <row r="95" spans="1:10" ht="20.100000000000001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</row>
    <row r="96" spans="1:10" ht="20.100000000000001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</row>
    <row r="97" spans="1:12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</row>
    <row r="98" spans="1:12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</row>
    <row r="99" spans="1:12" x14ac:dyDescent="0.2">
      <c r="A99" s="64"/>
      <c r="B99" s="64"/>
      <c r="C99" s="64"/>
      <c r="D99" s="64"/>
      <c r="G99" s="64"/>
      <c r="H99" s="64"/>
    </row>
    <row r="101" spans="1:12" x14ac:dyDescent="0.2">
      <c r="F101" s="76"/>
    </row>
    <row r="102" spans="1:12" x14ac:dyDescent="0.2">
      <c r="F102" s="93"/>
    </row>
    <row r="103" spans="1:12" x14ac:dyDescent="0.2">
      <c r="I103" s="64"/>
      <c r="J103" s="64"/>
      <c r="K103" s="64"/>
      <c r="L103" s="64"/>
    </row>
    <row r="104" spans="1:12" x14ac:dyDescent="0.2">
      <c r="G104" s="64"/>
      <c r="H104" s="64"/>
      <c r="I104" s="64"/>
      <c r="J104" s="64"/>
    </row>
    <row r="105" spans="1:12" x14ac:dyDescent="0.2">
      <c r="G105" s="64"/>
      <c r="H105" s="64"/>
      <c r="I105" s="64"/>
      <c r="J105" s="64"/>
    </row>
    <row r="106" spans="1:12" x14ac:dyDescent="0.2">
      <c r="G106" s="64"/>
      <c r="H106" s="64"/>
      <c r="I106" s="64"/>
      <c r="J106" s="64"/>
    </row>
    <row r="107" spans="1:12" x14ac:dyDescent="0.2">
      <c r="A107" s="94"/>
      <c r="B107" s="94"/>
      <c r="C107" s="94" t="s">
        <v>45</v>
      </c>
      <c r="G107" s="64"/>
      <c r="H107" s="64"/>
      <c r="I107" s="64"/>
      <c r="J107" s="64"/>
    </row>
    <row r="108" spans="1:12" x14ac:dyDescent="0.2">
      <c r="A108" s="95"/>
      <c r="B108" s="96"/>
      <c r="C108" s="95">
        <f>+'INF 01'!D53</f>
        <v>46888200</v>
      </c>
      <c r="G108" s="64"/>
      <c r="H108" s="64"/>
      <c r="I108" s="64"/>
      <c r="J108" s="64"/>
    </row>
    <row r="109" spans="1:12" x14ac:dyDescent="0.2">
      <c r="A109" s="95"/>
      <c r="B109" s="96"/>
      <c r="C109" s="95">
        <f>+'INF 02'!$D$53</f>
        <v>46492600</v>
      </c>
      <c r="G109" s="64"/>
      <c r="H109" s="64"/>
      <c r="I109" s="64"/>
      <c r="J109" s="64"/>
    </row>
    <row r="110" spans="1:12" x14ac:dyDescent="0.2">
      <c r="A110" s="95"/>
      <c r="B110" s="96"/>
      <c r="C110" s="95">
        <f>+'INF 03'!D53</f>
        <v>45571900</v>
      </c>
      <c r="G110" s="64"/>
      <c r="H110" s="64"/>
      <c r="I110" s="64"/>
      <c r="J110" s="64"/>
    </row>
    <row r="111" spans="1:12" x14ac:dyDescent="0.2">
      <c r="A111" s="95"/>
      <c r="B111" s="96"/>
      <c r="C111" s="95">
        <f>+'INF 04'!D53</f>
        <v>52370500</v>
      </c>
      <c r="G111" s="64"/>
      <c r="H111" s="64"/>
      <c r="I111" s="64"/>
      <c r="J111" s="64"/>
    </row>
    <row r="112" spans="1:12" x14ac:dyDescent="0.2">
      <c r="A112" s="95"/>
      <c r="B112" s="96"/>
      <c r="C112" s="95">
        <f>+'INF 05'!D53</f>
        <v>55637500</v>
      </c>
      <c r="G112" s="64"/>
      <c r="H112" s="64"/>
      <c r="I112" s="64"/>
      <c r="J112" s="64"/>
    </row>
    <row r="113" spans="1:10" x14ac:dyDescent="0.2">
      <c r="A113" s="95"/>
      <c r="B113" s="96"/>
      <c r="C113" s="95">
        <f>+'INF 06'!D53</f>
        <v>56302100</v>
      </c>
      <c r="G113" s="64"/>
      <c r="H113" s="64"/>
      <c r="I113" s="64"/>
      <c r="J113" s="64"/>
    </row>
    <row r="114" spans="1:10" x14ac:dyDescent="0.2">
      <c r="A114" s="95"/>
      <c r="B114" s="96"/>
      <c r="C114" s="95">
        <f>+'INF 07'!D53</f>
        <v>57199700</v>
      </c>
      <c r="G114" s="64"/>
      <c r="H114" s="64"/>
      <c r="I114" s="64"/>
      <c r="J114" s="64"/>
    </row>
    <row r="115" spans="1:10" x14ac:dyDescent="0.2">
      <c r="A115" s="95"/>
      <c r="B115" s="96"/>
      <c r="C115" s="95">
        <f>+'INF 08'!D53</f>
        <v>54242400</v>
      </c>
      <c r="G115" s="64"/>
      <c r="H115" s="64"/>
      <c r="I115" s="64"/>
      <c r="J115" s="64"/>
    </row>
    <row r="116" spans="1:10" x14ac:dyDescent="0.2">
      <c r="A116" s="95"/>
      <c r="B116" s="96"/>
      <c r="C116" s="95">
        <f>+'INF 09'!D53</f>
        <v>59629600</v>
      </c>
      <c r="G116" s="64"/>
      <c r="H116" s="64"/>
      <c r="I116" s="64"/>
      <c r="J116" s="64"/>
    </row>
    <row r="117" spans="1:10" x14ac:dyDescent="0.2">
      <c r="A117" s="95"/>
      <c r="B117" s="96"/>
      <c r="C117" s="95">
        <f>+'INF 10'!D53</f>
        <v>43473800</v>
      </c>
      <c r="G117" s="64"/>
      <c r="H117" s="64"/>
      <c r="I117" s="64"/>
      <c r="J117" s="64"/>
    </row>
    <row r="118" spans="1:10" x14ac:dyDescent="0.2">
      <c r="A118" s="95"/>
      <c r="B118" s="96"/>
      <c r="C118" s="95">
        <f>+'INF 11'!D53</f>
        <v>58027800</v>
      </c>
      <c r="G118" s="64"/>
      <c r="H118" s="64"/>
      <c r="I118" s="64"/>
      <c r="J118" s="64"/>
    </row>
    <row r="119" spans="1:10" x14ac:dyDescent="0.2">
      <c r="A119" s="95"/>
      <c r="B119" s="96"/>
      <c r="C119" s="95">
        <f>+'INF 12'!D53</f>
        <v>61938200</v>
      </c>
      <c r="G119" s="64"/>
      <c r="H119" s="64"/>
      <c r="I119" s="64"/>
      <c r="J119" s="64"/>
    </row>
    <row r="120" spans="1:10" x14ac:dyDescent="0.2">
      <c r="A120" s="95"/>
      <c r="B120" s="96"/>
      <c r="C120" s="95">
        <f>+'INF 13'!D53</f>
        <v>64907800</v>
      </c>
      <c r="G120" s="64"/>
      <c r="H120" s="64"/>
      <c r="I120" s="64"/>
      <c r="J120" s="64"/>
    </row>
    <row r="121" spans="1:10" x14ac:dyDescent="0.2">
      <c r="A121" s="95"/>
      <c r="B121" s="96"/>
      <c r="C121" s="95">
        <f>+'INF 14'!D53</f>
        <v>70394600</v>
      </c>
    </row>
    <row r="122" spans="1:10" x14ac:dyDescent="0.2">
      <c r="A122" s="95"/>
      <c r="B122" s="96"/>
      <c r="C122" s="95">
        <f>+'INF 15'!D53</f>
        <v>52885200</v>
      </c>
    </row>
    <row r="123" spans="1:10" x14ac:dyDescent="0.2">
      <c r="A123" s="95"/>
      <c r="B123" s="96"/>
      <c r="C123" s="95">
        <f>+'INF 16'!D53</f>
        <v>59067800</v>
      </c>
    </row>
    <row r="124" spans="1:10" x14ac:dyDescent="0.2">
      <c r="A124" s="95"/>
      <c r="B124" s="96"/>
      <c r="C124" s="95">
        <f>+'INF 17'!D53</f>
        <v>54989200</v>
      </c>
    </row>
    <row r="125" spans="1:10" x14ac:dyDescent="0.2">
      <c r="A125" s="95"/>
      <c r="B125" s="96"/>
      <c r="C125" s="95">
        <f>+'INF 18'!D53</f>
        <v>51488700</v>
      </c>
    </row>
    <row r="126" spans="1:10" x14ac:dyDescent="0.2">
      <c r="A126" s="95"/>
      <c r="B126" s="96"/>
      <c r="C126" s="95">
        <f>+'INF 19'!D53</f>
        <v>55410200</v>
      </c>
    </row>
    <row r="127" spans="1:10" x14ac:dyDescent="0.2">
      <c r="A127" s="95"/>
      <c r="B127" s="96"/>
      <c r="C127" s="95">
        <f>+'INF 20'!D53</f>
        <v>56929100</v>
      </c>
    </row>
    <row r="128" spans="1:10" x14ac:dyDescent="0.2">
      <c r="A128" s="95"/>
      <c r="B128" s="96"/>
      <c r="C128" s="95">
        <f>+'INF 21'!D53</f>
        <v>56501500</v>
      </c>
    </row>
    <row r="129" spans="1:3" x14ac:dyDescent="0.2">
      <c r="A129" s="95"/>
      <c r="B129" s="96"/>
      <c r="C129" s="95">
        <f>+'INF 22'!D53</f>
        <v>49703100</v>
      </c>
    </row>
    <row r="130" spans="1:3" x14ac:dyDescent="0.2">
      <c r="A130" s="95"/>
      <c r="B130" s="96"/>
      <c r="C130" s="95">
        <f>+'INF 23'!D53</f>
        <v>51090500</v>
      </c>
    </row>
    <row r="131" spans="1:3" x14ac:dyDescent="0.2">
      <c r="A131" s="95"/>
      <c r="B131" s="96"/>
      <c r="C131" s="95">
        <f>+'INF 24'!D53</f>
        <v>0</v>
      </c>
    </row>
    <row r="132" spans="1:3" x14ac:dyDescent="0.2">
      <c r="A132" s="95"/>
      <c r="B132" s="96"/>
      <c r="C132" s="96">
        <f>+'INF 25'!D53</f>
        <v>0</v>
      </c>
    </row>
    <row r="133" spans="1:3" x14ac:dyDescent="0.2">
      <c r="A133" s="95"/>
      <c r="B133" s="96"/>
      <c r="C133" s="96">
        <f>+'INF 26'!D53</f>
        <v>0</v>
      </c>
    </row>
    <row r="134" spans="1:3" x14ac:dyDescent="0.2">
      <c r="A134" s="95"/>
      <c r="B134" s="96"/>
      <c r="C134" s="96">
        <f>+'INF 27'!D53</f>
        <v>0</v>
      </c>
    </row>
    <row r="135" spans="1:3" x14ac:dyDescent="0.2">
      <c r="A135" s="95"/>
      <c r="B135" s="96"/>
      <c r="C135" s="96">
        <f>+'INF 28'!D53</f>
        <v>0</v>
      </c>
    </row>
    <row r="136" spans="1:3" x14ac:dyDescent="0.2">
      <c r="A136" s="95"/>
      <c r="B136" s="96"/>
      <c r="C136" s="96">
        <f>+'INF 29'!D53</f>
        <v>0</v>
      </c>
    </row>
    <row r="137" spans="1:3" x14ac:dyDescent="0.2">
      <c r="A137" s="95"/>
      <c r="B137" s="96"/>
      <c r="C137" s="96">
        <f>+'INF 30'!D53</f>
        <v>0</v>
      </c>
    </row>
    <row r="138" spans="1:3" x14ac:dyDescent="0.2">
      <c r="A138" s="95"/>
      <c r="B138" s="96"/>
      <c r="C138" s="96">
        <f>+'INF 31'!D53</f>
        <v>0</v>
      </c>
    </row>
  </sheetData>
  <sheetProtection algorithmName="SHA-512" hashValue="4Is3hs8N0vqxgDe5sb/8In3L2NUVx9FwknNCu1jLeGjFVxHryU6vCa0HUHOqfOrXw+Ed5LV29JRgxvhPgS23Nw==" saltValue="Pv2ZCouWaqqFTWKO/xiUXw==" spinCount="100000" sheet="1" objects="1" scenarios="1"/>
  <mergeCells count="24">
    <mergeCell ref="B73:C73"/>
    <mergeCell ref="A76:J76"/>
    <mergeCell ref="A87:C87"/>
    <mergeCell ref="A58:D58"/>
    <mergeCell ref="A66:B66"/>
    <mergeCell ref="B69:C69"/>
    <mergeCell ref="B70:C70"/>
    <mergeCell ref="B71:C71"/>
    <mergeCell ref="B72:C72"/>
    <mergeCell ref="E58:H58"/>
    <mergeCell ref="E66:F66"/>
    <mergeCell ref="B74:C74"/>
    <mergeCell ref="B6:C6"/>
    <mergeCell ref="B8:C8"/>
    <mergeCell ref="A10:H10"/>
    <mergeCell ref="A26:H26"/>
    <mergeCell ref="A42:I42"/>
    <mergeCell ref="F8:H8"/>
    <mergeCell ref="A1:A4"/>
    <mergeCell ref="B1:F4"/>
    <mergeCell ref="G1:H1"/>
    <mergeCell ref="G2:H2"/>
    <mergeCell ref="G3:H3"/>
    <mergeCell ref="G4:H4"/>
  </mergeCells>
  <printOptions horizontalCentered="1" verticalCentered="1"/>
  <pageMargins left="0.59027777777777779" right="0.39374999999999999" top="0.19652777777777777" bottom="0.59027777777777779" header="0.51180555555555551" footer="0"/>
  <pageSetup scale="46" firstPageNumber="0" orientation="portrait" horizontalDpi="300" verticalDpi="300" r:id="rId1"/>
  <headerFooter alignWithMargins="0">
    <oddFooter>&amp;Lversion 3&amp;C&amp;D - &amp;T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J114"/>
  <sheetViews>
    <sheetView topLeftCell="A61" zoomScale="90" zoomScaleNormal="90" workbookViewId="0">
      <selection activeCell="A78" sqref="A78:J78"/>
    </sheetView>
  </sheetViews>
  <sheetFormatPr baseColWidth="10" defaultRowHeight="12.75" x14ac:dyDescent="0.2"/>
  <cols>
    <col min="1" max="1" width="21.85546875" style="17" customWidth="1"/>
    <col min="2" max="2" width="14.28515625" style="17" customWidth="1"/>
    <col min="3" max="3" width="13.5703125" style="17" customWidth="1"/>
    <col min="4" max="4" width="14.42578125" style="17" customWidth="1"/>
    <col min="5" max="6" width="13.5703125" style="17" customWidth="1"/>
    <col min="7" max="7" width="13.140625" style="17" customWidth="1"/>
    <col min="8" max="8" width="13.5703125" style="17" customWidth="1"/>
    <col min="9" max="9" width="15.140625" style="17" customWidth="1"/>
    <col min="10" max="16384" width="11.42578125" style="17"/>
  </cols>
  <sheetData>
    <row r="1" spans="1:8" ht="48" customHeight="1" x14ac:dyDescent="0.2">
      <c r="A1" s="167"/>
      <c r="B1" s="168" t="s">
        <v>50</v>
      </c>
      <c r="C1" s="168"/>
      <c r="D1" s="168"/>
      <c r="E1" s="168"/>
      <c r="F1" s="169"/>
      <c r="G1" s="170"/>
      <c r="H1" s="170"/>
    </row>
    <row r="2" spans="1:8" x14ac:dyDescent="0.15">
      <c r="A2" s="167"/>
      <c r="B2" s="167"/>
      <c r="C2" s="168"/>
      <c r="D2" s="168"/>
      <c r="E2" s="168"/>
      <c r="F2" s="168"/>
      <c r="G2" s="171" t="s">
        <v>51</v>
      </c>
      <c r="H2" s="171" t="s">
        <v>0</v>
      </c>
    </row>
    <row r="3" spans="1:8" ht="14.25" customHeight="1" x14ac:dyDescent="0.15">
      <c r="A3" s="167"/>
      <c r="B3" s="167"/>
      <c r="C3" s="168"/>
      <c r="D3" s="168"/>
      <c r="E3" s="168"/>
      <c r="F3" s="168"/>
      <c r="G3" s="172" t="s">
        <v>49</v>
      </c>
      <c r="H3" s="172" t="s">
        <v>1</v>
      </c>
    </row>
    <row r="4" spans="1:8" ht="14.25" customHeight="1" x14ac:dyDescent="0.15">
      <c r="A4" s="167"/>
      <c r="B4" s="167"/>
      <c r="C4" s="168"/>
      <c r="D4" s="168"/>
      <c r="E4" s="168"/>
      <c r="F4" s="168"/>
      <c r="G4" s="172" t="s">
        <v>2</v>
      </c>
      <c r="H4" s="172" t="s">
        <v>2</v>
      </c>
    </row>
    <row r="5" spans="1:8" ht="14.25" customHeight="1" x14ac:dyDescent="0.2">
      <c r="A5" s="1"/>
      <c r="B5" s="97"/>
      <c r="C5" s="97"/>
      <c r="D5" s="41"/>
      <c r="E5" s="41"/>
      <c r="F5" s="41"/>
      <c r="G5" s="41"/>
      <c r="H5" s="41"/>
    </row>
    <row r="6" spans="1:8" ht="12.75" customHeight="1" x14ac:dyDescent="0.2">
      <c r="A6" s="1" t="s">
        <v>3</v>
      </c>
      <c r="B6" s="173" t="str">
        <f>RIM!B6</f>
        <v>PANDEQUESO</v>
      </c>
      <c r="C6" s="173"/>
      <c r="D6" s="41"/>
    </row>
    <row r="7" spans="1:8" x14ac:dyDescent="0.2">
      <c r="A7" s="1"/>
      <c r="B7" s="93"/>
      <c r="C7" s="93"/>
      <c r="D7" s="41"/>
    </row>
    <row r="8" spans="1:8" ht="12.75" customHeight="1" x14ac:dyDescent="0.2">
      <c r="A8" s="1" t="s">
        <v>5</v>
      </c>
      <c r="B8" s="174">
        <f>RIM!B8+3</f>
        <v>42647</v>
      </c>
      <c r="C8" s="174"/>
      <c r="D8" s="174"/>
      <c r="E8" s="41"/>
      <c r="F8" s="41"/>
      <c r="G8" s="41"/>
      <c r="H8" s="41"/>
    </row>
    <row r="9" spans="1:8" ht="13.5" thickBot="1" x14ac:dyDescent="0.25"/>
    <row r="10" spans="1:8" ht="15.75" customHeight="1" thickBot="1" x14ac:dyDescent="0.25">
      <c r="A10" s="175" t="s">
        <v>6</v>
      </c>
      <c r="B10" s="175"/>
      <c r="C10" s="175"/>
      <c r="D10" s="175"/>
      <c r="E10" s="175"/>
      <c r="F10" s="175"/>
      <c r="G10" s="175"/>
      <c r="H10" s="175"/>
    </row>
    <row r="11" spans="1:8" ht="36.75" thickBot="1" x14ac:dyDescent="0.25">
      <c r="A11" s="23" t="s">
        <v>7</v>
      </c>
      <c r="B11" s="23" t="s">
        <v>8</v>
      </c>
      <c r="C11" s="23" t="s">
        <v>9</v>
      </c>
      <c r="D11" s="23" t="s">
        <v>10</v>
      </c>
      <c r="E11" s="23" t="s">
        <v>11</v>
      </c>
      <c r="F11" s="23" t="s">
        <v>12</v>
      </c>
      <c r="G11" s="23" t="s">
        <v>13</v>
      </c>
      <c r="H11" s="23" t="s">
        <v>14</v>
      </c>
    </row>
    <row r="12" spans="1:8" ht="15" customHeight="1" x14ac:dyDescent="0.2">
      <c r="A12" s="24" t="s">
        <v>15</v>
      </c>
      <c r="B12" s="8">
        <v>773</v>
      </c>
      <c r="C12" s="25">
        <v>7400</v>
      </c>
      <c r="D12" s="25">
        <f t="shared" ref="D12:D20" si="0">C12*B12</f>
        <v>5720200</v>
      </c>
      <c r="E12" s="8">
        <v>25</v>
      </c>
      <c r="F12" s="8">
        <v>0</v>
      </c>
      <c r="G12" s="8">
        <v>0</v>
      </c>
      <c r="H12" s="26">
        <f t="shared" ref="H12:H20" si="1">B12+E12+F12+G12</f>
        <v>798</v>
      </c>
    </row>
    <row r="13" spans="1:8" ht="15" customHeight="1" x14ac:dyDescent="0.2">
      <c r="A13" s="27" t="s">
        <v>16</v>
      </c>
      <c r="B13" s="10">
        <v>78</v>
      </c>
      <c r="C13" s="25">
        <v>3400</v>
      </c>
      <c r="D13" s="28">
        <f t="shared" si="0"/>
        <v>265200</v>
      </c>
      <c r="E13" s="8">
        <v>0</v>
      </c>
      <c r="F13" s="8">
        <v>0</v>
      </c>
      <c r="G13" s="8">
        <v>0</v>
      </c>
      <c r="H13" s="29">
        <f t="shared" si="1"/>
        <v>78</v>
      </c>
    </row>
    <row r="14" spans="1:8" ht="15" customHeight="1" x14ac:dyDescent="0.2">
      <c r="A14" s="27" t="s">
        <v>17</v>
      </c>
      <c r="B14" s="10">
        <v>978</v>
      </c>
      <c r="C14" s="25">
        <v>8100</v>
      </c>
      <c r="D14" s="28">
        <f t="shared" si="0"/>
        <v>7921800</v>
      </c>
      <c r="E14" s="8">
        <v>1</v>
      </c>
      <c r="F14" s="8">
        <v>0</v>
      </c>
      <c r="G14" s="8">
        <v>0</v>
      </c>
      <c r="H14" s="29">
        <f t="shared" si="1"/>
        <v>979</v>
      </c>
    </row>
    <row r="15" spans="1:8" ht="15" customHeight="1" x14ac:dyDescent="0.2">
      <c r="A15" s="27" t="s">
        <v>18</v>
      </c>
      <c r="B15" s="10">
        <v>128</v>
      </c>
      <c r="C15" s="25">
        <v>17200</v>
      </c>
      <c r="D15" s="28">
        <f t="shared" si="0"/>
        <v>2201600</v>
      </c>
      <c r="E15" s="8">
        <v>0</v>
      </c>
      <c r="F15" s="8">
        <v>0</v>
      </c>
      <c r="G15" s="8">
        <v>0</v>
      </c>
      <c r="H15" s="29">
        <f t="shared" si="1"/>
        <v>128</v>
      </c>
    </row>
    <row r="16" spans="1:8" ht="15" customHeight="1" x14ac:dyDescent="0.2">
      <c r="A16" s="27" t="s">
        <v>19</v>
      </c>
      <c r="B16" s="10">
        <v>73</v>
      </c>
      <c r="C16" s="25">
        <v>22000</v>
      </c>
      <c r="D16" s="28">
        <f t="shared" si="0"/>
        <v>1606000</v>
      </c>
      <c r="E16" s="8">
        <v>0</v>
      </c>
      <c r="F16" s="8">
        <v>0</v>
      </c>
      <c r="G16" s="8">
        <v>0</v>
      </c>
      <c r="H16" s="29">
        <f t="shared" si="1"/>
        <v>73</v>
      </c>
    </row>
    <row r="17" spans="1:8" ht="15" customHeight="1" x14ac:dyDescent="0.2">
      <c r="A17" s="27" t="s">
        <v>20</v>
      </c>
      <c r="B17" s="10">
        <v>292</v>
      </c>
      <c r="C17" s="25">
        <v>25000</v>
      </c>
      <c r="D17" s="28">
        <f t="shared" si="0"/>
        <v>7300000</v>
      </c>
      <c r="E17" s="8">
        <v>0</v>
      </c>
      <c r="F17" s="8">
        <v>0</v>
      </c>
      <c r="G17" s="8">
        <v>0</v>
      </c>
      <c r="H17" s="29">
        <f t="shared" si="1"/>
        <v>292</v>
      </c>
    </row>
    <row r="18" spans="1:8" ht="15" customHeight="1" x14ac:dyDescent="0.2">
      <c r="A18" s="27" t="s">
        <v>21</v>
      </c>
      <c r="B18" s="10">
        <v>2</v>
      </c>
      <c r="C18" s="25">
        <v>5700</v>
      </c>
      <c r="D18" s="28">
        <f t="shared" si="0"/>
        <v>11400</v>
      </c>
      <c r="E18" s="8">
        <v>0</v>
      </c>
      <c r="F18" s="8">
        <v>0</v>
      </c>
      <c r="G18" s="8">
        <v>0</v>
      </c>
      <c r="H18" s="29">
        <f t="shared" si="1"/>
        <v>2</v>
      </c>
    </row>
    <row r="19" spans="1:8" ht="15" customHeight="1" x14ac:dyDescent="0.2">
      <c r="A19" s="27" t="s">
        <v>22</v>
      </c>
      <c r="B19" s="10">
        <v>4</v>
      </c>
      <c r="C19" s="25">
        <v>7400</v>
      </c>
      <c r="D19" s="28">
        <f t="shared" si="0"/>
        <v>29600</v>
      </c>
      <c r="E19" s="8">
        <v>0</v>
      </c>
      <c r="F19" s="8">
        <v>0</v>
      </c>
      <c r="G19" s="8">
        <v>0</v>
      </c>
      <c r="H19" s="29">
        <f t="shared" si="1"/>
        <v>4</v>
      </c>
    </row>
    <row r="20" spans="1:8" ht="15" customHeight="1" thickBot="1" x14ac:dyDescent="0.25">
      <c r="A20" s="98" t="s">
        <v>23</v>
      </c>
      <c r="B20" s="12">
        <v>0</v>
      </c>
      <c r="C20" s="99">
        <v>7700</v>
      </c>
      <c r="D20" s="100">
        <f t="shared" si="0"/>
        <v>0</v>
      </c>
      <c r="E20" s="8">
        <v>0</v>
      </c>
      <c r="F20" s="8">
        <v>0</v>
      </c>
      <c r="G20" s="8">
        <v>0</v>
      </c>
      <c r="H20" s="29">
        <f t="shared" si="1"/>
        <v>0</v>
      </c>
    </row>
    <row r="21" spans="1:8" ht="15" customHeight="1" thickBot="1" x14ac:dyDescent="0.25">
      <c r="A21" s="101" t="s">
        <v>24</v>
      </c>
      <c r="B21" s="102">
        <f>SUM(B12:B20)</f>
        <v>2328</v>
      </c>
      <c r="C21" s="137"/>
      <c r="D21" s="103">
        <f>SUM(D12:D20)</f>
        <v>25055800</v>
      </c>
      <c r="E21" s="104">
        <f>SUM(E12:E20)</f>
        <v>26</v>
      </c>
      <c r="F21" s="104">
        <f t="shared" ref="F21:G21" si="2">SUM(F12:F20)</f>
        <v>0</v>
      </c>
      <c r="G21" s="104">
        <f t="shared" si="2"/>
        <v>0</v>
      </c>
      <c r="H21" s="106">
        <f>SUM(H12:H20)</f>
        <v>2354</v>
      </c>
    </row>
    <row r="22" spans="1:8" ht="15" customHeight="1" x14ac:dyDescent="0.2">
      <c r="A22" s="107" t="s">
        <v>25</v>
      </c>
      <c r="B22" s="108">
        <f>SUM(B12:B17)</f>
        <v>2322</v>
      </c>
      <c r="C22" s="138"/>
      <c r="D22" s="15">
        <f>+B22*278</f>
        <v>645516</v>
      </c>
      <c r="E22" s="37"/>
      <c r="F22" s="37"/>
      <c r="G22" s="37"/>
      <c r="H22" s="37"/>
    </row>
    <row r="23" spans="1:8" ht="15" customHeight="1" x14ac:dyDescent="0.2">
      <c r="A23" s="34" t="s">
        <v>26</v>
      </c>
      <c r="B23" s="139"/>
      <c r="C23" s="139"/>
      <c r="D23" s="3">
        <v>9300</v>
      </c>
      <c r="E23" s="41"/>
      <c r="F23" s="41"/>
      <c r="G23" s="41"/>
      <c r="H23" s="41"/>
    </row>
    <row r="24" spans="1:8" ht="15" customHeight="1" thickBot="1" x14ac:dyDescent="0.25">
      <c r="A24" s="38" t="s">
        <v>27</v>
      </c>
      <c r="B24" s="140"/>
      <c r="C24" s="140"/>
      <c r="D24" s="40">
        <f>D23+D21</f>
        <v>25065100</v>
      </c>
      <c r="E24" s="41"/>
      <c r="F24" s="41"/>
      <c r="G24" s="41"/>
      <c r="H24" s="41"/>
    </row>
    <row r="25" spans="1:8" ht="13.5" thickBot="1" x14ac:dyDescent="0.25"/>
    <row r="26" spans="1:8" ht="15.75" customHeight="1" thickBot="1" x14ac:dyDescent="0.25">
      <c r="A26" s="175" t="s">
        <v>28</v>
      </c>
      <c r="B26" s="175"/>
      <c r="C26" s="175"/>
      <c r="D26" s="175"/>
      <c r="E26" s="175"/>
      <c r="F26" s="175"/>
      <c r="G26" s="175"/>
      <c r="H26" s="175"/>
    </row>
    <row r="27" spans="1:8" ht="36.75" thickBot="1" x14ac:dyDescent="0.25">
      <c r="A27" s="23" t="s">
        <v>7</v>
      </c>
      <c r="B27" s="23" t="s">
        <v>8</v>
      </c>
      <c r="C27" s="23" t="s">
        <v>9</v>
      </c>
      <c r="D27" s="23" t="s">
        <v>10</v>
      </c>
      <c r="E27" s="23" t="s">
        <v>11</v>
      </c>
      <c r="F27" s="23" t="s">
        <v>12</v>
      </c>
      <c r="G27" s="23" t="s">
        <v>13</v>
      </c>
      <c r="H27" s="23" t="s">
        <v>29</v>
      </c>
    </row>
    <row r="28" spans="1:8" ht="15" customHeight="1" x14ac:dyDescent="0.2">
      <c r="A28" s="109" t="s">
        <v>15</v>
      </c>
      <c r="B28" s="11">
        <v>857</v>
      </c>
      <c r="C28" s="25">
        <f>C12</f>
        <v>7400</v>
      </c>
      <c r="D28" s="110">
        <f t="shared" ref="D28:D36" si="3">C28*B28</f>
        <v>6341800</v>
      </c>
      <c r="E28" s="8">
        <v>27</v>
      </c>
      <c r="F28" s="8">
        <v>0</v>
      </c>
      <c r="G28" s="8">
        <v>0</v>
      </c>
      <c r="H28" s="111">
        <f t="shared" ref="H28:H36" si="4">B28+E28+F28+G28</f>
        <v>884</v>
      </c>
    </row>
    <row r="29" spans="1:8" ht="15" customHeight="1" x14ac:dyDescent="0.2">
      <c r="A29" s="27" t="s">
        <v>16</v>
      </c>
      <c r="B29" s="10">
        <v>73</v>
      </c>
      <c r="C29" s="25">
        <f t="shared" ref="C29:C36" si="5">C13</f>
        <v>3400</v>
      </c>
      <c r="D29" s="28">
        <f t="shared" si="3"/>
        <v>248200</v>
      </c>
      <c r="E29" s="8">
        <v>0</v>
      </c>
      <c r="F29" s="8">
        <v>0</v>
      </c>
      <c r="G29" s="8">
        <v>0</v>
      </c>
      <c r="H29" s="29">
        <f t="shared" si="4"/>
        <v>73</v>
      </c>
    </row>
    <row r="30" spans="1:8" ht="15" customHeight="1" x14ac:dyDescent="0.2">
      <c r="A30" s="27" t="s">
        <v>17</v>
      </c>
      <c r="B30" s="10">
        <v>1062</v>
      </c>
      <c r="C30" s="25">
        <f t="shared" si="5"/>
        <v>8100</v>
      </c>
      <c r="D30" s="28">
        <f t="shared" si="3"/>
        <v>8602200</v>
      </c>
      <c r="E30" s="8">
        <v>4</v>
      </c>
      <c r="F30" s="8">
        <v>0</v>
      </c>
      <c r="G30" s="8">
        <v>0</v>
      </c>
      <c r="H30" s="29">
        <f t="shared" si="4"/>
        <v>1066</v>
      </c>
    </row>
    <row r="31" spans="1:8" ht="15" customHeight="1" x14ac:dyDescent="0.2">
      <c r="A31" s="27" t="s">
        <v>18</v>
      </c>
      <c r="B31" s="10">
        <v>162</v>
      </c>
      <c r="C31" s="25">
        <f t="shared" si="5"/>
        <v>17200</v>
      </c>
      <c r="D31" s="28">
        <f t="shared" si="3"/>
        <v>2786400</v>
      </c>
      <c r="E31" s="8">
        <v>0</v>
      </c>
      <c r="F31" s="8">
        <v>0</v>
      </c>
      <c r="G31" s="8">
        <v>0</v>
      </c>
      <c r="H31" s="29">
        <f t="shared" si="4"/>
        <v>162</v>
      </c>
    </row>
    <row r="32" spans="1:8" ht="15" customHeight="1" x14ac:dyDescent="0.2">
      <c r="A32" s="27" t="s">
        <v>19</v>
      </c>
      <c r="B32" s="10">
        <v>122</v>
      </c>
      <c r="C32" s="25">
        <f t="shared" si="5"/>
        <v>22000</v>
      </c>
      <c r="D32" s="28">
        <f t="shared" si="3"/>
        <v>2684000</v>
      </c>
      <c r="E32" s="8">
        <v>0</v>
      </c>
      <c r="F32" s="8">
        <v>0</v>
      </c>
      <c r="G32" s="8">
        <v>0</v>
      </c>
      <c r="H32" s="29">
        <f t="shared" si="4"/>
        <v>122</v>
      </c>
    </row>
    <row r="33" spans="1:8" ht="15" customHeight="1" x14ac:dyDescent="0.2">
      <c r="A33" s="27" t="s">
        <v>20</v>
      </c>
      <c r="B33" s="10">
        <v>264</v>
      </c>
      <c r="C33" s="25">
        <f t="shared" si="5"/>
        <v>25000</v>
      </c>
      <c r="D33" s="28">
        <f t="shared" si="3"/>
        <v>6600000</v>
      </c>
      <c r="E33" s="8">
        <v>0</v>
      </c>
      <c r="F33" s="8">
        <v>0</v>
      </c>
      <c r="G33" s="8">
        <v>0</v>
      </c>
      <c r="H33" s="29">
        <f t="shared" si="4"/>
        <v>264</v>
      </c>
    </row>
    <row r="34" spans="1:8" ht="15" customHeight="1" x14ac:dyDescent="0.2">
      <c r="A34" s="27" t="s">
        <v>21</v>
      </c>
      <c r="B34" s="10">
        <v>0</v>
      </c>
      <c r="C34" s="25">
        <f t="shared" si="5"/>
        <v>5700</v>
      </c>
      <c r="D34" s="28">
        <f t="shared" si="3"/>
        <v>0</v>
      </c>
      <c r="E34" s="8">
        <v>0</v>
      </c>
      <c r="F34" s="8">
        <v>0</v>
      </c>
      <c r="G34" s="8">
        <v>0</v>
      </c>
      <c r="H34" s="29">
        <f t="shared" si="4"/>
        <v>0</v>
      </c>
    </row>
    <row r="35" spans="1:8" ht="15" customHeight="1" x14ac:dyDescent="0.2">
      <c r="A35" s="27" t="s">
        <v>22</v>
      </c>
      <c r="B35" s="10">
        <v>6</v>
      </c>
      <c r="C35" s="25">
        <f t="shared" si="5"/>
        <v>7400</v>
      </c>
      <c r="D35" s="28">
        <f t="shared" si="3"/>
        <v>44400</v>
      </c>
      <c r="E35" s="8">
        <v>0</v>
      </c>
      <c r="F35" s="8">
        <v>0</v>
      </c>
      <c r="G35" s="8">
        <v>0</v>
      </c>
      <c r="H35" s="29">
        <f t="shared" si="4"/>
        <v>6</v>
      </c>
    </row>
    <row r="36" spans="1:8" ht="15" customHeight="1" thickBot="1" x14ac:dyDescent="0.25">
      <c r="A36" s="98" t="s">
        <v>23</v>
      </c>
      <c r="B36" s="12">
        <v>1</v>
      </c>
      <c r="C36" s="25">
        <f t="shared" si="5"/>
        <v>7700</v>
      </c>
      <c r="D36" s="100">
        <f t="shared" si="3"/>
        <v>7700</v>
      </c>
      <c r="E36" s="8">
        <v>0</v>
      </c>
      <c r="F36" s="8">
        <v>0</v>
      </c>
      <c r="G36" s="8">
        <v>0</v>
      </c>
      <c r="H36" s="29">
        <f t="shared" si="4"/>
        <v>1</v>
      </c>
    </row>
    <row r="37" spans="1:8" ht="15" customHeight="1" thickBot="1" x14ac:dyDescent="0.25">
      <c r="A37" s="101" t="s">
        <v>24</v>
      </c>
      <c r="B37" s="102">
        <f>SUM(B28:B36)</f>
        <v>2547</v>
      </c>
      <c r="C37" s="112"/>
      <c r="D37" s="103">
        <f>SUM(D28:D36)</f>
        <v>27314700</v>
      </c>
      <c r="E37" s="104">
        <f>SUM(E28:E36)</f>
        <v>31</v>
      </c>
      <c r="F37" s="104">
        <f t="shared" ref="F37:G37" si="6">SUM(F28:F36)</f>
        <v>0</v>
      </c>
      <c r="G37" s="104">
        <f t="shared" si="6"/>
        <v>0</v>
      </c>
      <c r="H37" s="106">
        <f>SUM(H28:H36)</f>
        <v>2578</v>
      </c>
    </row>
    <row r="38" spans="1:8" ht="15" customHeight="1" x14ac:dyDescent="0.2">
      <c r="A38" s="107" t="s">
        <v>25</v>
      </c>
      <c r="B38" s="108">
        <f>SUM(B28:B33)</f>
        <v>2540</v>
      </c>
      <c r="C38" s="138"/>
      <c r="D38" s="15">
        <f>+B38*278</f>
        <v>706120</v>
      </c>
      <c r="E38" s="37"/>
      <c r="F38" s="37"/>
      <c r="G38" s="37"/>
      <c r="H38" s="37"/>
    </row>
    <row r="39" spans="1:8" ht="15" customHeight="1" x14ac:dyDescent="0.2">
      <c r="A39" s="34" t="s">
        <v>26</v>
      </c>
      <c r="B39" s="139"/>
      <c r="C39" s="139"/>
      <c r="D39" s="3">
        <v>4800</v>
      </c>
      <c r="E39" s="41"/>
      <c r="F39" s="41"/>
      <c r="G39" s="41"/>
      <c r="H39" s="41"/>
    </row>
    <row r="40" spans="1:8" ht="15" customHeight="1" thickBot="1" x14ac:dyDescent="0.25">
      <c r="A40" s="38" t="s">
        <v>30</v>
      </c>
      <c r="B40" s="140"/>
      <c r="C40" s="140"/>
      <c r="D40" s="40">
        <f>D39+D37</f>
        <v>27319500</v>
      </c>
      <c r="E40" s="41"/>
      <c r="F40" s="41"/>
      <c r="G40" s="41"/>
      <c r="H40" s="41"/>
    </row>
    <row r="41" spans="1:8" ht="12.75" customHeight="1" thickBot="1" x14ac:dyDescent="0.25">
      <c r="A41" s="93"/>
      <c r="B41" s="41"/>
      <c r="C41" s="41"/>
      <c r="D41" s="80"/>
      <c r="E41" s="41"/>
      <c r="F41" s="41"/>
      <c r="G41" s="41"/>
      <c r="H41" s="41"/>
    </row>
    <row r="42" spans="1:8" ht="12.75" customHeight="1" thickBot="1" x14ac:dyDescent="0.25">
      <c r="A42" s="175" t="s">
        <v>31</v>
      </c>
      <c r="B42" s="175"/>
      <c r="C42" s="175"/>
      <c r="D42" s="175"/>
      <c r="E42" s="175"/>
      <c r="F42" s="175"/>
      <c r="G42" s="175"/>
      <c r="H42" s="175"/>
    </row>
    <row r="43" spans="1:8" ht="36.75" thickBot="1" x14ac:dyDescent="0.25">
      <c r="A43" s="23" t="s">
        <v>7</v>
      </c>
      <c r="B43" s="23" t="s">
        <v>8</v>
      </c>
      <c r="C43" s="23" t="s">
        <v>9</v>
      </c>
      <c r="D43" s="23" t="s">
        <v>10</v>
      </c>
      <c r="E43" s="23" t="s">
        <v>11</v>
      </c>
      <c r="F43" s="23" t="s">
        <v>12</v>
      </c>
      <c r="G43" s="23" t="s">
        <v>13</v>
      </c>
      <c r="H43" s="23" t="s">
        <v>32</v>
      </c>
    </row>
    <row r="44" spans="1:8" ht="15" customHeight="1" x14ac:dyDescent="0.2">
      <c r="A44" s="24" t="s">
        <v>15</v>
      </c>
      <c r="B44" s="4">
        <f t="shared" ref="B44:B52" si="7">+B12+B28</f>
        <v>1630</v>
      </c>
      <c r="C44" s="25">
        <f>C12</f>
        <v>7400</v>
      </c>
      <c r="D44" s="25">
        <f t="shared" ref="D44:D52" si="8">C44*B44</f>
        <v>12062000</v>
      </c>
      <c r="E44" s="4">
        <f t="shared" ref="E44:G52" si="9">E12+E28</f>
        <v>52</v>
      </c>
      <c r="F44" s="4">
        <f t="shared" si="9"/>
        <v>0</v>
      </c>
      <c r="G44" s="4">
        <f t="shared" si="9"/>
        <v>0</v>
      </c>
      <c r="H44" s="26">
        <f t="shared" ref="H44:H52" si="10">B44+E44+F44+G44</f>
        <v>1682</v>
      </c>
    </row>
    <row r="45" spans="1:8" ht="15" customHeight="1" x14ac:dyDescent="0.2">
      <c r="A45" s="27" t="s">
        <v>16</v>
      </c>
      <c r="B45" s="4">
        <f t="shared" si="7"/>
        <v>151</v>
      </c>
      <c r="C45" s="25">
        <f t="shared" ref="C45:C52" si="11">C13</f>
        <v>3400</v>
      </c>
      <c r="D45" s="28">
        <f t="shared" si="8"/>
        <v>513400</v>
      </c>
      <c r="E45" s="5">
        <f t="shared" si="9"/>
        <v>0</v>
      </c>
      <c r="F45" s="5">
        <f t="shared" si="9"/>
        <v>0</v>
      </c>
      <c r="G45" s="5">
        <f t="shared" si="9"/>
        <v>0</v>
      </c>
      <c r="H45" s="29">
        <f t="shared" si="10"/>
        <v>151</v>
      </c>
    </row>
    <row r="46" spans="1:8" ht="15" customHeight="1" x14ac:dyDescent="0.2">
      <c r="A46" s="27" t="s">
        <v>17</v>
      </c>
      <c r="B46" s="4">
        <f t="shared" si="7"/>
        <v>2040</v>
      </c>
      <c r="C46" s="25">
        <f t="shared" si="11"/>
        <v>8100</v>
      </c>
      <c r="D46" s="28">
        <f t="shared" si="8"/>
        <v>16524000</v>
      </c>
      <c r="E46" s="5">
        <f t="shared" si="9"/>
        <v>5</v>
      </c>
      <c r="F46" s="5">
        <f t="shared" si="9"/>
        <v>0</v>
      </c>
      <c r="G46" s="5">
        <f t="shared" si="9"/>
        <v>0</v>
      </c>
      <c r="H46" s="29">
        <f t="shared" si="10"/>
        <v>2045</v>
      </c>
    </row>
    <row r="47" spans="1:8" ht="15" customHeight="1" x14ac:dyDescent="0.2">
      <c r="A47" s="27" t="s">
        <v>18</v>
      </c>
      <c r="B47" s="4">
        <f t="shared" si="7"/>
        <v>290</v>
      </c>
      <c r="C47" s="25">
        <f t="shared" si="11"/>
        <v>17200</v>
      </c>
      <c r="D47" s="28">
        <f t="shared" si="8"/>
        <v>4988000</v>
      </c>
      <c r="E47" s="5">
        <f t="shared" si="9"/>
        <v>0</v>
      </c>
      <c r="F47" s="5">
        <f t="shared" si="9"/>
        <v>0</v>
      </c>
      <c r="G47" s="5">
        <f t="shared" si="9"/>
        <v>0</v>
      </c>
      <c r="H47" s="29">
        <f t="shared" si="10"/>
        <v>290</v>
      </c>
    </row>
    <row r="48" spans="1:8" ht="15" customHeight="1" x14ac:dyDescent="0.2">
      <c r="A48" s="27" t="s">
        <v>19</v>
      </c>
      <c r="B48" s="4">
        <f t="shared" si="7"/>
        <v>195</v>
      </c>
      <c r="C48" s="25">
        <f t="shared" si="11"/>
        <v>22000</v>
      </c>
      <c r="D48" s="28">
        <f t="shared" si="8"/>
        <v>4290000</v>
      </c>
      <c r="E48" s="5">
        <f t="shared" si="9"/>
        <v>0</v>
      </c>
      <c r="F48" s="5">
        <f t="shared" si="9"/>
        <v>0</v>
      </c>
      <c r="G48" s="5">
        <f t="shared" si="9"/>
        <v>0</v>
      </c>
      <c r="H48" s="29">
        <f t="shared" si="10"/>
        <v>195</v>
      </c>
    </row>
    <row r="49" spans="1:10" ht="15" customHeight="1" x14ac:dyDescent="0.2">
      <c r="A49" s="27" t="s">
        <v>20</v>
      </c>
      <c r="B49" s="4">
        <f t="shared" si="7"/>
        <v>556</v>
      </c>
      <c r="C49" s="25">
        <f t="shared" si="11"/>
        <v>25000</v>
      </c>
      <c r="D49" s="28">
        <f t="shared" si="8"/>
        <v>13900000</v>
      </c>
      <c r="E49" s="5">
        <f t="shared" si="9"/>
        <v>0</v>
      </c>
      <c r="F49" s="5">
        <f t="shared" si="9"/>
        <v>0</v>
      </c>
      <c r="G49" s="5">
        <f t="shared" si="9"/>
        <v>0</v>
      </c>
      <c r="H49" s="29">
        <f t="shared" si="10"/>
        <v>556</v>
      </c>
    </row>
    <row r="50" spans="1:10" ht="15" customHeight="1" x14ac:dyDescent="0.2">
      <c r="A50" s="27" t="s">
        <v>21</v>
      </c>
      <c r="B50" s="4">
        <f t="shared" si="7"/>
        <v>2</v>
      </c>
      <c r="C50" s="25">
        <f t="shared" si="11"/>
        <v>5700</v>
      </c>
      <c r="D50" s="28">
        <f t="shared" si="8"/>
        <v>11400</v>
      </c>
      <c r="E50" s="5">
        <f t="shared" si="9"/>
        <v>0</v>
      </c>
      <c r="F50" s="5">
        <f t="shared" si="9"/>
        <v>0</v>
      </c>
      <c r="G50" s="5">
        <f t="shared" si="9"/>
        <v>0</v>
      </c>
      <c r="H50" s="29">
        <f t="shared" si="10"/>
        <v>2</v>
      </c>
    </row>
    <row r="51" spans="1:10" ht="15" customHeight="1" x14ac:dyDescent="0.2">
      <c r="A51" s="27" t="s">
        <v>22</v>
      </c>
      <c r="B51" s="4">
        <f t="shared" si="7"/>
        <v>10</v>
      </c>
      <c r="C51" s="25">
        <f t="shared" si="11"/>
        <v>7400</v>
      </c>
      <c r="D51" s="28">
        <f t="shared" si="8"/>
        <v>74000</v>
      </c>
      <c r="E51" s="5">
        <f t="shared" si="9"/>
        <v>0</v>
      </c>
      <c r="F51" s="5">
        <f t="shared" si="9"/>
        <v>0</v>
      </c>
      <c r="G51" s="5">
        <f t="shared" si="9"/>
        <v>0</v>
      </c>
      <c r="H51" s="29">
        <f t="shared" si="10"/>
        <v>10</v>
      </c>
    </row>
    <row r="52" spans="1:10" ht="15" customHeight="1" thickBot="1" x14ac:dyDescent="0.25">
      <c r="A52" s="98" t="s">
        <v>23</v>
      </c>
      <c r="B52" s="113">
        <f t="shared" si="7"/>
        <v>1</v>
      </c>
      <c r="C52" s="25">
        <f t="shared" si="11"/>
        <v>7700</v>
      </c>
      <c r="D52" s="100">
        <f t="shared" si="8"/>
        <v>7700</v>
      </c>
      <c r="E52" s="5">
        <f t="shared" si="9"/>
        <v>0</v>
      </c>
      <c r="F52" s="5">
        <f t="shared" si="9"/>
        <v>0</v>
      </c>
      <c r="G52" s="5">
        <f t="shared" si="9"/>
        <v>0</v>
      </c>
      <c r="H52" s="29">
        <f t="shared" si="10"/>
        <v>1</v>
      </c>
    </row>
    <row r="53" spans="1:10" ht="15" customHeight="1" thickBot="1" x14ac:dyDescent="0.25">
      <c r="A53" s="101" t="s">
        <v>24</v>
      </c>
      <c r="B53" s="102">
        <f>SUM(B44:B52)</f>
        <v>4875</v>
      </c>
      <c r="C53" s="141"/>
      <c r="D53" s="103">
        <f>SUM(D44:D52)</f>
        <v>52370500</v>
      </c>
      <c r="E53" s="104">
        <f>SUM(E44:E52)</f>
        <v>57</v>
      </c>
      <c r="F53" s="105">
        <f>SUM(F44:F52)</f>
        <v>0</v>
      </c>
      <c r="G53" s="105">
        <f>SUM(G44:G52)</f>
        <v>0</v>
      </c>
      <c r="H53" s="106">
        <f>SUM(H44:H52)</f>
        <v>4932</v>
      </c>
    </row>
    <row r="54" spans="1:10" ht="15" customHeight="1" x14ac:dyDescent="0.2">
      <c r="A54" s="107" t="s">
        <v>25</v>
      </c>
      <c r="B54" s="108">
        <f>B22+B38</f>
        <v>4862</v>
      </c>
      <c r="C54" s="138"/>
      <c r="D54" s="15">
        <f>D38+D22</f>
        <v>1351636</v>
      </c>
      <c r="E54" s="37"/>
      <c r="F54" s="37"/>
      <c r="G54" s="37"/>
      <c r="H54" s="37"/>
    </row>
    <row r="55" spans="1:10" ht="15" customHeight="1" x14ac:dyDescent="0.2">
      <c r="A55" s="34" t="s">
        <v>26</v>
      </c>
      <c r="B55" s="139"/>
      <c r="C55" s="139"/>
      <c r="D55" s="36">
        <f>D39+D23</f>
        <v>14100</v>
      </c>
      <c r="E55" s="41"/>
      <c r="F55" s="41"/>
      <c r="G55" s="41"/>
      <c r="H55" s="41"/>
    </row>
    <row r="56" spans="1:10" ht="15" customHeight="1" thickBot="1" x14ac:dyDescent="0.25">
      <c r="A56" s="38" t="s">
        <v>27</v>
      </c>
      <c r="B56" s="140"/>
      <c r="C56" s="140"/>
      <c r="D56" s="40">
        <f>D55+D53</f>
        <v>52384600</v>
      </c>
      <c r="E56" s="41"/>
      <c r="F56" s="41"/>
      <c r="G56" s="41"/>
      <c r="H56" s="41"/>
    </row>
    <row r="57" spans="1:10" ht="13.5" thickBot="1" x14ac:dyDescent="0.25">
      <c r="A57" s="63"/>
      <c r="B57" s="41"/>
      <c r="C57" s="41"/>
      <c r="D57" s="114"/>
      <c r="E57" s="41"/>
      <c r="F57" s="41"/>
      <c r="G57" s="41"/>
      <c r="H57" s="41"/>
    </row>
    <row r="58" spans="1:10" ht="21" customHeight="1" x14ac:dyDescent="0.2">
      <c r="A58" s="162" t="s">
        <v>53</v>
      </c>
      <c r="B58" s="163"/>
      <c r="C58" s="163"/>
      <c r="D58" s="164"/>
      <c r="E58" s="162" t="s">
        <v>54</v>
      </c>
      <c r="F58" s="163"/>
      <c r="G58" s="163"/>
      <c r="H58" s="164"/>
      <c r="J58" s="64"/>
    </row>
    <row r="59" spans="1:10" ht="24" x14ac:dyDescent="0.2">
      <c r="A59" s="115" t="s">
        <v>7</v>
      </c>
      <c r="B59" s="116" t="s">
        <v>9</v>
      </c>
      <c r="C59" s="116" t="s">
        <v>33</v>
      </c>
      <c r="D59" s="117" t="s">
        <v>34</v>
      </c>
      <c r="E59" s="115" t="s">
        <v>7</v>
      </c>
      <c r="F59" s="116" t="s">
        <v>9</v>
      </c>
      <c r="G59" s="116" t="s">
        <v>33</v>
      </c>
      <c r="H59" s="117" t="s">
        <v>34</v>
      </c>
      <c r="J59" s="64"/>
    </row>
    <row r="60" spans="1:10" ht="15" hidden="1" customHeight="1" x14ac:dyDescent="0.2">
      <c r="A60" s="147" t="s">
        <v>15</v>
      </c>
      <c r="B60" s="118">
        <v>6400</v>
      </c>
      <c r="C60" s="119">
        <v>0</v>
      </c>
      <c r="D60" s="120">
        <f>B60*C60</f>
        <v>0</v>
      </c>
      <c r="E60" s="147" t="s">
        <v>15</v>
      </c>
      <c r="F60" s="118">
        <v>6400</v>
      </c>
      <c r="G60" s="119">
        <v>0</v>
      </c>
      <c r="H60" s="120">
        <f>F60*G60</f>
        <v>0</v>
      </c>
      <c r="J60" s="64"/>
    </row>
    <row r="61" spans="1:10" ht="15" customHeight="1" x14ac:dyDescent="0.2">
      <c r="A61" s="147"/>
      <c r="B61" s="118">
        <v>6900</v>
      </c>
      <c r="C61" s="13">
        <v>0</v>
      </c>
      <c r="D61" s="120">
        <f t="shared" ref="D61:D66" si="12">B61*C61</f>
        <v>0</v>
      </c>
      <c r="E61" s="147"/>
      <c r="F61" s="118">
        <f>C12</f>
        <v>7400</v>
      </c>
      <c r="G61" s="13">
        <v>10</v>
      </c>
      <c r="H61" s="120">
        <f t="shared" ref="H61:H66" si="13">F61*G61</f>
        <v>74000</v>
      </c>
      <c r="J61" s="64"/>
    </row>
    <row r="62" spans="1:10" ht="15" customHeight="1" x14ac:dyDescent="0.2">
      <c r="A62" s="142" t="s">
        <v>17</v>
      </c>
      <c r="B62" s="118">
        <v>7600</v>
      </c>
      <c r="C62" s="13">
        <v>0</v>
      </c>
      <c r="D62" s="120">
        <f t="shared" si="12"/>
        <v>0</v>
      </c>
      <c r="E62" s="143" t="s">
        <v>17</v>
      </c>
      <c r="F62" s="118">
        <f>C14</f>
        <v>8100</v>
      </c>
      <c r="G62" s="13">
        <v>15</v>
      </c>
      <c r="H62" s="120">
        <f t="shared" si="13"/>
        <v>121500</v>
      </c>
      <c r="J62" s="64"/>
    </row>
    <row r="63" spans="1:10" ht="15" customHeight="1" x14ac:dyDescent="0.2">
      <c r="A63" s="142" t="s">
        <v>18</v>
      </c>
      <c r="B63" s="118">
        <v>16100</v>
      </c>
      <c r="C63" s="13">
        <v>0</v>
      </c>
      <c r="D63" s="120">
        <f t="shared" si="12"/>
        <v>0</v>
      </c>
      <c r="E63" s="143" t="s">
        <v>18</v>
      </c>
      <c r="F63" s="118">
        <f t="shared" ref="F63:F65" si="14">C15</f>
        <v>17200</v>
      </c>
      <c r="G63" s="13">
        <v>3</v>
      </c>
      <c r="H63" s="120">
        <f t="shared" si="13"/>
        <v>51600</v>
      </c>
      <c r="J63" s="64"/>
    </row>
    <row r="64" spans="1:10" ht="15" customHeight="1" x14ac:dyDescent="0.2">
      <c r="A64" s="142" t="s">
        <v>19</v>
      </c>
      <c r="B64" s="118">
        <v>20600</v>
      </c>
      <c r="C64" s="13">
        <v>0</v>
      </c>
      <c r="D64" s="120">
        <f t="shared" si="12"/>
        <v>0</v>
      </c>
      <c r="E64" s="143" t="s">
        <v>19</v>
      </c>
      <c r="F64" s="118">
        <f t="shared" si="14"/>
        <v>22000</v>
      </c>
      <c r="G64" s="13">
        <v>0</v>
      </c>
      <c r="H64" s="120">
        <f t="shared" si="13"/>
        <v>0</v>
      </c>
      <c r="J64" s="64"/>
    </row>
    <row r="65" spans="1:10" ht="15" customHeight="1" thickBot="1" x14ac:dyDescent="0.25">
      <c r="A65" s="142" t="s">
        <v>20</v>
      </c>
      <c r="B65" s="118">
        <v>23400</v>
      </c>
      <c r="C65" s="13">
        <v>0</v>
      </c>
      <c r="D65" s="120">
        <f t="shared" si="12"/>
        <v>0</v>
      </c>
      <c r="E65" s="143" t="s">
        <v>20</v>
      </c>
      <c r="F65" s="118">
        <f t="shared" si="14"/>
        <v>25000</v>
      </c>
      <c r="G65" s="13">
        <v>0</v>
      </c>
      <c r="H65" s="120">
        <f t="shared" si="13"/>
        <v>0</v>
      </c>
      <c r="J65" s="64"/>
    </row>
    <row r="66" spans="1:10" ht="15" hidden="1" customHeight="1" thickBot="1" x14ac:dyDescent="0.25">
      <c r="A66" s="121"/>
      <c r="B66" s="122"/>
      <c r="C66" s="123">
        <v>0</v>
      </c>
      <c r="D66" s="124">
        <f t="shared" si="12"/>
        <v>0</v>
      </c>
      <c r="E66" s="121"/>
      <c r="F66" s="122"/>
      <c r="G66" s="123">
        <v>0</v>
      </c>
      <c r="H66" s="124">
        <f t="shared" si="13"/>
        <v>0</v>
      </c>
      <c r="J66" s="64"/>
    </row>
    <row r="67" spans="1:10" ht="27" customHeight="1" thickBot="1" x14ac:dyDescent="0.25">
      <c r="A67" s="148" t="s">
        <v>35</v>
      </c>
      <c r="B67" s="149"/>
      <c r="C67" s="125">
        <f>SUM(C60:C66)</f>
        <v>0</v>
      </c>
      <c r="D67" s="126">
        <f>+D61+D62+D63+D64+D65</f>
        <v>0</v>
      </c>
      <c r="E67" s="148" t="s">
        <v>35</v>
      </c>
      <c r="F67" s="149"/>
      <c r="G67" s="125">
        <f>SUM(G60:G66)</f>
        <v>28</v>
      </c>
      <c r="H67" s="126">
        <f>+H61+H62+H63+H64+H65</f>
        <v>247100</v>
      </c>
      <c r="J67" s="64"/>
    </row>
    <row r="68" spans="1:10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</row>
    <row r="69" spans="1:10" ht="13.5" thickBot="1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</row>
    <row r="70" spans="1:10" s="64" customFormat="1" ht="23.1" customHeight="1" x14ac:dyDescent="0.2">
      <c r="A70" s="144" t="s">
        <v>36</v>
      </c>
      <c r="B70" s="152">
        <f>D56</f>
        <v>52384600</v>
      </c>
      <c r="C70" s="153"/>
      <c r="D70" s="127"/>
    </row>
    <row r="71" spans="1:10" s="64" customFormat="1" ht="23.1" customHeight="1" x14ac:dyDescent="0.2">
      <c r="A71" s="115" t="s">
        <v>37</v>
      </c>
      <c r="B71" s="154">
        <f>D67+H67</f>
        <v>247100</v>
      </c>
      <c r="C71" s="155"/>
    </row>
    <row r="72" spans="1:10" s="64" customFormat="1" ht="23.1" customHeight="1" x14ac:dyDescent="0.2">
      <c r="A72" s="145" t="s">
        <v>38</v>
      </c>
      <c r="B72" s="156">
        <f>B54*278</f>
        <v>1351636</v>
      </c>
      <c r="C72" s="157"/>
      <c r="D72" s="128"/>
    </row>
    <row r="73" spans="1:10" s="64" customFormat="1" ht="23.1" customHeight="1" x14ac:dyDescent="0.2">
      <c r="A73" s="78" t="s">
        <v>39</v>
      </c>
      <c r="B73" s="158">
        <f>B70*10%</f>
        <v>5238460</v>
      </c>
      <c r="C73" s="159"/>
      <c r="D73" s="80"/>
    </row>
    <row r="74" spans="1:10" s="64" customFormat="1" ht="23.1" customHeight="1" x14ac:dyDescent="0.2">
      <c r="A74" s="145" t="s">
        <v>40</v>
      </c>
      <c r="B74" s="156">
        <f>ROUND((B70-B72-B73)*70%,0)</f>
        <v>32056153</v>
      </c>
      <c r="C74" s="157"/>
      <c r="D74" s="80"/>
      <c r="E74" s="76"/>
      <c r="F74" s="76"/>
      <c r="G74" s="76"/>
    </row>
    <row r="75" spans="1:10" s="64" customFormat="1" ht="23.1" customHeight="1" thickBot="1" x14ac:dyDescent="0.25">
      <c r="A75" s="146" t="s">
        <v>52</v>
      </c>
      <c r="B75" s="160">
        <f>ROUND((B70-B72-B73)*30%,0)</f>
        <v>13738351</v>
      </c>
      <c r="C75" s="161"/>
      <c r="D75" s="80"/>
      <c r="E75" s="89"/>
      <c r="F75" s="89"/>
      <c r="G75" s="89"/>
    </row>
    <row r="76" spans="1:10" ht="20.25" customHeight="1" x14ac:dyDescent="0.2">
      <c r="A76" s="64"/>
      <c r="B76" s="64"/>
      <c r="C76" s="64"/>
      <c r="D76" s="80"/>
      <c r="E76" s="151" t="s">
        <v>47</v>
      </c>
      <c r="F76" s="151"/>
      <c r="G76" s="151"/>
      <c r="H76" s="64"/>
      <c r="I76" s="64"/>
      <c r="J76" s="64"/>
    </row>
    <row r="77" spans="1:10" ht="14.25" customHeight="1" x14ac:dyDescent="0.2">
      <c r="A77" s="150"/>
      <c r="B77" s="150"/>
      <c r="C77" s="150"/>
      <c r="D77" s="150"/>
      <c r="E77" s="150"/>
      <c r="F77" s="150"/>
      <c r="G77" s="150"/>
      <c r="H77" s="150"/>
      <c r="I77" s="150"/>
      <c r="J77" s="150"/>
    </row>
    <row r="78" spans="1:10" ht="15.75" customHeight="1" x14ac:dyDescent="0.2">
      <c r="A78" s="150"/>
      <c r="B78" s="150"/>
      <c r="C78" s="150"/>
      <c r="D78" s="150"/>
      <c r="E78" s="150"/>
      <c r="F78" s="150"/>
      <c r="G78" s="150"/>
      <c r="H78" s="150"/>
      <c r="I78" s="150"/>
      <c r="J78" s="150"/>
    </row>
    <row r="79" spans="1:10" ht="20.100000000000001" customHeight="1" x14ac:dyDescent="0.2">
      <c r="A79" s="64"/>
      <c r="B79" s="64"/>
      <c r="C79" s="64"/>
      <c r="D79" s="80"/>
      <c r="E79" s="64"/>
      <c r="F79" s="64"/>
      <c r="G79" s="64"/>
      <c r="H79" s="64"/>
      <c r="I79" s="64"/>
      <c r="J79" s="64"/>
    </row>
    <row r="80" spans="1:10" ht="20.100000000000001" customHeight="1" x14ac:dyDescent="0.2">
      <c r="A80" s="64"/>
      <c r="B80" s="64"/>
      <c r="C80" s="64"/>
      <c r="D80" s="80"/>
      <c r="E80" s="64"/>
      <c r="F80" s="64"/>
      <c r="G80" s="64"/>
      <c r="H80" s="64"/>
      <c r="I80" s="64"/>
      <c r="J80" s="64"/>
    </row>
    <row r="81" spans="1:10" ht="20.100000000000001" customHeight="1" x14ac:dyDescent="0.2">
      <c r="A81" s="151"/>
      <c r="B81" s="151"/>
      <c r="C81" s="151"/>
      <c r="D81" s="80"/>
      <c r="E81" s="64"/>
      <c r="F81" s="64"/>
      <c r="G81" s="64"/>
      <c r="H81" s="64"/>
      <c r="I81" s="64"/>
      <c r="J81" s="64"/>
    </row>
    <row r="82" spans="1:10" ht="20.100000000000001" customHeight="1" x14ac:dyDescent="0.2">
      <c r="D82" s="80"/>
      <c r="E82" s="64"/>
      <c r="F82" s="64"/>
      <c r="G82" s="64"/>
      <c r="H82" s="64"/>
      <c r="I82" s="64"/>
      <c r="J82" s="64"/>
    </row>
    <row r="83" spans="1:10" ht="20.100000000000001" customHeight="1" x14ac:dyDescent="0.2">
      <c r="A83" s="64"/>
      <c r="B83" s="64"/>
      <c r="C83" s="64"/>
      <c r="E83" s="64"/>
      <c r="F83" s="64"/>
      <c r="G83" s="64"/>
      <c r="H83" s="64"/>
      <c r="I83" s="64"/>
      <c r="J83" s="64"/>
    </row>
    <row r="84" spans="1:10" ht="0.75" customHeight="1" x14ac:dyDescent="0.2">
      <c r="A84" s="64"/>
      <c r="B84" s="64"/>
      <c r="C84" s="64"/>
      <c r="E84" s="64"/>
      <c r="F84" s="64"/>
      <c r="G84" s="64"/>
      <c r="H84" s="64"/>
      <c r="I84" s="64"/>
      <c r="J84" s="64"/>
    </row>
    <row r="85" spans="1:10" ht="19.5" customHeight="1" x14ac:dyDescent="0.2">
      <c r="E85" s="64"/>
      <c r="F85" s="64"/>
      <c r="G85" s="64"/>
      <c r="H85" s="64"/>
      <c r="I85" s="64"/>
      <c r="J85" s="64"/>
    </row>
    <row r="86" spans="1:10" ht="19.5" customHeight="1" x14ac:dyDescent="0.2">
      <c r="E86" s="64"/>
      <c r="F86" s="64"/>
      <c r="G86" s="64"/>
      <c r="H86" s="64"/>
      <c r="I86" s="64"/>
      <c r="J86" s="64"/>
    </row>
    <row r="87" spans="1:10" ht="19.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</row>
    <row r="88" spans="1:10" ht="19.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</row>
    <row r="89" spans="1:10" ht="20.100000000000001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</row>
    <row r="90" spans="1:10" ht="20.100000000000001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</row>
    <row r="91" spans="1:10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</row>
    <row r="92" spans="1:10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</row>
    <row r="93" spans="1:10" x14ac:dyDescent="0.2">
      <c r="A93" s="64"/>
      <c r="B93" s="64"/>
      <c r="C93" s="64"/>
      <c r="D93" s="64"/>
      <c r="G93" s="64"/>
      <c r="H93" s="64"/>
      <c r="I93" s="64"/>
      <c r="J93" s="64"/>
    </row>
    <row r="94" spans="1:10" x14ac:dyDescent="0.2">
      <c r="G94" s="64"/>
      <c r="H94" s="64"/>
      <c r="I94" s="64"/>
      <c r="J94" s="64"/>
    </row>
    <row r="95" spans="1:10" x14ac:dyDescent="0.2">
      <c r="G95" s="64"/>
      <c r="H95" s="64"/>
      <c r="I95" s="64"/>
      <c r="J95" s="64"/>
    </row>
    <row r="96" spans="1:10" x14ac:dyDescent="0.2">
      <c r="G96" s="64"/>
      <c r="H96" s="64"/>
      <c r="I96" s="64"/>
      <c r="J96" s="64"/>
    </row>
    <row r="97" spans="7:10" x14ac:dyDescent="0.2">
      <c r="G97" s="64"/>
      <c r="H97" s="64"/>
      <c r="I97" s="64"/>
      <c r="J97" s="64"/>
    </row>
    <row r="98" spans="7:10" x14ac:dyDescent="0.2">
      <c r="G98" s="64"/>
      <c r="H98" s="64"/>
      <c r="I98" s="64"/>
      <c r="J98" s="64"/>
    </row>
    <row r="99" spans="7:10" x14ac:dyDescent="0.2">
      <c r="G99" s="64"/>
      <c r="H99" s="64"/>
      <c r="I99" s="64"/>
      <c r="J99" s="64"/>
    </row>
    <row r="100" spans="7:10" x14ac:dyDescent="0.2">
      <c r="G100" s="64"/>
      <c r="H100" s="64"/>
      <c r="I100" s="64"/>
      <c r="J100" s="64"/>
    </row>
    <row r="101" spans="7:10" x14ac:dyDescent="0.2">
      <c r="G101" s="64"/>
      <c r="H101" s="64"/>
      <c r="I101" s="64"/>
      <c r="J101" s="64"/>
    </row>
    <row r="102" spans="7:10" x14ac:dyDescent="0.2">
      <c r="G102" s="64"/>
      <c r="H102" s="64"/>
      <c r="I102" s="64"/>
      <c r="J102" s="64"/>
    </row>
    <row r="103" spans="7:10" x14ac:dyDescent="0.2">
      <c r="G103" s="64"/>
      <c r="H103" s="64"/>
      <c r="I103" s="64"/>
      <c r="J103" s="64"/>
    </row>
    <row r="104" spans="7:10" x14ac:dyDescent="0.2">
      <c r="G104" s="64"/>
      <c r="H104" s="64"/>
      <c r="I104" s="64"/>
      <c r="J104" s="64"/>
    </row>
    <row r="105" spans="7:10" x14ac:dyDescent="0.2">
      <c r="G105" s="64"/>
      <c r="H105" s="64"/>
      <c r="I105" s="64"/>
      <c r="J105" s="64"/>
    </row>
    <row r="106" spans="7:10" x14ac:dyDescent="0.2">
      <c r="G106" s="64"/>
      <c r="H106" s="64"/>
      <c r="I106" s="64"/>
      <c r="J106" s="64"/>
    </row>
    <row r="107" spans="7:10" x14ac:dyDescent="0.2">
      <c r="G107" s="64"/>
      <c r="H107" s="64"/>
      <c r="I107" s="64"/>
      <c r="J107" s="64"/>
    </row>
    <row r="108" spans="7:10" x14ac:dyDescent="0.2">
      <c r="G108" s="64"/>
      <c r="H108" s="64"/>
      <c r="I108" s="64"/>
      <c r="J108" s="64"/>
    </row>
    <row r="109" spans="7:10" x14ac:dyDescent="0.2">
      <c r="G109" s="64"/>
      <c r="H109" s="64"/>
      <c r="I109" s="64"/>
      <c r="J109" s="64"/>
    </row>
    <row r="110" spans="7:10" x14ac:dyDescent="0.2">
      <c r="G110" s="64"/>
      <c r="H110" s="64"/>
      <c r="I110" s="64"/>
      <c r="J110" s="64"/>
    </row>
    <row r="111" spans="7:10" x14ac:dyDescent="0.2">
      <c r="G111" s="64"/>
      <c r="H111" s="64"/>
      <c r="I111" s="64"/>
      <c r="J111" s="64"/>
    </row>
    <row r="112" spans="7:10" x14ac:dyDescent="0.2">
      <c r="G112" s="64"/>
      <c r="H112" s="64"/>
      <c r="I112" s="64"/>
      <c r="J112" s="64"/>
    </row>
    <row r="113" spans="7:10" x14ac:dyDescent="0.2">
      <c r="G113" s="64"/>
      <c r="H113" s="64"/>
      <c r="I113" s="64"/>
      <c r="J113" s="64"/>
    </row>
    <row r="114" spans="7:10" x14ac:dyDescent="0.2">
      <c r="G114" s="64"/>
      <c r="H114" s="64"/>
      <c r="I114" s="64"/>
      <c r="J114" s="64"/>
    </row>
  </sheetData>
  <sheetProtection password="DC73" sheet="1" objects="1" scenarios="1"/>
  <mergeCells count="27">
    <mergeCell ref="A58:D58"/>
    <mergeCell ref="A1:A4"/>
    <mergeCell ref="B1:F4"/>
    <mergeCell ref="G1:H1"/>
    <mergeCell ref="G2:H2"/>
    <mergeCell ref="G3:H3"/>
    <mergeCell ref="G4:H4"/>
    <mergeCell ref="B6:C6"/>
    <mergeCell ref="B8:D8"/>
    <mergeCell ref="A10:H10"/>
    <mergeCell ref="A26:H26"/>
    <mergeCell ref="A42:H42"/>
    <mergeCell ref="E58:H58"/>
    <mergeCell ref="A60:A61"/>
    <mergeCell ref="A67:B67"/>
    <mergeCell ref="A77:J77"/>
    <mergeCell ref="A78:J78"/>
    <mergeCell ref="A81:C81"/>
    <mergeCell ref="B70:C70"/>
    <mergeCell ref="B71:C71"/>
    <mergeCell ref="B72:C72"/>
    <mergeCell ref="B73:C73"/>
    <mergeCell ref="B74:C74"/>
    <mergeCell ref="E76:G76"/>
    <mergeCell ref="E60:E61"/>
    <mergeCell ref="E67:F67"/>
    <mergeCell ref="B75:C75"/>
  </mergeCells>
  <printOptions horizontalCentered="1" verticalCentered="1"/>
  <pageMargins left="0.59055118110236227" right="0.39370078740157483" top="0.19685039370078741" bottom="0.59055118110236227" header="0.51181102362204722" footer="0"/>
  <pageSetup scale="58" firstPageNumber="0" orientation="portrait" blackAndWhite="1" r:id="rId1"/>
  <headerFooter alignWithMargins="0">
    <oddFooter>&amp;LVersion 2&amp;C&amp;D - &amp;T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J114"/>
  <sheetViews>
    <sheetView topLeftCell="A61" zoomScale="90" zoomScaleNormal="90" workbookViewId="0">
      <selection activeCell="A78" sqref="A78:J78"/>
    </sheetView>
  </sheetViews>
  <sheetFormatPr baseColWidth="10" defaultRowHeight="12.75" x14ac:dyDescent="0.2"/>
  <cols>
    <col min="1" max="1" width="21.85546875" style="17" customWidth="1"/>
    <col min="2" max="2" width="14.28515625" style="17" customWidth="1"/>
    <col min="3" max="3" width="13.5703125" style="17" customWidth="1"/>
    <col min="4" max="4" width="14.42578125" style="17" customWidth="1"/>
    <col min="5" max="6" width="13.5703125" style="17" customWidth="1"/>
    <col min="7" max="7" width="13.140625" style="17" customWidth="1"/>
    <col min="8" max="8" width="13.5703125" style="17" customWidth="1"/>
    <col min="9" max="9" width="15.140625" style="17" customWidth="1"/>
    <col min="10" max="16384" width="11.42578125" style="17"/>
  </cols>
  <sheetData>
    <row r="1" spans="1:8" ht="48" customHeight="1" x14ac:dyDescent="0.2">
      <c r="A1" s="167"/>
      <c r="B1" s="168" t="s">
        <v>50</v>
      </c>
      <c r="C1" s="168"/>
      <c r="D1" s="168"/>
      <c r="E1" s="168"/>
      <c r="F1" s="169"/>
      <c r="G1" s="170"/>
      <c r="H1" s="170"/>
    </row>
    <row r="2" spans="1:8" x14ac:dyDescent="0.15">
      <c r="A2" s="167"/>
      <c r="B2" s="167"/>
      <c r="C2" s="168"/>
      <c r="D2" s="168"/>
      <c r="E2" s="168"/>
      <c r="F2" s="168"/>
      <c r="G2" s="171" t="s">
        <v>51</v>
      </c>
      <c r="H2" s="171" t="s">
        <v>0</v>
      </c>
    </row>
    <row r="3" spans="1:8" ht="14.25" customHeight="1" x14ac:dyDescent="0.15">
      <c r="A3" s="167"/>
      <c r="B3" s="167"/>
      <c r="C3" s="168"/>
      <c r="D3" s="168"/>
      <c r="E3" s="168"/>
      <c r="F3" s="168"/>
      <c r="G3" s="172" t="s">
        <v>49</v>
      </c>
      <c r="H3" s="172" t="s">
        <v>1</v>
      </c>
    </row>
    <row r="4" spans="1:8" ht="14.25" customHeight="1" x14ac:dyDescent="0.15">
      <c r="A4" s="167"/>
      <c r="B4" s="167"/>
      <c r="C4" s="168"/>
      <c r="D4" s="168"/>
      <c r="E4" s="168"/>
      <c r="F4" s="168"/>
      <c r="G4" s="172" t="s">
        <v>2</v>
      </c>
      <c r="H4" s="172" t="s">
        <v>2</v>
      </c>
    </row>
    <row r="5" spans="1:8" ht="14.25" customHeight="1" x14ac:dyDescent="0.2">
      <c r="A5" s="1"/>
      <c r="B5" s="97"/>
      <c r="C5" s="97"/>
      <c r="D5" s="41"/>
      <c r="E5" s="41"/>
      <c r="F5" s="41"/>
      <c r="G5" s="41"/>
      <c r="H5" s="41"/>
    </row>
    <row r="6" spans="1:8" ht="12.75" customHeight="1" x14ac:dyDescent="0.2">
      <c r="A6" s="1" t="s">
        <v>3</v>
      </c>
      <c r="B6" s="173" t="str">
        <f>RIM!B6</f>
        <v>PANDEQUESO</v>
      </c>
      <c r="C6" s="173"/>
      <c r="D6" s="41"/>
    </row>
    <row r="7" spans="1:8" x14ac:dyDescent="0.2">
      <c r="A7" s="1"/>
      <c r="B7" s="93"/>
      <c r="C7" s="93"/>
      <c r="D7" s="41"/>
    </row>
    <row r="8" spans="1:8" ht="12.75" customHeight="1" x14ac:dyDescent="0.2">
      <c r="A8" s="1" t="s">
        <v>5</v>
      </c>
      <c r="B8" s="174">
        <f>RIM!B8+4</f>
        <v>42648</v>
      </c>
      <c r="C8" s="174"/>
      <c r="D8" s="174"/>
      <c r="E8" s="41"/>
      <c r="F8" s="41"/>
      <c r="G8" s="41"/>
      <c r="H8" s="41"/>
    </row>
    <row r="9" spans="1:8" ht="13.5" thickBot="1" x14ac:dyDescent="0.25"/>
    <row r="10" spans="1:8" ht="15.75" customHeight="1" thickBot="1" x14ac:dyDescent="0.25">
      <c r="A10" s="175" t="s">
        <v>6</v>
      </c>
      <c r="B10" s="175"/>
      <c r="C10" s="175"/>
      <c r="D10" s="175"/>
      <c r="E10" s="175"/>
      <c r="F10" s="175"/>
      <c r="G10" s="175"/>
      <c r="H10" s="175"/>
    </row>
    <row r="11" spans="1:8" ht="36.75" thickBot="1" x14ac:dyDescent="0.25">
      <c r="A11" s="23" t="s">
        <v>7</v>
      </c>
      <c r="B11" s="23" t="s">
        <v>8</v>
      </c>
      <c r="C11" s="23" t="s">
        <v>9</v>
      </c>
      <c r="D11" s="23" t="s">
        <v>10</v>
      </c>
      <c r="E11" s="23" t="s">
        <v>11</v>
      </c>
      <c r="F11" s="23" t="s">
        <v>12</v>
      </c>
      <c r="G11" s="23" t="s">
        <v>13</v>
      </c>
      <c r="H11" s="23" t="s">
        <v>14</v>
      </c>
    </row>
    <row r="12" spans="1:8" ht="15" customHeight="1" x14ac:dyDescent="0.2">
      <c r="A12" s="24" t="s">
        <v>15</v>
      </c>
      <c r="B12" s="8">
        <v>862</v>
      </c>
      <c r="C12" s="25">
        <v>7400</v>
      </c>
      <c r="D12" s="25">
        <f t="shared" ref="D12:D20" si="0">C12*B12</f>
        <v>6378800</v>
      </c>
      <c r="E12" s="8">
        <v>29</v>
      </c>
      <c r="F12" s="8">
        <v>0</v>
      </c>
      <c r="G12" s="8">
        <v>0</v>
      </c>
      <c r="H12" s="26">
        <f t="shared" ref="H12:H20" si="1">B12+E12+F12+G12</f>
        <v>891</v>
      </c>
    </row>
    <row r="13" spans="1:8" ht="15" customHeight="1" x14ac:dyDescent="0.2">
      <c r="A13" s="27" t="s">
        <v>16</v>
      </c>
      <c r="B13" s="10">
        <v>93</v>
      </c>
      <c r="C13" s="25">
        <v>3400</v>
      </c>
      <c r="D13" s="28">
        <f t="shared" si="0"/>
        <v>316200</v>
      </c>
      <c r="E13" s="8">
        <v>0</v>
      </c>
      <c r="F13" s="8">
        <v>0</v>
      </c>
      <c r="G13" s="8">
        <v>0</v>
      </c>
      <c r="H13" s="29">
        <f t="shared" si="1"/>
        <v>93</v>
      </c>
    </row>
    <row r="14" spans="1:8" ht="15" customHeight="1" x14ac:dyDescent="0.2">
      <c r="A14" s="27" t="s">
        <v>17</v>
      </c>
      <c r="B14" s="10">
        <v>1079</v>
      </c>
      <c r="C14" s="25">
        <v>8100</v>
      </c>
      <c r="D14" s="28">
        <f t="shared" si="0"/>
        <v>8739900</v>
      </c>
      <c r="E14" s="8">
        <v>5</v>
      </c>
      <c r="F14" s="8">
        <v>0</v>
      </c>
      <c r="G14" s="8">
        <v>0</v>
      </c>
      <c r="H14" s="29">
        <f t="shared" si="1"/>
        <v>1084</v>
      </c>
    </row>
    <row r="15" spans="1:8" ht="15" customHeight="1" x14ac:dyDescent="0.2">
      <c r="A15" s="27" t="s">
        <v>18</v>
      </c>
      <c r="B15" s="10">
        <v>156</v>
      </c>
      <c r="C15" s="25">
        <v>17200</v>
      </c>
      <c r="D15" s="28">
        <f t="shared" si="0"/>
        <v>2683200</v>
      </c>
      <c r="E15" s="8">
        <v>0</v>
      </c>
      <c r="F15" s="8">
        <v>0</v>
      </c>
      <c r="G15" s="8">
        <v>0</v>
      </c>
      <c r="H15" s="29">
        <f t="shared" si="1"/>
        <v>156</v>
      </c>
    </row>
    <row r="16" spans="1:8" ht="15" customHeight="1" x14ac:dyDescent="0.2">
      <c r="A16" s="27" t="s">
        <v>19</v>
      </c>
      <c r="B16" s="10">
        <v>115</v>
      </c>
      <c r="C16" s="25">
        <v>22000</v>
      </c>
      <c r="D16" s="28">
        <f t="shared" si="0"/>
        <v>2530000</v>
      </c>
      <c r="E16" s="8">
        <v>0</v>
      </c>
      <c r="F16" s="8">
        <v>0</v>
      </c>
      <c r="G16" s="8">
        <v>0</v>
      </c>
      <c r="H16" s="29">
        <f t="shared" si="1"/>
        <v>115</v>
      </c>
    </row>
    <row r="17" spans="1:8" ht="15" customHeight="1" x14ac:dyDescent="0.2">
      <c r="A17" s="27" t="s">
        <v>20</v>
      </c>
      <c r="B17" s="10">
        <v>324</v>
      </c>
      <c r="C17" s="25">
        <v>25000</v>
      </c>
      <c r="D17" s="28">
        <f t="shared" si="0"/>
        <v>8100000</v>
      </c>
      <c r="E17" s="8">
        <v>0</v>
      </c>
      <c r="F17" s="8">
        <v>0</v>
      </c>
      <c r="G17" s="8">
        <v>0</v>
      </c>
      <c r="H17" s="29">
        <f t="shared" si="1"/>
        <v>324</v>
      </c>
    </row>
    <row r="18" spans="1:8" ht="15" customHeight="1" x14ac:dyDescent="0.2">
      <c r="A18" s="27" t="s">
        <v>21</v>
      </c>
      <c r="B18" s="10">
        <v>3</v>
      </c>
      <c r="C18" s="25">
        <v>5700</v>
      </c>
      <c r="D18" s="28">
        <f t="shared" si="0"/>
        <v>17100</v>
      </c>
      <c r="E18" s="8">
        <v>0</v>
      </c>
      <c r="F18" s="8">
        <v>0</v>
      </c>
      <c r="G18" s="8">
        <v>0</v>
      </c>
      <c r="H18" s="29">
        <f t="shared" si="1"/>
        <v>3</v>
      </c>
    </row>
    <row r="19" spans="1:8" ht="15" customHeight="1" x14ac:dyDescent="0.2">
      <c r="A19" s="27" t="s">
        <v>22</v>
      </c>
      <c r="B19" s="10">
        <v>7</v>
      </c>
      <c r="C19" s="25">
        <v>7400</v>
      </c>
      <c r="D19" s="28">
        <f t="shared" si="0"/>
        <v>51800</v>
      </c>
      <c r="E19" s="8">
        <v>0</v>
      </c>
      <c r="F19" s="8">
        <v>0</v>
      </c>
      <c r="G19" s="8">
        <v>0</v>
      </c>
      <c r="H19" s="29">
        <f t="shared" si="1"/>
        <v>7</v>
      </c>
    </row>
    <row r="20" spans="1:8" ht="15" customHeight="1" thickBot="1" x14ac:dyDescent="0.25">
      <c r="A20" s="98" t="s">
        <v>23</v>
      </c>
      <c r="B20" s="12">
        <v>0</v>
      </c>
      <c r="C20" s="99">
        <v>7700</v>
      </c>
      <c r="D20" s="100">
        <f t="shared" si="0"/>
        <v>0</v>
      </c>
      <c r="E20" s="8">
        <v>0</v>
      </c>
      <c r="F20" s="8">
        <v>0</v>
      </c>
      <c r="G20" s="8">
        <v>0</v>
      </c>
      <c r="H20" s="29">
        <f t="shared" si="1"/>
        <v>0</v>
      </c>
    </row>
    <row r="21" spans="1:8" ht="15" customHeight="1" thickBot="1" x14ac:dyDescent="0.25">
      <c r="A21" s="101" t="s">
        <v>24</v>
      </c>
      <c r="B21" s="102">
        <f>SUM(B12:B20)</f>
        <v>2639</v>
      </c>
      <c r="C21" s="137"/>
      <c r="D21" s="103">
        <f>SUM(D12:D20)</f>
        <v>28817000</v>
      </c>
      <c r="E21" s="104">
        <f>SUM(E12:E20)</f>
        <v>34</v>
      </c>
      <c r="F21" s="104">
        <f t="shared" ref="F21:G21" si="2">SUM(F12:F20)</f>
        <v>0</v>
      </c>
      <c r="G21" s="104">
        <f t="shared" si="2"/>
        <v>0</v>
      </c>
      <c r="H21" s="106">
        <f>SUM(H12:H20)</f>
        <v>2673</v>
      </c>
    </row>
    <row r="22" spans="1:8" ht="15" customHeight="1" x14ac:dyDescent="0.2">
      <c r="A22" s="107" t="s">
        <v>25</v>
      </c>
      <c r="B22" s="108">
        <f>SUM(B12:B17)</f>
        <v>2629</v>
      </c>
      <c r="C22" s="138"/>
      <c r="D22" s="15">
        <f>+B22*278</f>
        <v>730862</v>
      </c>
      <c r="E22" s="37"/>
      <c r="F22" s="37"/>
      <c r="G22" s="37"/>
      <c r="H22" s="37"/>
    </row>
    <row r="23" spans="1:8" ht="15" customHeight="1" x14ac:dyDescent="0.2">
      <c r="A23" s="34" t="s">
        <v>26</v>
      </c>
      <c r="B23" s="139"/>
      <c r="C23" s="139"/>
      <c r="D23" s="3">
        <v>3200</v>
      </c>
      <c r="E23" s="41"/>
      <c r="F23" s="41"/>
      <c r="G23" s="41"/>
      <c r="H23" s="41"/>
    </row>
    <row r="24" spans="1:8" ht="15" customHeight="1" thickBot="1" x14ac:dyDescent="0.25">
      <c r="A24" s="38" t="s">
        <v>27</v>
      </c>
      <c r="B24" s="140"/>
      <c r="C24" s="140"/>
      <c r="D24" s="40">
        <f>D23+D21</f>
        <v>28820200</v>
      </c>
      <c r="E24" s="41"/>
      <c r="F24" s="41"/>
      <c r="G24" s="41"/>
      <c r="H24" s="41"/>
    </row>
    <row r="25" spans="1:8" ht="13.5" thickBot="1" x14ac:dyDescent="0.25"/>
    <row r="26" spans="1:8" ht="15.75" customHeight="1" thickBot="1" x14ac:dyDescent="0.25">
      <c r="A26" s="175" t="s">
        <v>28</v>
      </c>
      <c r="B26" s="175"/>
      <c r="C26" s="175"/>
      <c r="D26" s="175"/>
      <c r="E26" s="175"/>
      <c r="F26" s="175"/>
      <c r="G26" s="175"/>
      <c r="H26" s="175"/>
    </row>
    <row r="27" spans="1:8" ht="36.75" thickBot="1" x14ac:dyDescent="0.25">
      <c r="A27" s="23" t="s">
        <v>7</v>
      </c>
      <c r="B27" s="23" t="s">
        <v>8</v>
      </c>
      <c r="C27" s="23" t="s">
        <v>9</v>
      </c>
      <c r="D27" s="23" t="s">
        <v>10</v>
      </c>
      <c r="E27" s="23" t="s">
        <v>11</v>
      </c>
      <c r="F27" s="23" t="s">
        <v>12</v>
      </c>
      <c r="G27" s="23" t="s">
        <v>13</v>
      </c>
      <c r="H27" s="23" t="s">
        <v>29</v>
      </c>
    </row>
    <row r="28" spans="1:8" ht="15" customHeight="1" x14ac:dyDescent="0.2">
      <c r="A28" s="109" t="s">
        <v>15</v>
      </c>
      <c r="B28" s="11">
        <v>908</v>
      </c>
      <c r="C28" s="25">
        <f>C12</f>
        <v>7400</v>
      </c>
      <c r="D28" s="110">
        <f t="shared" ref="D28:D36" si="3">C28*B28</f>
        <v>6719200</v>
      </c>
      <c r="E28" s="8">
        <v>24</v>
      </c>
      <c r="F28" s="8">
        <v>0</v>
      </c>
      <c r="G28" s="8">
        <v>0</v>
      </c>
      <c r="H28" s="111">
        <f t="shared" ref="H28:H36" si="4">B28+E28+F28+G28</f>
        <v>932</v>
      </c>
    </row>
    <row r="29" spans="1:8" ht="15" customHeight="1" x14ac:dyDescent="0.2">
      <c r="A29" s="27" t="s">
        <v>16</v>
      </c>
      <c r="B29" s="10">
        <v>73</v>
      </c>
      <c r="C29" s="25">
        <f t="shared" ref="C29:C36" si="5">C13</f>
        <v>3400</v>
      </c>
      <c r="D29" s="28">
        <f t="shared" si="3"/>
        <v>248200</v>
      </c>
      <c r="E29" s="8">
        <v>0</v>
      </c>
      <c r="F29" s="8">
        <v>0</v>
      </c>
      <c r="G29" s="8">
        <v>0</v>
      </c>
      <c r="H29" s="29">
        <f t="shared" si="4"/>
        <v>73</v>
      </c>
    </row>
    <row r="30" spans="1:8" ht="15" customHeight="1" x14ac:dyDescent="0.2">
      <c r="A30" s="27" t="s">
        <v>17</v>
      </c>
      <c r="B30" s="10">
        <v>1047</v>
      </c>
      <c r="C30" s="25">
        <f t="shared" si="5"/>
        <v>8100</v>
      </c>
      <c r="D30" s="28">
        <f t="shared" si="3"/>
        <v>8480700</v>
      </c>
      <c r="E30" s="8">
        <v>1</v>
      </c>
      <c r="F30" s="8">
        <v>0</v>
      </c>
      <c r="G30" s="8">
        <v>0</v>
      </c>
      <c r="H30" s="29">
        <f t="shared" si="4"/>
        <v>1048</v>
      </c>
    </row>
    <row r="31" spans="1:8" ht="15" customHeight="1" x14ac:dyDescent="0.2">
      <c r="A31" s="27" t="s">
        <v>18</v>
      </c>
      <c r="B31" s="10">
        <v>168</v>
      </c>
      <c r="C31" s="25">
        <f t="shared" si="5"/>
        <v>17200</v>
      </c>
      <c r="D31" s="28">
        <f t="shared" si="3"/>
        <v>2889600</v>
      </c>
      <c r="E31" s="8">
        <v>0</v>
      </c>
      <c r="F31" s="8">
        <v>0</v>
      </c>
      <c r="G31" s="8">
        <v>0</v>
      </c>
      <c r="H31" s="29">
        <f t="shared" si="4"/>
        <v>168</v>
      </c>
    </row>
    <row r="32" spans="1:8" ht="15" customHeight="1" x14ac:dyDescent="0.2">
      <c r="A32" s="27" t="s">
        <v>19</v>
      </c>
      <c r="B32" s="10">
        <v>123</v>
      </c>
      <c r="C32" s="25">
        <f t="shared" si="5"/>
        <v>22000</v>
      </c>
      <c r="D32" s="28">
        <f t="shared" si="3"/>
        <v>2706000</v>
      </c>
      <c r="E32" s="8">
        <v>0</v>
      </c>
      <c r="F32" s="8">
        <v>0</v>
      </c>
      <c r="G32" s="8">
        <v>0</v>
      </c>
      <c r="H32" s="29">
        <f t="shared" si="4"/>
        <v>123</v>
      </c>
    </row>
    <row r="33" spans="1:8" ht="15" customHeight="1" x14ac:dyDescent="0.2">
      <c r="A33" s="27" t="s">
        <v>20</v>
      </c>
      <c r="B33" s="10">
        <v>229</v>
      </c>
      <c r="C33" s="25">
        <f t="shared" si="5"/>
        <v>25000</v>
      </c>
      <c r="D33" s="28">
        <f t="shared" si="3"/>
        <v>5725000</v>
      </c>
      <c r="E33" s="8">
        <v>0</v>
      </c>
      <c r="F33" s="8">
        <v>0</v>
      </c>
      <c r="G33" s="8">
        <v>0</v>
      </c>
      <c r="H33" s="29">
        <f t="shared" si="4"/>
        <v>229</v>
      </c>
    </row>
    <row r="34" spans="1:8" ht="15" customHeight="1" x14ac:dyDescent="0.2">
      <c r="A34" s="27" t="s">
        <v>21</v>
      </c>
      <c r="B34" s="10">
        <v>0</v>
      </c>
      <c r="C34" s="25">
        <f t="shared" si="5"/>
        <v>5700</v>
      </c>
      <c r="D34" s="28">
        <f t="shared" si="3"/>
        <v>0</v>
      </c>
      <c r="E34" s="8">
        <v>0</v>
      </c>
      <c r="F34" s="8">
        <v>0</v>
      </c>
      <c r="G34" s="8">
        <v>0</v>
      </c>
      <c r="H34" s="29">
        <f t="shared" si="4"/>
        <v>0</v>
      </c>
    </row>
    <row r="35" spans="1:8" ht="15" customHeight="1" x14ac:dyDescent="0.2">
      <c r="A35" s="27" t="s">
        <v>22</v>
      </c>
      <c r="B35" s="10">
        <v>7</v>
      </c>
      <c r="C35" s="25">
        <f t="shared" si="5"/>
        <v>7400</v>
      </c>
      <c r="D35" s="28">
        <f t="shared" si="3"/>
        <v>51800</v>
      </c>
      <c r="E35" s="8">
        <v>0</v>
      </c>
      <c r="F35" s="8">
        <v>0</v>
      </c>
      <c r="G35" s="8">
        <v>0</v>
      </c>
      <c r="H35" s="29">
        <f t="shared" si="4"/>
        <v>7</v>
      </c>
    </row>
    <row r="36" spans="1:8" ht="15" customHeight="1" thickBot="1" x14ac:dyDescent="0.25">
      <c r="A36" s="98" t="s">
        <v>23</v>
      </c>
      <c r="B36" s="12">
        <v>0</v>
      </c>
      <c r="C36" s="25">
        <f t="shared" si="5"/>
        <v>7700</v>
      </c>
      <c r="D36" s="100">
        <f t="shared" si="3"/>
        <v>0</v>
      </c>
      <c r="E36" s="8">
        <v>0</v>
      </c>
      <c r="F36" s="8">
        <v>0</v>
      </c>
      <c r="G36" s="8">
        <v>0</v>
      </c>
      <c r="H36" s="29">
        <f t="shared" si="4"/>
        <v>0</v>
      </c>
    </row>
    <row r="37" spans="1:8" ht="15" customHeight="1" thickBot="1" x14ac:dyDescent="0.25">
      <c r="A37" s="101" t="s">
        <v>24</v>
      </c>
      <c r="B37" s="102">
        <f>SUM(B28:B36)</f>
        <v>2555</v>
      </c>
      <c r="C37" s="112"/>
      <c r="D37" s="103">
        <f>SUM(D28:D36)</f>
        <v>26820500</v>
      </c>
      <c r="E37" s="104">
        <f>SUM(E28:E36)</f>
        <v>25</v>
      </c>
      <c r="F37" s="104">
        <f t="shared" ref="F37:G37" si="6">SUM(F28:F36)</f>
        <v>0</v>
      </c>
      <c r="G37" s="104">
        <f t="shared" si="6"/>
        <v>0</v>
      </c>
      <c r="H37" s="106">
        <f>SUM(H28:H36)</f>
        <v>2580</v>
      </c>
    </row>
    <row r="38" spans="1:8" ht="15" customHeight="1" x14ac:dyDescent="0.2">
      <c r="A38" s="107" t="s">
        <v>25</v>
      </c>
      <c r="B38" s="108">
        <f>SUM(B28:B33)</f>
        <v>2548</v>
      </c>
      <c r="C38" s="138"/>
      <c r="D38" s="15">
        <f>+B38*278</f>
        <v>708344</v>
      </c>
      <c r="E38" s="37"/>
      <c r="F38" s="37"/>
      <c r="G38" s="37"/>
      <c r="H38" s="37"/>
    </row>
    <row r="39" spans="1:8" ht="15" customHeight="1" x14ac:dyDescent="0.2">
      <c r="A39" s="34" t="s">
        <v>26</v>
      </c>
      <c r="B39" s="139"/>
      <c r="C39" s="139"/>
      <c r="D39" s="3">
        <v>4400</v>
      </c>
      <c r="E39" s="41"/>
      <c r="F39" s="41"/>
      <c r="G39" s="41"/>
      <c r="H39" s="41"/>
    </row>
    <row r="40" spans="1:8" ht="15" customHeight="1" thickBot="1" x14ac:dyDescent="0.25">
      <c r="A40" s="38" t="s">
        <v>30</v>
      </c>
      <c r="B40" s="140"/>
      <c r="C40" s="140"/>
      <c r="D40" s="40">
        <f>D39+D37</f>
        <v>26824900</v>
      </c>
      <c r="E40" s="41"/>
      <c r="F40" s="41"/>
      <c r="G40" s="41"/>
      <c r="H40" s="41"/>
    </row>
    <row r="41" spans="1:8" ht="12.75" customHeight="1" thickBot="1" x14ac:dyDescent="0.25">
      <c r="A41" s="93"/>
      <c r="B41" s="41"/>
      <c r="C41" s="41"/>
      <c r="D41" s="80"/>
      <c r="E41" s="41"/>
      <c r="F41" s="41"/>
      <c r="G41" s="41"/>
      <c r="H41" s="41"/>
    </row>
    <row r="42" spans="1:8" ht="12.75" customHeight="1" thickBot="1" x14ac:dyDescent="0.25">
      <c r="A42" s="175" t="s">
        <v>31</v>
      </c>
      <c r="B42" s="175"/>
      <c r="C42" s="175"/>
      <c r="D42" s="175"/>
      <c r="E42" s="175"/>
      <c r="F42" s="175"/>
      <c r="G42" s="175"/>
      <c r="H42" s="175"/>
    </row>
    <row r="43" spans="1:8" ht="36.75" thickBot="1" x14ac:dyDescent="0.25">
      <c r="A43" s="23" t="s">
        <v>7</v>
      </c>
      <c r="B43" s="23" t="s">
        <v>8</v>
      </c>
      <c r="C43" s="23" t="s">
        <v>9</v>
      </c>
      <c r="D43" s="23" t="s">
        <v>10</v>
      </c>
      <c r="E43" s="23" t="s">
        <v>11</v>
      </c>
      <c r="F43" s="23" t="s">
        <v>12</v>
      </c>
      <c r="G43" s="23" t="s">
        <v>13</v>
      </c>
      <c r="H43" s="23" t="s">
        <v>32</v>
      </c>
    </row>
    <row r="44" spans="1:8" ht="15" customHeight="1" x14ac:dyDescent="0.2">
      <c r="A44" s="24" t="s">
        <v>15</v>
      </c>
      <c r="B44" s="4">
        <f t="shared" ref="B44:B52" si="7">+B12+B28</f>
        <v>1770</v>
      </c>
      <c r="C44" s="25">
        <f>C12</f>
        <v>7400</v>
      </c>
      <c r="D44" s="25">
        <f t="shared" ref="D44:D52" si="8">C44*B44</f>
        <v>13098000</v>
      </c>
      <c r="E44" s="4">
        <f t="shared" ref="E44:G52" si="9">E12+E28</f>
        <v>53</v>
      </c>
      <c r="F44" s="4">
        <f t="shared" si="9"/>
        <v>0</v>
      </c>
      <c r="G44" s="4">
        <f t="shared" si="9"/>
        <v>0</v>
      </c>
      <c r="H44" s="26">
        <f t="shared" ref="H44:H52" si="10">B44+E44+F44+G44</f>
        <v>1823</v>
      </c>
    </row>
    <row r="45" spans="1:8" ht="15" customHeight="1" x14ac:dyDescent="0.2">
      <c r="A45" s="27" t="s">
        <v>16</v>
      </c>
      <c r="B45" s="4">
        <f t="shared" si="7"/>
        <v>166</v>
      </c>
      <c r="C45" s="25">
        <f t="shared" ref="C45:C52" si="11">C13</f>
        <v>3400</v>
      </c>
      <c r="D45" s="28">
        <f t="shared" si="8"/>
        <v>564400</v>
      </c>
      <c r="E45" s="5">
        <f t="shared" si="9"/>
        <v>0</v>
      </c>
      <c r="F45" s="5">
        <f t="shared" si="9"/>
        <v>0</v>
      </c>
      <c r="G45" s="5">
        <f t="shared" si="9"/>
        <v>0</v>
      </c>
      <c r="H45" s="29">
        <f t="shared" si="10"/>
        <v>166</v>
      </c>
    </row>
    <row r="46" spans="1:8" ht="15" customHeight="1" x14ac:dyDescent="0.2">
      <c r="A46" s="27" t="s">
        <v>17</v>
      </c>
      <c r="B46" s="4">
        <f t="shared" si="7"/>
        <v>2126</v>
      </c>
      <c r="C46" s="25">
        <f t="shared" si="11"/>
        <v>8100</v>
      </c>
      <c r="D46" s="28">
        <f t="shared" si="8"/>
        <v>17220600</v>
      </c>
      <c r="E46" s="5">
        <f t="shared" si="9"/>
        <v>6</v>
      </c>
      <c r="F46" s="5">
        <f t="shared" si="9"/>
        <v>0</v>
      </c>
      <c r="G46" s="5">
        <f t="shared" si="9"/>
        <v>0</v>
      </c>
      <c r="H46" s="29">
        <f t="shared" si="10"/>
        <v>2132</v>
      </c>
    </row>
    <row r="47" spans="1:8" ht="15" customHeight="1" x14ac:dyDescent="0.2">
      <c r="A47" s="27" t="s">
        <v>18</v>
      </c>
      <c r="B47" s="4">
        <f t="shared" si="7"/>
        <v>324</v>
      </c>
      <c r="C47" s="25">
        <f t="shared" si="11"/>
        <v>17200</v>
      </c>
      <c r="D47" s="28">
        <f t="shared" si="8"/>
        <v>5572800</v>
      </c>
      <c r="E47" s="5">
        <f t="shared" si="9"/>
        <v>0</v>
      </c>
      <c r="F47" s="5">
        <f t="shared" si="9"/>
        <v>0</v>
      </c>
      <c r="G47" s="5">
        <f t="shared" si="9"/>
        <v>0</v>
      </c>
      <c r="H47" s="29">
        <f t="shared" si="10"/>
        <v>324</v>
      </c>
    </row>
    <row r="48" spans="1:8" ht="15" customHeight="1" x14ac:dyDescent="0.2">
      <c r="A48" s="27" t="s">
        <v>19</v>
      </c>
      <c r="B48" s="4">
        <f t="shared" si="7"/>
        <v>238</v>
      </c>
      <c r="C48" s="25">
        <f t="shared" si="11"/>
        <v>22000</v>
      </c>
      <c r="D48" s="28">
        <f t="shared" si="8"/>
        <v>5236000</v>
      </c>
      <c r="E48" s="5">
        <f t="shared" si="9"/>
        <v>0</v>
      </c>
      <c r="F48" s="5">
        <f t="shared" si="9"/>
        <v>0</v>
      </c>
      <c r="G48" s="5">
        <f t="shared" si="9"/>
        <v>0</v>
      </c>
      <c r="H48" s="29">
        <f t="shared" si="10"/>
        <v>238</v>
      </c>
    </row>
    <row r="49" spans="1:10" ht="15" customHeight="1" x14ac:dyDescent="0.2">
      <c r="A49" s="27" t="s">
        <v>20</v>
      </c>
      <c r="B49" s="4">
        <f t="shared" si="7"/>
        <v>553</v>
      </c>
      <c r="C49" s="25">
        <f t="shared" si="11"/>
        <v>25000</v>
      </c>
      <c r="D49" s="28">
        <f t="shared" si="8"/>
        <v>13825000</v>
      </c>
      <c r="E49" s="5">
        <f t="shared" si="9"/>
        <v>0</v>
      </c>
      <c r="F49" s="5">
        <f t="shared" si="9"/>
        <v>0</v>
      </c>
      <c r="G49" s="5">
        <f t="shared" si="9"/>
        <v>0</v>
      </c>
      <c r="H49" s="29">
        <f t="shared" si="10"/>
        <v>553</v>
      </c>
    </row>
    <row r="50" spans="1:10" ht="15" customHeight="1" x14ac:dyDescent="0.2">
      <c r="A50" s="27" t="s">
        <v>21</v>
      </c>
      <c r="B50" s="4">
        <f t="shared" si="7"/>
        <v>3</v>
      </c>
      <c r="C50" s="25">
        <f t="shared" si="11"/>
        <v>5700</v>
      </c>
      <c r="D50" s="28">
        <f t="shared" si="8"/>
        <v>17100</v>
      </c>
      <c r="E50" s="5">
        <f t="shared" si="9"/>
        <v>0</v>
      </c>
      <c r="F50" s="5">
        <f t="shared" si="9"/>
        <v>0</v>
      </c>
      <c r="G50" s="5">
        <f t="shared" si="9"/>
        <v>0</v>
      </c>
      <c r="H50" s="29">
        <f t="shared" si="10"/>
        <v>3</v>
      </c>
    </row>
    <row r="51" spans="1:10" ht="15" customHeight="1" x14ac:dyDescent="0.2">
      <c r="A51" s="27" t="s">
        <v>22</v>
      </c>
      <c r="B51" s="4">
        <f t="shared" si="7"/>
        <v>14</v>
      </c>
      <c r="C51" s="25">
        <f t="shared" si="11"/>
        <v>7400</v>
      </c>
      <c r="D51" s="28">
        <f t="shared" si="8"/>
        <v>103600</v>
      </c>
      <c r="E51" s="5">
        <f t="shared" si="9"/>
        <v>0</v>
      </c>
      <c r="F51" s="5">
        <f t="shared" si="9"/>
        <v>0</v>
      </c>
      <c r="G51" s="5">
        <f t="shared" si="9"/>
        <v>0</v>
      </c>
      <c r="H51" s="29">
        <f t="shared" si="10"/>
        <v>14</v>
      </c>
    </row>
    <row r="52" spans="1:10" ht="15" customHeight="1" thickBot="1" x14ac:dyDescent="0.25">
      <c r="A52" s="98" t="s">
        <v>23</v>
      </c>
      <c r="B52" s="113">
        <f t="shared" si="7"/>
        <v>0</v>
      </c>
      <c r="C52" s="25">
        <f t="shared" si="11"/>
        <v>7700</v>
      </c>
      <c r="D52" s="100">
        <f t="shared" si="8"/>
        <v>0</v>
      </c>
      <c r="E52" s="5">
        <f t="shared" si="9"/>
        <v>0</v>
      </c>
      <c r="F52" s="5">
        <f t="shared" si="9"/>
        <v>0</v>
      </c>
      <c r="G52" s="5">
        <f t="shared" si="9"/>
        <v>0</v>
      </c>
      <c r="H52" s="29">
        <f t="shared" si="10"/>
        <v>0</v>
      </c>
    </row>
    <row r="53" spans="1:10" ht="15" customHeight="1" thickBot="1" x14ac:dyDescent="0.25">
      <c r="A53" s="101" t="s">
        <v>24</v>
      </c>
      <c r="B53" s="102">
        <f>SUM(B44:B52)</f>
        <v>5194</v>
      </c>
      <c r="C53" s="141"/>
      <c r="D53" s="103">
        <f>SUM(D44:D52)</f>
        <v>55637500</v>
      </c>
      <c r="E53" s="104">
        <f>SUM(E44:E52)</f>
        <v>59</v>
      </c>
      <c r="F53" s="105">
        <f>SUM(F44:F52)</f>
        <v>0</v>
      </c>
      <c r="G53" s="105">
        <f>SUM(G44:G52)</f>
        <v>0</v>
      </c>
      <c r="H53" s="106">
        <f>SUM(H44:H52)</f>
        <v>5253</v>
      </c>
    </row>
    <row r="54" spans="1:10" ht="15" customHeight="1" x14ac:dyDescent="0.2">
      <c r="A54" s="107" t="s">
        <v>25</v>
      </c>
      <c r="B54" s="108">
        <f>B22+B38</f>
        <v>5177</v>
      </c>
      <c r="C54" s="138"/>
      <c r="D54" s="15">
        <f>D38+D22</f>
        <v>1439206</v>
      </c>
      <c r="E54" s="37"/>
      <c r="F54" s="37"/>
      <c r="G54" s="37"/>
      <c r="H54" s="37"/>
    </row>
    <row r="55" spans="1:10" ht="15" customHeight="1" x14ac:dyDescent="0.2">
      <c r="A55" s="34" t="s">
        <v>26</v>
      </c>
      <c r="B55" s="139"/>
      <c r="C55" s="139"/>
      <c r="D55" s="36">
        <f>D39+D23</f>
        <v>7600</v>
      </c>
      <c r="E55" s="41"/>
      <c r="F55" s="41"/>
      <c r="G55" s="41"/>
      <c r="H55" s="41"/>
    </row>
    <row r="56" spans="1:10" ht="15" customHeight="1" thickBot="1" x14ac:dyDescent="0.25">
      <c r="A56" s="38" t="s">
        <v>27</v>
      </c>
      <c r="B56" s="140"/>
      <c r="C56" s="140"/>
      <c r="D56" s="40">
        <f>D55+D53</f>
        <v>55645100</v>
      </c>
      <c r="E56" s="41"/>
      <c r="F56" s="41"/>
      <c r="G56" s="41"/>
      <c r="H56" s="41"/>
    </row>
    <row r="57" spans="1:10" ht="13.5" thickBot="1" x14ac:dyDescent="0.25">
      <c r="A57" s="63"/>
      <c r="B57" s="41"/>
      <c r="C57" s="41"/>
      <c r="D57" s="114"/>
      <c r="E57" s="41"/>
      <c r="F57" s="41"/>
      <c r="G57" s="41"/>
      <c r="H57" s="41"/>
    </row>
    <row r="58" spans="1:10" ht="21" customHeight="1" x14ac:dyDescent="0.2">
      <c r="A58" s="162" t="s">
        <v>53</v>
      </c>
      <c r="B58" s="163"/>
      <c r="C58" s="163"/>
      <c r="D58" s="164"/>
      <c r="E58" s="162" t="s">
        <v>54</v>
      </c>
      <c r="F58" s="163"/>
      <c r="G58" s="163"/>
      <c r="H58" s="164"/>
      <c r="J58" s="64"/>
    </row>
    <row r="59" spans="1:10" ht="24" x14ac:dyDescent="0.2">
      <c r="A59" s="115" t="s">
        <v>7</v>
      </c>
      <c r="B59" s="116" t="s">
        <v>9</v>
      </c>
      <c r="C59" s="116" t="s">
        <v>33</v>
      </c>
      <c r="D59" s="117" t="s">
        <v>34</v>
      </c>
      <c r="E59" s="115" t="s">
        <v>7</v>
      </c>
      <c r="F59" s="116" t="s">
        <v>9</v>
      </c>
      <c r="G59" s="116" t="s">
        <v>33</v>
      </c>
      <c r="H59" s="117" t="s">
        <v>34</v>
      </c>
      <c r="J59" s="64"/>
    </row>
    <row r="60" spans="1:10" ht="15" hidden="1" customHeight="1" x14ac:dyDescent="0.2">
      <c r="A60" s="147" t="s">
        <v>15</v>
      </c>
      <c r="B60" s="118">
        <v>6400</v>
      </c>
      <c r="C60" s="119">
        <v>0</v>
      </c>
      <c r="D60" s="120">
        <f>B60*C60</f>
        <v>0</v>
      </c>
      <c r="E60" s="147" t="s">
        <v>15</v>
      </c>
      <c r="F60" s="118">
        <v>6400</v>
      </c>
      <c r="G60" s="119">
        <v>0</v>
      </c>
      <c r="H60" s="120">
        <f>F60*G60</f>
        <v>0</v>
      </c>
      <c r="J60" s="64"/>
    </row>
    <row r="61" spans="1:10" ht="15" customHeight="1" x14ac:dyDescent="0.2">
      <c r="A61" s="147"/>
      <c r="B61" s="118">
        <v>6900</v>
      </c>
      <c r="C61" s="13">
        <v>0</v>
      </c>
      <c r="D61" s="120">
        <f t="shared" ref="D61:D66" si="12">B61*C61</f>
        <v>0</v>
      </c>
      <c r="E61" s="147"/>
      <c r="F61" s="118">
        <f>C12</f>
        <v>7400</v>
      </c>
      <c r="G61" s="13">
        <v>16</v>
      </c>
      <c r="H61" s="120">
        <f t="shared" ref="H61:H66" si="13">F61*G61</f>
        <v>118400</v>
      </c>
      <c r="J61" s="64"/>
    </row>
    <row r="62" spans="1:10" ht="15" customHeight="1" x14ac:dyDescent="0.2">
      <c r="A62" s="142" t="s">
        <v>17</v>
      </c>
      <c r="B62" s="118">
        <v>7600</v>
      </c>
      <c r="C62" s="13">
        <v>0</v>
      </c>
      <c r="D62" s="120">
        <f t="shared" si="12"/>
        <v>0</v>
      </c>
      <c r="E62" s="143" t="s">
        <v>17</v>
      </c>
      <c r="F62" s="118">
        <f>C14</f>
        <v>8100</v>
      </c>
      <c r="G62" s="13">
        <v>10</v>
      </c>
      <c r="H62" s="120">
        <f t="shared" si="13"/>
        <v>81000</v>
      </c>
      <c r="J62" s="64"/>
    </row>
    <row r="63" spans="1:10" ht="15" customHeight="1" x14ac:dyDescent="0.2">
      <c r="A63" s="142" t="s">
        <v>18</v>
      </c>
      <c r="B63" s="118">
        <v>16100</v>
      </c>
      <c r="C63" s="13">
        <v>0</v>
      </c>
      <c r="D63" s="120">
        <f t="shared" si="12"/>
        <v>0</v>
      </c>
      <c r="E63" s="143" t="s">
        <v>18</v>
      </c>
      <c r="F63" s="118">
        <f t="shared" ref="F63:F65" si="14">C15</f>
        <v>17200</v>
      </c>
      <c r="G63" s="13">
        <v>2</v>
      </c>
      <c r="H63" s="120">
        <f t="shared" si="13"/>
        <v>34400</v>
      </c>
      <c r="J63" s="64"/>
    </row>
    <row r="64" spans="1:10" ht="15" customHeight="1" x14ac:dyDescent="0.2">
      <c r="A64" s="142" t="s">
        <v>19</v>
      </c>
      <c r="B64" s="118">
        <v>20600</v>
      </c>
      <c r="C64" s="13">
        <v>0</v>
      </c>
      <c r="D64" s="120">
        <f t="shared" si="12"/>
        <v>0</v>
      </c>
      <c r="E64" s="143" t="s">
        <v>19</v>
      </c>
      <c r="F64" s="118">
        <f t="shared" si="14"/>
        <v>22000</v>
      </c>
      <c r="G64" s="13">
        <v>0</v>
      </c>
      <c r="H64" s="120">
        <f t="shared" si="13"/>
        <v>0</v>
      </c>
      <c r="J64" s="64"/>
    </row>
    <row r="65" spans="1:10" ht="15" customHeight="1" thickBot="1" x14ac:dyDescent="0.25">
      <c r="A65" s="142" t="s">
        <v>20</v>
      </c>
      <c r="B65" s="118">
        <v>23400</v>
      </c>
      <c r="C65" s="13">
        <v>0</v>
      </c>
      <c r="D65" s="120">
        <f t="shared" si="12"/>
        <v>0</v>
      </c>
      <c r="E65" s="143" t="s">
        <v>20</v>
      </c>
      <c r="F65" s="118">
        <f t="shared" si="14"/>
        <v>25000</v>
      </c>
      <c r="G65" s="13">
        <v>0</v>
      </c>
      <c r="H65" s="120">
        <f t="shared" si="13"/>
        <v>0</v>
      </c>
      <c r="J65" s="64"/>
    </row>
    <row r="66" spans="1:10" ht="15" hidden="1" customHeight="1" thickBot="1" x14ac:dyDescent="0.25">
      <c r="A66" s="121"/>
      <c r="B66" s="122"/>
      <c r="C66" s="123">
        <v>0</v>
      </c>
      <c r="D66" s="124">
        <f t="shared" si="12"/>
        <v>0</v>
      </c>
      <c r="E66" s="121"/>
      <c r="F66" s="122"/>
      <c r="G66" s="123">
        <v>0</v>
      </c>
      <c r="H66" s="124">
        <f t="shared" si="13"/>
        <v>0</v>
      </c>
      <c r="J66" s="64"/>
    </row>
    <row r="67" spans="1:10" ht="27" customHeight="1" thickBot="1" x14ac:dyDescent="0.25">
      <c r="A67" s="148" t="s">
        <v>35</v>
      </c>
      <c r="B67" s="149"/>
      <c r="C67" s="125">
        <f>SUM(C60:C66)</f>
        <v>0</v>
      </c>
      <c r="D67" s="126">
        <f>SUM(D60:D66)</f>
        <v>0</v>
      </c>
      <c r="E67" s="148" t="s">
        <v>35</v>
      </c>
      <c r="F67" s="149"/>
      <c r="G67" s="125">
        <f>SUM(G60:G66)</f>
        <v>28</v>
      </c>
      <c r="H67" s="126">
        <f>SUM(H60:H66)</f>
        <v>233800</v>
      </c>
      <c r="J67" s="64"/>
    </row>
    <row r="68" spans="1:10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</row>
    <row r="69" spans="1:10" ht="13.5" thickBot="1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</row>
    <row r="70" spans="1:10" s="64" customFormat="1" ht="23.1" customHeight="1" x14ac:dyDescent="0.2">
      <c r="A70" s="144" t="s">
        <v>36</v>
      </c>
      <c r="B70" s="152">
        <f>D56</f>
        <v>55645100</v>
      </c>
      <c r="C70" s="153"/>
      <c r="D70" s="127"/>
    </row>
    <row r="71" spans="1:10" s="64" customFormat="1" ht="23.1" customHeight="1" x14ac:dyDescent="0.2">
      <c r="A71" s="115" t="s">
        <v>37</v>
      </c>
      <c r="B71" s="154">
        <f>D67+H67</f>
        <v>233800</v>
      </c>
      <c r="C71" s="155"/>
    </row>
    <row r="72" spans="1:10" s="64" customFormat="1" ht="23.1" customHeight="1" x14ac:dyDescent="0.2">
      <c r="A72" s="145" t="s">
        <v>38</v>
      </c>
      <c r="B72" s="156">
        <f>B54*278</f>
        <v>1439206</v>
      </c>
      <c r="C72" s="157"/>
      <c r="D72" s="128"/>
    </row>
    <row r="73" spans="1:10" s="64" customFormat="1" ht="23.1" customHeight="1" x14ac:dyDescent="0.2">
      <c r="A73" s="78" t="s">
        <v>39</v>
      </c>
      <c r="B73" s="158">
        <f>B70*10%</f>
        <v>5564510</v>
      </c>
      <c r="C73" s="159"/>
      <c r="D73" s="80"/>
    </row>
    <row r="74" spans="1:10" s="64" customFormat="1" ht="23.1" customHeight="1" x14ac:dyDescent="0.2">
      <c r="A74" s="145" t="s">
        <v>40</v>
      </c>
      <c r="B74" s="156">
        <f>ROUND((B70-B72-B73)*70%,0)</f>
        <v>34048969</v>
      </c>
      <c r="C74" s="157"/>
      <c r="D74" s="80"/>
      <c r="E74" s="76"/>
      <c r="F74" s="76"/>
      <c r="G74" s="76"/>
    </row>
    <row r="75" spans="1:10" s="64" customFormat="1" ht="23.1" customHeight="1" thickBot="1" x14ac:dyDescent="0.25">
      <c r="A75" s="146" t="s">
        <v>52</v>
      </c>
      <c r="B75" s="160">
        <f>ROUND((B70-B72-B73)*30%,0)</f>
        <v>14592415</v>
      </c>
      <c r="C75" s="161"/>
      <c r="D75" s="80"/>
      <c r="E75" s="89"/>
      <c r="F75" s="89"/>
      <c r="G75" s="89"/>
    </row>
    <row r="76" spans="1:10" ht="20.25" customHeight="1" x14ac:dyDescent="0.2">
      <c r="A76" s="64"/>
      <c r="B76" s="64"/>
      <c r="C76" s="64"/>
      <c r="D76" s="80"/>
      <c r="E76" s="151" t="s">
        <v>47</v>
      </c>
      <c r="F76" s="151"/>
      <c r="G76" s="151"/>
      <c r="H76" s="64"/>
      <c r="I76" s="64"/>
      <c r="J76" s="64"/>
    </row>
    <row r="77" spans="1:10" ht="14.25" customHeight="1" x14ac:dyDescent="0.2">
      <c r="A77" s="150"/>
      <c r="B77" s="150"/>
      <c r="C77" s="150"/>
      <c r="D77" s="150"/>
      <c r="E77" s="150"/>
      <c r="F77" s="150"/>
      <c r="G77" s="150"/>
      <c r="H77" s="150"/>
      <c r="I77" s="150"/>
      <c r="J77" s="150"/>
    </row>
    <row r="78" spans="1:10" ht="15.75" customHeight="1" x14ac:dyDescent="0.2">
      <c r="A78" s="150"/>
      <c r="B78" s="150"/>
      <c r="C78" s="150"/>
      <c r="D78" s="150"/>
      <c r="E78" s="150"/>
      <c r="F78" s="150"/>
      <c r="G78" s="150"/>
      <c r="H78" s="150"/>
      <c r="I78" s="150"/>
      <c r="J78" s="150"/>
    </row>
    <row r="79" spans="1:10" ht="20.100000000000001" customHeight="1" x14ac:dyDescent="0.2">
      <c r="A79" s="64"/>
      <c r="B79" s="64"/>
      <c r="C79" s="64"/>
      <c r="D79" s="80"/>
      <c r="E79" s="64"/>
      <c r="F79" s="64"/>
      <c r="G79" s="64"/>
      <c r="H79" s="64"/>
      <c r="I79" s="64"/>
      <c r="J79" s="64"/>
    </row>
    <row r="80" spans="1:10" ht="20.100000000000001" customHeight="1" x14ac:dyDescent="0.2">
      <c r="A80" s="64"/>
      <c r="B80" s="64"/>
      <c r="C80" s="64"/>
      <c r="D80" s="80"/>
      <c r="E80" s="64"/>
      <c r="F80" s="64"/>
      <c r="G80" s="64"/>
      <c r="H80" s="64"/>
      <c r="I80" s="64"/>
      <c r="J80" s="64"/>
    </row>
    <row r="81" spans="1:10" ht="20.100000000000001" customHeight="1" x14ac:dyDescent="0.2">
      <c r="A81" s="151"/>
      <c r="B81" s="151"/>
      <c r="C81" s="151"/>
      <c r="D81" s="80"/>
      <c r="E81" s="64"/>
      <c r="F81" s="64"/>
      <c r="G81" s="64"/>
      <c r="H81" s="64"/>
      <c r="I81" s="64"/>
      <c r="J81" s="64"/>
    </row>
    <row r="82" spans="1:10" ht="20.100000000000001" customHeight="1" x14ac:dyDescent="0.2">
      <c r="D82" s="80"/>
      <c r="E82" s="64"/>
      <c r="F82" s="64"/>
      <c r="G82" s="64"/>
      <c r="H82" s="64"/>
      <c r="I82" s="64"/>
      <c r="J82" s="64"/>
    </row>
    <row r="83" spans="1:10" ht="20.100000000000001" customHeight="1" x14ac:dyDescent="0.2">
      <c r="A83" s="64"/>
      <c r="B83" s="64"/>
      <c r="C83" s="64"/>
      <c r="E83" s="64"/>
      <c r="F83" s="64"/>
      <c r="G83" s="64"/>
      <c r="H83" s="64"/>
      <c r="I83" s="64"/>
      <c r="J83" s="64"/>
    </row>
    <row r="84" spans="1:10" ht="0.75" customHeight="1" x14ac:dyDescent="0.2">
      <c r="A84" s="64"/>
      <c r="B84" s="64"/>
      <c r="C84" s="64"/>
      <c r="E84" s="64"/>
      <c r="F84" s="64"/>
      <c r="G84" s="64"/>
      <c r="H84" s="64"/>
      <c r="I84" s="64"/>
      <c r="J84" s="64"/>
    </row>
    <row r="85" spans="1:10" ht="19.5" customHeight="1" x14ac:dyDescent="0.2">
      <c r="E85" s="64"/>
      <c r="F85" s="64"/>
      <c r="G85" s="64"/>
      <c r="H85" s="64"/>
      <c r="I85" s="64"/>
      <c r="J85" s="64"/>
    </row>
    <row r="86" spans="1:10" ht="19.5" customHeight="1" x14ac:dyDescent="0.2">
      <c r="E86" s="64"/>
      <c r="F86" s="64"/>
      <c r="G86" s="64"/>
      <c r="H86" s="64"/>
      <c r="I86" s="64"/>
      <c r="J86" s="64"/>
    </row>
    <row r="87" spans="1:10" ht="19.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</row>
    <row r="88" spans="1:10" ht="19.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</row>
    <row r="89" spans="1:10" ht="20.100000000000001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</row>
    <row r="90" spans="1:10" ht="20.100000000000001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</row>
    <row r="91" spans="1:10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</row>
    <row r="92" spans="1:10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</row>
    <row r="93" spans="1:10" x14ac:dyDescent="0.2">
      <c r="A93" s="64"/>
      <c r="B93" s="64"/>
      <c r="C93" s="64"/>
      <c r="D93" s="64"/>
      <c r="G93" s="64"/>
      <c r="H93" s="64"/>
      <c r="I93" s="64"/>
      <c r="J93" s="64"/>
    </row>
    <row r="94" spans="1:10" x14ac:dyDescent="0.2">
      <c r="G94" s="64"/>
      <c r="H94" s="64"/>
      <c r="I94" s="64"/>
      <c r="J94" s="64"/>
    </row>
    <row r="95" spans="1:10" x14ac:dyDescent="0.2">
      <c r="G95" s="64"/>
      <c r="H95" s="64"/>
      <c r="I95" s="64"/>
      <c r="J95" s="64"/>
    </row>
    <row r="96" spans="1:10" x14ac:dyDescent="0.2">
      <c r="G96" s="64"/>
      <c r="H96" s="64"/>
      <c r="I96" s="64"/>
      <c r="J96" s="64"/>
    </row>
    <row r="97" spans="7:10" x14ac:dyDescent="0.2">
      <c r="G97" s="64"/>
      <c r="H97" s="64"/>
      <c r="I97" s="64"/>
      <c r="J97" s="64"/>
    </row>
    <row r="98" spans="7:10" x14ac:dyDescent="0.2">
      <c r="G98" s="64"/>
      <c r="H98" s="64"/>
      <c r="I98" s="64"/>
      <c r="J98" s="64"/>
    </row>
    <row r="99" spans="7:10" x14ac:dyDescent="0.2">
      <c r="G99" s="64"/>
      <c r="H99" s="64"/>
      <c r="I99" s="64"/>
      <c r="J99" s="64"/>
    </row>
    <row r="100" spans="7:10" x14ac:dyDescent="0.2">
      <c r="G100" s="64"/>
      <c r="H100" s="64"/>
      <c r="I100" s="64"/>
      <c r="J100" s="64"/>
    </row>
    <row r="101" spans="7:10" x14ac:dyDescent="0.2">
      <c r="G101" s="64"/>
      <c r="H101" s="64"/>
      <c r="I101" s="64"/>
      <c r="J101" s="64"/>
    </row>
    <row r="102" spans="7:10" x14ac:dyDescent="0.2">
      <c r="G102" s="64"/>
      <c r="H102" s="64"/>
      <c r="I102" s="64"/>
      <c r="J102" s="64"/>
    </row>
    <row r="103" spans="7:10" x14ac:dyDescent="0.2">
      <c r="G103" s="64"/>
      <c r="H103" s="64"/>
      <c r="I103" s="64"/>
      <c r="J103" s="64"/>
    </row>
    <row r="104" spans="7:10" x14ac:dyDescent="0.2">
      <c r="G104" s="64"/>
      <c r="H104" s="64"/>
      <c r="I104" s="64"/>
      <c r="J104" s="64"/>
    </row>
    <row r="105" spans="7:10" x14ac:dyDescent="0.2">
      <c r="G105" s="64"/>
      <c r="H105" s="64"/>
      <c r="I105" s="64"/>
      <c r="J105" s="64"/>
    </row>
    <row r="106" spans="7:10" x14ac:dyDescent="0.2">
      <c r="G106" s="64"/>
      <c r="H106" s="64"/>
      <c r="I106" s="64"/>
      <c r="J106" s="64"/>
    </row>
    <row r="107" spans="7:10" x14ac:dyDescent="0.2">
      <c r="G107" s="64"/>
      <c r="H107" s="64"/>
      <c r="I107" s="64"/>
      <c r="J107" s="64"/>
    </row>
    <row r="108" spans="7:10" x14ac:dyDescent="0.2">
      <c r="G108" s="64"/>
      <c r="H108" s="64"/>
      <c r="I108" s="64"/>
      <c r="J108" s="64"/>
    </row>
    <row r="109" spans="7:10" x14ac:dyDescent="0.2">
      <c r="G109" s="64"/>
      <c r="H109" s="64"/>
      <c r="I109" s="64"/>
      <c r="J109" s="64"/>
    </row>
    <row r="110" spans="7:10" x14ac:dyDescent="0.2">
      <c r="G110" s="64"/>
      <c r="H110" s="64"/>
      <c r="I110" s="64"/>
      <c r="J110" s="64"/>
    </row>
    <row r="111" spans="7:10" x14ac:dyDescent="0.2">
      <c r="G111" s="64"/>
      <c r="H111" s="64"/>
      <c r="I111" s="64"/>
      <c r="J111" s="64"/>
    </row>
    <row r="112" spans="7:10" x14ac:dyDescent="0.2">
      <c r="G112" s="64"/>
      <c r="H112" s="64"/>
      <c r="I112" s="64"/>
      <c r="J112" s="64"/>
    </row>
    <row r="113" spans="7:10" x14ac:dyDescent="0.2">
      <c r="G113" s="64"/>
      <c r="H113" s="64"/>
      <c r="I113" s="64"/>
      <c r="J113" s="64"/>
    </row>
    <row r="114" spans="7:10" x14ac:dyDescent="0.2">
      <c r="G114" s="64"/>
      <c r="H114" s="64"/>
      <c r="I114" s="64"/>
      <c r="J114" s="64"/>
    </row>
  </sheetData>
  <sheetProtection password="DC73" sheet="1" objects="1" scenarios="1"/>
  <mergeCells count="27">
    <mergeCell ref="A58:D58"/>
    <mergeCell ref="A1:A4"/>
    <mergeCell ref="B1:F4"/>
    <mergeCell ref="G1:H1"/>
    <mergeCell ref="G2:H2"/>
    <mergeCell ref="G3:H3"/>
    <mergeCell ref="G4:H4"/>
    <mergeCell ref="B6:C6"/>
    <mergeCell ref="B8:D8"/>
    <mergeCell ref="A10:H10"/>
    <mergeCell ref="A26:H26"/>
    <mergeCell ref="A42:H42"/>
    <mergeCell ref="E58:H58"/>
    <mergeCell ref="A60:A61"/>
    <mergeCell ref="A67:B67"/>
    <mergeCell ref="A77:J77"/>
    <mergeCell ref="A78:J78"/>
    <mergeCell ref="A81:C81"/>
    <mergeCell ref="B70:C70"/>
    <mergeCell ref="B71:C71"/>
    <mergeCell ref="B72:C72"/>
    <mergeCell ref="B73:C73"/>
    <mergeCell ref="B74:C74"/>
    <mergeCell ref="E76:G76"/>
    <mergeCell ref="E60:E61"/>
    <mergeCell ref="E67:F67"/>
    <mergeCell ref="B75:C75"/>
  </mergeCells>
  <printOptions horizontalCentered="1" verticalCentered="1"/>
  <pageMargins left="0.59055118110236227" right="0.39370078740157483" top="0.19685039370078741" bottom="0.59055118110236227" header="0.51181102362204722" footer="0"/>
  <pageSetup scale="50" firstPageNumber="0" orientation="portrait" blackAndWhite="1" r:id="rId1"/>
  <headerFooter alignWithMargins="0">
    <oddFooter>&amp;LVersion 2&amp;C&amp;D - &amp;T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J114"/>
  <sheetViews>
    <sheetView topLeftCell="A64" zoomScaleNormal="100" workbookViewId="0">
      <selection activeCell="A78" sqref="A78:J78"/>
    </sheetView>
  </sheetViews>
  <sheetFormatPr baseColWidth="10" defaultRowHeight="12.75" x14ac:dyDescent="0.2"/>
  <cols>
    <col min="1" max="1" width="21.85546875" style="17" customWidth="1"/>
    <col min="2" max="2" width="14.28515625" style="17" customWidth="1"/>
    <col min="3" max="3" width="13.5703125" style="17" customWidth="1"/>
    <col min="4" max="4" width="14.42578125" style="17" customWidth="1"/>
    <col min="5" max="6" width="13.5703125" style="17" customWidth="1"/>
    <col min="7" max="7" width="13.140625" style="17" customWidth="1"/>
    <col min="8" max="8" width="13.5703125" style="17" customWidth="1"/>
    <col min="9" max="9" width="15.140625" style="17" customWidth="1"/>
    <col min="10" max="16384" width="11.42578125" style="17"/>
  </cols>
  <sheetData>
    <row r="1" spans="1:8" ht="48" customHeight="1" x14ac:dyDescent="0.2">
      <c r="A1" s="167"/>
      <c r="B1" s="168" t="s">
        <v>50</v>
      </c>
      <c r="C1" s="168"/>
      <c r="D1" s="168"/>
      <c r="E1" s="168"/>
      <c r="F1" s="169"/>
      <c r="G1" s="170"/>
      <c r="H1" s="170"/>
    </row>
    <row r="2" spans="1:8" x14ac:dyDescent="0.15">
      <c r="A2" s="167"/>
      <c r="B2" s="167"/>
      <c r="C2" s="168"/>
      <c r="D2" s="168"/>
      <c r="E2" s="168"/>
      <c r="F2" s="168"/>
      <c r="G2" s="171" t="s">
        <v>51</v>
      </c>
      <c r="H2" s="171" t="s">
        <v>0</v>
      </c>
    </row>
    <row r="3" spans="1:8" ht="14.25" customHeight="1" x14ac:dyDescent="0.15">
      <c r="A3" s="167"/>
      <c r="B3" s="167"/>
      <c r="C3" s="168"/>
      <c r="D3" s="168"/>
      <c r="E3" s="168"/>
      <c r="F3" s="168"/>
      <c r="G3" s="172" t="s">
        <v>49</v>
      </c>
      <c r="H3" s="172" t="s">
        <v>1</v>
      </c>
    </row>
    <row r="4" spans="1:8" ht="14.25" customHeight="1" x14ac:dyDescent="0.15">
      <c r="A4" s="167"/>
      <c r="B4" s="167"/>
      <c r="C4" s="168"/>
      <c r="D4" s="168"/>
      <c r="E4" s="168"/>
      <c r="F4" s="168"/>
      <c r="G4" s="172" t="s">
        <v>2</v>
      </c>
      <c r="H4" s="172" t="s">
        <v>2</v>
      </c>
    </row>
    <row r="5" spans="1:8" ht="14.25" customHeight="1" x14ac:dyDescent="0.2">
      <c r="A5" s="1"/>
      <c r="B5" s="97"/>
      <c r="C5" s="97"/>
      <c r="D5" s="41"/>
      <c r="E5" s="41"/>
      <c r="F5" s="41"/>
      <c r="G5" s="41"/>
      <c r="H5" s="41"/>
    </row>
    <row r="6" spans="1:8" ht="12.75" customHeight="1" x14ac:dyDescent="0.2">
      <c r="A6" s="1" t="s">
        <v>3</v>
      </c>
      <c r="B6" s="173" t="str">
        <f>RIM!B6</f>
        <v>PANDEQUESO</v>
      </c>
      <c r="C6" s="173"/>
      <c r="D6" s="41"/>
    </row>
    <row r="7" spans="1:8" x14ac:dyDescent="0.2">
      <c r="A7" s="1"/>
      <c r="B7" s="93"/>
      <c r="C7" s="93"/>
      <c r="D7" s="41"/>
    </row>
    <row r="8" spans="1:8" ht="12.75" customHeight="1" x14ac:dyDescent="0.2">
      <c r="A8" s="1" t="s">
        <v>5</v>
      </c>
      <c r="B8" s="174">
        <f>RIM!B8+5</f>
        <v>42649</v>
      </c>
      <c r="C8" s="174"/>
      <c r="D8" s="174"/>
      <c r="E8" s="41"/>
      <c r="F8" s="41"/>
      <c r="G8" s="41"/>
      <c r="H8" s="41"/>
    </row>
    <row r="9" spans="1:8" ht="13.5" thickBot="1" x14ac:dyDescent="0.25"/>
    <row r="10" spans="1:8" ht="15.75" customHeight="1" thickBot="1" x14ac:dyDescent="0.25">
      <c r="A10" s="175" t="s">
        <v>6</v>
      </c>
      <c r="B10" s="175"/>
      <c r="C10" s="175"/>
      <c r="D10" s="175"/>
      <c r="E10" s="175"/>
      <c r="F10" s="175"/>
      <c r="G10" s="175"/>
      <c r="H10" s="175"/>
    </row>
    <row r="11" spans="1:8" ht="36.75" thickBot="1" x14ac:dyDescent="0.25">
      <c r="A11" s="23" t="s">
        <v>7</v>
      </c>
      <c r="B11" s="23" t="s">
        <v>8</v>
      </c>
      <c r="C11" s="23" t="s">
        <v>9</v>
      </c>
      <c r="D11" s="23" t="s">
        <v>10</v>
      </c>
      <c r="E11" s="23" t="s">
        <v>11</v>
      </c>
      <c r="F11" s="23" t="s">
        <v>12</v>
      </c>
      <c r="G11" s="23" t="s">
        <v>13</v>
      </c>
      <c r="H11" s="23" t="s">
        <v>14</v>
      </c>
    </row>
    <row r="12" spans="1:8" ht="15" customHeight="1" x14ac:dyDescent="0.2">
      <c r="A12" s="24" t="s">
        <v>15</v>
      </c>
      <c r="B12" s="8">
        <v>907</v>
      </c>
      <c r="C12" s="25">
        <v>7400</v>
      </c>
      <c r="D12" s="25">
        <f t="shared" ref="D12:D20" si="0">C12*B12</f>
        <v>6711800</v>
      </c>
      <c r="E12" s="8">
        <v>24</v>
      </c>
      <c r="F12" s="8">
        <v>0</v>
      </c>
      <c r="G12" s="8">
        <v>0</v>
      </c>
      <c r="H12" s="26">
        <f t="shared" ref="H12:H20" si="1">B12+E12+F12+G12</f>
        <v>931</v>
      </c>
    </row>
    <row r="13" spans="1:8" ht="15" customHeight="1" x14ac:dyDescent="0.2">
      <c r="A13" s="27" t="s">
        <v>16</v>
      </c>
      <c r="B13" s="10">
        <v>65</v>
      </c>
      <c r="C13" s="25">
        <v>3400</v>
      </c>
      <c r="D13" s="28">
        <f t="shared" si="0"/>
        <v>221000</v>
      </c>
      <c r="E13" s="8">
        <v>0</v>
      </c>
      <c r="F13" s="8">
        <v>0</v>
      </c>
      <c r="G13" s="8">
        <v>0</v>
      </c>
      <c r="H13" s="29">
        <f t="shared" si="1"/>
        <v>65</v>
      </c>
    </row>
    <row r="14" spans="1:8" ht="15" customHeight="1" x14ac:dyDescent="0.2">
      <c r="A14" s="27" t="s">
        <v>17</v>
      </c>
      <c r="B14" s="10">
        <v>1028</v>
      </c>
      <c r="C14" s="25">
        <v>8100</v>
      </c>
      <c r="D14" s="28">
        <f t="shared" si="0"/>
        <v>8326800</v>
      </c>
      <c r="E14" s="8">
        <v>6</v>
      </c>
      <c r="F14" s="8">
        <v>0</v>
      </c>
      <c r="G14" s="8">
        <v>0</v>
      </c>
      <c r="H14" s="29">
        <f t="shared" si="1"/>
        <v>1034</v>
      </c>
    </row>
    <row r="15" spans="1:8" ht="15" customHeight="1" x14ac:dyDescent="0.2">
      <c r="A15" s="27" t="s">
        <v>18</v>
      </c>
      <c r="B15" s="10">
        <v>170</v>
      </c>
      <c r="C15" s="25">
        <v>17200</v>
      </c>
      <c r="D15" s="28">
        <f t="shared" si="0"/>
        <v>2924000</v>
      </c>
      <c r="E15" s="8">
        <v>0</v>
      </c>
      <c r="F15" s="8">
        <v>0</v>
      </c>
      <c r="G15" s="8">
        <v>0</v>
      </c>
      <c r="H15" s="29">
        <f t="shared" si="1"/>
        <v>170</v>
      </c>
    </row>
    <row r="16" spans="1:8" ht="15" customHeight="1" x14ac:dyDescent="0.2">
      <c r="A16" s="27" t="s">
        <v>19</v>
      </c>
      <c r="B16" s="10">
        <v>115</v>
      </c>
      <c r="C16" s="25">
        <v>22000</v>
      </c>
      <c r="D16" s="28">
        <f t="shared" si="0"/>
        <v>2530000</v>
      </c>
      <c r="E16" s="8">
        <v>0</v>
      </c>
      <c r="F16" s="8">
        <v>0</v>
      </c>
      <c r="G16" s="8">
        <v>0</v>
      </c>
      <c r="H16" s="29">
        <f t="shared" si="1"/>
        <v>115</v>
      </c>
    </row>
    <row r="17" spans="1:8" ht="15" customHeight="1" x14ac:dyDescent="0.2">
      <c r="A17" s="27" t="s">
        <v>20</v>
      </c>
      <c r="B17" s="10">
        <v>343</v>
      </c>
      <c r="C17" s="25">
        <v>25000</v>
      </c>
      <c r="D17" s="28">
        <f t="shared" si="0"/>
        <v>8575000</v>
      </c>
      <c r="E17" s="8">
        <v>0</v>
      </c>
      <c r="F17" s="8">
        <v>0</v>
      </c>
      <c r="G17" s="8">
        <v>0</v>
      </c>
      <c r="H17" s="29">
        <f t="shared" si="1"/>
        <v>343</v>
      </c>
    </row>
    <row r="18" spans="1:8" ht="15" customHeight="1" x14ac:dyDescent="0.2">
      <c r="A18" s="27" t="s">
        <v>21</v>
      </c>
      <c r="B18" s="10">
        <v>10</v>
      </c>
      <c r="C18" s="25">
        <v>5700</v>
      </c>
      <c r="D18" s="28">
        <f t="shared" si="0"/>
        <v>57000</v>
      </c>
      <c r="E18" s="8">
        <v>0</v>
      </c>
      <c r="F18" s="8">
        <v>0</v>
      </c>
      <c r="G18" s="8">
        <v>0</v>
      </c>
      <c r="H18" s="29">
        <f t="shared" si="1"/>
        <v>10</v>
      </c>
    </row>
    <row r="19" spans="1:8" ht="15" customHeight="1" x14ac:dyDescent="0.2">
      <c r="A19" s="27" t="s">
        <v>22</v>
      </c>
      <c r="B19" s="10">
        <v>7</v>
      </c>
      <c r="C19" s="25">
        <v>7400</v>
      </c>
      <c r="D19" s="28">
        <f t="shared" si="0"/>
        <v>51800</v>
      </c>
      <c r="E19" s="8">
        <v>0</v>
      </c>
      <c r="F19" s="8">
        <v>0</v>
      </c>
      <c r="G19" s="8">
        <v>0</v>
      </c>
      <c r="H19" s="29">
        <f t="shared" si="1"/>
        <v>7</v>
      </c>
    </row>
    <row r="20" spans="1:8" ht="15" customHeight="1" thickBot="1" x14ac:dyDescent="0.25">
      <c r="A20" s="98" t="s">
        <v>23</v>
      </c>
      <c r="B20" s="12">
        <v>0</v>
      </c>
      <c r="C20" s="99">
        <v>7700</v>
      </c>
      <c r="D20" s="100">
        <f t="shared" si="0"/>
        <v>0</v>
      </c>
      <c r="E20" s="8">
        <v>0</v>
      </c>
      <c r="F20" s="8">
        <v>0</v>
      </c>
      <c r="G20" s="8">
        <v>0</v>
      </c>
      <c r="H20" s="29">
        <f t="shared" si="1"/>
        <v>0</v>
      </c>
    </row>
    <row r="21" spans="1:8" ht="15" customHeight="1" thickBot="1" x14ac:dyDescent="0.25">
      <c r="A21" s="101" t="s">
        <v>24</v>
      </c>
      <c r="B21" s="102">
        <f>SUM(B12:B20)</f>
        <v>2645</v>
      </c>
      <c r="C21" s="137"/>
      <c r="D21" s="103">
        <f>SUM(D12:D20)</f>
        <v>29397400</v>
      </c>
      <c r="E21" s="104">
        <f>SUM(E12:E20)</f>
        <v>30</v>
      </c>
      <c r="F21" s="104">
        <f t="shared" ref="F21:G21" si="2">SUM(F12:F20)</f>
        <v>0</v>
      </c>
      <c r="G21" s="104">
        <f t="shared" si="2"/>
        <v>0</v>
      </c>
      <c r="H21" s="106">
        <f>SUM(H12:H20)</f>
        <v>2675</v>
      </c>
    </row>
    <row r="22" spans="1:8" ht="15" customHeight="1" x14ac:dyDescent="0.2">
      <c r="A22" s="107" t="s">
        <v>25</v>
      </c>
      <c r="B22" s="108">
        <f>SUM(B12:B17)</f>
        <v>2628</v>
      </c>
      <c r="C22" s="138"/>
      <c r="D22" s="15">
        <f>+B22*278</f>
        <v>730584</v>
      </c>
      <c r="E22" s="37"/>
      <c r="F22" s="37"/>
      <c r="G22" s="37"/>
      <c r="H22" s="37"/>
    </row>
    <row r="23" spans="1:8" ht="15" customHeight="1" x14ac:dyDescent="0.2">
      <c r="A23" s="34" t="s">
        <v>26</v>
      </c>
      <c r="B23" s="139"/>
      <c r="C23" s="139"/>
      <c r="D23" s="3">
        <v>11800</v>
      </c>
      <c r="E23" s="41"/>
      <c r="F23" s="41"/>
      <c r="G23" s="41"/>
      <c r="H23" s="41"/>
    </row>
    <row r="24" spans="1:8" ht="15" customHeight="1" thickBot="1" x14ac:dyDescent="0.25">
      <c r="A24" s="38" t="s">
        <v>27</v>
      </c>
      <c r="B24" s="140"/>
      <c r="C24" s="140"/>
      <c r="D24" s="40">
        <f>D23+D21</f>
        <v>29409200</v>
      </c>
      <c r="E24" s="41"/>
      <c r="F24" s="41"/>
      <c r="G24" s="41"/>
      <c r="H24" s="41"/>
    </row>
    <row r="25" spans="1:8" ht="13.5" thickBot="1" x14ac:dyDescent="0.25"/>
    <row r="26" spans="1:8" ht="15.75" customHeight="1" thickBot="1" x14ac:dyDescent="0.25">
      <c r="A26" s="175" t="s">
        <v>28</v>
      </c>
      <c r="B26" s="175"/>
      <c r="C26" s="175"/>
      <c r="D26" s="175"/>
      <c r="E26" s="175"/>
      <c r="F26" s="175"/>
      <c r="G26" s="175"/>
      <c r="H26" s="175"/>
    </row>
    <row r="27" spans="1:8" ht="36.75" thickBot="1" x14ac:dyDescent="0.25">
      <c r="A27" s="23" t="s">
        <v>7</v>
      </c>
      <c r="B27" s="23" t="s">
        <v>8</v>
      </c>
      <c r="C27" s="23" t="s">
        <v>9</v>
      </c>
      <c r="D27" s="23" t="s">
        <v>10</v>
      </c>
      <c r="E27" s="23" t="s">
        <v>11</v>
      </c>
      <c r="F27" s="23" t="s">
        <v>12</v>
      </c>
      <c r="G27" s="23" t="s">
        <v>13</v>
      </c>
      <c r="H27" s="23" t="s">
        <v>29</v>
      </c>
    </row>
    <row r="28" spans="1:8" ht="15" customHeight="1" x14ac:dyDescent="0.2">
      <c r="A28" s="109" t="s">
        <v>15</v>
      </c>
      <c r="B28" s="11">
        <v>912</v>
      </c>
      <c r="C28" s="25">
        <f>C12</f>
        <v>7400</v>
      </c>
      <c r="D28" s="110">
        <f t="shared" ref="D28:D36" si="3">C28*B28</f>
        <v>6748800</v>
      </c>
      <c r="E28" s="8">
        <v>22</v>
      </c>
      <c r="F28" s="8">
        <v>0</v>
      </c>
      <c r="G28" s="8">
        <v>0</v>
      </c>
      <c r="H28" s="111">
        <f t="shared" ref="H28:H36" si="4">B28+E28+F28+G28</f>
        <v>934</v>
      </c>
    </row>
    <row r="29" spans="1:8" ht="15" customHeight="1" x14ac:dyDescent="0.2">
      <c r="A29" s="27" t="s">
        <v>16</v>
      </c>
      <c r="B29" s="10">
        <v>76</v>
      </c>
      <c r="C29" s="25">
        <f t="shared" ref="C29:C36" si="5">C13</f>
        <v>3400</v>
      </c>
      <c r="D29" s="28">
        <f t="shared" si="3"/>
        <v>258400</v>
      </c>
      <c r="E29" s="8">
        <v>0</v>
      </c>
      <c r="F29" s="8">
        <v>0</v>
      </c>
      <c r="G29" s="8">
        <v>0</v>
      </c>
      <c r="H29" s="29">
        <f t="shared" si="4"/>
        <v>76</v>
      </c>
    </row>
    <row r="30" spans="1:8" ht="15" customHeight="1" x14ac:dyDescent="0.2">
      <c r="A30" s="27" t="s">
        <v>17</v>
      </c>
      <c r="B30" s="10">
        <v>997</v>
      </c>
      <c r="C30" s="25">
        <f t="shared" si="5"/>
        <v>8100</v>
      </c>
      <c r="D30" s="28">
        <f t="shared" si="3"/>
        <v>8075700</v>
      </c>
      <c r="E30" s="8">
        <v>7</v>
      </c>
      <c r="F30" s="8">
        <v>0</v>
      </c>
      <c r="G30" s="8">
        <v>0</v>
      </c>
      <c r="H30" s="29">
        <f t="shared" si="4"/>
        <v>1004</v>
      </c>
    </row>
    <row r="31" spans="1:8" ht="15" customHeight="1" x14ac:dyDescent="0.2">
      <c r="A31" s="27" t="s">
        <v>18</v>
      </c>
      <c r="B31" s="10">
        <v>167</v>
      </c>
      <c r="C31" s="25">
        <f t="shared" si="5"/>
        <v>17200</v>
      </c>
      <c r="D31" s="28">
        <f t="shared" si="3"/>
        <v>2872400</v>
      </c>
      <c r="E31" s="8">
        <v>0</v>
      </c>
      <c r="F31" s="8">
        <v>0</v>
      </c>
      <c r="G31" s="8">
        <v>0</v>
      </c>
      <c r="H31" s="29">
        <f t="shared" si="4"/>
        <v>167</v>
      </c>
    </row>
    <row r="32" spans="1:8" ht="15" customHeight="1" x14ac:dyDescent="0.2">
      <c r="A32" s="27" t="s">
        <v>19</v>
      </c>
      <c r="B32" s="10">
        <v>144</v>
      </c>
      <c r="C32" s="25">
        <f t="shared" si="5"/>
        <v>22000</v>
      </c>
      <c r="D32" s="28">
        <f t="shared" si="3"/>
        <v>3168000</v>
      </c>
      <c r="E32" s="8">
        <v>0</v>
      </c>
      <c r="F32" s="8">
        <v>0</v>
      </c>
      <c r="G32" s="8">
        <v>0</v>
      </c>
      <c r="H32" s="29">
        <f t="shared" si="4"/>
        <v>144</v>
      </c>
    </row>
    <row r="33" spans="1:8" ht="15" customHeight="1" x14ac:dyDescent="0.2">
      <c r="A33" s="27" t="s">
        <v>20</v>
      </c>
      <c r="B33" s="10">
        <v>228</v>
      </c>
      <c r="C33" s="25">
        <f t="shared" si="5"/>
        <v>25000</v>
      </c>
      <c r="D33" s="28">
        <f t="shared" si="3"/>
        <v>5700000</v>
      </c>
      <c r="E33" s="8">
        <v>0</v>
      </c>
      <c r="F33" s="8">
        <v>0</v>
      </c>
      <c r="G33" s="8">
        <v>0</v>
      </c>
      <c r="H33" s="29">
        <f t="shared" si="4"/>
        <v>228</v>
      </c>
    </row>
    <row r="34" spans="1:8" ht="15" customHeight="1" x14ac:dyDescent="0.2">
      <c r="A34" s="27" t="s">
        <v>21</v>
      </c>
      <c r="B34" s="10">
        <v>0</v>
      </c>
      <c r="C34" s="25">
        <f t="shared" si="5"/>
        <v>5700</v>
      </c>
      <c r="D34" s="28">
        <f t="shared" si="3"/>
        <v>0</v>
      </c>
      <c r="E34" s="8">
        <v>0</v>
      </c>
      <c r="F34" s="8">
        <v>0</v>
      </c>
      <c r="G34" s="8">
        <v>0</v>
      </c>
      <c r="H34" s="29">
        <f t="shared" si="4"/>
        <v>0</v>
      </c>
    </row>
    <row r="35" spans="1:8" ht="15" customHeight="1" x14ac:dyDescent="0.2">
      <c r="A35" s="27" t="s">
        <v>22</v>
      </c>
      <c r="B35" s="10">
        <v>11</v>
      </c>
      <c r="C35" s="25">
        <f t="shared" si="5"/>
        <v>7400</v>
      </c>
      <c r="D35" s="28">
        <f t="shared" si="3"/>
        <v>81400</v>
      </c>
      <c r="E35" s="8">
        <v>0</v>
      </c>
      <c r="F35" s="8">
        <v>0</v>
      </c>
      <c r="G35" s="8">
        <v>0</v>
      </c>
      <c r="H35" s="29">
        <f t="shared" si="4"/>
        <v>11</v>
      </c>
    </row>
    <row r="36" spans="1:8" ht="15" customHeight="1" thickBot="1" x14ac:dyDescent="0.25">
      <c r="A36" s="98" t="s">
        <v>23</v>
      </c>
      <c r="B36" s="12">
        <v>0</v>
      </c>
      <c r="C36" s="25">
        <f t="shared" si="5"/>
        <v>7700</v>
      </c>
      <c r="D36" s="100">
        <f t="shared" si="3"/>
        <v>0</v>
      </c>
      <c r="E36" s="8">
        <v>0</v>
      </c>
      <c r="F36" s="8">
        <v>0</v>
      </c>
      <c r="G36" s="8">
        <v>0</v>
      </c>
      <c r="H36" s="29">
        <f t="shared" si="4"/>
        <v>0</v>
      </c>
    </row>
    <row r="37" spans="1:8" ht="15" customHeight="1" thickBot="1" x14ac:dyDescent="0.25">
      <c r="A37" s="101" t="s">
        <v>24</v>
      </c>
      <c r="B37" s="102">
        <f>SUM(B28:B36)</f>
        <v>2535</v>
      </c>
      <c r="C37" s="112"/>
      <c r="D37" s="103">
        <f>SUM(D28:D36)</f>
        <v>26904700</v>
      </c>
      <c r="E37" s="104">
        <f>SUM(E28:E36)</f>
        <v>29</v>
      </c>
      <c r="F37" s="104">
        <f t="shared" ref="F37:G37" si="6">SUM(F28:F36)</f>
        <v>0</v>
      </c>
      <c r="G37" s="104">
        <f t="shared" si="6"/>
        <v>0</v>
      </c>
      <c r="H37" s="106">
        <f>SUM(H28:H36)</f>
        <v>2564</v>
      </c>
    </row>
    <row r="38" spans="1:8" ht="15" customHeight="1" x14ac:dyDescent="0.2">
      <c r="A38" s="107" t="s">
        <v>25</v>
      </c>
      <c r="B38" s="108">
        <f>SUM(B28:B33)</f>
        <v>2524</v>
      </c>
      <c r="C38" s="138"/>
      <c r="D38" s="15">
        <f>+B38*278</f>
        <v>701672</v>
      </c>
      <c r="E38" s="37"/>
      <c r="F38" s="37"/>
      <c r="G38" s="37"/>
      <c r="H38" s="37"/>
    </row>
    <row r="39" spans="1:8" ht="15" customHeight="1" x14ac:dyDescent="0.2">
      <c r="A39" s="34" t="s">
        <v>26</v>
      </c>
      <c r="B39" s="139"/>
      <c r="C39" s="139"/>
      <c r="D39" s="3">
        <v>19600</v>
      </c>
      <c r="E39" s="41"/>
      <c r="F39" s="41"/>
      <c r="G39" s="41"/>
      <c r="H39" s="41"/>
    </row>
    <row r="40" spans="1:8" ht="15" customHeight="1" thickBot="1" x14ac:dyDescent="0.25">
      <c r="A40" s="38" t="s">
        <v>30</v>
      </c>
      <c r="B40" s="140"/>
      <c r="C40" s="140"/>
      <c r="D40" s="40">
        <f>D39+D37</f>
        <v>26924300</v>
      </c>
      <c r="E40" s="41"/>
      <c r="F40" s="41"/>
      <c r="G40" s="41"/>
      <c r="H40" s="41"/>
    </row>
    <row r="41" spans="1:8" ht="12.75" customHeight="1" thickBot="1" x14ac:dyDescent="0.25">
      <c r="A41" s="93"/>
      <c r="B41" s="41"/>
      <c r="C41" s="41"/>
      <c r="D41" s="80"/>
      <c r="E41" s="41"/>
      <c r="F41" s="41"/>
      <c r="G41" s="41"/>
      <c r="H41" s="41"/>
    </row>
    <row r="42" spans="1:8" ht="12.75" customHeight="1" thickBot="1" x14ac:dyDescent="0.25">
      <c r="A42" s="175" t="s">
        <v>31</v>
      </c>
      <c r="B42" s="175"/>
      <c r="C42" s="175"/>
      <c r="D42" s="175"/>
      <c r="E42" s="175"/>
      <c r="F42" s="175"/>
      <c r="G42" s="175"/>
      <c r="H42" s="175"/>
    </row>
    <row r="43" spans="1:8" ht="36.75" thickBot="1" x14ac:dyDescent="0.25">
      <c r="A43" s="23" t="s">
        <v>7</v>
      </c>
      <c r="B43" s="23" t="s">
        <v>8</v>
      </c>
      <c r="C43" s="23" t="s">
        <v>9</v>
      </c>
      <c r="D43" s="23" t="s">
        <v>10</v>
      </c>
      <c r="E43" s="23" t="s">
        <v>11</v>
      </c>
      <c r="F43" s="23" t="s">
        <v>12</v>
      </c>
      <c r="G43" s="23" t="s">
        <v>13</v>
      </c>
      <c r="H43" s="23" t="s">
        <v>32</v>
      </c>
    </row>
    <row r="44" spans="1:8" ht="15" customHeight="1" x14ac:dyDescent="0.2">
      <c r="A44" s="24" t="s">
        <v>15</v>
      </c>
      <c r="B44" s="4">
        <f t="shared" ref="B44:B52" si="7">+B12+B28</f>
        <v>1819</v>
      </c>
      <c r="C44" s="25">
        <f>C12</f>
        <v>7400</v>
      </c>
      <c r="D44" s="25">
        <f t="shared" ref="D44:D52" si="8">C44*B44</f>
        <v>13460600</v>
      </c>
      <c r="E44" s="4">
        <f t="shared" ref="E44:G52" si="9">E12+E28</f>
        <v>46</v>
      </c>
      <c r="F44" s="4">
        <f t="shared" si="9"/>
        <v>0</v>
      </c>
      <c r="G44" s="4">
        <f t="shared" si="9"/>
        <v>0</v>
      </c>
      <c r="H44" s="26">
        <f t="shared" ref="H44:H52" si="10">B44+E44+F44+G44</f>
        <v>1865</v>
      </c>
    </row>
    <row r="45" spans="1:8" ht="15" customHeight="1" x14ac:dyDescent="0.2">
      <c r="A45" s="27" t="s">
        <v>16</v>
      </c>
      <c r="B45" s="4">
        <f t="shared" si="7"/>
        <v>141</v>
      </c>
      <c r="C45" s="25">
        <f t="shared" ref="C45:C52" si="11">C13</f>
        <v>3400</v>
      </c>
      <c r="D45" s="28">
        <f t="shared" si="8"/>
        <v>479400</v>
      </c>
      <c r="E45" s="5">
        <f t="shared" si="9"/>
        <v>0</v>
      </c>
      <c r="F45" s="5">
        <f t="shared" si="9"/>
        <v>0</v>
      </c>
      <c r="G45" s="5">
        <f t="shared" si="9"/>
        <v>0</v>
      </c>
      <c r="H45" s="29">
        <f t="shared" si="10"/>
        <v>141</v>
      </c>
    </row>
    <row r="46" spans="1:8" ht="15" customHeight="1" x14ac:dyDescent="0.2">
      <c r="A46" s="27" t="s">
        <v>17</v>
      </c>
      <c r="B46" s="4">
        <f t="shared" si="7"/>
        <v>2025</v>
      </c>
      <c r="C46" s="25">
        <f t="shared" si="11"/>
        <v>8100</v>
      </c>
      <c r="D46" s="28">
        <f t="shared" si="8"/>
        <v>16402500</v>
      </c>
      <c r="E46" s="5">
        <f t="shared" si="9"/>
        <v>13</v>
      </c>
      <c r="F46" s="5">
        <f t="shared" si="9"/>
        <v>0</v>
      </c>
      <c r="G46" s="5">
        <f t="shared" si="9"/>
        <v>0</v>
      </c>
      <c r="H46" s="29">
        <f t="shared" si="10"/>
        <v>2038</v>
      </c>
    </row>
    <row r="47" spans="1:8" ht="15" customHeight="1" x14ac:dyDescent="0.2">
      <c r="A47" s="27" t="s">
        <v>18</v>
      </c>
      <c r="B47" s="4">
        <f t="shared" si="7"/>
        <v>337</v>
      </c>
      <c r="C47" s="25">
        <f t="shared" si="11"/>
        <v>17200</v>
      </c>
      <c r="D47" s="28">
        <f t="shared" si="8"/>
        <v>5796400</v>
      </c>
      <c r="E47" s="5">
        <f t="shared" si="9"/>
        <v>0</v>
      </c>
      <c r="F47" s="5">
        <f t="shared" si="9"/>
        <v>0</v>
      </c>
      <c r="G47" s="5">
        <f t="shared" si="9"/>
        <v>0</v>
      </c>
      <c r="H47" s="29">
        <f t="shared" si="10"/>
        <v>337</v>
      </c>
    </row>
    <row r="48" spans="1:8" ht="15" customHeight="1" x14ac:dyDescent="0.2">
      <c r="A48" s="27" t="s">
        <v>19</v>
      </c>
      <c r="B48" s="4">
        <f t="shared" si="7"/>
        <v>259</v>
      </c>
      <c r="C48" s="25">
        <f t="shared" si="11"/>
        <v>22000</v>
      </c>
      <c r="D48" s="28">
        <f t="shared" si="8"/>
        <v>5698000</v>
      </c>
      <c r="E48" s="5">
        <f t="shared" si="9"/>
        <v>0</v>
      </c>
      <c r="F48" s="5">
        <f t="shared" si="9"/>
        <v>0</v>
      </c>
      <c r="G48" s="5">
        <f t="shared" si="9"/>
        <v>0</v>
      </c>
      <c r="H48" s="29">
        <f t="shared" si="10"/>
        <v>259</v>
      </c>
    </row>
    <row r="49" spans="1:10" ht="15" customHeight="1" x14ac:dyDescent="0.2">
      <c r="A49" s="27" t="s">
        <v>20</v>
      </c>
      <c r="B49" s="4">
        <f t="shared" si="7"/>
        <v>571</v>
      </c>
      <c r="C49" s="25">
        <f t="shared" si="11"/>
        <v>25000</v>
      </c>
      <c r="D49" s="28">
        <f t="shared" si="8"/>
        <v>14275000</v>
      </c>
      <c r="E49" s="5">
        <f t="shared" si="9"/>
        <v>0</v>
      </c>
      <c r="F49" s="5">
        <f t="shared" si="9"/>
        <v>0</v>
      </c>
      <c r="G49" s="5">
        <f t="shared" si="9"/>
        <v>0</v>
      </c>
      <c r="H49" s="29">
        <f t="shared" si="10"/>
        <v>571</v>
      </c>
    </row>
    <row r="50" spans="1:10" ht="15" customHeight="1" x14ac:dyDescent="0.2">
      <c r="A50" s="27" t="s">
        <v>21</v>
      </c>
      <c r="B50" s="4">
        <f t="shared" si="7"/>
        <v>10</v>
      </c>
      <c r="C50" s="25">
        <f t="shared" si="11"/>
        <v>5700</v>
      </c>
      <c r="D50" s="28">
        <f t="shared" si="8"/>
        <v>57000</v>
      </c>
      <c r="E50" s="5">
        <f t="shared" si="9"/>
        <v>0</v>
      </c>
      <c r="F50" s="5">
        <f t="shared" si="9"/>
        <v>0</v>
      </c>
      <c r="G50" s="5">
        <f t="shared" si="9"/>
        <v>0</v>
      </c>
      <c r="H50" s="29">
        <f t="shared" si="10"/>
        <v>10</v>
      </c>
    </row>
    <row r="51" spans="1:10" ht="15" customHeight="1" x14ac:dyDescent="0.2">
      <c r="A51" s="27" t="s">
        <v>22</v>
      </c>
      <c r="B51" s="4">
        <f t="shared" si="7"/>
        <v>18</v>
      </c>
      <c r="C51" s="25">
        <f t="shared" si="11"/>
        <v>7400</v>
      </c>
      <c r="D51" s="28">
        <f t="shared" si="8"/>
        <v>133200</v>
      </c>
      <c r="E51" s="5">
        <f t="shared" si="9"/>
        <v>0</v>
      </c>
      <c r="F51" s="5">
        <f t="shared" si="9"/>
        <v>0</v>
      </c>
      <c r="G51" s="5">
        <f t="shared" si="9"/>
        <v>0</v>
      </c>
      <c r="H51" s="29">
        <f t="shared" si="10"/>
        <v>18</v>
      </c>
    </row>
    <row r="52" spans="1:10" ht="15" customHeight="1" thickBot="1" x14ac:dyDescent="0.25">
      <c r="A52" s="98" t="s">
        <v>23</v>
      </c>
      <c r="B52" s="113">
        <f t="shared" si="7"/>
        <v>0</v>
      </c>
      <c r="C52" s="25">
        <f t="shared" si="11"/>
        <v>7700</v>
      </c>
      <c r="D52" s="100">
        <f t="shared" si="8"/>
        <v>0</v>
      </c>
      <c r="E52" s="5">
        <f t="shared" si="9"/>
        <v>0</v>
      </c>
      <c r="F52" s="5">
        <f t="shared" si="9"/>
        <v>0</v>
      </c>
      <c r="G52" s="5">
        <f t="shared" si="9"/>
        <v>0</v>
      </c>
      <c r="H52" s="29">
        <f t="shared" si="10"/>
        <v>0</v>
      </c>
    </row>
    <row r="53" spans="1:10" ht="15" customHeight="1" thickBot="1" x14ac:dyDescent="0.25">
      <c r="A53" s="101" t="s">
        <v>24</v>
      </c>
      <c r="B53" s="102">
        <f>SUM(B44:B52)</f>
        <v>5180</v>
      </c>
      <c r="C53" s="141"/>
      <c r="D53" s="103">
        <f>SUM(D44:D52)</f>
        <v>56302100</v>
      </c>
      <c r="E53" s="104">
        <f>SUM(E44:E52)</f>
        <v>59</v>
      </c>
      <c r="F53" s="105">
        <f>SUM(F44:F52)</f>
        <v>0</v>
      </c>
      <c r="G53" s="105">
        <f>SUM(G44:G52)</f>
        <v>0</v>
      </c>
      <c r="H53" s="106">
        <f>SUM(H44:H52)</f>
        <v>5239</v>
      </c>
    </row>
    <row r="54" spans="1:10" ht="15" customHeight="1" x14ac:dyDescent="0.2">
      <c r="A54" s="107" t="s">
        <v>25</v>
      </c>
      <c r="B54" s="108">
        <f>B22+B38</f>
        <v>5152</v>
      </c>
      <c r="C54" s="138"/>
      <c r="D54" s="15">
        <f>D38+D22</f>
        <v>1432256</v>
      </c>
      <c r="E54" s="37"/>
      <c r="F54" s="37"/>
      <c r="G54" s="37"/>
      <c r="H54" s="37"/>
    </row>
    <row r="55" spans="1:10" ht="15" customHeight="1" x14ac:dyDescent="0.2">
      <c r="A55" s="34" t="s">
        <v>26</v>
      </c>
      <c r="B55" s="139"/>
      <c r="C55" s="139"/>
      <c r="D55" s="36">
        <f>D39+D23</f>
        <v>31400</v>
      </c>
      <c r="E55" s="41"/>
      <c r="F55" s="41"/>
      <c r="G55" s="41"/>
      <c r="H55" s="41"/>
    </row>
    <row r="56" spans="1:10" ht="15" customHeight="1" thickBot="1" x14ac:dyDescent="0.25">
      <c r="A56" s="38" t="s">
        <v>46</v>
      </c>
      <c r="B56" s="140"/>
      <c r="C56" s="140"/>
      <c r="D56" s="40">
        <f>D55+D53</f>
        <v>56333500</v>
      </c>
      <c r="E56" s="41"/>
      <c r="F56" s="41"/>
      <c r="G56" s="41"/>
      <c r="H56" s="41"/>
    </row>
    <row r="57" spans="1:10" ht="13.5" thickBot="1" x14ac:dyDescent="0.25">
      <c r="A57" s="63"/>
      <c r="B57" s="41"/>
      <c r="C57" s="41"/>
      <c r="D57" s="114"/>
      <c r="E57" s="41"/>
      <c r="F57" s="41"/>
      <c r="G57" s="41"/>
      <c r="H57" s="41"/>
    </row>
    <row r="58" spans="1:10" ht="21" customHeight="1" x14ac:dyDescent="0.2">
      <c r="A58" s="162" t="s">
        <v>53</v>
      </c>
      <c r="B58" s="163"/>
      <c r="C58" s="163"/>
      <c r="D58" s="164"/>
      <c r="E58" s="162" t="s">
        <v>54</v>
      </c>
      <c r="F58" s="163"/>
      <c r="G58" s="163"/>
      <c r="H58" s="164"/>
      <c r="J58" s="64"/>
    </row>
    <row r="59" spans="1:10" ht="24" x14ac:dyDescent="0.2">
      <c r="A59" s="115" t="s">
        <v>7</v>
      </c>
      <c r="B59" s="116" t="s">
        <v>9</v>
      </c>
      <c r="C59" s="116" t="s">
        <v>33</v>
      </c>
      <c r="D59" s="117" t="s">
        <v>34</v>
      </c>
      <c r="E59" s="115" t="s">
        <v>7</v>
      </c>
      <c r="F59" s="116" t="s">
        <v>9</v>
      </c>
      <c r="G59" s="116" t="s">
        <v>33</v>
      </c>
      <c r="H59" s="117" t="s">
        <v>34</v>
      </c>
      <c r="J59" s="64"/>
    </row>
    <row r="60" spans="1:10" ht="15" hidden="1" customHeight="1" x14ac:dyDescent="0.2">
      <c r="A60" s="147" t="s">
        <v>15</v>
      </c>
      <c r="B60" s="118">
        <v>6400</v>
      </c>
      <c r="C60" s="119">
        <v>0</v>
      </c>
      <c r="D60" s="120">
        <f>B60*C60</f>
        <v>0</v>
      </c>
      <c r="E60" s="147" t="s">
        <v>15</v>
      </c>
      <c r="F60" s="118">
        <v>6400</v>
      </c>
      <c r="G60" s="119">
        <v>0</v>
      </c>
      <c r="H60" s="120">
        <f>F60*G60</f>
        <v>0</v>
      </c>
      <c r="J60" s="64"/>
    </row>
    <row r="61" spans="1:10" ht="15" customHeight="1" x14ac:dyDescent="0.2">
      <c r="A61" s="147"/>
      <c r="B61" s="118">
        <v>6900</v>
      </c>
      <c r="C61" s="13">
        <v>0</v>
      </c>
      <c r="D61" s="120">
        <f t="shared" ref="D61:D66" si="12">B61*C61</f>
        <v>0</v>
      </c>
      <c r="E61" s="147"/>
      <c r="F61" s="118">
        <f>C12</f>
        <v>7400</v>
      </c>
      <c r="G61" s="13">
        <v>15</v>
      </c>
      <c r="H61" s="120">
        <f t="shared" ref="H61:H66" si="13">F61*G61</f>
        <v>111000</v>
      </c>
      <c r="J61" s="64"/>
    </row>
    <row r="62" spans="1:10" ht="15" customHeight="1" x14ac:dyDescent="0.2">
      <c r="A62" s="142" t="s">
        <v>17</v>
      </c>
      <c r="B62" s="118">
        <v>7600</v>
      </c>
      <c r="C62" s="13">
        <v>0</v>
      </c>
      <c r="D62" s="120">
        <f t="shared" si="12"/>
        <v>0</v>
      </c>
      <c r="E62" s="143" t="s">
        <v>17</v>
      </c>
      <c r="F62" s="118">
        <f>C14</f>
        <v>8100</v>
      </c>
      <c r="G62" s="13">
        <v>10</v>
      </c>
      <c r="H62" s="120">
        <f t="shared" si="13"/>
        <v>81000</v>
      </c>
      <c r="J62" s="64"/>
    </row>
    <row r="63" spans="1:10" ht="15" customHeight="1" x14ac:dyDescent="0.2">
      <c r="A63" s="142" t="s">
        <v>18</v>
      </c>
      <c r="B63" s="118">
        <v>16100</v>
      </c>
      <c r="C63" s="13">
        <v>0</v>
      </c>
      <c r="D63" s="120">
        <f t="shared" si="12"/>
        <v>0</v>
      </c>
      <c r="E63" s="143" t="s">
        <v>18</v>
      </c>
      <c r="F63" s="118">
        <f t="shared" ref="F63:F65" si="14">C15</f>
        <v>17200</v>
      </c>
      <c r="G63" s="13">
        <v>4</v>
      </c>
      <c r="H63" s="120">
        <f t="shared" si="13"/>
        <v>68800</v>
      </c>
      <c r="J63" s="64"/>
    </row>
    <row r="64" spans="1:10" ht="15" customHeight="1" x14ac:dyDescent="0.2">
      <c r="A64" s="142" t="s">
        <v>19</v>
      </c>
      <c r="B64" s="118">
        <v>20600</v>
      </c>
      <c r="C64" s="13">
        <v>0</v>
      </c>
      <c r="D64" s="120">
        <f t="shared" si="12"/>
        <v>0</v>
      </c>
      <c r="E64" s="143" t="s">
        <v>19</v>
      </c>
      <c r="F64" s="118">
        <f t="shared" si="14"/>
        <v>22000</v>
      </c>
      <c r="G64" s="13">
        <v>0</v>
      </c>
      <c r="H64" s="120">
        <f t="shared" si="13"/>
        <v>0</v>
      </c>
      <c r="J64" s="64"/>
    </row>
    <row r="65" spans="1:10" ht="15" customHeight="1" thickBot="1" x14ac:dyDescent="0.25">
      <c r="A65" s="142" t="s">
        <v>20</v>
      </c>
      <c r="B65" s="118">
        <v>23400</v>
      </c>
      <c r="C65" s="13">
        <v>0</v>
      </c>
      <c r="D65" s="120">
        <f t="shared" si="12"/>
        <v>0</v>
      </c>
      <c r="E65" s="143" t="s">
        <v>20</v>
      </c>
      <c r="F65" s="118">
        <f t="shared" si="14"/>
        <v>25000</v>
      </c>
      <c r="G65" s="13">
        <v>0</v>
      </c>
      <c r="H65" s="120">
        <f t="shared" si="13"/>
        <v>0</v>
      </c>
      <c r="J65" s="64"/>
    </row>
    <row r="66" spans="1:10" ht="15" hidden="1" customHeight="1" x14ac:dyDescent="0.2">
      <c r="A66" s="121"/>
      <c r="B66" s="122"/>
      <c r="C66" s="123">
        <v>0</v>
      </c>
      <c r="D66" s="124">
        <f t="shared" si="12"/>
        <v>0</v>
      </c>
      <c r="E66" s="121"/>
      <c r="F66" s="122"/>
      <c r="G66" s="123">
        <v>0</v>
      </c>
      <c r="H66" s="124">
        <f t="shared" si="13"/>
        <v>0</v>
      </c>
      <c r="J66" s="64"/>
    </row>
    <row r="67" spans="1:10" ht="27" customHeight="1" thickBot="1" x14ac:dyDescent="0.25">
      <c r="A67" s="148" t="s">
        <v>35</v>
      </c>
      <c r="B67" s="149"/>
      <c r="C67" s="125">
        <f>SUM(C60:C66)</f>
        <v>0</v>
      </c>
      <c r="D67" s="126">
        <f>+D61+D62+D63+D64+D65</f>
        <v>0</v>
      </c>
      <c r="E67" s="148" t="s">
        <v>35</v>
      </c>
      <c r="F67" s="149"/>
      <c r="G67" s="125">
        <f>SUM(G60:G66)</f>
        <v>29</v>
      </c>
      <c r="H67" s="126">
        <f>+H61+H62+H63+H64+H65</f>
        <v>260800</v>
      </c>
      <c r="J67" s="64"/>
    </row>
    <row r="68" spans="1:10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</row>
    <row r="69" spans="1:10" ht="13.5" thickBot="1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</row>
    <row r="70" spans="1:10" s="64" customFormat="1" ht="23.1" customHeight="1" x14ac:dyDescent="0.2">
      <c r="A70" s="144" t="s">
        <v>36</v>
      </c>
      <c r="B70" s="152">
        <f>D56</f>
        <v>56333500</v>
      </c>
      <c r="C70" s="153"/>
      <c r="D70" s="127"/>
    </row>
    <row r="71" spans="1:10" s="64" customFormat="1" ht="23.1" customHeight="1" x14ac:dyDescent="0.2">
      <c r="A71" s="115" t="s">
        <v>37</v>
      </c>
      <c r="B71" s="154">
        <f>D67+H67</f>
        <v>260800</v>
      </c>
      <c r="C71" s="155"/>
    </row>
    <row r="72" spans="1:10" s="64" customFormat="1" ht="23.1" customHeight="1" x14ac:dyDescent="0.2">
      <c r="A72" s="145" t="s">
        <v>38</v>
      </c>
      <c r="B72" s="156">
        <f>B54*278</f>
        <v>1432256</v>
      </c>
      <c r="C72" s="157"/>
      <c r="D72" s="128"/>
    </row>
    <row r="73" spans="1:10" s="64" customFormat="1" ht="23.1" customHeight="1" x14ac:dyDescent="0.2">
      <c r="A73" s="78" t="s">
        <v>39</v>
      </c>
      <c r="B73" s="158">
        <f>B70*10%</f>
        <v>5633350</v>
      </c>
      <c r="C73" s="159"/>
      <c r="D73" s="80"/>
    </row>
    <row r="74" spans="1:10" s="64" customFormat="1" ht="23.1" customHeight="1" x14ac:dyDescent="0.2">
      <c r="A74" s="145" t="s">
        <v>40</v>
      </c>
      <c r="B74" s="156">
        <f>ROUND((B70-B72-B73)*70%,0)</f>
        <v>34487526</v>
      </c>
      <c r="C74" s="157"/>
      <c r="D74" s="80"/>
      <c r="E74" s="76"/>
      <c r="F74" s="76"/>
      <c r="G74" s="76"/>
    </row>
    <row r="75" spans="1:10" s="64" customFormat="1" ht="23.1" customHeight="1" thickBot="1" x14ac:dyDescent="0.25">
      <c r="A75" s="146" t="s">
        <v>52</v>
      </c>
      <c r="B75" s="160">
        <f>ROUND((B70-B72-B73)*30%,0)</f>
        <v>14780368</v>
      </c>
      <c r="C75" s="161"/>
      <c r="D75" s="80"/>
      <c r="E75" s="89"/>
      <c r="F75" s="89"/>
      <c r="G75" s="89"/>
    </row>
    <row r="76" spans="1:10" ht="20.25" customHeight="1" x14ac:dyDescent="0.2">
      <c r="A76" s="64"/>
      <c r="B76" s="64"/>
      <c r="C76" s="64"/>
      <c r="D76" s="80"/>
      <c r="E76" s="151" t="s">
        <v>47</v>
      </c>
      <c r="F76" s="151"/>
      <c r="G76" s="151"/>
      <c r="H76" s="64"/>
      <c r="I76" s="64"/>
      <c r="J76" s="64"/>
    </row>
    <row r="77" spans="1:10" ht="14.25" customHeight="1" x14ac:dyDescent="0.2">
      <c r="A77" s="150"/>
      <c r="B77" s="150"/>
      <c r="C77" s="150"/>
      <c r="D77" s="150"/>
      <c r="E77" s="150"/>
      <c r="F77" s="150"/>
      <c r="G77" s="150"/>
      <c r="H77" s="150"/>
      <c r="I77" s="150"/>
      <c r="J77" s="150"/>
    </row>
    <row r="78" spans="1:10" ht="15.75" customHeight="1" x14ac:dyDescent="0.2">
      <c r="A78" s="150"/>
      <c r="B78" s="150"/>
      <c r="C78" s="150"/>
      <c r="D78" s="150"/>
      <c r="E78" s="150"/>
      <c r="F78" s="150"/>
      <c r="G78" s="150"/>
      <c r="H78" s="150"/>
      <c r="I78" s="150"/>
      <c r="J78" s="150"/>
    </row>
    <row r="79" spans="1:10" ht="20.100000000000001" customHeight="1" x14ac:dyDescent="0.2">
      <c r="A79" s="64"/>
      <c r="B79" s="64"/>
      <c r="C79" s="64"/>
      <c r="D79" s="80"/>
      <c r="E79" s="64"/>
      <c r="F79" s="64"/>
      <c r="G79" s="64"/>
      <c r="H79" s="64"/>
      <c r="I79" s="64"/>
      <c r="J79" s="64"/>
    </row>
    <row r="80" spans="1:10" ht="20.100000000000001" customHeight="1" x14ac:dyDescent="0.2">
      <c r="A80" s="64"/>
      <c r="B80" s="64"/>
      <c r="C80" s="64"/>
      <c r="D80" s="80"/>
      <c r="E80" s="64"/>
      <c r="F80" s="64"/>
      <c r="G80" s="64"/>
      <c r="H80" s="64"/>
      <c r="I80" s="64"/>
      <c r="J80" s="64"/>
    </row>
    <row r="81" spans="1:10" ht="20.100000000000001" customHeight="1" x14ac:dyDescent="0.2">
      <c r="A81" s="151"/>
      <c r="B81" s="151"/>
      <c r="C81" s="151"/>
      <c r="D81" s="80"/>
      <c r="E81" s="64"/>
      <c r="F81" s="64"/>
      <c r="G81" s="64"/>
      <c r="H81" s="64"/>
      <c r="I81" s="64"/>
      <c r="J81" s="64"/>
    </row>
    <row r="82" spans="1:10" ht="20.100000000000001" customHeight="1" x14ac:dyDescent="0.2">
      <c r="D82" s="80"/>
      <c r="E82" s="64"/>
      <c r="F82" s="64"/>
      <c r="G82" s="64"/>
      <c r="H82" s="64"/>
      <c r="I82" s="64"/>
      <c r="J82" s="64"/>
    </row>
    <row r="83" spans="1:10" ht="20.100000000000001" customHeight="1" x14ac:dyDescent="0.2">
      <c r="A83" s="64"/>
      <c r="B83" s="64"/>
      <c r="C83" s="64"/>
      <c r="E83" s="64"/>
      <c r="F83" s="64"/>
      <c r="G83" s="64"/>
      <c r="H83" s="64"/>
      <c r="I83" s="64"/>
      <c r="J83" s="64"/>
    </row>
    <row r="84" spans="1:10" ht="0.75" customHeight="1" x14ac:dyDescent="0.2">
      <c r="A84" s="64"/>
      <c r="B84" s="64"/>
      <c r="C84" s="64"/>
      <c r="E84" s="64"/>
      <c r="F84" s="64"/>
      <c r="G84" s="64"/>
      <c r="H84" s="64"/>
      <c r="I84" s="64"/>
      <c r="J84" s="64"/>
    </row>
    <row r="85" spans="1:10" ht="19.5" customHeight="1" x14ac:dyDescent="0.2">
      <c r="E85" s="64"/>
      <c r="F85" s="64"/>
      <c r="G85" s="64"/>
      <c r="H85" s="64"/>
      <c r="I85" s="64"/>
      <c r="J85" s="64"/>
    </row>
    <row r="86" spans="1:10" ht="19.5" customHeight="1" x14ac:dyDescent="0.2">
      <c r="E86" s="64"/>
      <c r="F86" s="64"/>
      <c r="G86" s="64"/>
      <c r="H86" s="64"/>
      <c r="I86" s="64"/>
      <c r="J86" s="64"/>
    </row>
    <row r="87" spans="1:10" ht="19.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</row>
    <row r="88" spans="1:10" ht="19.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</row>
    <row r="89" spans="1:10" ht="20.100000000000001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</row>
    <row r="90" spans="1:10" ht="20.100000000000001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</row>
    <row r="91" spans="1:10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</row>
    <row r="92" spans="1:10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</row>
    <row r="93" spans="1:10" x14ac:dyDescent="0.2">
      <c r="A93" s="64"/>
      <c r="B93" s="64"/>
      <c r="C93" s="64"/>
      <c r="D93" s="64"/>
      <c r="G93" s="64"/>
      <c r="H93" s="64"/>
      <c r="I93" s="64"/>
      <c r="J93" s="64"/>
    </row>
    <row r="94" spans="1:10" x14ac:dyDescent="0.2">
      <c r="G94" s="64"/>
      <c r="H94" s="64"/>
      <c r="I94" s="64"/>
      <c r="J94" s="64"/>
    </row>
    <row r="95" spans="1:10" x14ac:dyDescent="0.2">
      <c r="G95" s="64"/>
      <c r="H95" s="64"/>
      <c r="I95" s="64"/>
      <c r="J95" s="64"/>
    </row>
    <row r="96" spans="1:10" x14ac:dyDescent="0.2">
      <c r="G96" s="64"/>
      <c r="H96" s="64"/>
      <c r="I96" s="64"/>
      <c r="J96" s="64"/>
    </row>
    <row r="97" spans="7:10" x14ac:dyDescent="0.2">
      <c r="G97" s="64"/>
      <c r="H97" s="64"/>
      <c r="I97" s="64"/>
      <c r="J97" s="64"/>
    </row>
    <row r="98" spans="7:10" x14ac:dyDescent="0.2">
      <c r="G98" s="64"/>
      <c r="H98" s="64"/>
      <c r="I98" s="64"/>
      <c r="J98" s="64"/>
    </row>
    <row r="99" spans="7:10" x14ac:dyDescent="0.2">
      <c r="G99" s="64"/>
      <c r="H99" s="64"/>
      <c r="I99" s="64"/>
      <c r="J99" s="64"/>
    </row>
    <row r="100" spans="7:10" x14ac:dyDescent="0.2">
      <c r="G100" s="64"/>
      <c r="H100" s="64"/>
      <c r="I100" s="64"/>
      <c r="J100" s="64"/>
    </row>
    <row r="101" spans="7:10" x14ac:dyDescent="0.2">
      <c r="G101" s="64"/>
      <c r="H101" s="64"/>
      <c r="I101" s="64"/>
      <c r="J101" s="64"/>
    </row>
    <row r="102" spans="7:10" x14ac:dyDescent="0.2">
      <c r="G102" s="64"/>
      <c r="H102" s="64"/>
      <c r="I102" s="64"/>
      <c r="J102" s="64"/>
    </row>
    <row r="103" spans="7:10" x14ac:dyDescent="0.2">
      <c r="G103" s="64"/>
      <c r="H103" s="64"/>
      <c r="I103" s="64"/>
      <c r="J103" s="64"/>
    </row>
    <row r="104" spans="7:10" x14ac:dyDescent="0.2">
      <c r="G104" s="64"/>
      <c r="H104" s="64"/>
      <c r="I104" s="64"/>
      <c r="J104" s="64"/>
    </row>
    <row r="105" spans="7:10" x14ac:dyDescent="0.2">
      <c r="G105" s="64"/>
      <c r="H105" s="64"/>
      <c r="I105" s="64"/>
      <c r="J105" s="64"/>
    </row>
    <row r="106" spans="7:10" x14ac:dyDescent="0.2">
      <c r="G106" s="64"/>
      <c r="H106" s="64"/>
      <c r="I106" s="64"/>
      <c r="J106" s="64"/>
    </row>
    <row r="107" spans="7:10" x14ac:dyDescent="0.2">
      <c r="G107" s="64"/>
      <c r="H107" s="64"/>
      <c r="I107" s="64"/>
      <c r="J107" s="64"/>
    </row>
    <row r="108" spans="7:10" x14ac:dyDescent="0.2">
      <c r="G108" s="64"/>
      <c r="H108" s="64"/>
      <c r="I108" s="64"/>
      <c r="J108" s="64"/>
    </row>
    <row r="109" spans="7:10" x14ac:dyDescent="0.2">
      <c r="G109" s="64"/>
      <c r="H109" s="64"/>
      <c r="I109" s="64"/>
      <c r="J109" s="64"/>
    </row>
    <row r="110" spans="7:10" x14ac:dyDescent="0.2">
      <c r="G110" s="64"/>
      <c r="H110" s="64"/>
      <c r="I110" s="64"/>
      <c r="J110" s="64"/>
    </row>
    <row r="111" spans="7:10" x14ac:dyDescent="0.2">
      <c r="G111" s="64"/>
      <c r="H111" s="64"/>
      <c r="I111" s="64"/>
      <c r="J111" s="64"/>
    </row>
    <row r="112" spans="7:10" x14ac:dyDescent="0.2">
      <c r="G112" s="64"/>
      <c r="H112" s="64"/>
      <c r="I112" s="64"/>
      <c r="J112" s="64"/>
    </row>
    <row r="113" spans="7:10" x14ac:dyDescent="0.2">
      <c r="G113" s="64"/>
      <c r="H113" s="64"/>
      <c r="I113" s="64"/>
      <c r="J113" s="64"/>
    </row>
    <row r="114" spans="7:10" x14ac:dyDescent="0.2">
      <c r="G114" s="64"/>
      <c r="H114" s="64"/>
      <c r="I114" s="64"/>
      <c r="J114" s="64"/>
    </row>
  </sheetData>
  <sheetProtection password="DC73" sheet="1" objects="1" scenarios="1"/>
  <mergeCells count="27">
    <mergeCell ref="A58:D58"/>
    <mergeCell ref="A1:A4"/>
    <mergeCell ref="B1:F4"/>
    <mergeCell ref="G1:H1"/>
    <mergeCell ref="G2:H2"/>
    <mergeCell ref="G3:H3"/>
    <mergeCell ref="G4:H4"/>
    <mergeCell ref="B6:C6"/>
    <mergeCell ref="B8:D8"/>
    <mergeCell ref="A10:H10"/>
    <mergeCell ref="A26:H26"/>
    <mergeCell ref="A42:H42"/>
    <mergeCell ref="E58:H58"/>
    <mergeCell ref="A60:A61"/>
    <mergeCell ref="A67:B67"/>
    <mergeCell ref="A77:J77"/>
    <mergeCell ref="A78:J78"/>
    <mergeCell ref="A81:C81"/>
    <mergeCell ref="B70:C70"/>
    <mergeCell ref="B71:C71"/>
    <mergeCell ref="B72:C72"/>
    <mergeCell ref="B73:C73"/>
    <mergeCell ref="B74:C74"/>
    <mergeCell ref="E76:G76"/>
    <mergeCell ref="E60:E61"/>
    <mergeCell ref="E67:F67"/>
    <mergeCell ref="B75:C75"/>
  </mergeCells>
  <printOptions horizontalCentered="1" verticalCentered="1"/>
  <pageMargins left="0.59055118110236227" right="0.39370078740157483" top="0.19685039370078741" bottom="0.59055118110236227" header="0.51181102362204722" footer="0"/>
  <pageSetup scale="50" firstPageNumber="0" orientation="portrait" blackAndWhite="1" r:id="rId1"/>
  <headerFooter alignWithMargins="0">
    <oddFooter>&amp;LVersion 2&amp;C&amp;D - &amp;T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J114"/>
  <sheetViews>
    <sheetView topLeftCell="A64" zoomScale="90" zoomScaleNormal="90" workbookViewId="0">
      <selection activeCell="A78" sqref="A78:J78"/>
    </sheetView>
  </sheetViews>
  <sheetFormatPr baseColWidth="10" defaultRowHeight="12.75" x14ac:dyDescent="0.2"/>
  <cols>
    <col min="1" max="1" width="21.85546875" style="17" customWidth="1"/>
    <col min="2" max="2" width="14.28515625" style="17" customWidth="1"/>
    <col min="3" max="3" width="13.5703125" style="17" customWidth="1"/>
    <col min="4" max="4" width="14.42578125" style="17" customWidth="1"/>
    <col min="5" max="6" width="13.5703125" style="17" customWidth="1"/>
    <col min="7" max="7" width="13.140625" style="17" customWidth="1"/>
    <col min="8" max="8" width="13.5703125" style="17" customWidth="1"/>
    <col min="9" max="9" width="15.140625" style="17" customWidth="1"/>
    <col min="10" max="16384" width="11.42578125" style="17"/>
  </cols>
  <sheetData>
    <row r="1" spans="1:8" ht="48" customHeight="1" x14ac:dyDescent="0.2">
      <c r="A1" s="167"/>
      <c r="B1" s="168" t="s">
        <v>50</v>
      </c>
      <c r="C1" s="168"/>
      <c r="D1" s="168"/>
      <c r="E1" s="168"/>
      <c r="F1" s="169"/>
      <c r="G1" s="170"/>
      <c r="H1" s="170"/>
    </row>
    <row r="2" spans="1:8" x14ac:dyDescent="0.15">
      <c r="A2" s="167"/>
      <c r="B2" s="167"/>
      <c r="C2" s="168"/>
      <c r="D2" s="168"/>
      <c r="E2" s="168"/>
      <c r="F2" s="168"/>
      <c r="G2" s="171" t="s">
        <v>51</v>
      </c>
      <c r="H2" s="171" t="s">
        <v>0</v>
      </c>
    </row>
    <row r="3" spans="1:8" ht="14.25" customHeight="1" x14ac:dyDescent="0.15">
      <c r="A3" s="167"/>
      <c r="B3" s="167"/>
      <c r="C3" s="168"/>
      <c r="D3" s="168"/>
      <c r="E3" s="168"/>
      <c r="F3" s="168"/>
      <c r="G3" s="172" t="s">
        <v>49</v>
      </c>
      <c r="H3" s="172" t="s">
        <v>1</v>
      </c>
    </row>
    <row r="4" spans="1:8" ht="14.25" customHeight="1" x14ac:dyDescent="0.15">
      <c r="A4" s="167"/>
      <c r="B4" s="167"/>
      <c r="C4" s="168"/>
      <c r="D4" s="168"/>
      <c r="E4" s="168"/>
      <c r="F4" s="168"/>
      <c r="G4" s="172" t="s">
        <v>2</v>
      </c>
      <c r="H4" s="172" t="s">
        <v>2</v>
      </c>
    </row>
    <row r="5" spans="1:8" ht="14.25" customHeight="1" x14ac:dyDescent="0.2">
      <c r="A5" s="1"/>
      <c r="B5" s="97"/>
      <c r="C5" s="97"/>
      <c r="D5" s="41"/>
      <c r="E5" s="41"/>
      <c r="F5" s="41"/>
      <c r="G5" s="41"/>
      <c r="H5" s="41"/>
    </row>
    <row r="6" spans="1:8" ht="12.75" customHeight="1" x14ac:dyDescent="0.2">
      <c r="A6" s="1" t="s">
        <v>3</v>
      </c>
      <c r="B6" s="173" t="str">
        <f>RIM!B6</f>
        <v>PANDEQUESO</v>
      </c>
      <c r="C6" s="173"/>
      <c r="D6" s="41"/>
    </row>
    <row r="7" spans="1:8" x14ac:dyDescent="0.2">
      <c r="A7" s="1"/>
      <c r="B7" s="93"/>
      <c r="C7" s="93"/>
      <c r="D7" s="41"/>
    </row>
    <row r="8" spans="1:8" ht="12.75" customHeight="1" x14ac:dyDescent="0.2">
      <c r="A8" s="1" t="s">
        <v>5</v>
      </c>
      <c r="B8" s="174">
        <f>RIM!B8+6</f>
        <v>42650</v>
      </c>
      <c r="C8" s="174"/>
      <c r="D8" s="174"/>
      <c r="E8" s="41"/>
      <c r="F8" s="41"/>
      <c r="G8" s="41"/>
      <c r="H8" s="41"/>
    </row>
    <row r="9" spans="1:8" ht="13.5" thickBot="1" x14ac:dyDescent="0.25"/>
    <row r="10" spans="1:8" ht="15.75" customHeight="1" thickBot="1" x14ac:dyDescent="0.25">
      <c r="A10" s="175" t="s">
        <v>6</v>
      </c>
      <c r="B10" s="175"/>
      <c r="C10" s="175"/>
      <c r="D10" s="175"/>
      <c r="E10" s="175"/>
      <c r="F10" s="175"/>
      <c r="G10" s="175"/>
      <c r="H10" s="175"/>
    </row>
    <row r="11" spans="1:8" ht="36.75" thickBot="1" x14ac:dyDescent="0.25">
      <c r="A11" s="23" t="s">
        <v>7</v>
      </c>
      <c r="B11" s="23" t="s">
        <v>8</v>
      </c>
      <c r="C11" s="23" t="s">
        <v>9</v>
      </c>
      <c r="D11" s="23" t="s">
        <v>10</v>
      </c>
      <c r="E11" s="23" t="s">
        <v>11</v>
      </c>
      <c r="F11" s="23" t="s">
        <v>12</v>
      </c>
      <c r="G11" s="23" t="s">
        <v>13</v>
      </c>
      <c r="H11" s="23" t="s">
        <v>14</v>
      </c>
    </row>
    <row r="12" spans="1:8" ht="15" customHeight="1" x14ac:dyDescent="0.2">
      <c r="A12" s="24" t="s">
        <v>15</v>
      </c>
      <c r="B12" s="8">
        <v>1151</v>
      </c>
      <c r="C12" s="25">
        <v>7400</v>
      </c>
      <c r="D12" s="25">
        <f t="shared" ref="D12:D20" si="0">C12*B12</f>
        <v>8517400</v>
      </c>
      <c r="E12" s="8">
        <v>33</v>
      </c>
      <c r="F12" s="8">
        <v>0</v>
      </c>
      <c r="G12" s="8">
        <v>0</v>
      </c>
      <c r="H12" s="26">
        <f t="shared" ref="H12:H20" si="1">B12+E12+F12+G12</f>
        <v>1184</v>
      </c>
    </row>
    <row r="13" spans="1:8" ht="15" customHeight="1" x14ac:dyDescent="0.2">
      <c r="A13" s="27" t="s">
        <v>16</v>
      </c>
      <c r="B13" s="10">
        <v>77</v>
      </c>
      <c r="C13" s="25">
        <v>3400</v>
      </c>
      <c r="D13" s="28">
        <f t="shared" si="0"/>
        <v>261800</v>
      </c>
      <c r="E13" s="8">
        <v>0</v>
      </c>
      <c r="F13" s="8">
        <v>0</v>
      </c>
      <c r="G13" s="8">
        <v>0</v>
      </c>
      <c r="H13" s="29">
        <f t="shared" si="1"/>
        <v>77</v>
      </c>
    </row>
    <row r="14" spans="1:8" ht="15" customHeight="1" x14ac:dyDescent="0.2">
      <c r="A14" s="27" t="s">
        <v>17</v>
      </c>
      <c r="B14" s="10">
        <v>1052</v>
      </c>
      <c r="C14" s="25">
        <v>8100</v>
      </c>
      <c r="D14" s="28">
        <f t="shared" si="0"/>
        <v>8521200</v>
      </c>
      <c r="E14" s="8">
        <v>2</v>
      </c>
      <c r="F14" s="8">
        <v>0</v>
      </c>
      <c r="G14" s="8">
        <v>0</v>
      </c>
      <c r="H14" s="29">
        <f t="shared" si="1"/>
        <v>1054</v>
      </c>
    </row>
    <row r="15" spans="1:8" ht="15" customHeight="1" x14ac:dyDescent="0.2">
      <c r="A15" s="27" t="s">
        <v>18</v>
      </c>
      <c r="B15" s="10">
        <v>171</v>
      </c>
      <c r="C15" s="25">
        <v>17200</v>
      </c>
      <c r="D15" s="28">
        <f t="shared" si="0"/>
        <v>2941200</v>
      </c>
      <c r="E15" s="8">
        <v>0</v>
      </c>
      <c r="F15" s="8">
        <v>0</v>
      </c>
      <c r="G15" s="8">
        <v>0</v>
      </c>
      <c r="H15" s="29">
        <f t="shared" si="1"/>
        <v>171</v>
      </c>
    </row>
    <row r="16" spans="1:8" ht="15" customHeight="1" x14ac:dyDescent="0.2">
      <c r="A16" s="27" t="s">
        <v>19</v>
      </c>
      <c r="B16" s="10">
        <v>106</v>
      </c>
      <c r="C16" s="25">
        <v>22000</v>
      </c>
      <c r="D16" s="28">
        <f t="shared" si="0"/>
        <v>2332000</v>
      </c>
      <c r="E16" s="8">
        <v>0</v>
      </c>
      <c r="F16" s="8">
        <v>0</v>
      </c>
      <c r="G16" s="8">
        <v>0</v>
      </c>
      <c r="H16" s="29">
        <f t="shared" si="1"/>
        <v>106</v>
      </c>
    </row>
    <row r="17" spans="1:8" ht="15" customHeight="1" x14ac:dyDescent="0.2">
      <c r="A17" s="27" t="s">
        <v>20</v>
      </c>
      <c r="B17" s="10">
        <v>322</v>
      </c>
      <c r="C17" s="25">
        <v>25000</v>
      </c>
      <c r="D17" s="28">
        <f t="shared" si="0"/>
        <v>8050000</v>
      </c>
      <c r="E17" s="8">
        <v>0</v>
      </c>
      <c r="F17" s="8">
        <v>0</v>
      </c>
      <c r="G17" s="8">
        <v>0</v>
      </c>
      <c r="H17" s="29">
        <f t="shared" si="1"/>
        <v>322</v>
      </c>
    </row>
    <row r="18" spans="1:8" ht="15" customHeight="1" x14ac:dyDescent="0.2">
      <c r="A18" s="27" t="s">
        <v>21</v>
      </c>
      <c r="B18" s="10">
        <v>2</v>
      </c>
      <c r="C18" s="25">
        <v>5700</v>
      </c>
      <c r="D18" s="28">
        <f t="shared" si="0"/>
        <v>11400</v>
      </c>
      <c r="E18" s="8">
        <v>0</v>
      </c>
      <c r="F18" s="8">
        <v>0</v>
      </c>
      <c r="G18" s="8">
        <v>0</v>
      </c>
      <c r="H18" s="29">
        <f t="shared" si="1"/>
        <v>2</v>
      </c>
    </row>
    <row r="19" spans="1:8" ht="15" customHeight="1" x14ac:dyDescent="0.2">
      <c r="A19" s="27" t="s">
        <v>22</v>
      </c>
      <c r="B19" s="10">
        <v>2</v>
      </c>
      <c r="C19" s="25">
        <v>7400</v>
      </c>
      <c r="D19" s="28">
        <f t="shared" si="0"/>
        <v>14800</v>
      </c>
      <c r="E19" s="8">
        <v>0</v>
      </c>
      <c r="F19" s="8">
        <v>0</v>
      </c>
      <c r="G19" s="8">
        <v>0</v>
      </c>
      <c r="H19" s="29">
        <f t="shared" si="1"/>
        <v>2</v>
      </c>
    </row>
    <row r="20" spans="1:8" ht="15" customHeight="1" thickBot="1" x14ac:dyDescent="0.25">
      <c r="A20" s="98" t="s">
        <v>23</v>
      </c>
      <c r="B20" s="12">
        <v>0</v>
      </c>
      <c r="C20" s="99">
        <v>7700</v>
      </c>
      <c r="D20" s="100">
        <f t="shared" si="0"/>
        <v>0</v>
      </c>
      <c r="E20" s="8">
        <v>0</v>
      </c>
      <c r="F20" s="8">
        <v>0</v>
      </c>
      <c r="G20" s="8">
        <v>0</v>
      </c>
      <c r="H20" s="29">
        <f t="shared" si="1"/>
        <v>0</v>
      </c>
    </row>
    <row r="21" spans="1:8" ht="15" customHeight="1" thickBot="1" x14ac:dyDescent="0.25">
      <c r="A21" s="101" t="s">
        <v>24</v>
      </c>
      <c r="B21" s="102">
        <f>SUM(B12:B20)</f>
        <v>2883</v>
      </c>
      <c r="C21" s="137"/>
      <c r="D21" s="103">
        <f>SUM(D12:D20)</f>
        <v>30649800</v>
      </c>
      <c r="E21" s="104">
        <f>SUM(E12:E20)</f>
        <v>35</v>
      </c>
      <c r="F21" s="104">
        <f t="shared" ref="F21:G21" si="2">SUM(F12:F20)</f>
        <v>0</v>
      </c>
      <c r="G21" s="104">
        <f t="shared" si="2"/>
        <v>0</v>
      </c>
      <c r="H21" s="106">
        <f>SUM(H12:H20)</f>
        <v>2918</v>
      </c>
    </row>
    <row r="22" spans="1:8" ht="15" customHeight="1" x14ac:dyDescent="0.2">
      <c r="A22" s="107" t="s">
        <v>25</v>
      </c>
      <c r="B22" s="108">
        <f>SUM(B12:B17)</f>
        <v>2879</v>
      </c>
      <c r="C22" s="138"/>
      <c r="D22" s="15">
        <f>+B22*278</f>
        <v>800362</v>
      </c>
      <c r="E22" s="37"/>
      <c r="F22" s="37"/>
      <c r="G22" s="37"/>
      <c r="H22" s="37"/>
    </row>
    <row r="23" spans="1:8" ht="15" customHeight="1" x14ac:dyDescent="0.2">
      <c r="A23" s="34" t="s">
        <v>26</v>
      </c>
      <c r="B23" s="139"/>
      <c r="C23" s="139"/>
      <c r="D23" s="3">
        <v>3700</v>
      </c>
      <c r="E23" s="41"/>
      <c r="F23" s="41"/>
      <c r="G23" s="41"/>
      <c r="H23" s="41"/>
    </row>
    <row r="24" spans="1:8" ht="15" customHeight="1" thickBot="1" x14ac:dyDescent="0.25">
      <c r="A24" s="38" t="s">
        <v>27</v>
      </c>
      <c r="B24" s="140"/>
      <c r="C24" s="140"/>
      <c r="D24" s="40">
        <f>D23+D21</f>
        <v>30653500</v>
      </c>
      <c r="E24" s="41"/>
      <c r="F24" s="41"/>
      <c r="G24" s="41"/>
      <c r="H24" s="41"/>
    </row>
    <row r="25" spans="1:8" ht="13.5" thickBot="1" x14ac:dyDescent="0.25"/>
    <row r="26" spans="1:8" ht="15.75" customHeight="1" thickBot="1" x14ac:dyDescent="0.25">
      <c r="A26" s="175" t="s">
        <v>28</v>
      </c>
      <c r="B26" s="175"/>
      <c r="C26" s="175"/>
      <c r="D26" s="175"/>
      <c r="E26" s="175"/>
      <c r="F26" s="175"/>
      <c r="G26" s="175"/>
      <c r="H26" s="175"/>
    </row>
    <row r="27" spans="1:8" ht="36.75" thickBot="1" x14ac:dyDescent="0.25">
      <c r="A27" s="23" t="s">
        <v>7</v>
      </c>
      <c r="B27" s="23" t="s">
        <v>8</v>
      </c>
      <c r="C27" s="23" t="s">
        <v>9</v>
      </c>
      <c r="D27" s="23" t="s">
        <v>10</v>
      </c>
      <c r="E27" s="23" t="s">
        <v>11</v>
      </c>
      <c r="F27" s="23" t="s">
        <v>12</v>
      </c>
      <c r="G27" s="23" t="s">
        <v>13</v>
      </c>
      <c r="H27" s="23" t="s">
        <v>29</v>
      </c>
    </row>
    <row r="28" spans="1:8" ht="15" customHeight="1" x14ac:dyDescent="0.2">
      <c r="A28" s="109" t="s">
        <v>15</v>
      </c>
      <c r="B28" s="11">
        <v>1208</v>
      </c>
      <c r="C28" s="25">
        <f>C12</f>
        <v>7400</v>
      </c>
      <c r="D28" s="110">
        <f t="shared" ref="D28:D36" si="3">C28*B28</f>
        <v>8939200</v>
      </c>
      <c r="E28" s="8">
        <v>20</v>
      </c>
      <c r="F28" s="8">
        <v>0</v>
      </c>
      <c r="G28" s="8">
        <v>0</v>
      </c>
      <c r="H28" s="111">
        <f t="shared" ref="H28:H36" si="4">B28+E28+F28+G28</f>
        <v>1228</v>
      </c>
    </row>
    <row r="29" spans="1:8" ht="15" customHeight="1" x14ac:dyDescent="0.2">
      <c r="A29" s="27" t="s">
        <v>16</v>
      </c>
      <c r="B29" s="10">
        <v>71</v>
      </c>
      <c r="C29" s="25">
        <f t="shared" ref="C29:C36" si="5">C13</f>
        <v>3400</v>
      </c>
      <c r="D29" s="28">
        <f t="shared" si="3"/>
        <v>241400</v>
      </c>
      <c r="E29" s="8">
        <v>0</v>
      </c>
      <c r="F29" s="8">
        <v>0</v>
      </c>
      <c r="G29" s="8">
        <v>0</v>
      </c>
      <c r="H29" s="29">
        <f t="shared" si="4"/>
        <v>71</v>
      </c>
    </row>
    <row r="30" spans="1:8" ht="15" customHeight="1" x14ac:dyDescent="0.2">
      <c r="A30" s="27" t="s">
        <v>17</v>
      </c>
      <c r="B30" s="10">
        <v>975</v>
      </c>
      <c r="C30" s="25">
        <f t="shared" si="5"/>
        <v>8100</v>
      </c>
      <c r="D30" s="28">
        <f t="shared" si="3"/>
        <v>7897500</v>
      </c>
      <c r="E30" s="8">
        <v>1</v>
      </c>
      <c r="F30" s="8">
        <v>0</v>
      </c>
      <c r="G30" s="8">
        <v>0</v>
      </c>
      <c r="H30" s="29">
        <f t="shared" si="4"/>
        <v>976</v>
      </c>
    </row>
    <row r="31" spans="1:8" ht="15" customHeight="1" x14ac:dyDescent="0.2">
      <c r="A31" s="27" t="s">
        <v>18</v>
      </c>
      <c r="B31" s="10">
        <v>146</v>
      </c>
      <c r="C31" s="25">
        <f t="shared" si="5"/>
        <v>17200</v>
      </c>
      <c r="D31" s="28">
        <f t="shared" si="3"/>
        <v>2511200</v>
      </c>
      <c r="E31" s="8">
        <v>0</v>
      </c>
      <c r="F31" s="8">
        <v>0</v>
      </c>
      <c r="G31" s="8">
        <v>0</v>
      </c>
      <c r="H31" s="29">
        <f t="shared" si="4"/>
        <v>146</v>
      </c>
    </row>
    <row r="32" spans="1:8" ht="15" customHeight="1" x14ac:dyDescent="0.2">
      <c r="A32" s="27" t="s">
        <v>19</v>
      </c>
      <c r="B32" s="10">
        <v>98</v>
      </c>
      <c r="C32" s="25">
        <f t="shared" si="5"/>
        <v>22000</v>
      </c>
      <c r="D32" s="28">
        <f t="shared" si="3"/>
        <v>2156000</v>
      </c>
      <c r="E32" s="8">
        <v>0</v>
      </c>
      <c r="F32" s="8">
        <v>0</v>
      </c>
      <c r="G32" s="8">
        <v>0</v>
      </c>
      <c r="H32" s="29">
        <f t="shared" si="4"/>
        <v>98</v>
      </c>
    </row>
    <row r="33" spans="1:8" ht="15" customHeight="1" x14ac:dyDescent="0.2">
      <c r="A33" s="27" t="s">
        <v>20</v>
      </c>
      <c r="B33" s="10">
        <v>191</v>
      </c>
      <c r="C33" s="25">
        <f t="shared" si="5"/>
        <v>25000</v>
      </c>
      <c r="D33" s="28">
        <f t="shared" si="3"/>
        <v>4775000</v>
      </c>
      <c r="E33" s="8">
        <v>0</v>
      </c>
      <c r="F33" s="8">
        <v>0</v>
      </c>
      <c r="G33" s="8">
        <v>0</v>
      </c>
      <c r="H33" s="29">
        <f t="shared" si="4"/>
        <v>191</v>
      </c>
    </row>
    <row r="34" spans="1:8" ht="15" customHeight="1" x14ac:dyDescent="0.2">
      <c r="A34" s="27" t="s">
        <v>21</v>
      </c>
      <c r="B34" s="10">
        <v>0</v>
      </c>
      <c r="C34" s="25">
        <f t="shared" si="5"/>
        <v>5700</v>
      </c>
      <c r="D34" s="28">
        <f t="shared" si="3"/>
        <v>0</v>
      </c>
      <c r="E34" s="8">
        <v>0</v>
      </c>
      <c r="F34" s="8">
        <v>0</v>
      </c>
      <c r="G34" s="8">
        <v>0</v>
      </c>
      <c r="H34" s="29">
        <f t="shared" si="4"/>
        <v>0</v>
      </c>
    </row>
    <row r="35" spans="1:8" ht="15" customHeight="1" x14ac:dyDescent="0.2">
      <c r="A35" s="27" t="s">
        <v>22</v>
      </c>
      <c r="B35" s="10">
        <v>4</v>
      </c>
      <c r="C35" s="25">
        <f t="shared" si="5"/>
        <v>7400</v>
      </c>
      <c r="D35" s="28">
        <f t="shared" si="3"/>
        <v>29600</v>
      </c>
      <c r="E35" s="8">
        <v>0</v>
      </c>
      <c r="F35" s="8">
        <v>0</v>
      </c>
      <c r="G35" s="8">
        <v>0</v>
      </c>
      <c r="H35" s="29">
        <f t="shared" si="4"/>
        <v>4</v>
      </c>
    </row>
    <row r="36" spans="1:8" ht="15" customHeight="1" thickBot="1" x14ac:dyDescent="0.25">
      <c r="A36" s="98" t="s">
        <v>23</v>
      </c>
      <c r="B36" s="12">
        <v>0</v>
      </c>
      <c r="C36" s="25">
        <f t="shared" si="5"/>
        <v>7700</v>
      </c>
      <c r="D36" s="100">
        <f t="shared" si="3"/>
        <v>0</v>
      </c>
      <c r="E36" s="8">
        <v>0</v>
      </c>
      <c r="F36" s="8">
        <v>0</v>
      </c>
      <c r="G36" s="8">
        <v>0</v>
      </c>
      <c r="H36" s="29">
        <f t="shared" si="4"/>
        <v>0</v>
      </c>
    </row>
    <row r="37" spans="1:8" ht="15" customHeight="1" thickBot="1" x14ac:dyDescent="0.25">
      <c r="A37" s="101" t="s">
        <v>24</v>
      </c>
      <c r="B37" s="102">
        <f>SUM(B28:B36)</f>
        <v>2693</v>
      </c>
      <c r="C37" s="112"/>
      <c r="D37" s="103">
        <f>SUM(D28:D36)</f>
        <v>26549900</v>
      </c>
      <c r="E37" s="104">
        <f>SUM(E28:E36)</f>
        <v>21</v>
      </c>
      <c r="F37" s="104">
        <f t="shared" ref="F37:G37" si="6">SUM(F28:F36)</f>
        <v>0</v>
      </c>
      <c r="G37" s="104">
        <f t="shared" si="6"/>
        <v>0</v>
      </c>
      <c r="H37" s="106">
        <f>SUM(H28:H36)</f>
        <v>2714</v>
      </c>
    </row>
    <row r="38" spans="1:8" ht="15" customHeight="1" x14ac:dyDescent="0.2">
      <c r="A38" s="107" t="s">
        <v>25</v>
      </c>
      <c r="B38" s="108">
        <f>SUM(B28:B33)</f>
        <v>2689</v>
      </c>
      <c r="C38" s="138"/>
      <c r="D38" s="15">
        <f>+B38*278</f>
        <v>747542</v>
      </c>
      <c r="E38" s="37"/>
      <c r="F38" s="37"/>
      <c r="G38" s="37"/>
      <c r="H38" s="37"/>
    </row>
    <row r="39" spans="1:8" ht="15" customHeight="1" x14ac:dyDescent="0.2">
      <c r="A39" s="34" t="s">
        <v>26</v>
      </c>
      <c r="B39" s="139"/>
      <c r="C39" s="139"/>
      <c r="D39" s="3">
        <v>1900</v>
      </c>
      <c r="E39" s="41"/>
      <c r="F39" s="41"/>
      <c r="G39" s="41"/>
      <c r="H39" s="41"/>
    </row>
    <row r="40" spans="1:8" ht="15" customHeight="1" thickBot="1" x14ac:dyDescent="0.25">
      <c r="A40" s="38" t="s">
        <v>30</v>
      </c>
      <c r="B40" s="140"/>
      <c r="C40" s="140"/>
      <c r="D40" s="40">
        <f>D39+D37</f>
        <v>26551800</v>
      </c>
      <c r="E40" s="41"/>
      <c r="F40" s="41"/>
      <c r="G40" s="41"/>
      <c r="H40" s="41"/>
    </row>
    <row r="41" spans="1:8" ht="12.75" customHeight="1" thickBot="1" x14ac:dyDescent="0.25">
      <c r="A41" s="93"/>
      <c r="B41" s="41"/>
      <c r="C41" s="41"/>
      <c r="D41" s="80"/>
      <c r="E41" s="41"/>
      <c r="F41" s="41"/>
      <c r="G41" s="41"/>
      <c r="H41" s="41"/>
    </row>
    <row r="42" spans="1:8" ht="12.75" customHeight="1" thickBot="1" x14ac:dyDescent="0.25">
      <c r="A42" s="175" t="s">
        <v>31</v>
      </c>
      <c r="B42" s="175"/>
      <c r="C42" s="175"/>
      <c r="D42" s="175"/>
      <c r="E42" s="175"/>
      <c r="F42" s="175"/>
      <c r="G42" s="175"/>
      <c r="H42" s="175"/>
    </row>
    <row r="43" spans="1:8" ht="36.75" thickBot="1" x14ac:dyDescent="0.25">
      <c r="A43" s="23" t="s">
        <v>7</v>
      </c>
      <c r="B43" s="23" t="s">
        <v>8</v>
      </c>
      <c r="C43" s="23" t="s">
        <v>9</v>
      </c>
      <c r="D43" s="23" t="s">
        <v>10</v>
      </c>
      <c r="E43" s="23" t="s">
        <v>11</v>
      </c>
      <c r="F43" s="23" t="s">
        <v>12</v>
      </c>
      <c r="G43" s="23" t="s">
        <v>13</v>
      </c>
      <c r="H43" s="23" t="s">
        <v>32</v>
      </c>
    </row>
    <row r="44" spans="1:8" ht="15" customHeight="1" x14ac:dyDescent="0.2">
      <c r="A44" s="24" t="s">
        <v>15</v>
      </c>
      <c r="B44" s="4">
        <f t="shared" ref="B44:B52" si="7">+B12+B28</f>
        <v>2359</v>
      </c>
      <c r="C44" s="25">
        <f>C12</f>
        <v>7400</v>
      </c>
      <c r="D44" s="25">
        <f t="shared" ref="D44:D52" si="8">C44*B44</f>
        <v>17456600</v>
      </c>
      <c r="E44" s="4">
        <f t="shared" ref="E44:G52" si="9">E12+E28</f>
        <v>53</v>
      </c>
      <c r="F44" s="4">
        <f t="shared" si="9"/>
        <v>0</v>
      </c>
      <c r="G44" s="4">
        <f t="shared" si="9"/>
        <v>0</v>
      </c>
      <c r="H44" s="26">
        <f t="shared" ref="H44:H52" si="10">B44+E44+F44+G44</f>
        <v>2412</v>
      </c>
    </row>
    <row r="45" spans="1:8" ht="15" customHeight="1" x14ac:dyDescent="0.2">
      <c r="A45" s="27" t="s">
        <v>16</v>
      </c>
      <c r="B45" s="4">
        <f t="shared" si="7"/>
        <v>148</v>
      </c>
      <c r="C45" s="25">
        <f t="shared" ref="C45:C52" si="11">C13</f>
        <v>3400</v>
      </c>
      <c r="D45" s="28">
        <f t="shared" si="8"/>
        <v>503200</v>
      </c>
      <c r="E45" s="5">
        <f t="shared" si="9"/>
        <v>0</v>
      </c>
      <c r="F45" s="5">
        <f t="shared" si="9"/>
        <v>0</v>
      </c>
      <c r="G45" s="5">
        <f t="shared" si="9"/>
        <v>0</v>
      </c>
      <c r="H45" s="29">
        <f t="shared" si="10"/>
        <v>148</v>
      </c>
    </row>
    <row r="46" spans="1:8" ht="15" customHeight="1" x14ac:dyDescent="0.2">
      <c r="A46" s="27" t="s">
        <v>17</v>
      </c>
      <c r="B46" s="4">
        <f t="shared" si="7"/>
        <v>2027</v>
      </c>
      <c r="C46" s="25">
        <f t="shared" si="11"/>
        <v>8100</v>
      </c>
      <c r="D46" s="28">
        <f t="shared" si="8"/>
        <v>16418700</v>
      </c>
      <c r="E46" s="5">
        <f t="shared" si="9"/>
        <v>3</v>
      </c>
      <c r="F46" s="5">
        <f t="shared" si="9"/>
        <v>0</v>
      </c>
      <c r="G46" s="5">
        <f t="shared" si="9"/>
        <v>0</v>
      </c>
      <c r="H46" s="29">
        <f t="shared" si="10"/>
        <v>2030</v>
      </c>
    </row>
    <row r="47" spans="1:8" ht="15" customHeight="1" x14ac:dyDescent="0.2">
      <c r="A47" s="27" t="s">
        <v>18</v>
      </c>
      <c r="B47" s="4">
        <f t="shared" si="7"/>
        <v>317</v>
      </c>
      <c r="C47" s="25">
        <f t="shared" si="11"/>
        <v>17200</v>
      </c>
      <c r="D47" s="28">
        <f t="shared" si="8"/>
        <v>5452400</v>
      </c>
      <c r="E47" s="5">
        <f t="shared" si="9"/>
        <v>0</v>
      </c>
      <c r="F47" s="5">
        <f t="shared" si="9"/>
        <v>0</v>
      </c>
      <c r="G47" s="5">
        <f t="shared" si="9"/>
        <v>0</v>
      </c>
      <c r="H47" s="29">
        <f t="shared" si="10"/>
        <v>317</v>
      </c>
    </row>
    <row r="48" spans="1:8" ht="15" customHeight="1" x14ac:dyDescent="0.2">
      <c r="A48" s="27" t="s">
        <v>19</v>
      </c>
      <c r="B48" s="4">
        <f t="shared" si="7"/>
        <v>204</v>
      </c>
      <c r="C48" s="25">
        <f t="shared" si="11"/>
        <v>22000</v>
      </c>
      <c r="D48" s="28">
        <f t="shared" si="8"/>
        <v>4488000</v>
      </c>
      <c r="E48" s="5">
        <f t="shared" si="9"/>
        <v>0</v>
      </c>
      <c r="F48" s="5">
        <f t="shared" si="9"/>
        <v>0</v>
      </c>
      <c r="G48" s="5">
        <f t="shared" si="9"/>
        <v>0</v>
      </c>
      <c r="H48" s="29">
        <f t="shared" si="10"/>
        <v>204</v>
      </c>
    </row>
    <row r="49" spans="1:10" ht="15" customHeight="1" x14ac:dyDescent="0.2">
      <c r="A49" s="27" t="s">
        <v>20</v>
      </c>
      <c r="B49" s="4">
        <f t="shared" si="7"/>
        <v>513</v>
      </c>
      <c r="C49" s="25">
        <f t="shared" si="11"/>
        <v>25000</v>
      </c>
      <c r="D49" s="28">
        <f t="shared" si="8"/>
        <v>12825000</v>
      </c>
      <c r="E49" s="5">
        <f t="shared" si="9"/>
        <v>0</v>
      </c>
      <c r="F49" s="5">
        <f t="shared" si="9"/>
        <v>0</v>
      </c>
      <c r="G49" s="5">
        <f t="shared" si="9"/>
        <v>0</v>
      </c>
      <c r="H49" s="29">
        <f t="shared" si="10"/>
        <v>513</v>
      </c>
    </row>
    <row r="50" spans="1:10" ht="15" customHeight="1" x14ac:dyDescent="0.2">
      <c r="A50" s="27" t="s">
        <v>21</v>
      </c>
      <c r="B50" s="4">
        <f t="shared" si="7"/>
        <v>2</v>
      </c>
      <c r="C50" s="25">
        <f t="shared" si="11"/>
        <v>5700</v>
      </c>
      <c r="D50" s="28">
        <f t="shared" si="8"/>
        <v>11400</v>
      </c>
      <c r="E50" s="5">
        <f t="shared" si="9"/>
        <v>0</v>
      </c>
      <c r="F50" s="5">
        <f t="shared" si="9"/>
        <v>0</v>
      </c>
      <c r="G50" s="5">
        <f t="shared" si="9"/>
        <v>0</v>
      </c>
      <c r="H50" s="29">
        <f t="shared" si="10"/>
        <v>2</v>
      </c>
    </row>
    <row r="51" spans="1:10" ht="15" customHeight="1" x14ac:dyDescent="0.2">
      <c r="A51" s="27" t="s">
        <v>22</v>
      </c>
      <c r="B51" s="4">
        <f t="shared" si="7"/>
        <v>6</v>
      </c>
      <c r="C51" s="25">
        <f t="shared" si="11"/>
        <v>7400</v>
      </c>
      <c r="D51" s="28">
        <f t="shared" si="8"/>
        <v>44400</v>
      </c>
      <c r="E51" s="5">
        <f t="shared" si="9"/>
        <v>0</v>
      </c>
      <c r="F51" s="5">
        <f t="shared" si="9"/>
        <v>0</v>
      </c>
      <c r="G51" s="5">
        <f t="shared" si="9"/>
        <v>0</v>
      </c>
      <c r="H51" s="29">
        <f t="shared" si="10"/>
        <v>6</v>
      </c>
    </row>
    <row r="52" spans="1:10" ht="15" customHeight="1" thickBot="1" x14ac:dyDescent="0.25">
      <c r="A52" s="98" t="s">
        <v>23</v>
      </c>
      <c r="B52" s="113">
        <f t="shared" si="7"/>
        <v>0</v>
      </c>
      <c r="C52" s="25">
        <f t="shared" si="11"/>
        <v>7700</v>
      </c>
      <c r="D52" s="100">
        <f t="shared" si="8"/>
        <v>0</v>
      </c>
      <c r="E52" s="5">
        <f t="shared" si="9"/>
        <v>0</v>
      </c>
      <c r="F52" s="5">
        <f t="shared" si="9"/>
        <v>0</v>
      </c>
      <c r="G52" s="5">
        <f t="shared" si="9"/>
        <v>0</v>
      </c>
      <c r="H52" s="29">
        <f t="shared" si="10"/>
        <v>0</v>
      </c>
    </row>
    <row r="53" spans="1:10" ht="15" customHeight="1" thickBot="1" x14ac:dyDescent="0.25">
      <c r="A53" s="101" t="s">
        <v>24</v>
      </c>
      <c r="B53" s="102">
        <f>SUM(B44:B52)</f>
        <v>5576</v>
      </c>
      <c r="C53" s="141"/>
      <c r="D53" s="103">
        <f>SUM(D44:D52)</f>
        <v>57199700</v>
      </c>
      <c r="E53" s="104">
        <f>SUM(E44:E52)</f>
        <v>56</v>
      </c>
      <c r="F53" s="105">
        <f>SUM(F44:F52)</f>
        <v>0</v>
      </c>
      <c r="G53" s="105">
        <f>SUM(G44:G52)</f>
        <v>0</v>
      </c>
      <c r="H53" s="106">
        <f>SUM(H44:H52)</f>
        <v>5632</v>
      </c>
    </row>
    <row r="54" spans="1:10" ht="15" customHeight="1" x14ac:dyDescent="0.2">
      <c r="A54" s="107" t="s">
        <v>25</v>
      </c>
      <c r="B54" s="108">
        <f>B22+B38</f>
        <v>5568</v>
      </c>
      <c r="C54" s="138"/>
      <c r="D54" s="15">
        <f>D38+D22</f>
        <v>1547904</v>
      </c>
      <c r="E54" s="37"/>
      <c r="F54" s="37"/>
      <c r="G54" s="37"/>
      <c r="H54" s="37"/>
    </row>
    <row r="55" spans="1:10" ht="15" customHeight="1" x14ac:dyDescent="0.2">
      <c r="A55" s="34" t="s">
        <v>26</v>
      </c>
      <c r="B55" s="139"/>
      <c r="C55" s="139"/>
      <c r="D55" s="36">
        <f>D39+D23</f>
        <v>5600</v>
      </c>
      <c r="E55" s="41"/>
      <c r="F55" s="41"/>
      <c r="G55" s="41"/>
      <c r="H55" s="41"/>
    </row>
    <row r="56" spans="1:10" ht="15" customHeight="1" thickBot="1" x14ac:dyDescent="0.25">
      <c r="A56" s="38" t="s">
        <v>46</v>
      </c>
      <c r="B56" s="140"/>
      <c r="C56" s="140"/>
      <c r="D56" s="40">
        <f>D55+D53</f>
        <v>57205300</v>
      </c>
      <c r="E56" s="41"/>
      <c r="F56" s="41"/>
      <c r="G56" s="41"/>
      <c r="H56" s="41"/>
    </row>
    <row r="57" spans="1:10" ht="13.5" thickBot="1" x14ac:dyDescent="0.25">
      <c r="A57" s="63"/>
      <c r="B57" s="41"/>
      <c r="C57" s="41"/>
      <c r="D57" s="114"/>
      <c r="E57" s="41"/>
      <c r="F57" s="41"/>
      <c r="G57" s="41"/>
      <c r="H57" s="41"/>
    </row>
    <row r="58" spans="1:10" ht="21" customHeight="1" x14ac:dyDescent="0.2">
      <c r="A58" s="162" t="s">
        <v>53</v>
      </c>
      <c r="B58" s="163"/>
      <c r="C58" s="163"/>
      <c r="D58" s="164"/>
      <c r="E58" s="162" t="s">
        <v>54</v>
      </c>
      <c r="F58" s="163"/>
      <c r="G58" s="163"/>
      <c r="H58" s="164"/>
      <c r="J58" s="64"/>
    </row>
    <row r="59" spans="1:10" ht="24" x14ac:dyDescent="0.2">
      <c r="A59" s="115" t="s">
        <v>7</v>
      </c>
      <c r="B59" s="116" t="s">
        <v>9</v>
      </c>
      <c r="C59" s="116" t="s">
        <v>33</v>
      </c>
      <c r="D59" s="117" t="s">
        <v>34</v>
      </c>
      <c r="E59" s="115" t="s">
        <v>7</v>
      </c>
      <c r="F59" s="116" t="s">
        <v>9</v>
      </c>
      <c r="G59" s="116" t="s">
        <v>33</v>
      </c>
      <c r="H59" s="117" t="s">
        <v>34</v>
      </c>
      <c r="J59" s="64"/>
    </row>
    <row r="60" spans="1:10" ht="15" hidden="1" customHeight="1" x14ac:dyDescent="0.2">
      <c r="A60" s="147" t="s">
        <v>15</v>
      </c>
      <c r="B60" s="118">
        <v>6400</v>
      </c>
      <c r="C60" s="119">
        <v>0</v>
      </c>
      <c r="D60" s="120">
        <f>B60*C60</f>
        <v>0</v>
      </c>
      <c r="E60" s="147" t="s">
        <v>15</v>
      </c>
      <c r="F60" s="118">
        <v>6400</v>
      </c>
      <c r="G60" s="119">
        <v>0</v>
      </c>
      <c r="H60" s="120">
        <f>F60*G60</f>
        <v>0</v>
      </c>
      <c r="J60" s="64"/>
    </row>
    <row r="61" spans="1:10" ht="15" customHeight="1" x14ac:dyDescent="0.2">
      <c r="A61" s="147"/>
      <c r="B61" s="118">
        <v>6900</v>
      </c>
      <c r="C61" s="13">
        <v>0</v>
      </c>
      <c r="D61" s="120">
        <f t="shared" ref="D61:D66" si="12">B61*C61</f>
        <v>0</v>
      </c>
      <c r="E61" s="147"/>
      <c r="F61" s="118">
        <f>C12</f>
        <v>7400</v>
      </c>
      <c r="G61" s="13">
        <v>31</v>
      </c>
      <c r="H61" s="120">
        <f t="shared" ref="H61:H66" si="13">F61*G61</f>
        <v>229400</v>
      </c>
      <c r="J61" s="64"/>
    </row>
    <row r="62" spans="1:10" ht="15" customHeight="1" x14ac:dyDescent="0.2">
      <c r="A62" s="142" t="s">
        <v>17</v>
      </c>
      <c r="B62" s="118">
        <v>7600</v>
      </c>
      <c r="C62" s="13">
        <v>0</v>
      </c>
      <c r="D62" s="120">
        <f t="shared" si="12"/>
        <v>0</v>
      </c>
      <c r="E62" s="143" t="s">
        <v>17</v>
      </c>
      <c r="F62" s="118">
        <f>C14</f>
        <v>8100</v>
      </c>
      <c r="G62" s="13">
        <v>11</v>
      </c>
      <c r="H62" s="120">
        <f t="shared" si="13"/>
        <v>89100</v>
      </c>
      <c r="J62" s="64"/>
    </row>
    <row r="63" spans="1:10" ht="15" customHeight="1" x14ac:dyDescent="0.2">
      <c r="A63" s="142" t="s">
        <v>18</v>
      </c>
      <c r="B63" s="118">
        <v>16100</v>
      </c>
      <c r="C63" s="13">
        <v>0</v>
      </c>
      <c r="D63" s="120">
        <f t="shared" si="12"/>
        <v>0</v>
      </c>
      <c r="E63" s="143" t="s">
        <v>18</v>
      </c>
      <c r="F63" s="118">
        <f t="shared" ref="F63:F65" si="14">C15</f>
        <v>17200</v>
      </c>
      <c r="G63" s="13">
        <v>2</v>
      </c>
      <c r="H63" s="120">
        <f t="shared" si="13"/>
        <v>34400</v>
      </c>
      <c r="J63" s="64"/>
    </row>
    <row r="64" spans="1:10" ht="15" customHeight="1" x14ac:dyDescent="0.2">
      <c r="A64" s="142" t="s">
        <v>19</v>
      </c>
      <c r="B64" s="118">
        <v>20600</v>
      </c>
      <c r="C64" s="13">
        <v>0</v>
      </c>
      <c r="D64" s="120">
        <f t="shared" si="12"/>
        <v>0</v>
      </c>
      <c r="E64" s="143" t="s">
        <v>19</v>
      </c>
      <c r="F64" s="118">
        <f t="shared" si="14"/>
        <v>22000</v>
      </c>
      <c r="G64" s="13">
        <v>0</v>
      </c>
      <c r="H64" s="120">
        <f t="shared" si="13"/>
        <v>0</v>
      </c>
      <c r="J64" s="64"/>
    </row>
    <row r="65" spans="1:10" ht="15" customHeight="1" thickBot="1" x14ac:dyDescent="0.25">
      <c r="A65" s="142" t="s">
        <v>20</v>
      </c>
      <c r="B65" s="118">
        <v>23400</v>
      </c>
      <c r="C65" s="13">
        <v>0</v>
      </c>
      <c r="D65" s="120">
        <f t="shared" si="12"/>
        <v>0</v>
      </c>
      <c r="E65" s="143" t="s">
        <v>20</v>
      </c>
      <c r="F65" s="118">
        <f t="shared" si="14"/>
        <v>25000</v>
      </c>
      <c r="G65" s="13">
        <v>0</v>
      </c>
      <c r="H65" s="120">
        <f t="shared" si="13"/>
        <v>0</v>
      </c>
      <c r="J65" s="64"/>
    </row>
    <row r="66" spans="1:10" ht="15" hidden="1" customHeight="1" thickBot="1" x14ac:dyDescent="0.25">
      <c r="A66" s="121"/>
      <c r="B66" s="122"/>
      <c r="C66" s="123">
        <v>0</v>
      </c>
      <c r="D66" s="124">
        <f t="shared" si="12"/>
        <v>0</v>
      </c>
      <c r="E66" s="121"/>
      <c r="F66" s="122"/>
      <c r="G66" s="123">
        <v>0</v>
      </c>
      <c r="H66" s="124">
        <f t="shared" si="13"/>
        <v>0</v>
      </c>
      <c r="J66" s="64"/>
    </row>
    <row r="67" spans="1:10" ht="27" customHeight="1" thickBot="1" x14ac:dyDescent="0.25">
      <c r="A67" s="148" t="s">
        <v>35</v>
      </c>
      <c r="B67" s="149"/>
      <c r="C67" s="125">
        <f>SUM(C60:C66)</f>
        <v>0</v>
      </c>
      <c r="D67" s="126">
        <f>+D61+D62+D63+D64+D65</f>
        <v>0</v>
      </c>
      <c r="E67" s="148" t="s">
        <v>35</v>
      </c>
      <c r="F67" s="149"/>
      <c r="G67" s="125">
        <f>SUM(G60:G66)</f>
        <v>44</v>
      </c>
      <c r="H67" s="126">
        <f>+H61+H62+H63+H64+H65</f>
        <v>352900</v>
      </c>
      <c r="J67" s="64"/>
    </row>
    <row r="68" spans="1:10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</row>
    <row r="69" spans="1:10" ht="13.5" thickBot="1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</row>
    <row r="70" spans="1:10" s="64" customFormat="1" ht="23.1" customHeight="1" x14ac:dyDescent="0.2">
      <c r="A70" s="144" t="s">
        <v>36</v>
      </c>
      <c r="B70" s="152">
        <f>D56</f>
        <v>57205300</v>
      </c>
      <c r="C70" s="153"/>
      <c r="D70" s="127"/>
    </row>
    <row r="71" spans="1:10" s="64" customFormat="1" ht="23.1" customHeight="1" x14ac:dyDescent="0.2">
      <c r="A71" s="115" t="s">
        <v>37</v>
      </c>
      <c r="B71" s="154">
        <f>D67+H67</f>
        <v>352900</v>
      </c>
      <c r="C71" s="155"/>
    </row>
    <row r="72" spans="1:10" s="64" customFormat="1" ht="23.1" customHeight="1" x14ac:dyDescent="0.2">
      <c r="A72" s="145" t="s">
        <v>38</v>
      </c>
      <c r="B72" s="156">
        <f>B54*278</f>
        <v>1547904</v>
      </c>
      <c r="C72" s="157"/>
      <c r="D72" s="128"/>
    </row>
    <row r="73" spans="1:10" s="64" customFormat="1" ht="23.1" customHeight="1" x14ac:dyDescent="0.2">
      <c r="A73" s="78" t="s">
        <v>39</v>
      </c>
      <c r="B73" s="158">
        <f>B70*10%</f>
        <v>5720530</v>
      </c>
      <c r="C73" s="159"/>
      <c r="D73" s="80"/>
    </row>
    <row r="74" spans="1:10" s="64" customFormat="1" ht="23.1" customHeight="1" x14ac:dyDescent="0.2">
      <c r="A74" s="145" t="s">
        <v>40</v>
      </c>
      <c r="B74" s="156">
        <f>ROUND((B70-B72-B73)*70%,0)</f>
        <v>34955806</v>
      </c>
      <c r="C74" s="157"/>
      <c r="D74" s="80"/>
      <c r="E74" s="76"/>
      <c r="F74" s="76"/>
      <c r="G74" s="76"/>
    </row>
    <row r="75" spans="1:10" s="64" customFormat="1" ht="23.1" customHeight="1" thickBot="1" x14ac:dyDescent="0.25">
      <c r="A75" s="146" t="s">
        <v>52</v>
      </c>
      <c r="B75" s="160">
        <f>ROUND((B70-B72-B73)*30%,0)</f>
        <v>14981060</v>
      </c>
      <c r="C75" s="161"/>
      <c r="D75" s="80"/>
      <c r="E75" s="89"/>
      <c r="F75" s="89"/>
      <c r="G75" s="89"/>
    </row>
    <row r="76" spans="1:10" ht="20.25" customHeight="1" x14ac:dyDescent="0.2">
      <c r="A76" s="64"/>
      <c r="B76" s="64"/>
      <c r="C76" s="64"/>
      <c r="D76" s="80"/>
      <c r="E76" s="151" t="s">
        <v>47</v>
      </c>
      <c r="F76" s="151"/>
      <c r="G76" s="151"/>
      <c r="H76" s="64"/>
      <c r="I76" s="64"/>
      <c r="J76" s="64"/>
    </row>
    <row r="77" spans="1:10" ht="14.25" customHeight="1" x14ac:dyDescent="0.2">
      <c r="A77" s="150"/>
      <c r="B77" s="150"/>
      <c r="C77" s="150"/>
      <c r="D77" s="150"/>
      <c r="E77" s="150"/>
      <c r="F77" s="150"/>
      <c r="G77" s="150"/>
      <c r="H77" s="150"/>
      <c r="I77" s="150"/>
      <c r="J77" s="150"/>
    </row>
    <row r="78" spans="1:10" ht="15.75" customHeight="1" x14ac:dyDescent="0.2">
      <c r="A78" s="150"/>
      <c r="B78" s="150"/>
      <c r="C78" s="150"/>
      <c r="D78" s="150"/>
      <c r="E78" s="150"/>
      <c r="F78" s="150"/>
      <c r="G78" s="150"/>
      <c r="H78" s="150"/>
      <c r="I78" s="150"/>
      <c r="J78" s="150"/>
    </row>
    <row r="79" spans="1:10" ht="20.100000000000001" customHeight="1" x14ac:dyDescent="0.2">
      <c r="A79" s="64"/>
      <c r="B79" s="64"/>
      <c r="C79" s="64"/>
      <c r="D79" s="80"/>
      <c r="E79" s="64"/>
      <c r="F79" s="64"/>
      <c r="G79" s="64"/>
      <c r="H79" s="64"/>
      <c r="I79" s="64"/>
      <c r="J79" s="64"/>
    </row>
    <row r="80" spans="1:10" ht="20.100000000000001" customHeight="1" x14ac:dyDescent="0.2">
      <c r="A80" s="64"/>
      <c r="B80" s="64"/>
      <c r="C80" s="64"/>
      <c r="D80" s="80"/>
      <c r="E80" s="64"/>
      <c r="F80" s="64"/>
      <c r="G80" s="64"/>
      <c r="H80" s="64"/>
      <c r="I80" s="64"/>
      <c r="J80" s="64"/>
    </row>
    <row r="81" spans="1:10" ht="20.100000000000001" customHeight="1" x14ac:dyDescent="0.2">
      <c r="A81" s="151"/>
      <c r="B81" s="151"/>
      <c r="C81" s="151"/>
      <c r="D81" s="80"/>
      <c r="E81" s="64"/>
      <c r="F81" s="64"/>
      <c r="G81" s="64"/>
      <c r="H81" s="64"/>
      <c r="I81" s="64"/>
      <c r="J81" s="64"/>
    </row>
    <row r="82" spans="1:10" ht="20.100000000000001" customHeight="1" x14ac:dyDescent="0.2">
      <c r="D82" s="80"/>
      <c r="E82" s="64"/>
      <c r="F82" s="64"/>
      <c r="G82" s="64"/>
      <c r="H82" s="64"/>
      <c r="I82" s="64"/>
      <c r="J82" s="64"/>
    </row>
    <row r="83" spans="1:10" ht="20.100000000000001" customHeight="1" x14ac:dyDescent="0.2">
      <c r="A83" s="64"/>
      <c r="B83" s="64"/>
      <c r="C83" s="64"/>
      <c r="E83" s="64"/>
      <c r="F83" s="64"/>
      <c r="G83" s="64"/>
      <c r="H83" s="64"/>
      <c r="I83" s="64"/>
      <c r="J83" s="64"/>
    </row>
    <row r="84" spans="1:10" ht="0.75" customHeight="1" x14ac:dyDescent="0.2">
      <c r="A84" s="64"/>
      <c r="B84" s="64"/>
      <c r="C84" s="64"/>
      <c r="E84" s="64"/>
      <c r="F84" s="64"/>
      <c r="G84" s="64"/>
      <c r="H84" s="64"/>
      <c r="I84" s="64"/>
      <c r="J84" s="64"/>
    </row>
    <row r="85" spans="1:10" ht="19.5" customHeight="1" x14ac:dyDescent="0.2">
      <c r="E85" s="64"/>
      <c r="F85" s="64"/>
      <c r="G85" s="64"/>
      <c r="H85" s="64"/>
      <c r="I85" s="64"/>
      <c r="J85" s="64"/>
    </row>
    <row r="86" spans="1:10" ht="19.5" customHeight="1" x14ac:dyDescent="0.2">
      <c r="E86" s="64"/>
      <c r="F86" s="64"/>
      <c r="G86" s="64"/>
      <c r="H86" s="64"/>
      <c r="I86" s="64"/>
      <c r="J86" s="64"/>
    </row>
    <row r="87" spans="1:10" ht="19.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</row>
    <row r="88" spans="1:10" ht="19.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</row>
    <row r="89" spans="1:10" ht="20.100000000000001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</row>
    <row r="90" spans="1:10" ht="20.100000000000001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</row>
    <row r="91" spans="1:10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</row>
    <row r="92" spans="1:10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</row>
    <row r="93" spans="1:10" x14ac:dyDescent="0.2">
      <c r="A93" s="64"/>
      <c r="B93" s="64"/>
      <c r="C93" s="64"/>
      <c r="D93" s="64"/>
      <c r="G93" s="64"/>
      <c r="H93" s="64"/>
      <c r="I93" s="64"/>
      <c r="J93" s="64"/>
    </row>
    <row r="94" spans="1:10" x14ac:dyDescent="0.2">
      <c r="G94" s="64"/>
      <c r="H94" s="64"/>
      <c r="I94" s="64"/>
      <c r="J94" s="64"/>
    </row>
    <row r="95" spans="1:10" x14ac:dyDescent="0.2">
      <c r="G95" s="64"/>
      <c r="H95" s="64"/>
      <c r="I95" s="64"/>
      <c r="J95" s="64"/>
    </row>
    <row r="96" spans="1:10" x14ac:dyDescent="0.2">
      <c r="G96" s="64"/>
      <c r="H96" s="64"/>
      <c r="I96" s="64"/>
      <c r="J96" s="64"/>
    </row>
    <row r="97" spans="7:10" x14ac:dyDescent="0.2">
      <c r="G97" s="64"/>
      <c r="H97" s="64"/>
      <c r="I97" s="64"/>
      <c r="J97" s="64"/>
    </row>
    <row r="98" spans="7:10" x14ac:dyDescent="0.2">
      <c r="G98" s="64"/>
      <c r="H98" s="64"/>
      <c r="I98" s="64"/>
      <c r="J98" s="64"/>
    </row>
    <row r="99" spans="7:10" x14ac:dyDescent="0.2">
      <c r="G99" s="64"/>
      <c r="H99" s="64"/>
      <c r="I99" s="64"/>
      <c r="J99" s="64"/>
    </row>
    <row r="100" spans="7:10" x14ac:dyDescent="0.2">
      <c r="G100" s="64"/>
      <c r="H100" s="64"/>
      <c r="I100" s="64"/>
      <c r="J100" s="64"/>
    </row>
    <row r="101" spans="7:10" x14ac:dyDescent="0.2">
      <c r="G101" s="64"/>
      <c r="H101" s="64"/>
      <c r="I101" s="64"/>
      <c r="J101" s="64"/>
    </row>
    <row r="102" spans="7:10" x14ac:dyDescent="0.2">
      <c r="G102" s="64"/>
      <c r="H102" s="64"/>
      <c r="I102" s="64"/>
      <c r="J102" s="64"/>
    </row>
    <row r="103" spans="7:10" x14ac:dyDescent="0.2">
      <c r="G103" s="64"/>
      <c r="H103" s="64"/>
      <c r="I103" s="64"/>
      <c r="J103" s="64"/>
    </row>
    <row r="104" spans="7:10" x14ac:dyDescent="0.2">
      <c r="G104" s="64"/>
      <c r="H104" s="64"/>
      <c r="I104" s="64"/>
      <c r="J104" s="64"/>
    </row>
    <row r="105" spans="7:10" x14ac:dyDescent="0.2">
      <c r="G105" s="64"/>
      <c r="H105" s="64"/>
      <c r="I105" s="64"/>
      <c r="J105" s="64"/>
    </row>
    <row r="106" spans="7:10" x14ac:dyDescent="0.2">
      <c r="G106" s="64"/>
      <c r="H106" s="64"/>
      <c r="I106" s="64"/>
      <c r="J106" s="64"/>
    </row>
    <row r="107" spans="7:10" x14ac:dyDescent="0.2">
      <c r="G107" s="64"/>
      <c r="H107" s="64"/>
      <c r="I107" s="64"/>
      <c r="J107" s="64"/>
    </row>
    <row r="108" spans="7:10" x14ac:dyDescent="0.2">
      <c r="G108" s="64"/>
      <c r="H108" s="64"/>
      <c r="I108" s="64"/>
      <c r="J108" s="64"/>
    </row>
    <row r="109" spans="7:10" x14ac:dyDescent="0.2">
      <c r="G109" s="64"/>
      <c r="H109" s="64"/>
      <c r="I109" s="64"/>
      <c r="J109" s="64"/>
    </row>
    <row r="110" spans="7:10" x14ac:dyDescent="0.2">
      <c r="G110" s="64"/>
      <c r="H110" s="64"/>
      <c r="I110" s="64"/>
      <c r="J110" s="64"/>
    </row>
    <row r="111" spans="7:10" x14ac:dyDescent="0.2">
      <c r="G111" s="64"/>
      <c r="H111" s="64"/>
      <c r="I111" s="64"/>
      <c r="J111" s="64"/>
    </row>
    <row r="112" spans="7:10" x14ac:dyDescent="0.2">
      <c r="G112" s="64"/>
      <c r="H112" s="64"/>
      <c r="I112" s="64"/>
      <c r="J112" s="64"/>
    </row>
    <row r="113" spans="7:10" x14ac:dyDescent="0.2">
      <c r="G113" s="64"/>
      <c r="H113" s="64"/>
      <c r="I113" s="64"/>
      <c r="J113" s="64"/>
    </row>
    <row r="114" spans="7:10" x14ac:dyDescent="0.2">
      <c r="G114" s="64"/>
      <c r="H114" s="64"/>
      <c r="I114" s="64"/>
      <c r="J114" s="64"/>
    </row>
  </sheetData>
  <sheetProtection password="DC73" sheet="1" objects="1" scenarios="1"/>
  <mergeCells count="27">
    <mergeCell ref="A58:D58"/>
    <mergeCell ref="A1:A4"/>
    <mergeCell ref="B1:F4"/>
    <mergeCell ref="G1:H1"/>
    <mergeCell ref="G2:H2"/>
    <mergeCell ref="G3:H3"/>
    <mergeCell ref="G4:H4"/>
    <mergeCell ref="B6:C6"/>
    <mergeCell ref="B8:D8"/>
    <mergeCell ref="A10:H10"/>
    <mergeCell ref="A26:H26"/>
    <mergeCell ref="A42:H42"/>
    <mergeCell ref="E58:H58"/>
    <mergeCell ref="A60:A61"/>
    <mergeCell ref="A67:B67"/>
    <mergeCell ref="A77:J77"/>
    <mergeCell ref="A78:J78"/>
    <mergeCell ref="A81:C81"/>
    <mergeCell ref="B70:C70"/>
    <mergeCell ref="B71:C71"/>
    <mergeCell ref="B72:C72"/>
    <mergeCell ref="B73:C73"/>
    <mergeCell ref="B74:C74"/>
    <mergeCell ref="E76:G76"/>
    <mergeCell ref="E60:E61"/>
    <mergeCell ref="E67:F67"/>
    <mergeCell ref="B75:C75"/>
  </mergeCells>
  <printOptions horizontalCentered="1" verticalCentered="1"/>
  <pageMargins left="0.59055118110236227" right="0.39370078740157483" top="0.19685039370078741" bottom="0.59055118110236227" header="0.51181102362204722" footer="0"/>
  <pageSetup scale="50" firstPageNumber="0" orientation="portrait" blackAndWhite="1" r:id="rId1"/>
  <headerFooter alignWithMargins="0">
    <oddFooter>&amp;LVersion 2&amp;C&amp;D - &amp;T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J114"/>
  <sheetViews>
    <sheetView topLeftCell="A58" zoomScale="90" zoomScaleNormal="90" workbookViewId="0">
      <selection activeCell="A78" sqref="A78:J78"/>
    </sheetView>
  </sheetViews>
  <sheetFormatPr baseColWidth="10" defaultRowHeight="12.75" x14ac:dyDescent="0.2"/>
  <cols>
    <col min="1" max="1" width="21.85546875" style="17" customWidth="1"/>
    <col min="2" max="2" width="14.28515625" style="17" customWidth="1"/>
    <col min="3" max="3" width="13.5703125" style="17" customWidth="1"/>
    <col min="4" max="4" width="14.42578125" style="17" customWidth="1"/>
    <col min="5" max="6" width="13.5703125" style="17" customWidth="1"/>
    <col min="7" max="7" width="13.140625" style="17" customWidth="1"/>
    <col min="8" max="8" width="13.5703125" style="17" customWidth="1"/>
    <col min="9" max="9" width="15.140625" style="17" customWidth="1"/>
    <col min="10" max="16384" width="11.42578125" style="17"/>
  </cols>
  <sheetData>
    <row r="1" spans="1:8" ht="48" customHeight="1" x14ac:dyDescent="0.2">
      <c r="A1" s="167"/>
      <c r="B1" s="168" t="s">
        <v>50</v>
      </c>
      <c r="C1" s="168"/>
      <c r="D1" s="168"/>
      <c r="E1" s="168"/>
      <c r="F1" s="169"/>
      <c r="G1" s="170"/>
      <c r="H1" s="170"/>
    </row>
    <row r="2" spans="1:8" x14ac:dyDescent="0.15">
      <c r="A2" s="167"/>
      <c r="B2" s="167"/>
      <c r="C2" s="168"/>
      <c r="D2" s="168"/>
      <c r="E2" s="168"/>
      <c r="F2" s="168"/>
      <c r="G2" s="171" t="s">
        <v>51</v>
      </c>
      <c r="H2" s="171" t="s">
        <v>0</v>
      </c>
    </row>
    <row r="3" spans="1:8" ht="14.25" customHeight="1" x14ac:dyDescent="0.15">
      <c r="A3" s="167"/>
      <c r="B3" s="167"/>
      <c r="C3" s="168"/>
      <c r="D3" s="168"/>
      <c r="E3" s="168"/>
      <c r="F3" s="168"/>
      <c r="G3" s="172" t="s">
        <v>49</v>
      </c>
      <c r="H3" s="172" t="s">
        <v>1</v>
      </c>
    </row>
    <row r="4" spans="1:8" ht="14.25" customHeight="1" x14ac:dyDescent="0.15">
      <c r="A4" s="167"/>
      <c r="B4" s="167"/>
      <c r="C4" s="168"/>
      <c r="D4" s="168"/>
      <c r="E4" s="168"/>
      <c r="F4" s="168"/>
      <c r="G4" s="172" t="s">
        <v>2</v>
      </c>
      <c r="H4" s="172" t="s">
        <v>2</v>
      </c>
    </row>
    <row r="5" spans="1:8" ht="14.25" customHeight="1" x14ac:dyDescent="0.2">
      <c r="A5" s="1"/>
      <c r="B5" s="97"/>
      <c r="C5" s="97"/>
      <c r="D5" s="41"/>
      <c r="E5" s="41"/>
      <c r="F5" s="41"/>
      <c r="G5" s="41"/>
      <c r="H5" s="41"/>
    </row>
    <row r="6" spans="1:8" ht="12.75" customHeight="1" x14ac:dyDescent="0.2">
      <c r="A6" s="1" t="s">
        <v>3</v>
      </c>
      <c r="B6" s="173" t="str">
        <f>RIM!B6</f>
        <v>PANDEQUESO</v>
      </c>
      <c r="C6" s="173"/>
      <c r="D6" s="41"/>
    </row>
    <row r="7" spans="1:8" x14ac:dyDescent="0.2">
      <c r="A7" s="1"/>
      <c r="B7" s="93"/>
      <c r="C7" s="93"/>
      <c r="D7" s="41"/>
    </row>
    <row r="8" spans="1:8" ht="12.75" customHeight="1" x14ac:dyDescent="0.2">
      <c r="A8" s="1" t="s">
        <v>5</v>
      </c>
      <c r="B8" s="174">
        <f>RIM!B8+7</f>
        <v>42651</v>
      </c>
      <c r="C8" s="174"/>
      <c r="D8" s="174"/>
      <c r="E8" s="41"/>
      <c r="F8" s="41"/>
      <c r="G8" s="41"/>
      <c r="H8" s="41"/>
    </row>
    <row r="9" spans="1:8" ht="13.5" thickBot="1" x14ac:dyDescent="0.25"/>
    <row r="10" spans="1:8" ht="15.75" customHeight="1" thickBot="1" x14ac:dyDescent="0.25">
      <c r="A10" s="175" t="s">
        <v>6</v>
      </c>
      <c r="B10" s="175"/>
      <c r="C10" s="175"/>
      <c r="D10" s="175"/>
      <c r="E10" s="175"/>
      <c r="F10" s="175"/>
      <c r="G10" s="175"/>
      <c r="H10" s="175"/>
    </row>
    <row r="11" spans="1:8" ht="36.75" thickBot="1" x14ac:dyDescent="0.25">
      <c r="A11" s="23" t="s">
        <v>7</v>
      </c>
      <c r="B11" s="23" t="s">
        <v>8</v>
      </c>
      <c r="C11" s="23" t="s">
        <v>9</v>
      </c>
      <c r="D11" s="23" t="s">
        <v>10</v>
      </c>
      <c r="E11" s="23" t="s">
        <v>11</v>
      </c>
      <c r="F11" s="23" t="s">
        <v>12</v>
      </c>
      <c r="G11" s="23" t="s">
        <v>13</v>
      </c>
      <c r="H11" s="23" t="s">
        <v>14</v>
      </c>
    </row>
    <row r="12" spans="1:8" ht="15" customHeight="1" x14ac:dyDescent="0.2">
      <c r="A12" s="24" t="s">
        <v>15</v>
      </c>
      <c r="B12" s="8">
        <v>1010</v>
      </c>
      <c r="C12" s="25">
        <v>7400</v>
      </c>
      <c r="D12" s="25">
        <f t="shared" ref="D12:D20" si="0">C12*B12</f>
        <v>7474000</v>
      </c>
      <c r="E12" s="8">
        <v>12</v>
      </c>
      <c r="F12" s="10">
        <v>0</v>
      </c>
      <c r="G12" s="10">
        <v>0</v>
      </c>
      <c r="H12" s="26">
        <f t="shared" ref="H12:H20" si="1">B12+E12+F12+G12</f>
        <v>1022</v>
      </c>
    </row>
    <row r="13" spans="1:8" ht="15" customHeight="1" x14ac:dyDescent="0.2">
      <c r="A13" s="27" t="s">
        <v>16</v>
      </c>
      <c r="B13" s="10">
        <v>85</v>
      </c>
      <c r="C13" s="25">
        <v>3400</v>
      </c>
      <c r="D13" s="28">
        <f t="shared" si="0"/>
        <v>289000</v>
      </c>
      <c r="E13" s="10">
        <v>0</v>
      </c>
      <c r="F13" s="10">
        <v>0</v>
      </c>
      <c r="G13" s="10">
        <v>0</v>
      </c>
      <c r="H13" s="29">
        <f t="shared" si="1"/>
        <v>85</v>
      </c>
    </row>
    <row r="14" spans="1:8" ht="15" customHeight="1" x14ac:dyDescent="0.2">
      <c r="A14" s="27" t="s">
        <v>17</v>
      </c>
      <c r="B14" s="10">
        <v>898</v>
      </c>
      <c r="C14" s="25">
        <v>8100</v>
      </c>
      <c r="D14" s="28">
        <f t="shared" si="0"/>
        <v>7273800</v>
      </c>
      <c r="E14" s="10">
        <v>2</v>
      </c>
      <c r="F14" s="10">
        <v>0</v>
      </c>
      <c r="G14" s="10">
        <v>0</v>
      </c>
      <c r="H14" s="29">
        <f t="shared" si="1"/>
        <v>900</v>
      </c>
    </row>
    <row r="15" spans="1:8" ht="15" customHeight="1" x14ac:dyDescent="0.2">
      <c r="A15" s="27" t="s">
        <v>18</v>
      </c>
      <c r="B15" s="10">
        <v>121</v>
      </c>
      <c r="C15" s="25">
        <v>17200</v>
      </c>
      <c r="D15" s="28">
        <f t="shared" si="0"/>
        <v>2081200</v>
      </c>
      <c r="E15" s="10">
        <v>0</v>
      </c>
      <c r="F15" s="10">
        <v>0</v>
      </c>
      <c r="G15" s="10">
        <v>0</v>
      </c>
      <c r="H15" s="29">
        <f t="shared" si="1"/>
        <v>121</v>
      </c>
    </row>
    <row r="16" spans="1:8" ht="15" customHeight="1" x14ac:dyDescent="0.2">
      <c r="A16" s="27" t="s">
        <v>19</v>
      </c>
      <c r="B16" s="10">
        <v>103</v>
      </c>
      <c r="C16" s="25">
        <v>22000</v>
      </c>
      <c r="D16" s="28">
        <f t="shared" si="0"/>
        <v>2266000</v>
      </c>
      <c r="E16" s="10">
        <v>0</v>
      </c>
      <c r="F16" s="10">
        <v>0</v>
      </c>
      <c r="G16" s="10">
        <v>0</v>
      </c>
      <c r="H16" s="29">
        <f t="shared" si="1"/>
        <v>103</v>
      </c>
    </row>
    <row r="17" spans="1:8" ht="15" customHeight="1" x14ac:dyDescent="0.2">
      <c r="A17" s="27" t="s">
        <v>20</v>
      </c>
      <c r="B17" s="10">
        <v>300</v>
      </c>
      <c r="C17" s="25">
        <v>25000</v>
      </c>
      <c r="D17" s="28">
        <f t="shared" si="0"/>
        <v>7500000</v>
      </c>
      <c r="E17" s="10">
        <v>0</v>
      </c>
      <c r="F17" s="10">
        <v>0</v>
      </c>
      <c r="G17" s="10">
        <v>0</v>
      </c>
      <c r="H17" s="29">
        <f t="shared" si="1"/>
        <v>300</v>
      </c>
    </row>
    <row r="18" spans="1:8" ht="15" customHeight="1" x14ac:dyDescent="0.2">
      <c r="A18" s="27" t="s">
        <v>21</v>
      </c>
      <c r="B18" s="10">
        <v>0</v>
      </c>
      <c r="C18" s="25">
        <v>5700</v>
      </c>
      <c r="D18" s="28">
        <f t="shared" si="0"/>
        <v>0</v>
      </c>
      <c r="E18" s="10">
        <v>0</v>
      </c>
      <c r="F18" s="10">
        <v>0</v>
      </c>
      <c r="G18" s="10">
        <v>0</v>
      </c>
      <c r="H18" s="29">
        <f t="shared" si="1"/>
        <v>0</v>
      </c>
    </row>
    <row r="19" spans="1:8" ht="15" customHeight="1" x14ac:dyDescent="0.2">
      <c r="A19" s="27" t="s">
        <v>22</v>
      </c>
      <c r="B19" s="10">
        <v>0</v>
      </c>
      <c r="C19" s="25">
        <v>7400</v>
      </c>
      <c r="D19" s="28">
        <f t="shared" si="0"/>
        <v>0</v>
      </c>
      <c r="E19" s="10">
        <v>0</v>
      </c>
      <c r="F19" s="10">
        <v>0</v>
      </c>
      <c r="G19" s="10">
        <v>0</v>
      </c>
      <c r="H19" s="29">
        <f t="shared" si="1"/>
        <v>0</v>
      </c>
    </row>
    <row r="20" spans="1:8" ht="15" customHeight="1" thickBot="1" x14ac:dyDescent="0.25">
      <c r="A20" s="98" t="s">
        <v>23</v>
      </c>
      <c r="B20" s="12">
        <v>0</v>
      </c>
      <c r="C20" s="99">
        <v>7700</v>
      </c>
      <c r="D20" s="100">
        <f t="shared" si="0"/>
        <v>0</v>
      </c>
      <c r="E20" s="10">
        <v>0</v>
      </c>
      <c r="F20" s="10">
        <v>0</v>
      </c>
      <c r="G20" s="10">
        <v>0</v>
      </c>
      <c r="H20" s="29">
        <f t="shared" si="1"/>
        <v>0</v>
      </c>
    </row>
    <row r="21" spans="1:8" ht="15" customHeight="1" thickBot="1" x14ac:dyDescent="0.25">
      <c r="A21" s="101" t="s">
        <v>24</v>
      </c>
      <c r="B21" s="102">
        <f>SUM(B12:B20)</f>
        <v>2517</v>
      </c>
      <c r="C21" s="137"/>
      <c r="D21" s="103">
        <f>SUM(D12:D20)</f>
        <v>26884000</v>
      </c>
      <c r="E21" s="104">
        <f>SUM(E12:E20)</f>
        <v>14</v>
      </c>
      <c r="F21" s="104">
        <f t="shared" ref="F21:G21" si="2">SUM(F12:F20)</f>
        <v>0</v>
      </c>
      <c r="G21" s="104">
        <f t="shared" si="2"/>
        <v>0</v>
      </c>
      <c r="H21" s="106">
        <f>SUM(H12:H20)</f>
        <v>2531</v>
      </c>
    </row>
    <row r="22" spans="1:8" ht="15" customHeight="1" x14ac:dyDescent="0.2">
      <c r="A22" s="107" t="s">
        <v>25</v>
      </c>
      <c r="B22" s="108">
        <f>SUM(B12:B17)</f>
        <v>2517</v>
      </c>
      <c r="C22" s="138"/>
      <c r="D22" s="15">
        <f>+B22*278</f>
        <v>699726</v>
      </c>
      <c r="E22" s="37"/>
      <c r="F22" s="37"/>
      <c r="G22" s="37"/>
      <c r="H22" s="37"/>
    </row>
    <row r="23" spans="1:8" ht="15" customHeight="1" x14ac:dyDescent="0.2">
      <c r="A23" s="34" t="s">
        <v>26</v>
      </c>
      <c r="B23" s="139"/>
      <c r="C23" s="139"/>
      <c r="D23" s="3">
        <v>13900</v>
      </c>
      <c r="E23" s="41"/>
      <c r="F23" s="41"/>
      <c r="G23" s="41"/>
      <c r="H23" s="41"/>
    </row>
    <row r="24" spans="1:8" ht="15" customHeight="1" thickBot="1" x14ac:dyDescent="0.25">
      <c r="A24" s="38" t="s">
        <v>27</v>
      </c>
      <c r="B24" s="140"/>
      <c r="C24" s="140"/>
      <c r="D24" s="40">
        <f>D23+D21</f>
        <v>26897900</v>
      </c>
      <c r="E24" s="41"/>
      <c r="F24" s="41"/>
      <c r="G24" s="41"/>
      <c r="H24" s="41"/>
    </row>
    <row r="25" spans="1:8" ht="13.5" thickBot="1" x14ac:dyDescent="0.25"/>
    <row r="26" spans="1:8" ht="15.75" customHeight="1" thickBot="1" x14ac:dyDescent="0.25">
      <c r="A26" s="175" t="s">
        <v>28</v>
      </c>
      <c r="B26" s="175"/>
      <c r="C26" s="175"/>
      <c r="D26" s="175"/>
      <c r="E26" s="175"/>
      <c r="F26" s="175"/>
      <c r="G26" s="175"/>
      <c r="H26" s="175"/>
    </row>
    <row r="27" spans="1:8" ht="36.75" thickBot="1" x14ac:dyDescent="0.25">
      <c r="A27" s="23" t="s">
        <v>7</v>
      </c>
      <c r="B27" s="23" t="s">
        <v>8</v>
      </c>
      <c r="C27" s="23" t="s">
        <v>9</v>
      </c>
      <c r="D27" s="23" t="s">
        <v>10</v>
      </c>
      <c r="E27" s="23" t="s">
        <v>11</v>
      </c>
      <c r="F27" s="23" t="s">
        <v>12</v>
      </c>
      <c r="G27" s="23" t="s">
        <v>13</v>
      </c>
      <c r="H27" s="23" t="s">
        <v>29</v>
      </c>
    </row>
    <row r="28" spans="1:8" ht="15" customHeight="1" x14ac:dyDescent="0.2">
      <c r="A28" s="109" t="s">
        <v>15</v>
      </c>
      <c r="B28" s="11">
        <v>1424</v>
      </c>
      <c r="C28" s="25">
        <f>C12</f>
        <v>7400</v>
      </c>
      <c r="D28" s="110">
        <f t="shared" ref="D28:D36" si="3">C28*B28</f>
        <v>10537600</v>
      </c>
      <c r="E28" s="10">
        <v>9</v>
      </c>
      <c r="F28" s="10">
        <v>0</v>
      </c>
      <c r="G28" s="10">
        <v>0</v>
      </c>
      <c r="H28" s="111">
        <f t="shared" ref="H28:H36" si="4">B28+E28+F28+G28</f>
        <v>1433</v>
      </c>
    </row>
    <row r="29" spans="1:8" ht="15" customHeight="1" x14ac:dyDescent="0.2">
      <c r="A29" s="27" t="s">
        <v>16</v>
      </c>
      <c r="B29" s="10">
        <v>88</v>
      </c>
      <c r="C29" s="25">
        <f t="shared" ref="C29:C36" si="5">C13</f>
        <v>3400</v>
      </c>
      <c r="D29" s="28">
        <f t="shared" si="3"/>
        <v>299200</v>
      </c>
      <c r="E29" s="10">
        <v>0</v>
      </c>
      <c r="F29" s="10">
        <v>0</v>
      </c>
      <c r="G29" s="10">
        <v>0</v>
      </c>
      <c r="H29" s="29">
        <f t="shared" si="4"/>
        <v>88</v>
      </c>
    </row>
    <row r="30" spans="1:8" ht="15" customHeight="1" x14ac:dyDescent="0.2">
      <c r="A30" s="27" t="s">
        <v>17</v>
      </c>
      <c r="B30" s="10">
        <v>807</v>
      </c>
      <c r="C30" s="25">
        <f t="shared" si="5"/>
        <v>8100</v>
      </c>
      <c r="D30" s="28">
        <f t="shared" si="3"/>
        <v>6536700</v>
      </c>
      <c r="E30" s="10">
        <v>4</v>
      </c>
      <c r="F30" s="10">
        <v>0</v>
      </c>
      <c r="G30" s="10">
        <v>0</v>
      </c>
      <c r="H30" s="29">
        <f t="shared" si="4"/>
        <v>811</v>
      </c>
    </row>
    <row r="31" spans="1:8" ht="15" customHeight="1" x14ac:dyDescent="0.2">
      <c r="A31" s="27" t="s">
        <v>18</v>
      </c>
      <c r="B31" s="10">
        <v>104</v>
      </c>
      <c r="C31" s="25">
        <f t="shared" si="5"/>
        <v>17200</v>
      </c>
      <c r="D31" s="28">
        <f t="shared" si="3"/>
        <v>1788800</v>
      </c>
      <c r="E31" s="10">
        <v>0</v>
      </c>
      <c r="F31" s="10">
        <v>0</v>
      </c>
      <c r="G31" s="10">
        <v>0</v>
      </c>
      <c r="H31" s="29">
        <f t="shared" si="4"/>
        <v>104</v>
      </c>
    </row>
    <row r="32" spans="1:8" ht="15" customHeight="1" x14ac:dyDescent="0.2">
      <c r="A32" s="27" t="s">
        <v>19</v>
      </c>
      <c r="B32" s="10">
        <v>106</v>
      </c>
      <c r="C32" s="25">
        <f t="shared" si="5"/>
        <v>22000</v>
      </c>
      <c r="D32" s="28">
        <f t="shared" si="3"/>
        <v>2332000</v>
      </c>
      <c r="E32" s="10">
        <v>0</v>
      </c>
      <c r="F32" s="10">
        <v>0</v>
      </c>
      <c r="G32" s="10">
        <v>0</v>
      </c>
      <c r="H32" s="29">
        <f t="shared" si="4"/>
        <v>106</v>
      </c>
    </row>
    <row r="33" spans="1:8" ht="15" customHeight="1" x14ac:dyDescent="0.2">
      <c r="A33" s="27" t="s">
        <v>20</v>
      </c>
      <c r="B33" s="10">
        <v>231</v>
      </c>
      <c r="C33" s="25">
        <f t="shared" si="5"/>
        <v>25000</v>
      </c>
      <c r="D33" s="28">
        <f t="shared" si="3"/>
        <v>5775000</v>
      </c>
      <c r="E33" s="10">
        <v>0</v>
      </c>
      <c r="F33" s="10">
        <v>0</v>
      </c>
      <c r="G33" s="10">
        <v>0</v>
      </c>
      <c r="H33" s="29">
        <f t="shared" si="4"/>
        <v>231</v>
      </c>
    </row>
    <row r="34" spans="1:8" ht="15" customHeight="1" x14ac:dyDescent="0.2">
      <c r="A34" s="27" t="s">
        <v>21</v>
      </c>
      <c r="B34" s="10">
        <v>0</v>
      </c>
      <c r="C34" s="25">
        <f t="shared" si="5"/>
        <v>5700</v>
      </c>
      <c r="D34" s="28">
        <f t="shared" si="3"/>
        <v>0</v>
      </c>
      <c r="E34" s="10">
        <v>0</v>
      </c>
      <c r="F34" s="10">
        <v>0</v>
      </c>
      <c r="G34" s="10">
        <v>0</v>
      </c>
      <c r="H34" s="29">
        <f t="shared" si="4"/>
        <v>0</v>
      </c>
    </row>
    <row r="35" spans="1:8" ht="15" customHeight="1" x14ac:dyDescent="0.2">
      <c r="A35" s="27" t="s">
        <v>22</v>
      </c>
      <c r="B35" s="10">
        <v>11</v>
      </c>
      <c r="C35" s="25">
        <f t="shared" si="5"/>
        <v>7400</v>
      </c>
      <c r="D35" s="28">
        <f t="shared" si="3"/>
        <v>81400</v>
      </c>
      <c r="E35" s="10">
        <v>0</v>
      </c>
      <c r="F35" s="10">
        <v>0</v>
      </c>
      <c r="G35" s="10">
        <v>0</v>
      </c>
      <c r="H35" s="29">
        <f t="shared" si="4"/>
        <v>11</v>
      </c>
    </row>
    <row r="36" spans="1:8" ht="15" customHeight="1" thickBot="1" x14ac:dyDescent="0.25">
      <c r="A36" s="98" t="s">
        <v>23</v>
      </c>
      <c r="B36" s="12">
        <v>1</v>
      </c>
      <c r="C36" s="25">
        <f t="shared" si="5"/>
        <v>7700</v>
      </c>
      <c r="D36" s="100">
        <f t="shared" si="3"/>
        <v>7700</v>
      </c>
      <c r="E36" s="10">
        <v>0</v>
      </c>
      <c r="F36" s="10">
        <v>0</v>
      </c>
      <c r="G36" s="10">
        <v>0</v>
      </c>
      <c r="H36" s="29">
        <f t="shared" si="4"/>
        <v>1</v>
      </c>
    </row>
    <row r="37" spans="1:8" ht="15" customHeight="1" thickBot="1" x14ac:dyDescent="0.25">
      <c r="A37" s="101" t="s">
        <v>24</v>
      </c>
      <c r="B37" s="102">
        <f>SUM(B28:B36)</f>
        <v>2772</v>
      </c>
      <c r="C37" s="112"/>
      <c r="D37" s="103">
        <f>SUM(D28:D36)</f>
        <v>27358400</v>
      </c>
      <c r="E37" s="104">
        <f>SUM(E28:E36)</f>
        <v>13</v>
      </c>
      <c r="F37" s="104">
        <f t="shared" ref="F37:G37" si="6">SUM(F28:F36)</f>
        <v>0</v>
      </c>
      <c r="G37" s="104">
        <f t="shared" si="6"/>
        <v>0</v>
      </c>
      <c r="H37" s="106">
        <f>SUM(H28:H36)</f>
        <v>2785</v>
      </c>
    </row>
    <row r="38" spans="1:8" ht="15" customHeight="1" x14ac:dyDescent="0.2">
      <c r="A38" s="107" t="s">
        <v>25</v>
      </c>
      <c r="B38" s="108">
        <f>SUM(B28:B33)</f>
        <v>2760</v>
      </c>
      <c r="C38" s="138"/>
      <c r="D38" s="15">
        <f>+B38*278</f>
        <v>767280</v>
      </c>
      <c r="E38" s="37"/>
      <c r="F38" s="37"/>
      <c r="G38" s="37"/>
      <c r="H38" s="37"/>
    </row>
    <row r="39" spans="1:8" ht="15" customHeight="1" x14ac:dyDescent="0.2">
      <c r="A39" s="34" t="s">
        <v>26</v>
      </c>
      <c r="B39" s="139"/>
      <c r="C39" s="139"/>
      <c r="D39" s="3">
        <v>1700</v>
      </c>
      <c r="E39" s="41"/>
      <c r="F39" s="41"/>
      <c r="G39" s="41"/>
      <c r="H39" s="41"/>
    </row>
    <row r="40" spans="1:8" ht="15" customHeight="1" thickBot="1" x14ac:dyDescent="0.25">
      <c r="A40" s="38" t="s">
        <v>30</v>
      </c>
      <c r="B40" s="140"/>
      <c r="C40" s="140"/>
      <c r="D40" s="40">
        <f>D39+D37</f>
        <v>27360100</v>
      </c>
      <c r="E40" s="41"/>
      <c r="F40" s="41"/>
      <c r="G40" s="41"/>
      <c r="H40" s="41"/>
    </row>
    <row r="41" spans="1:8" ht="12.75" customHeight="1" thickBot="1" x14ac:dyDescent="0.25">
      <c r="A41" s="93"/>
      <c r="B41" s="41"/>
      <c r="C41" s="41"/>
      <c r="D41" s="80"/>
      <c r="E41" s="41"/>
      <c r="F41" s="41"/>
      <c r="G41" s="41"/>
      <c r="H41" s="41"/>
    </row>
    <row r="42" spans="1:8" ht="12.75" customHeight="1" thickBot="1" x14ac:dyDescent="0.25">
      <c r="A42" s="175" t="s">
        <v>31</v>
      </c>
      <c r="B42" s="175"/>
      <c r="C42" s="175"/>
      <c r="D42" s="175"/>
      <c r="E42" s="175"/>
      <c r="F42" s="175"/>
      <c r="G42" s="175"/>
      <c r="H42" s="175"/>
    </row>
    <row r="43" spans="1:8" ht="36.75" thickBot="1" x14ac:dyDescent="0.25">
      <c r="A43" s="23" t="s">
        <v>7</v>
      </c>
      <c r="B43" s="23" t="s">
        <v>8</v>
      </c>
      <c r="C43" s="23" t="s">
        <v>9</v>
      </c>
      <c r="D43" s="23" t="s">
        <v>10</v>
      </c>
      <c r="E43" s="23" t="s">
        <v>11</v>
      </c>
      <c r="F43" s="23" t="s">
        <v>12</v>
      </c>
      <c r="G43" s="23" t="s">
        <v>13</v>
      </c>
      <c r="H43" s="23" t="s">
        <v>32</v>
      </c>
    </row>
    <row r="44" spans="1:8" ht="15" customHeight="1" x14ac:dyDescent="0.2">
      <c r="A44" s="24" t="s">
        <v>15</v>
      </c>
      <c r="B44" s="4">
        <f t="shared" ref="B44:B52" si="7">+B12+B28</f>
        <v>2434</v>
      </c>
      <c r="C44" s="25">
        <f>C12</f>
        <v>7400</v>
      </c>
      <c r="D44" s="25">
        <f t="shared" ref="D44:D52" si="8">C44*B44</f>
        <v>18011600</v>
      </c>
      <c r="E44" s="4">
        <f t="shared" ref="E44:G52" si="9">E12+E28</f>
        <v>21</v>
      </c>
      <c r="F44" s="4">
        <f t="shared" si="9"/>
        <v>0</v>
      </c>
      <c r="G44" s="4">
        <f t="shared" si="9"/>
        <v>0</v>
      </c>
      <c r="H44" s="26">
        <f t="shared" ref="H44:H52" si="10">B44+E44+F44+G44</f>
        <v>2455</v>
      </c>
    </row>
    <row r="45" spans="1:8" ht="15" customHeight="1" x14ac:dyDescent="0.2">
      <c r="A45" s="27" t="s">
        <v>16</v>
      </c>
      <c r="B45" s="4">
        <f t="shared" si="7"/>
        <v>173</v>
      </c>
      <c r="C45" s="25">
        <f t="shared" ref="C45:C52" si="11">C13</f>
        <v>3400</v>
      </c>
      <c r="D45" s="28">
        <f t="shared" si="8"/>
        <v>588200</v>
      </c>
      <c r="E45" s="5">
        <f t="shared" si="9"/>
        <v>0</v>
      </c>
      <c r="F45" s="5">
        <f t="shared" si="9"/>
        <v>0</v>
      </c>
      <c r="G45" s="5">
        <f t="shared" si="9"/>
        <v>0</v>
      </c>
      <c r="H45" s="29">
        <f t="shared" si="10"/>
        <v>173</v>
      </c>
    </row>
    <row r="46" spans="1:8" ht="15" customHeight="1" x14ac:dyDescent="0.2">
      <c r="A46" s="27" t="s">
        <v>17</v>
      </c>
      <c r="B46" s="4">
        <f t="shared" si="7"/>
        <v>1705</v>
      </c>
      <c r="C46" s="25">
        <f t="shared" si="11"/>
        <v>8100</v>
      </c>
      <c r="D46" s="28">
        <f t="shared" si="8"/>
        <v>13810500</v>
      </c>
      <c r="E46" s="5">
        <f t="shared" si="9"/>
        <v>6</v>
      </c>
      <c r="F46" s="5">
        <f t="shared" si="9"/>
        <v>0</v>
      </c>
      <c r="G46" s="5">
        <f t="shared" si="9"/>
        <v>0</v>
      </c>
      <c r="H46" s="29">
        <f t="shared" si="10"/>
        <v>1711</v>
      </c>
    </row>
    <row r="47" spans="1:8" ht="15" customHeight="1" x14ac:dyDescent="0.2">
      <c r="A47" s="27" t="s">
        <v>18</v>
      </c>
      <c r="B47" s="4">
        <f t="shared" si="7"/>
        <v>225</v>
      </c>
      <c r="C47" s="25">
        <f t="shared" si="11"/>
        <v>17200</v>
      </c>
      <c r="D47" s="28">
        <f t="shared" si="8"/>
        <v>3870000</v>
      </c>
      <c r="E47" s="5">
        <f t="shared" si="9"/>
        <v>0</v>
      </c>
      <c r="F47" s="5">
        <f t="shared" si="9"/>
        <v>0</v>
      </c>
      <c r="G47" s="5">
        <f t="shared" si="9"/>
        <v>0</v>
      </c>
      <c r="H47" s="29">
        <f t="shared" si="10"/>
        <v>225</v>
      </c>
    </row>
    <row r="48" spans="1:8" ht="15" customHeight="1" x14ac:dyDescent="0.2">
      <c r="A48" s="27" t="s">
        <v>19</v>
      </c>
      <c r="B48" s="4">
        <f t="shared" si="7"/>
        <v>209</v>
      </c>
      <c r="C48" s="25">
        <f t="shared" si="11"/>
        <v>22000</v>
      </c>
      <c r="D48" s="28">
        <f t="shared" si="8"/>
        <v>4598000</v>
      </c>
      <c r="E48" s="5">
        <f t="shared" si="9"/>
        <v>0</v>
      </c>
      <c r="F48" s="5">
        <f t="shared" si="9"/>
        <v>0</v>
      </c>
      <c r="G48" s="5">
        <f t="shared" si="9"/>
        <v>0</v>
      </c>
      <c r="H48" s="29">
        <f t="shared" si="10"/>
        <v>209</v>
      </c>
    </row>
    <row r="49" spans="1:10" ht="15" customHeight="1" x14ac:dyDescent="0.2">
      <c r="A49" s="27" t="s">
        <v>20</v>
      </c>
      <c r="B49" s="4">
        <f t="shared" si="7"/>
        <v>531</v>
      </c>
      <c r="C49" s="25">
        <f t="shared" si="11"/>
        <v>25000</v>
      </c>
      <c r="D49" s="28">
        <f t="shared" si="8"/>
        <v>13275000</v>
      </c>
      <c r="E49" s="5">
        <f t="shared" si="9"/>
        <v>0</v>
      </c>
      <c r="F49" s="5">
        <f t="shared" si="9"/>
        <v>0</v>
      </c>
      <c r="G49" s="5">
        <f t="shared" si="9"/>
        <v>0</v>
      </c>
      <c r="H49" s="29">
        <f t="shared" si="10"/>
        <v>531</v>
      </c>
    </row>
    <row r="50" spans="1:10" ht="15" customHeight="1" x14ac:dyDescent="0.2">
      <c r="A50" s="27" t="s">
        <v>21</v>
      </c>
      <c r="B50" s="4">
        <f t="shared" si="7"/>
        <v>0</v>
      </c>
      <c r="C50" s="25">
        <f t="shared" si="11"/>
        <v>5700</v>
      </c>
      <c r="D50" s="28">
        <f t="shared" si="8"/>
        <v>0</v>
      </c>
      <c r="E50" s="5">
        <f t="shared" si="9"/>
        <v>0</v>
      </c>
      <c r="F50" s="5">
        <f t="shared" si="9"/>
        <v>0</v>
      </c>
      <c r="G50" s="5">
        <f t="shared" si="9"/>
        <v>0</v>
      </c>
      <c r="H50" s="29">
        <f t="shared" si="10"/>
        <v>0</v>
      </c>
    </row>
    <row r="51" spans="1:10" ht="15" customHeight="1" x14ac:dyDescent="0.2">
      <c r="A51" s="27" t="s">
        <v>22</v>
      </c>
      <c r="B51" s="4">
        <f t="shared" si="7"/>
        <v>11</v>
      </c>
      <c r="C51" s="25">
        <f t="shared" si="11"/>
        <v>7400</v>
      </c>
      <c r="D51" s="28">
        <f t="shared" si="8"/>
        <v>81400</v>
      </c>
      <c r="E51" s="5">
        <f t="shared" si="9"/>
        <v>0</v>
      </c>
      <c r="F51" s="5">
        <f t="shared" si="9"/>
        <v>0</v>
      </c>
      <c r="G51" s="5">
        <f t="shared" si="9"/>
        <v>0</v>
      </c>
      <c r="H51" s="29">
        <f t="shared" si="10"/>
        <v>11</v>
      </c>
    </row>
    <row r="52" spans="1:10" ht="15" customHeight="1" thickBot="1" x14ac:dyDescent="0.25">
      <c r="A52" s="98" t="s">
        <v>23</v>
      </c>
      <c r="B52" s="113">
        <f t="shared" si="7"/>
        <v>1</v>
      </c>
      <c r="C52" s="25">
        <f t="shared" si="11"/>
        <v>7700</v>
      </c>
      <c r="D52" s="100">
        <f t="shared" si="8"/>
        <v>7700</v>
      </c>
      <c r="E52" s="5">
        <f t="shared" si="9"/>
        <v>0</v>
      </c>
      <c r="F52" s="5">
        <f t="shared" si="9"/>
        <v>0</v>
      </c>
      <c r="G52" s="5">
        <f t="shared" si="9"/>
        <v>0</v>
      </c>
      <c r="H52" s="29">
        <f t="shared" si="10"/>
        <v>1</v>
      </c>
    </row>
    <row r="53" spans="1:10" ht="15" customHeight="1" thickBot="1" x14ac:dyDescent="0.25">
      <c r="A53" s="101" t="s">
        <v>24</v>
      </c>
      <c r="B53" s="102">
        <f>SUM(B44:B52)</f>
        <v>5289</v>
      </c>
      <c r="C53" s="141"/>
      <c r="D53" s="103">
        <f>SUM(D44:D52)</f>
        <v>54242400</v>
      </c>
      <c r="E53" s="104">
        <f>SUM(E44:E52)</f>
        <v>27</v>
      </c>
      <c r="F53" s="105">
        <f>SUM(F44:F52)</f>
        <v>0</v>
      </c>
      <c r="G53" s="105">
        <f>SUM(G44:G52)</f>
        <v>0</v>
      </c>
      <c r="H53" s="106">
        <f>SUM(H44:H52)</f>
        <v>5316</v>
      </c>
    </row>
    <row r="54" spans="1:10" ht="15" customHeight="1" x14ac:dyDescent="0.2">
      <c r="A54" s="107" t="s">
        <v>25</v>
      </c>
      <c r="B54" s="108">
        <f>B22+B38</f>
        <v>5277</v>
      </c>
      <c r="C54" s="138"/>
      <c r="D54" s="15">
        <f>D38+D22</f>
        <v>1467006</v>
      </c>
      <c r="E54" s="37"/>
      <c r="F54" s="37"/>
      <c r="G54" s="37"/>
      <c r="H54" s="37"/>
    </row>
    <row r="55" spans="1:10" ht="15" customHeight="1" x14ac:dyDescent="0.2">
      <c r="A55" s="34" t="s">
        <v>26</v>
      </c>
      <c r="B55" s="139"/>
      <c r="C55" s="139"/>
      <c r="D55" s="36">
        <f>D39+D23</f>
        <v>15600</v>
      </c>
      <c r="E55" s="41"/>
      <c r="F55" s="41"/>
      <c r="G55" s="41"/>
      <c r="H55" s="41"/>
    </row>
    <row r="56" spans="1:10" ht="15" customHeight="1" thickBot="1" x14ac:dyDescent="0.25">
      <c r="A56" s="38" t="s">
        <v>46</v>
      </c>
      <c r="B56" s="140"/>
      <c r="C56" s="140"/>
      <c r="D56" s="40">
        <f>D55+D53</f>
        <v>54258000</v>
      </c>
      <c r="E56" s="41"/>
      <c r="F56" s="41"/>
      <c r="G56" s="41"/>
      <c r="H56" s="41"/>
    </row>
    <row r="57" spans="1:10" ht="13.5" thickBot="1" x14ac:dyDescent="0.25">
      <c r="A57" s="63"/>
      <c r="B57" s="41"/>
      <c r="C57" s="41"/>
      <c r="D57" s="114"/>
      <c r="E57" s="41"/>
      <c r="F57" s="41"/>
      <c r="G57" s="41"/>
      <c r="H57" s="41"/>
    </row>
    <row r="58" spans="1:10" ht="21" customHeight="1" x14ac:dyDescent="0.2">
      <c r="A58" s="162" t="s">
        <v>53</v>
      </c>
      <c r="B58" s="163"/>
      <c r="C58" s="163"/>
      <c r="D58" s="164"/>
      <c r="E58" s="162" t="s">
        <v>54</v>
      </c>
      <c r="F58" s="163"/>
      <c r="G58" s="163"/>
      <c r="H58" s="164"/>
      <c r="J58" s="64"/>
    </row>
    <row r="59" spans="1:10" ht="24" x14ac:dyDescent="0.2">
      <c r="A59" s="115" t="s">
        <v>7</v>
      </c>
      <c r="B59" s="116" t="s">
        <v>9</v>
      </c>
      <c r="C59" s="116" t="s">
        <v>33</v>
      </c>
      <c r="D59" s="117" t="s">
        <v>34</v>
      </c>
      <c r="E59" s="115" t="s">
        <v>7</v>
      </c>
      <c r="F59" s="116" t="s">
        <v>9</v>
      </c>
      <c r="G59" s="116" t="s">
        <v>33</v>
      </c>
      <c r="H59" s="117" t="s">
        <v>34</v>
      </c>
      <c r="J59" s="64"/>
    </row>
    <row r="60" spans="1:10" ht="15" hidden="1" customHeight="1" x14ac:dyDescent="0.2">
      <c r="A60" s="147" t="s">
        <v>15</v>
      </c>
      <c r="B60" s="118">
        <v>6400</v>
      </c>
      <c r="C60" s="119">
        <v>0</v>
      </c>
      <c r="D60" s="120">
        <f>B60*C60</f>
        <v>0</v>
      </c>
      <c r="E60" s="147" t="s">
        <v>15</v>
      </c>
      <c r="F60" s="118">
        <v>6400</v>
      </c>
      <c r="G60" s="119">
        <v>0</v>
      </c>
      <c r="H60" s="120">
        <f>F60*G60</f>
        <v>0</v>
      </c>
      <c r="J60" s="64"/>
    </row>
    <row r="61" spans="1:10" ht="15" customHeight="1" x14ac:dyDescent="0.2">
      <c r="A61" s="147"/>
      <c r="B61" s="118">
        <v>6900</v>
      </c>
      <c r="C61" s="13">
        <v>0</v>
      </c>
      <c r="D61" s="120">
        <f t="shared" ref="D61:D66" si="12">B61*C61</f>
        <v>0</v>
      </c>
      <c r="E61" s="147"/>
      <c r="F61" s="118">
        <f>C12</f>
        <v>7400</v>
      </c>
      <c r="G61" s="13">
        <v>13</v>
      </c>
      <c r="H61" s="120">
        <f t="shared" ref="H61:H66" si="13">F61*G61</f>
        <v>96200</v>
      </c>
      <c r="J61" s="64"/>
    </row>
    <row r="62" spans="1:10" ht="15" customHeight="1" x14ac:dyDescent="0.2">
      <c r="A62" s="142" t="s">
        <v>17</v>
      </c>
      <c r="B62" s="118">
        <v>7600</v>
      </c>
      <c r="C62" s="13">
        <v>0</v>
      </c>
      <c r="D62" s="120">
        <f t="shared" si="12"/>
        <v>0</v>
      </c>
      <c r="E62" s="143" t="s">
        <v>17</v>
      </c>
      <c r="F62" s="118">
        <f>C14</f>
        <v>8100</v>
      </c>
      <c r="G62" s="13">
        <v>10</v>
      </c>
      <c r="H62" s="120">
        <f t="shared" si="13"/>
        <v>81000</v>
      </c>
      <c r="J62" s="64"/>
    </row>
    <row r="63" spans="1:10" ht="15" customHeight="1" x14ac:dyDescent="0.2">
      <c r="A63" s="142" t="s">
        <v>18</v>
      </c>
      <c r="B63" s="118">
        <v>16100</v>
      </c>
      <c r="C63" s="13">
        <v>0</v>
      </c>
      <c r="D63" s="120">
        <f t="shared" si="12"/>
        <v>0</v>
      </c>
      <c r="E63" s="143" t="s">
        <v>18</v>
      </c>
      <c r="F63" s="118">
        <f t="shared" ref="F63:F65" si="14">C15</f>
        <v>17200</v>
      </c>
      <c r="G63" s="13">
        <v>2</v>
      </c>
      <c r="H63" s="120">
        <f t="shared" si="13"/>
        <v>34400</v>
      </c>
      <c r="J63" s="64"/>
    </row>
    <row r="64" spans="1:10" ht="15" customHeight="1" x14ac:dyDescent="0.2">
      <c r="A64" s="142" t="s">
        <v>19</v>
      </c>
      <c r="B64" s="118">
        <v>20600</v>
      </c>
      <c r="C64" s="13">
        <v>0</v>
      </c>
      <c r="D64" s="120">
        <f t="shared" si="12"/>
        <v>0</v>
      </c>
      <c r="E64" s="143" t="s">
        <v>19</v>
      </c>
      <c r="F64" s="118">
        <f t="shared" si="14"/>
        <v>22000</v>
      </c>
      <c r="G64" s="13">
        <v>0</v>
      </c>
      <c r="H64" s="120">
        <f t="shared" si="13"/>
        <v>0</v>
      </c>
      <c r="J64" s="64"/>
    </row>
    <row r="65" spans="1:10" ht="15" customHeight="1" thickBot="1" x14ac:dyDescent="0.25">
      <c r="A65" s="142" t="s">
        <v>20</v>
      </c>
      <c r="B65" s="118">
        <v>23400</v>
      </c>
      <c r="C65" s="13">
        <v>0</v>
      </c>
      <c r="D65" s="120">
        <f t="shared" si="12"/>
        <v>0</v>
      </c>
      <c r="E65" s="143" t="s">
        <v>20</v>
      </c>
      <c r="F65" s="118">
        <f t="shared" si="14"/>
        <v>25000</v>
      </c>
      <c r="G65" s="13">
        <v>0</v>
      </c>
      <c r="H65" s="120">
        <f t="shared" si="13"/>
        <v>0</v>
      </c>
      <c r="J65" s="64"/>
    </row>
    <row r="66" spans="1:10" ht="15" hidden="1" customHeight="1" thickBot="1" x14ac:dyDescent="0.25">
      <c r="A66" s="121"/>
      <c r="B66" s="122"/>
      <c r="C66" s="123">
        <v>0</v>
      </c>
      <c r="D66" s="124">
        <f t="shared" si="12"/>
        <v>0</v>
      </c>
      <c r="E66" s="121"/>
      <c r="F66" s="122"/>
      <c r="G66" s="123">
        <v>0</v>
      </c>
      <c r="H66" s="124">
        <f t="shared" si="13"/>
        <v>0</v>
      </c>
      <c r="J66" s="64"/>
    </row>
    <row r="67" spans="1:10" ht="27" customHeight="1" thickBot="1" x14ac:dyDescent="0.25">
      <c r="A67" s="148" t="s">
        <v>35</v>
      </c>
      <c r="B67" s="149"/>
      <c r="C67" s="125">
        <f>SUM(C60:C66)</f>
        <v>0</v>
      </c>
      <c r="D67" s="126">
        <f>+D61+D62+D63+D64+D65</f>
        <v>0</v>
      </c>
      <c r="E67" s="148" t="s">
        <v>35</v>
      </c>
      <c r="F67" s="149"/>
      <c r="G67" s="125">
        <f>SUM(G60:G66)</f>
        <v>25</v>
      </c>
      <c r="H67" s="126">
        <f>+H61+H62+H63+H64+H65</f>
        <v>211600</v>
      </c>
      <c r="J67" s="64"/>
    </row>
    <row r="68" spans="1:10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</row>
    <row r="69" spans="1:10" ht="13.5" thickBot="1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</row>
    <row r="70" spans="1:10" s="64" customFormat="1" ht="23.1" customHeight="1" x14ac:dyDescent="0.2">
      <c r="A70" s="144" t="s">
        <v>36</v>
      </c>
      <c r="B70" s="152">
        <f>D56</f>
        <v>54258000</v>
      </c>
      <c r="C70" s="153"/>
      <c r="D70" s="127"/>
    </row>
    <row r="71" spans="1:10" s="64" customFormat="1" ht="23.1" customHeight="1" x14ac:dyDescent="0.2">
      <c r="A71" s="115" t="s">
        <v>37</v>
      </c>
      <c r="B71" s="154">
        <f>D67+H67</f>
        <v>211600</v>
      </c>
      <c r="C71" s="155"/>
    </row>
    <row r="72" spans="1:10" s="64" customFormat="1" ht="23.1" customHeight="1" x14ac:dyDescent="0.2">
      <c r="A72" s="145" t="s">
        <v>38</v>
      </c>
      <c r="B72" s="156">
        <f>B54*278</f>
        <v>1467006</v>
      </c>
      <c r="C72" s="157"/>
      <c r="D72" s="128"/>
    </row>
    <row r="73" spans="1:10" s="64" customFormat="1" ht="23.1" customHeight="1" x14ac:dyDescent="0.2">
      <c r="A73" s="78" t="s">
        <v>39</v>
      </c>
      <c r="B73" s="158">
        <f>B70*10%</f>
        <v>5425800</v>
      </c>
      <c r="C73" s="159"/>
      <c r="D73" s="80"/>
    </row>
    <row r="74" spans="1:10" s="64" customFormat="1" ht="23.1" customHeight="1" x14ac:dyDescent="0.2">
      <c r="A74" s="145" t="s">
        <v>40</v>
      </c>
      <c r="B74" s="156">
        <f>ROUND((B70-B72-B73)*70%,0)</f>
        <v>33155636</v>
      </c>
      <c r="C74" s="157"/>
      <c r="D74" s="80"/>
      <c r="E74" s="76"/>
      <c r="F74" s="76"/>
      <c r="G74" s="76"/>
    </row>
    <row r="75" spans="1:10" s="64" customFormat="1" ht="23.1" customHeight="1" thickBot="1" x14ac:dyDescent="0.25">
      <c r="A75" s="146" t="s">
        <v>52</v>
      </c>
      <c r="B75" s="160">
        <f>ROUND((B70-B72-B73)*30%,0)</f>
        <v>14209558</v>
      </c>
      <c r="C75" s="161"/>
      <c r="D75" s="80"/>
      <c r="E75" s="89"/>
      <c r="F75" s="89"/>
      <c r="G75" s="89"/>
    </row>
    <row r="76" spans="1:10" ht="20.25" customHeight="1" x14ac:dyDescent="0.2">
      <c r="A76" s="64"/>
      <c r="B76" s="64"/>
      <c r="C76" s="64"/>
      <c r="D76" s="80"/>
      <c r="E76" s="151" t="s">
        <v>47</v>
      </c>
      <c r="F76" s="151"/>
      <c r="G76" s="151"/>
      <c r="H76" s="64"/>
      <c r="I76" s="64"/>
      <c r="J76" s="64"/>
    </row>
    <row r="77" spans="1:10" ht="14.25" customHeight="1" x14ac:dyDescent="0.2">
      <c r="A77" s="150"/>
      <c r="B77" s="150"/>
      <c r="C77" s="150"/>
      <c r="D77" s="150"/>
      <c r="E77" s="150"/>
      <c r="F77" s="150"/>
      <c r="G77" s="150"/>
      <c r="H77" s="150"/>
      <c r="I77" s="150"/>
      <c r="J77" s="150"/>
    </row>
    <row r="78" spans="1:10" ht="15.75" customHeight="1" x14ac:dyDescent="0.2">
      <c r="A78" s="150"/>
      <c r="B78" s="150"/>
      <c r="C78" s="150"/>
      <c r="D78" s="150"/>
      <c r="E78" s="150"/>
      <c r="F78" s="150"/>
      <c r="G78" s="150"/>
      <c r="H78" s="150"/>
      <c r="I78" s="150"/>
      <c r="J78" s="150"/>
    </row>
    <row r="79" spans="1:10" ht="20.100000000000001" customHeight="1" x14ac:dyDescent="0.2">
      <c r="A79" s="64"/>
      <c r="B79" s="64"/>
      <c r="C79" s="64"/>
      <c r="D79" s="80"/>
      <c r="E79" s="64"/>
      <c r="F79" s="64"/>
      <c r="G79" s="64"/>
      <c r="H79" s="64"/>
      <c r="I79" s="64"/>
      <c r="J79" s="64"/>
    </row>
    <row r="80" spans="1:10" ht="20.100000000000001" customHeight="1" x14ac:dyDescent="0.2">
      <c r="A80" s="64"/>
      <c r="B80" s="64"/>
      <c r="C80" s="64"/>
      <c r="D80" s="80"/>
      <c r="E80" s="64"/>
      <c r="F80" s="64"/>
      <c r="G80" s="64"/>
      <c r="H80" s="64"/>
      <c r="I80" s="64"/>
      <c r="J80" s="64"/>
    </row>
    <row r="81" spans="1:10" ht="20.100000000000001" customHeight="1" x14ac:dyDescent="0.2">
      <c r="A81" s="151"/>
      <c r="B81" s="151"/>
      <c r="C81" s="151"/>
      <c r="D81" s="80"/>
      <c r="E81" s="64"/>
      <c r="F81" s="64"/>
      <c r="G81" s="64"/>
      <c r="H81" s="64"/>
      <c r="I81" s="64"/>
      <c r="J81" s="64"/>
    </row>
    <row r="82" spans="1:10" ht="20.100000000000001" customHeight="1" x14ac:dyDescent="0.2">
      <c r="D82" s="80"/>
      <c r="E82" s="64"/>
      <c r="F82" s="64"/>
      <c r="G82" s="64"/>
      <c r="H82" s="64"/>
      <c r="I82" s="64"/>
      <c r="J82" s="64"/>
    </row>
    <row r="83" spans="1:10" ht="20.100000000000001" customHeight="1" x14ac:dyDescent="0.2">
      <c r="A83" s="64"/>
      <c r="B83" s="64"/>
      <c r="C83" s="64"/>
      <c r="E83" s="64"/>
      <c r="F83" s="64"/>
      <c r="G83" s="64"/>
      <c r="H83" s="64"/>
      <c r="I83" s="64"/>
      <c r="J83" s="64"/>
    </row>
    <row r="84" spans="1:10" ht="0.75" customHeight="1" x14ac:dyDescent="0.2">
      <c r="A84" s="64"/>
      <c r="B84" s="64"/>
      <c r="C84" s="64"/>
      <c r="E84" s="64"/>
      <c r="F84" s="64"/>
      <c r="G84" s="64"/>
      <c r="H84" s="64"/>
      <c r="I84" s="64"/>
      <c r="J84" s="64"/>
    </row>
    <row r="85" spans="1:10" ht="19.5" customHeight="1" x14ac:dyDescent="0.2">
      <c r="E85" s="64"/>
      <c r="F85" s="64"/>
      <c r="G85" s="64"/>
      <c r="H85" s="64"/>
      <c r="I85" s="64"/>
      <c r="J85" s="64"/>
    </row>
    <row r="86" spans="1:10" ht="19.5" customHeight="1" x14ac:dyDescent="0.2">
      <c r="E86" s="64"/>
      <c r="F86" s="64"/>
      <c r="G86" s="64"/>
      <c r="H86" s="64"/>
      <c r="I86" s="64"/>
      <c r="J86" s="64"/>
    </row>
    <row r="87" spans="1:10" ht="19.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</row>
    <row r="88" spans="1:10" ht="19.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</row>
    <row r="89" spans="1:10" ht="20.100000000000001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</row>
    <row r="90" spans="1:10" ht="20.100000000000001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</row>
    <row r="91" spans="1:10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</row>
    <row r="92" spans="1:10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</row>
    <row r="93" spans="1:10" x14ac:dyDescent="0.2">
      <c r="A93" s="64"/>
      <c r="B93" s="64"/>
      <c r="C93" s="64"/>
      <c r="D93" s="64"/>
      <c r="G93" s="64"/>
      <c r="H93" s="64"/>
      <c r="I93" s="64"/>
      <c r="J93" s="64"/>
    </row>
    <row r="94" spans="1:10" x14ac:dyDescent="0.2">
      <c r="G94" s="64"/>
      <c r="H94" s="64"/>
      <c r="I94" s="64"/>
      <c r="J94" s="64"/>
    </row>
    <row r="95" spans="1:10" x14ac:dyDescent="0.2">
      <c r="G95" s="64"/>
      <c r="H95" s="64"/>
      <c r="I95" s="64"/>
      <c r="J95" s="64"/>
    </row>
    <row r="96" spans="1:10" x14ac:dyDescent="0.2">
      <c r="G96" s="64"/>
      <c r="H96" s="64"/>
      <c r="I96" s="64"/>
      <c r="J96" s="64"/>
    </row>
    <row r="97" spans="7:10" x14ac:dyDescent="0.2">
      <c r="G97" s="64"/>
      <c r="H97" s="64"/>
      <c r="I97" s="64"/>
      <c r="J97" s="64"/>
    </row>
    <row r="98" spans="7:10" x14ac:dyDescent="0.2">
      <c r="G98" s="64"/>
      <c r="H98" s="64"/>
      <c r="I98" s="64"/>
      <c r="J98" s="64"/>
    </row>
    <row r="99" spans="7:10" x14ac:dyDescent="0.2">
      <c r="G99" s="64"/>
      <c r="H99" s="64"/>
      <c r="I99" s="64"/>
      <c r="J99" s="64"/>
    </row>
    <row r="100" spans="7:10" x14ac:dyDescent="0.2">
      <c r="G100" s="64"/>
      <c r="H100" s="64"/>
      <c r="I100" s="64"/>
      <c r="J100" s="64"/>
    </row>
    <row r="101" spans="7:10" x14ac:dyDescent="0.2">
      <c r="G101" s="64"/>
      <c r="H101" s="64"/>
      <c r="I101" s="64"/>
      <c r="J101" s="64"/>
    </row>
    <row r="102" spans="7:10" x14ac:dyDescent="0.2">
      <c r="G102" s="64"/>
      <c r="H102" s="64"/>
      <c r="I102" s="64"/>
      <c r="J102" s="64"/>
    </row>
    <row r="103" spans="7:10" x14ac:dyDescent="0.2">
      <c r="G103" s="64"/>
      <c r="H103" s="64"/>
      <c r="I103" s="64"/>
      <c r="J103" s="64"/>
    </row>
    <row r="104" spans="7:10" x14ac:dyDescent="0.2">
      <c r="G104" s="64"/>
      <c r="H104" s="64"/>
      <c r="I104" s="64"/>
      <c r="J104" s="64"/>
    </row>
    <row r="105" spans="7:10" x14ac:dyDescent="0.2">
      <c r="G105" s="64"/>
      <c r="H105" s="64"/>
      <c r="I105" s="64"/>
      <c r="J105" s="64"/>
    </row>
    <row r="106" spans="7:10" x14ac:dyDescent="0.2">
      <c r="G106" s="64"/>
      <c r="H106" s="64"/>
      <c r="I106" s="64"/>
      <c r="J106" s="64"/>
    </row>
    <row r="107" spans="7:10" x14ac:dyDescent="0.2">
      <c r="G107" s="64"/>
      <c r="H107" s="64"/>
      <c r="I107" s="64"/>
      <c r="J107" s="64"/>
    </row>
    <row r="108" spans="7:10" x14ac:dyDescent="0.2">
      <c r="G108" s="64"/>
      <c r="H108" s="64"/>
      <c r="I108" s="64"/>
      <c r="J108" s="64"/>
    </row>
    <row r="109" spans="7:10" x14ac:dyDescent="0.2">
      <c r="G109" s="64"/>
      <c r="H109" s="64"/>
      <c r="I109" s="64"/>
      <c r="J109" s="64"/>
    </row>
    <row r="110" spans="7:10" x14ac:dyDescent="0.2">
      <c r="G110" s="64"/>
      <c r="H110" s="64"/>
      <c r="I110" s="64"/>
      <c r="J110" s="64"/>
    </row>
    <row r="111" spans="7:10" x14ac:dyDescent="0.2">
      <c r="G111" s="64"/>
      <c r="H111" s="64"/>
      <c r="I111" s="64"/>
      <c r="J111" s="64"/>
    </row>
    <row r="112" spans="7:10" x14ac:dyDescent="0.2">
      <c r="G112" s="64"/>
      <c r="H112" s="64"/>
      <c r="I112" s="64"/>
      <c r="J112" s="64"/>
    </row>
    <row r="113" spans="7:10" x14ac:dyDescent="0.2">
      <c r="G113" s="64"/>
      <c r="H113" s="64"/>
      <c r="I113" s="64"/>
      <c r="J113" s="64"/>
    </row>
    <row r="114" spans="7:10" x14ac:dyDescent="0.2">
      <c r="G114" s="64"/>
      <c r="H114" s="64"/>
      <c r="I114" s="64"/>
      <c r="J114" s="64"/>
    </row>
  </sheetData>
  <sheetProtection password="DC73" sheet="1" objects="1" scenarios="1"/>
  <mergeCells count="27">
    <mergeCell ref="A58:D58"/>
    <mergeCell ref="A1:A4"/>
    <mergeCell ref="B1:F4"/>
    <mergeCell ref="G1:H1"/>
    <mergeCell ref="G2:H2"/>
    <mergeCell ref="G3:H3"/>
    <mergeCell ref="G4:H4"/>
    <mergeCell ref="B6:C6"/>
    <mergeCell ref="B8:D8"/>
    <mergeCell ref="A10:H10"/>
    <mergeCell ref="A26:H26"/>
    <mergeCell ref="A42:H42"/>
    <mergeCell ref="E58:H58"/>
    <mergeCell ref="A60:A61"/>
    <mergeCell ref="A67:B67"/>
    <mergeCell ref="A77:J77"/>
    <mergeCell ref="A78:J78"/>
    <mergeCell ref="A81:C81"/>
    <mergeCell ref="B70:C70"/>
    <mergeCell ref="B71:C71"/>
    <mergeCell ref="B72:C72"/>
    <mergeCell ref="B73:C73"/>
    <mergeCell ref="B74:C74"/>
    <mergeCell ref="E76:G76"/>
    <mergeCell ref="E60:E61"/>
    <mergeCell ref="E67:F67"/>
    <mergeCell ref="B75:C75"/>
  </mergeCells>
  <printOptions horizontalCentered="1" verticalCentered="1"/>
  <pageMargins left="0.59027777777777779" right="0.39374999999999999" top="0.19652777777777777" bottom="0.59027777777777779" header="0.51180555555555551" footer="0"/>
  <pageSetup scale="59" firstPageNumber="0" orientation="portrait" r:id="rId1"/>
  <headerFooter alignWithMargins="0">
    <oddFooter>&amp;LVersion 2&amp;C&amp;D - &amp;T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J114"/>
  <sheetViews>
    <sheetView topLeftCell="A64" zoomScale="90" zoomScaleNormal="90" workbookViewId="0">
      <selection activeCell="A78" sqref="A78:J78"/>
    </sheetView>
  </sheetViews>
  <sheetFormatPr baseColWidth="10" defaultRowHeight="12.75" x14ac:dyDescent="0.2"/>
  <cols>
    <col min="1" max="1" width="21.85546875" style="17" customWidth="1"/>
    <col min="2" max="2" width="14.28515625" style="17" customWidth="1"/>
    <col min="3" max="3" width="13.5703125" style="17" customWidth="1"/>
    <col min="4" max="4" width="14.42578125" style="17" customWidth="1"/>
    <col min="5" max="6" width="13.5703125" style="17" customWidth="1"/>
    <col min="7" max="7" width="13.140625" style="17" customWidth="1"/>
    <col min="8" max="8" width="13.5703125" style="17" customWidth="1"/>
    <col min="9" max="9" width="15.140625" style="17" customWidth="1"/>
    <col min="10" max="16384" width="11.42578125" style="17"/>
  </cols>
  <sheetData>
    <row r="1" spans="1:8" ht="48" customHeight="1" x14ac:dyDescent="0.2">
      <c r="A1" s="167"/>
      <c r="B1" s="168" t="s">
        <v>50</v>
      </c>
      <c r="C1" s="168"/>
      <c r="D1" s="168"/>
      <c r="E1" s="168"/>
      <c r="F1" s="169"/>
      <c r="G1" s="170"/>
      <c r="H1" s="170"/>
    </row>
    <row r="2" spans="1:8" x14ac:dyDescent="0.15">
      <c r="A2" s="167"/>
      <c r="B2" s="167"/>
      <c r="C2" s="168"/>
      <c r="D2" s="168"/>
      <c r="E2" s="168"/>
      <c r="F2" s="168"/>
      <c r="G2" s="171" t="s">
        <v>51</v>
      </c>
      <c r="H2" s="171" t="s">
        <v>0</v>
      </c>
    </row>
    <row r="3" spans="1:8" ht="14.25" customHeight="1" x14ac:dyDescent="0.15">
      <c r="A3" s="167"/>
      <c r="B3" s="167"/>
      <c r="C3" s="168"/>
      <c r="D3" s="168"/>
      <c r="E3" s="168"/>
      <c r="F3" s="168"/>
      <c r="G3" s="172" t="s">
        <v>49</v>
      </c>
      <c r="H3" s="172" t="s">
        <v>1</v>
      </c>
    </row>
    <row r="4" spans="1:8" ht="14.25" customHeight="1" x14ac:dyDescent="0.15">
      <c r="A4" s="167"/>
      <c r="B4" s="167"/>
      <c r="C4" s="168"/>
      <c r="D4" s="168"/>
      <c r="E4" s="168"/>
      <c r="F4" s="168"/>
      <c r="G4" s="172" t="s">
        <v>2</v>
      </c>
      <c r="H4" s="172" t="s">
        <v>2</v>
      </c>
    </row>
    <row r="5" spans="1:8" ht="14.25" customHeight="1" x14ac:dyDescent="0.2">
      <c r="A5" s="1"/>
      <c r="B5" s="97"/>
      <c r="C5" s="97"/>
      <c r="D5" s="41"/>
      <c r="E5" s="41"/>
      <c r="F5" s="41"/>
      <c r="G5" s="41"/>
      <c r="H5" s="41"/>
    </row>
    <row r="6" spans="1:8" ht="12.75" customHeight="1" x14ac:dyDescent="0.2">
      <c r="A6" s="1" t="s">
        <v>3</v>
      </c>
      <c r="B6" s="173" t="str">
        <f>RIM!B6</f>
        <v>PANDEQUESO</v>
      </c>
      <c r="C6" s="173"/>
      <c r="D6" s="41"/>
    </row>
    <row r="7" spans="1:8" x14ac:dyDescent="0.2">
      <c r="A7" s="1"/>
      <c r="B7" s="93"/>
      <c r="C7" s="93"/>
      <c r="D7" s="41"/>
    </row>
    <row r="8" spans="1:8" ht="12.75" customHeight="1" x14ac:dyDescent="0.2">
      <c r="A8" s="1" t="s">
        <v>5</v>
      </c>
      <c r="B8" s="174">
        <f>RIM!B8+8</f>
        <v>42652</v>
      </c>
      <c r="C8" s="174"/>
      <c r="D8" s="174"/>
      <c r="E8" s="41"/>
      <c r="F8" s="41"/>
      <c r="G8" s="41"/>
      <c r="H8" s="41"/>
    </row>
    <row r="9" spans="1:8" ht="13.5" thickBot="1" x14ac:dyDescent="0.25"/>
    <row r="10" spans="1:8" ht="15.75" customHeight="1" thickBot="1" x14ac:dyDescent="0.25">
      <c r="A10" s="175" t="s">
        <v>6</v>
      </c>
      <c r="B10" s="175"/>
      <c r="C10" s="175"/>
      <c r="D10" s="175"/>
      <c r="E10" s="175"/>
      <c r="F10" s="175"/>
      <c r="G10" s="175"/>
      <c r="H10" s="175"/>
    </row>
    <row r="11" spans="1:8" ht="36.75" thickBot="1" x14ac:dyDescent="0.25">
      <c r="A11" s="23" t="s">
        <v>7</v>
      </c>
      <c r="B11" s="23" t="s">
        <v>8</v>
      </c>
      <c r="C11" s="23" t="s">
        <v>9</v>
      </c>
      <c r="D11" s="23" t="s">
        <v>10</v>
      </c>
      <c r="E11" s="23" t="s">
        <v>11</v>
      </c>
      <c r="F11" s="23" t="s">
        <v>12</v>
      </c>
      <c r="G11" s="23" t="s">
        <v>13</v>
      </c>
      <c r="H11" s="23" t="s">
        <v>14</v>
      </c>
    </row>
    <row r="12" spans="1:8" ht="15" customHeight="1" x14ac:dyDescent="0.2">
      <c r="A12" s="24" t="s">
        <v>15</v>
      </c>
      <c r="B12" s="8">
        <v>1443</v>
      </c>
      <c r="C12" s="25">
        <v>7400</v>
      </c>
      <c r="D12" s="25">
        <f t="shared" ref="D12:D20" si="0">C12*B12</f>
        <v>10678200</v>
      </c>
      <c r="E12" s="8">
        <v>12</v>
      </c>
      <c r="F12" s="10">
        <v>0</v>
      </c>
      <c r="G12" s="10">
        <v>0</v>
      </c>
      <c r="H12" s="26">
        <f t="shared" ref="H12:H20" si="1">B12+E12+F12+G12</f>
        <v>1455</v>
      </c>
    </row>
    <row r="13" spans="1:8" ht="15" customHeight="1" x14ac:dyDescent="0.2">
      <c r="A13" s="27" t="s">
        <v>16</v>
      </c>
      <c r="B13" s="10">
        <v>94</v>
      </c>
      <c r="C13" s="25">
        <v>3400</v>
      </c>
      <c r="D13" s="28">
        <f t="shared" si="0"/>
        <v>319600</v>
      </c>
      <c r="E13" s="10">
        <v>0</v>
      </c>
      <c r="F13" s="10">
        <v>0</v>
      </c>
      <c r="G13" s="10">
        <v>0</v>
      </c>
      <c r="H13" s="29">
        <f t="shared" si="1"/>
        <v>94</v>
      </c>
    </row>
    <row r="14" spans="1:8" ht="15" customHeight="1" x14ac:dyDescent="0.2">
      <c r="A14" s="27" t="s">
        <v>17</v>
      </c>
      <c r="B14" s="10">
        <v>897</v>
      </c>
      <c r="C14" s="25">
        <v>8100</v>
      </c>
      <c r="D14" s="28">
        <f t="shared" si="0"/>
        <v>7265700</v>
      </c>
      <c r="E14" s="10">
        <v>10</v>
      </c>
      <c r="F14" s="10">
        <v>0</v>
      </c>
      <c r="G14" s="10">
        <v>0</v>
      </c>
      <c r="H14" s="29">
        <f t="shared" si="1"/>
        <v>907</v>
      </c>
    </row>
    <row r="15" spans="1:8" ht="15" customHeight="1" x14ac:dyDescent="0.2">
      <c r="A15" s="27" t="s">
        <v>18</v>
      </c>
      <c r="B15" s="10">
        <v>119</v>
      </c>
      <c r="C15" s="25">
        <v>17200</v>
      </c>
      <c r="D15" s="28">
        <f t="shared" si="0"/>
        <v>2046800</v>
      </c>
      <c r="E15" s="10">
        <v>1</v>
      </c>
      <c r="F15" s="10">
        <v>0</v>
      </c>
      <c r="G15" s="10">
        <v>0</v>
      </c>
      <c r="H15" s="29">
        <f t="shared" si="1"/>
        <v>120</v>
      </c>
    </row>
    <row r="16" spans="1:8" ht="15" customHeight="1" x14ac:dyDescent="0.2">
      <c r="A16" s="27" t="s">
        <v>19</v>
      </c>
      <c r="B16" s="10">
        <v>128</v>
      </c>
      <c r="C16" s="25">
        <v>22000</v>
      </c>
      <c r="D16" s="28">
        <f t="shared" si="0"/>
        <v>2816000</v>
      </c>
      <c r="E16" s="10">
        <v>0</v>
      </c>
      <c r="F16" s="10">
        <v>0</v>
      </c>
      <c r="G16" s="10">
        <v>0</v>
      </c>
      <c r="H16" s="29">
        <f t="shared" si="1"/>
        <v>128</v>
      </c>
    </row>
    <row r="17" spans="1:8" ht="15" customHeight="1" x14ac:dyDescent="0.2">
      <c r="A17" s="27" t="s">
        <v>20</v>
      </c>
      <c r="B17" s="10">
        <v>348</v>
      </c>
      <c r="C17" s="25">
        <v>25000</v>
      </c>
      <c r="D17" s="28">
        <f t="shared" si="0"/>
        <v>8700000</v>
      </c>
      <c r="E17" s="10">
        <v>0</v>
      </c>
      <c r="F17" s="10">
        <v>0</v>
      </c>
      <c r="G17" s="10">
        <v>0</v>
      </c>
      <c r="H17" s="29">
        <f t="shared" si="1"/>
        <v>348</v>
      </c>
    </row>
    <row r="18" spans="1:8" ht="15" customHeight="1" x14ac:dyDescent="0.2">
      <c r="A18" s="27" t="s">
        <v>21</v>
      </c>
      <c r="B18" s="10">
        <v>2</v>
      </c>
      <c r="C18" s="25">
        <v>5700</v>
      </c>
      <c r="D18" s="28">
        <f t="shared" si="0"/>
        <v>11400</v>
      </c>
      <c r="E18" s="10">
        <v>0</v>
      </c>
      <c r="F18" s="10">
        <v>0</v>
      </c>
      <c r="G18" s="10">
        <v>0</v>
      </c>
      <c r="H18" s="29">
        <f t="shared" si="1"/>
        <v>2</v>
      </c>
    </row>
    <row r="19" spans="1:8" ht="15" customHeight="1" x14ac:dyDescent="0.2">
      <c r="A19" s="27" t="s">
        <v>22</v>
      </c>
      <c r="B19" s="10">
        <v>0</v>
      </c>
      <c r="C19" s="25">
        <v>7400</v>
      </c>
      <c r="D19" s="28">
        <f t="shared" si="0"/>
        <v>0</v>
      </c>
      <c r="E19" s="10">
        <v>0</v>
      </c>
      <c r="F19" s="10">
        <v>0</v>
      </c>
      <c r="G19" s="10">
        <v>0</v>
      </c>
      <c r="H19" s="29">
        <f t="shared" si="1"/>
        <v>0</v>
      </c>
    </row>
    <row r="20" spans="1:8" ht="15" customHeight="1" thickBot="1" x14ac:dyDescent="0.25">
      <c r="A20" s="98" t="s">
        <v>23</v>
      </c>
      <c r="B20" s="12">
        <v>1</v>
      </c>
      <c r="C20" s="99">
        <v>7700</v>
      </c>
      <c r="D20" s="100">
        <f t="shared" si="0"/>
        <v>7700</v>
      </c>
      <c r="E20" s="10">
        <v>0</v>
      </c>
      <c r="F20" s="10">
        <v>0</v>
      </c>
      <c r="G20" s="10">
        <v>0</v>
      </c>
      <c r="H20" s="29">
        <f t="shared" si="1"/>
        <v>1</v>
      </c>
    </row>
    <row r="21" spans="1:8" ht="15" customHeight="1" thickBot="1" x14ac:dyDescent="0.25">
      <c r="A21" s="101" t="s">
        <v>24</v>
      </c>
      <c r="B21" s="102">
        <f>SUM(B12:B20)</f>
        <v>3032</v>
      </c>
      <c r="C21" s="137"/>
      <c r="D21" s="103">
        <f>SUM(D12:D20)</f>
        <v>31845400</v>
      </c>
      <c r="E21" s="104">
        <f>SUM(E12:E20)</f>
        <v>23</v>
      </c>
      <c r="F21" s="104">
        <f t="shared" ref="F21:G21" si="2">SUM(F12:F20)</f>
        <v>0</v>
      </c>
      <c r="G21" s="104">
        <f t="shared" si="2"/>
        <v>0</v>
      </c>
      <c r="H21" s="106">
        <f>SUM(H12:H20)</f>
        <v>3055</v>
      </c>
    </row>
    <row r="22" spans="1:8" ht="15" customHeight="1" x14ac:dyDescent="0.2">
      <c r="A22" s="107" t="s">
        <v>25</v>
      </c>
      <c r="B22" s="108">
        <f>SUM(B12:B17)</f>
        <v>3029</v>
      </c>
      <c r="C22" s="138"/>
      <c r="D22" s="15">
        <f>+B22*278</f>
        <v>842062</v>
      </c>
      <c r="E22" s="37"/>
      <c r="F22" s="37"/>
      <c r="G22" s="37"/>
      <c r="H22" s="37"/>
    </row>
    <row r="23" spans="1:8" ht="15" customHeight="1" x14ac:dyDescent="0.2">
      <c r="A23" s="34" t="s">
        <v>26</v>
      </c>
      <c r="B23" s="139"/>
      <c r="C23" s="139"/>
      <c r="D23" s="3">
        <v>14300</v>
      </c>
      <c r="E23" s="41"/>
      <c r="F23" s="41"/>
      <c r="G23" s="41"/>
      <c r="H23" s="41"/>
    </row>
    <row r="24" spans="1:8" ht="15" customHeight="1" thickBot="1" x14ac:dyDescent="0.25">
      <c r="A24" s="38" t="s">
        <v>27</v>
      </c>
      <c r="B24" s="140"/>
      <c r="C24" s="140"/>
      <c r="D24" s="40">
        <f>D23+D21</f>
        <v>31859700</v>
      </c>
      <c r="E24" s="41"/>
      <c r="F24" s="41"/>
      <c r="G24" s="41"/>
      <c r="H24" s="41"/>
    </row>
    <row r="25" spans="1:8" ht="13.5" thickBot="1" x14ac:dyDescent="0.25"/>
    <row r="26" spans="1:8" ht="15.75" customHeight="1" thickBot="1" x14ac:dyDescent="0.25">
      <c r="A26" s="175" t="s">
        <v>28</v>
      </c>
      <c r="B26" s="175"/>
      <c r="C26" s="175"/>
      <c r="D26" s="175"/>
      <c r="E26" s="175"/>
      <c r="F26" s="175"/>
      <c r="G26" s="175"/>
      <c r="H26" s="175"/>
    </row>
    <row r="27" spans="1:8" ht="36.75" thickBot="1" x14ac:dyDescent="0.25">
      <c r="A27" s="23" t="s">
        <v>7</v>
      </c>
      <c r="B27" s="23" t="s">
        <v>8</v>
      </c>
      <c r="C27" s="23" t="s">
        <v>9</v>
      </c>
      <c r="D27" s="23" t="s">
        <v>10</v>
      </c>
      <c r="E27" s="23" t="s">
        <v>11</v>
      </c>
      <c r="F27" s="23" t="s">
        <v>12</v>
      </c>
      <c r="G27" s="23" t="s">
        <v>13</v>
      </c>
      <c r="H27" s="23" t="s">
        <v>29</v>
      </c>
    </row>
    <row r="28" spans="1:8" ht="15" customHeight="1" x14ac:dyDescent="0.2">
      <c r="A28" s="109" t="s">
        <v>15</v>
      </c>
      <c r="B28" s="11">
        <v>1428</v>
      </c>
      <c r="C28" s="25">
        <f>C12</f>
        <v>7400</v>
      </c>
      <c r="D28" s="110">
        <f t="shared" ref="D28:D36" si="3">C28*B28</f>
        <v>10567200</v>
      </c>
      <c r="E28" s="11">
        <v>14</v>
      </c>
      <c r="F28" s="10">
        <v>0</v>
      </c>
      <c r="G28" s="10">
        <v>0</v>
      </c>
      <c r="H28" s="111">
        <f t="shared" ref="H28:H36" si="4">B28+E28+F28+G28</f>
        <v>1442</v>
      </c>
    </row>
    <row r="29" spans="1:8" ht="15" customHeight="1" x14ac:dyDescent="0.2">
      <c r="A29" s="27" t="s">
        <v>16</v>
      </c>
      <c r="B29" s="10">
        <v>78</v>
      </c>
      <c r="C29" s="25">
        <f t="shared" ref="C29:C36" si="5">C13</f>
        <v>3400</v>
      </c>
      <c r="D29" s="28">
        <f t="shared" si="3"/>
        <v>265200</v>
      </c>
      <c r="E29" s="10">
        <v>0</v>
      </c>
      <c r="F29" s="10">
        <v>0</v>
      </c>
      <c r="G29" s="10">
        <v>0</v>
      </c>
      <c r="H29" s="29">
        <f t="shared" si="4"/>
        <v>78</v>
      </c>
    </row>
    <row r="30" spans="1:8" ht="15" customHeight="1" x14ac:dyDescent="0.2">
      <c r="A30" s="27" t="s">
        <v>17</v>
      </c>
      <c r="B30" s="10">
        <v>702</v>
      </c>
      <c r="C30" s="25">
        <f t="shared" si="5"/>
        <v>8100</v>
      </c>
      <c r="D30" s="28">
        <f t="shared" si="3"/>
        <v>5686200</v>
      </c>
      <c r="E30" s="10">
        <v>3</v>
      </c>
      <c r="F30" s="10">
        <v>0</v>
      </c>
      <c r="G30" s="10">
        <v>0</v>
      </c>
      <c r="H30" s="29">
        <f t="shared" si="4"/>
        <v>705</v>
      </c>
    </row>
    <row r="31" spans="1:8" ht="15" customHeight="1" x14ac:dyDescent="0.2">
      <c r="A31" s="27" t="s">
        <v>18</v>
      </c>
      <c r="B31" s="10">
        <v>127</v>
      </c>
      <c r="C31" s="25">
        <f t="shared" si="5"/>
        <v>17200</v>
      </c>
      <c r="D31" s="28">
        <f t="shared" si="3"/>
        <v>2184400</v>
      </c>
      <c r="E31" s="10">
        <v>0</v>
      </c>
      <c r="F31" s="10">
        <v>0</v>
      </c>
      <c r="G31" s="10">
        <v>0</v>
      </c>
      <c r="H31" s="29">
        <f t="shared" si="4"/>
        <v>127</v>
      </c>
    </row>
    <row r="32" spans="1:8" ht="15" customHeight="1" x14ac:dyDescent="0.2">
      <c r="A32" s="27" t="s">
        <v>19</v>
      </c>
      <c r="B32" s="10">
        <v>122</v>
      </c>
      <c r="C32" s="25">
        <f t="shared" si="5"/>
        <v>22000</v>
      </c>
      <c r="D32" s="28">
        <f t="shared" si="3"/>
        <v>2684000</v>
      </c>
      <c r="E32" s="10">
        <v>0</v>
      </c>
      <c r="F32" s="10">
        <v>0</v>
      </c>
      <c r="G32" s="10">
        <v>0</v>
      </c>
      <c r="H32" s="29">
        <f t="shared" si="4"/>
        <v>122</v>
      </c>
    </row>
    <row r="33" spans="1:8" ht="15" customHeight="1" x14ac:dyDescent="0.2">
      <c r="A33" s="27" t="s">
        <v>20</v>
      </c>
      <c r="B33" s="10">
        <v>255</v>
      </c>
      <c r="C33" s="25">
        <f t="shared" si="5"/>
        <v>25000</v>
      </c>
      <c r="D33" s="28">
        <f t="shared" si="3"/>
        <v>6375000</v>
      </c>
      <c r="E33" s="10">
        <v>0</v>
      </c>
      <c r="F33" s="10">
        <v>0</v>
      </c>
      <c r="G33" s="10">
        <v>0</v>
      </c>
      <c r="H33" s="29">
        <f t="shared" si="4"/>
        <v>255</v>
      </c>
    </row>
    <row r="34" spans="1:8" ht="15" customHeight="1" x14ac:dyDescent="0.2">
      <c r="A34" s="27" t="s">
        <v>21</v>
      </c>
      <c r="B34" s="10">
        <v>0</v>
      </c>
      <c r="C34" s="25">
        <f t="shared" si="5"/>
        <v>5700</v>
      </c>
      <c r="D34" s="28">
        <f t="shared" si="3"/>
        <v>0</v>
      </c>
      <c r="E34" s="10">
        <v>0</v>
      </c>
      <c r="F34" s="10">
        <v>0</v>
      </c>
      <c r="G34" s="10">
        <v>0</v>
      </c>
      <c r="H34" s="29">
        <f t="shared" si="4"/>
        <v>0</v>
      </c>
    </row>
    <row r="35" spans="1:8" ht="15" customHeight="1" x14ac:dyDescent="0.2">
      <c r="A35" s="27" t="s">
        <v>22</v>
      </c>
      <c r="B35" s="10">
        <v>3</v>
      </c>
      <c r="C35" s="25">
        <f t="shared" si="5"/>
        <v>7400</v>
      </c>
      <c r="D35" s="28">
        <f t="shared" si="3"/>
        <v>22200</v>
      </c>
      <c r="E35" s="10">
        <v>0</v>
      </c>
      <c r="F35" s="10">
        <v>0</v>
      </c>
      <c r="G35" s="10">
        <v>0</v>
      </c>
      <c r="H35" s="29">
        <f t="shared" si="4"/>
        <v>3</v>
      </c>
    </row>
    <row r="36" spans="1:8" ht="15" customHeight="1" thickBot="1" x14ac:dyDescent="0.25">
      <c r="A36" s="98" t="s">
        <v>23</v>
      </c>
      <c r="B36" s="12">
        <v>0</v>
      </c>
      <c r="C36" s="25">
        <f t="shared" si="5"/>
        <v>7700</v>
      </c>
      <c r="D36" s="100">
        <f t="shared" si="3"/>
        <v>0</v>
      </c>
      <c r="E36" s="10">
        <v>0</v>
      </c>
      <c r="F36" s="10">
        <v>0</v>
      </c>
      <c r="G36" s="10">
        <v>0</v>
      </c>
      <c r="H36" s="29">
        <f t="shared" si="4"/>
        <v>0</v>
      </c>
    </row>
    <row r="37" spans="1:8" ht="15" customHeight="1" thickBot="1" x14ac:dyDescent="0.25">
      <c r="A37" s="101" t="s">
        <v>24</v>
      </c>
      <c r="B37" s="102">
        <f>SUM(B28:B36)</f>
        <v>2715</v>
      </c>
      <c r="C37" s="112"/>
      <c r="D37" s="103">
        <f>SUM(D28:D36)</f>
        <v>27784200</v>
      </c>
      <c r="E37" s="104">
        <f>SUM(E28:E36)</f>
        <v>17</v>
      </c>
      <c r="F37" s="104">
        <f t="shared" ref="F37:G37" si="6">SUM(F28:F36)</f>
        <v>0</v>
      </c>
      <c r="G37" s="104">
        <f t="shared" si="6"/>
        <v>0</v>
      </c>
      <c r="H37" s="106">
        <f>SUM(H28:H36)</f>
        <v>2732</v>
      </c>
    </row>
    <row r="38" spans="1:8" ht="15" customHeight="1" x14ac:dyDescent="0.2">
      <c r="A38" s="107" t="s">
        <v>25</v>
      </c>
      <c r="B38" s="108">
        <f>SUM(B28:B33)</f>
        <v>2712</v>
      </c>
      <c r="C38" s="138"/>
      <c r="D38" s="15">
        <f>+B38*278</f>
        <v>753936</v>
      </c>
      <c r="E38" s="37"/>
      <c r="F38" s="37"/>
      <c r="G38" s="37"/>
      <c r="H38" s="37"/>
    </row>
    <row r="39" spans="1:8" ht="15" customHeight="1" x14ac:dyDescent="0.2">
      <c r="A39" s="34" t="s">
        <v>26</v>
      </c>
      <c r="B39" s="139"/>
      <c r="C39" s="139"/>
      <c r="D39" s="3">
        <v>8300</v>
      </c>
      <c r="E39" s="41"/>
      <c r="F39" s="41"/>
      <c r="G39" s="41"/>
      <c r="H39" s="41"/>
    </row>
    <row r="40" spans="1:8" ht="15" customHeight="1" thickBot="1" x14ac:dyDescent="0.25">
      <c r="A40" s="38" t="s">
        <v>30</v>
      </c>
      <c r="B40" s="140"/>
      <c r="C40" s="140"/>
      <c r="D40" s="40">
        <f>D39+D37</f>
        <v>27792500</v>
      </c>
      <c r="E40" s="41"/>
      <c r="F40" s="41"/>
      <c r="G40" s="41"/>
      <c r="H40" s="41"/>
    </row>
    <row r="41" spans="1:8" ht="12.75" customHeight="1" thickBot="1" x14ac:dyDescent="0.25">
      <c r="A41" s="93"/>
      <c r="B41" s="41"/>
      <c r="C41" s="41"/>
      <c r="D41" s="80"/>
      <c r="E41" s="41"/>
      <c r="F41" s="41"/>
      <c r="G41" s="41"/>
      <c r="H41" s="41"/>
    </row>
    <row r="42" spans="1:8" ht="12.75" customHeight="1" thickBot="1" x14ac:dyDescent="0.25">
      <c r="A42" s="175" t="s">
        <v>31</v>
      </c>
      <c r="B42" s="175"/>
      <c r="C42" s="175"/>
      <c r="D42" s="175"/>
      <c r="E42" s="175"/>
      <c r="F42" s="175"/>
      <c r="G42" s="175"/>
      <c r="H42" s="175"/>
    </row>
    <row r="43" spans="1:8" ht="36.75" thickBot="1" x14ac:dyDescent="0.25">
      <c r="A43" s="23" t="s">
        <v>7</v>
      </c>
      <c r="B43" s="23" t="s">
        <v>8</v>
      </c>
      <c r="C43" s="23" t="s">
        <v>9</v>
      </c>
      <c r="D43" s="23" t="s">
        <v>10</v>
      </c>
      <c r="E43" s="23" t="s">
        <v>11</v>
      </c>
      <c r="F43" s="23" t="s">
        <v>12</v>
      </c>
      <c r="G43" s="23" t="s">
        <v>13</v>
      </c>
      <c r="H43" s="23" t="s">
        <v>32</v>
      </c>
    </row>
    <row r="44" spans="1:8" ht="15" customHeight="1" x14ac:dyDescent="0.2">
      <c r="A44" s="24" t="s">
        <v>15</v>
      </c>
      <c r="B44" s="4">
        <f t="shared" ref="B44:B52" si="7">+B12+B28</f>
        <v>2871</v>
      </c>
      <c r="C44" s="25">
        <f>C12</f>
        <v>7400</v>
      </c>
      <c r="D44" s="25">
        <f t="shared" ref="D44:D52" si="8">C44*B44</f>
        <v>21245400</v>
      </c>
      <c r="E44" s="4">
        <f t="shared" ref="E44:G52" si="9">E12+E28</f>
        <v>26</v>
      </c>
      <c r="F44" s="4">
        <f t="shared" si="9"/>
        <v>0</v>
      </c>
      <c r="G44" s="4">
        <f t="shared" si="9"/>
        <v>0</v>
      </c>
      <c r="H44" s="26">
        <f t="shared" ref="H44:H52" si="10">B44+E44+F44+G44</f>
        <v>2897</v>
      </c>
    </row>
    <row r="45" spans="1:8" ht="15" customHeight="1" x14ac:dyDescent="0.2">
      <c r="A45" s="27" t="s">
        <v>16</v>
      </c>
      <c r="B45" s="4">
        <f t="shared" si="7"/>
        <v>172</v>
      </c>
      <c r="C45" s="25">
        <f t="shared" ref="C45:C52" si="11">C13</f>
        <v>3400</v>
      </c>
      <c r="D45" s="28">
        <f t="shared" si="8"/>
        <v>584800</v>
      </c>
      <c r="E45" s="5">
        <f t="shared" si="9"/>
        <v>0</v>
      </c>
      <c r="F45" s="5">
        <f t="shared" si="9"/>
        <v>0</v>
      </c>
      <c r="G45" s="5">
        <f t="shared" si="9"/>
        <v>0</v>
      </c>
      <c r="H45" s="29">
        <f t="shared" si="10"/>
        <v>172</v>
      </c>
    </row>
    <row r="46" spans="1:8" ht="15" customHeight="1" x14ac:dyDescent="0.2">
      <c r="A46" s="27" t="s">
        <v>17</v>
      </c>
      <c r="B46" s="4">
        <f t="shared" si="7"/>
        <v>1599</v>
      </c>
      <c r="C46" s="25">
        <f t="shared" si="11"/>
        <v>8100</v>
      </c>
      <c r="D46" s="28">
        <f t="shared" si="8"/>
        <v>12951900</v>
      </c>
      <c r="E46" s="5">
        <f t="shared" si="9"/>
        <v>13</v>
      </c>
      <c r="F46" s="5">
        <f t="shared" si="9"/>
        <v>0</v>
      </c>
      <c r="G46" s="5">
        <f t="shared" si="9"/>
        <v>0</v>
      </c>
      <c r="H46" s="29">
        <f t="shared" si="10"/>
        <v>1612</v>
      </c>
    </row>
    <row r="47" spans="1:8" ht="15" customHeight="1" x14ac:dyDescent="0.2">
      <c r="A47" s="27" t="s">
        <v>18</v>
      </c>
      <c r="B47" s="4">
        <f t="shared" si="7"/>
        <v>246</v>
      </c>
      <c r="C47" s="25">
        <f t="shared" si="11"/>
        <v>17200</v>
      </c>
      <c r="D47" s="28">
        <f t="shared" si="8"/>
        <v>4231200</v>
      </c>
      <c r="E47" s="5">
        <f t="shared" si="9"/>
        <v>1</v>
      </c>
      <c r="F47" s="5">
        <f t="shared" si="9"/>
        <v>0</v>
      </c>
      <c r="G47" s="5">
        <f t="shared" si="9"/>
        <v>0</v>
      </c>
      <c r="H47" s="29">
        <f t="shared" si="10"/>
        <v>247</v>
      </c>
    </row>
    <row r="48" spans="1:8" ht="15" customHeight="1" x14ac:dyDescent="0.2">
      <c r="A48" s="27" t="s">
        <v>19</v>
      </c>
      <c r="B48" s="4">
        <f t="shared" si="7"/>
        <v>250</v>
      </c>
      <c r="C48" s="25">
        <f t="shared" si="11"/>
        <v>22000</v>
      </c>
      <c r="D48" s="28">
        <f t="shared" si="8"/>
        <v>5500000</v>
      </c>
      <c r="E48" s="5">
        <f t="shared" si="9"/>
        <v>0</v>
      </c>
      <c r="F48" s="5">
        <f t="shared" si="9"/>
        <v>0</v>
      </c>
      <c r="G48" s="5">
        <f t="shared" si="9"/>
        <v>0</v>
      </c>
      <c r="H48" s="29">
        <f t="shared" si="10"/>
        <v>250</v>
      </c>
    </row>
    <row r="49" spans="1:10" ht="15" customHeight="1" x14ac:dyDescent="0.2">
      <c r="A49" s="27" t="s">
        <v>20</v>
      </c>
      <c r="B49" s="4">
        <f t="shared" si="7"/>
        <v>603</v>
      </c>
      <c r="C49" s="25">
        <f t="shared" si="11"/>
        <v>25000</v>
      </c>
      <c r="D49" s="28">
        <f t="shared" si="8"/>
        <v>15075000</v>
      </c>
      <c r="E49" s="5">
        <f t="shared" si="9"/>
        <v>0</v>
      </c>
      <c r="F49" s="5">
        <f t="shared" si="9"/>
        <v>0</v>
      </c>
      <c r="G49" s="5">
        <f t="shared" si="9"/>
        <v>0</v>
      </c>
      <c r="H49" s="29">
        <f t="shared" si="10"/>
        <v>603</v>
      </c>
    </row>
    <row r="50" spans="1:10" ht="15" customHeight="1" x14ac:dyDescent="0.2">
      <c r="A50" s="27" t="s">
        <v>21</v>
      </c>
      <c r="B50" s="4">
        <f t="shared" si="7"/>
        <v>2</v>
      </c>
      <c r="C50" s="25">
        <f t="shared" si="11"/>
        <v>5700</v>
      </c>
      <c r="D50" s="28">
        <f t="shared" si="8"/>
        <v>11400</v>
      </c>
      <c r="E50" s="5">
        <f t="shared" si="9"/>
        <v>0</v>
      </c>
      <c r="F50" s="5">
        <f t="shared" si="9"/>
        <v>0</v>
      </c>
      <c r="G50" s="5">
        <f t="shared" si="9"/>
        <v>0</v>
      </c>
      <c r="H50" s="29">
        <f t="shared" si="10"/>
        <v>2</v>
      </c>
    </row>
    <row r="51" spans="1:10" ht="15" customHeight="1" x14ac:dyDescent="0.2">
      <c r="A51" s="27" t="s">
        <v>22</v>
      </c>
      <c r="B51" s="4">
        <f t="shared" si="7"/>
        <v>3</v>
      </c>
      <c r="C51" s="25">
        <f t="shared" si="11"/>
        <v>7400</v>
      </c>
      <c r="D51" s="28">
        <f t="shared" si="8"/>
        <v>22200</v>
      </c>
      <c r="E51" s="5">
        <f t="shared" si="9"/>
        <v>0</v>
      </c>
      <c r="F51" s="5">
        <f t="shared" si="9"/>
        <v>0</v>
      </c>
      <c r="G51" s="5">
        <f t="shared" si="9"/>
        <v>0</v>
      </c>
      <c r="H51" s="29">
        <f t="shared" si="10"/>
        <v>3</v>
      </c>
    </row>
    <row r="52" spans="1:10" ht="15" customHeight="1" thickBot="1" x14ac:dyDescent="0.25">
      <c r="A52" s="98" t="s">
        <v>23</v>
      </c>
      <c r="B52" s="113">
        <f t="shared" si="7"/>
        <v>1</v>
      </c>
      <c r="C52" s="25">
        <f t="shared" si="11"/>
        <v>7700</v>
      </c>
      <c r="D52" s="100">
        <f t="shared" si="8"/>
        <v>7700</v>
      </c>
      <c r="E52" s="5">
        <f t="shared" si="9"/>
        <v>0</v>
      </c>
      <c r="F52" s="5">
        <f t="shared" si="9"/>
        <v>0</v>
      </c>
      <c r="G52" s="5">
        <f t="shared" si="9"/>
        <v>0</v>
      </c>
      <c r="H52" s="29">
        <f t="shared" si="10"/>
        <v>1</v>
      </c>
    </row>
    <row r="53" spans="1:10" ht="15" customHeight="1" thickBot="1" x14ac:dyDescent="0.25">
      <c r="A53" s="101" t="s">
        <v>24</v>
      </c>
      <c r="B53" s="102">
        <f>SUM(B44:B52)</f>
        <v>5747</v>
      </c>
      <c r="C53" s="141"/>
      <c r="D53" s="103">
        <f>SUM(D44:D52)</f>
        <v>59629600</v>
      </c>
      <c r="E53" s="104">
        <f>SUM(E44:E52)</f>
        <v>40</v>
      </c>
      <c r="F53" s="105">
        <f>SUM(F44:F52)</f>
        <v>0</v>
      </c>
      <c r="G53" s="105">
        <f>SUM(G44:G52)</f>
        <v>0</v>
      </c>
      <c r="H53" s="106">
        <f>SUM(H44:H52)</f>
        <v>5787</v>
      </c>
    </row>
    <row r="54" spans="1:10" ht="15" customHeight="1" x14ac:dyDescent="0.2">
      <c r="A54" s="107" t="s">
        <v>25</v>
      </c>
      <c r="B54" s="108">
        <f>B22+B38</f>
        <v>5741</v>
      </c>
      <c r="C54" s="138"/>
      <c r="D54" s="15">
        <f>D38+D22</f>
        <v>1595998</v>
      </c>
      <c r="E54" s="37"/>
      <c r="F54" s="37"/>
      <c r="G54" s="37"/>
      <c r="H54" s="37"/>
    </row>
    <row r="55" spans="1:10" ht="15" customHeight="1" x14ac:dyDescent="0.2">
      <c r="A55" s="34" t="s">
        <v>26</v>
      </c>
      <c r="B55" s="139"/>
      <c r="C55" s="139"/>
      <c r="D55" s="36">
        <f>D39+D23</f>
        <v>22600</v>
      </c>
      <c r="E55" s="41"/>
      <c r="F55" s="41"/>
      <c r="G55" s="41"/>
      <c r="H55" s="41"/>
    </row>
    <row r="56" spans="1:10" ht="15" customHeight="1" thickBot="1" x14ac:dyDescent="0.25">
      <c r="A56" s="38" t="s">
        <v>46</v>
      </c>
      <c r="B56" s="140"/>
      <c r="C56" s="140"/>
      <c r="D56" s="40">
        <f>D55+D53</f>
        <v>59652200</v>
      </c>
      <c r="E56" s="41"/>
      <c r="F56" s="41"/>
      <c r="G56" s="41"/>
      <c r="H56" s="41"/>
    </row>
    <row r="57" spans="1:10" ht="13.5" thickBot="1" x14ac:dyDescent="0.25">
      <c r="A57" s="63"/>
      <c r="B57" s="41"/>
      <c r="C57" s="41"/>
      <c r="D57" s="114"/>
      <c r="E57" s="41"/>
      <c r="F57" s="41"/>
      <c r="G57" s="41"/>
      <c r="H57" s="41"/>
    </row>
    <row r="58" spans="1:10" ht="21" customHeight="1" x14ac:dyDescent="0.2">
      <c r="A58" s="162" t="s">
        <v>53</v>
      </c>
      <c r="B58" s="163"/>
      <c r="C58" s="163"/>
      <c r="D58" s="164"/>
      <c r="E58" s="162" t="s">
        <v>54</v>
      </c>
      <c r="F58" s="163"/>
      <c r="G58" s="163"/>
      <c r="H58" s="164"/>
      <c r="J58" s="64"/>
    </row>
    <row r="59" spans="1:10" ht="24" x14ac:dyDescent="0.2">
      <c r="A59" s="115" t="s">
        <v>7</v>
      </c>
      <c r="B59" s="116" t="s">
        <v>9</v>
      </c>
      <c r="C59" s="116" t="s">
        <v>33</v>
      </c>
      <c r="D59" s="117" t="s">
        <v>34</v>
      </c>
      <c r="E59" s="115" t="s">
        <v>7</v>
      </c>
      <c r="F59" s="116" t="s">
        <v>9</v>
      </c>
      <c r="G59" s="116" t="s">
        <v>33</v>
      </c>
      <c r="H59" s="117" t="s">
        <v>34</v>
      </c>
      <c r="J59" s="64"/>
    </row>
    <row r="60" spans="1:10" ht="15" hidden="1" customHeight="1" x14ac:dyDescent="0.2">
      <c r="A60" s="147" t="s">
        <v>15</v>
      </c>
      <c r="B60" s="118">
        <v>6400</v>
      </c>
      <c r="C60" s="119">
        <v>0</v>
      </c>
      <c r="D60" s="120">
        <f>B60*C60</f>
        <v>0</v>
      </c>
      <c r="E60" s="147" t="s">
        <v>15</v>
      </c>
      <c r="F60" s="118">
        <v>6400</v>
      </c>
      <c r="G60" s="119">
        <v>0</v>
      </c>
      <c r="H60" s="120">
        <f>F60*G60</f>
        <v>0</v>
      </c>
      <c r="J60" s="64"/>
    </row>
    <row r="61" spans="1:10" ht="15" customHeight="1" x14ac:dyDescent="0.2">
      <c r="A61" s="147"/>
      <c r="B61" s="118">
        <v>6900</v>
      </c>
      <c r="C61" s="13">
        <v>0</v>
      </c>
      <c r="D61" s="120">
        <f t="shared" ref="D61:D66" si="12">B61*C61</f>
        <v>0</v>
      </c>
      <c r="E61" s="147"/>
      <c r="F61" s="118">
        <f>C12</f>
        <v>7400</v>
      </c>
      <c r="G61" s="13">
        <v>9</v>
      </c>
      <c r="H61" s="120">
        <f t="shared" ref="H61:H66" si="13">F61*G61</f>
        <v>66600</v>
      </c>
      <c r="J61" s="64"/>
    </row>
    <row r="62" spans="1:10" ht="15" customHeight="1" x14ac:dyDescent="0.2">
      <c r="A62" s="142" t="s">
        <v>17</v>
      </c>
      <c r="B62" s="118">
        <v>7600</v>
      </c>
      <c r="C62" s="13">
        <v>0</v>
      </c>
      <c r="D62" s="120">
        <f t="shared" si="12"/>
        <v>0</v>
      </c>
      <c r="E62" s="143" t="s">
        <v>17</v>
      </c>
      <c r="F62" s="118">
        <f>C14</f>
        <v>8100</v>
      </c>
      <c r="G62" s="13">
        <v>4</v>
      </c>
      <c r="H62" s="120">
        <f t="shared" si="13"/>
        <v>32400</v>
      </c>
      <c r="J62" s="64"/>
    </row>
    <row r="63" spans="1:10" ht="15" customHeight="1" x14ac:dyDescent="0.2">
      <c r="A63" s="142" t="s">
        <v>18</v>
      </c>
      <c r="B63" s="118">
        <v>16100</v>
      </c>
      <c r="C63" s="13">
        <v>0</v>
      </c>
      <c r="D63" s="120">
        <f t="shared" si="12"/>
        <v>0</v>
      </c>
      <c r="E63" s="143" t="s">
        <v>18</v>
      </c>
      <c r="F63" s="118">
        <f t="shared" ref="F63:F65" si="14">C15</f>
        <v>17200</v>
      </c>
      <c r="G63" s="13">
        <v>0</v>
      </c>
      <c r="H63" s="120">
        <f t="shared" si="13"/>
        <v>0</v>
      </c>
      <c r="J63" s="64"/>
    </row>
    <row r="64" spans="1:10" ht="15" customHeight="1" x14ac:dyDescent="0.2">
      <c r="A64" s="142" t="s">
        <v>19</v>
      </c>
      <c r="B64" s="118">
        <v>20600</v>
      </c>
      <c r="C64" s="13">
        <v>0</v>
      </c>
      <c r="D64" s="120">
        <f t="shared" si="12"/>
        <v>0</v>
      </c>
      <c r="E64" s="143" t="s">
        <v>19</v>
      </c>
      <c r="F64" s="118">
        <f t="shared" si="14"/>
        <v>22000</v>
      </c>
      <c r="G64" s="13">
        <v>0</v>
      </c>
      <c r="H64" s="120">
        <f t="shared" si="13"/>
        <v>0</v>
      </c>
      <c r="J64" s="64"/>
    </row>
    <row r="65" spans="1:10" ht="15" customHeight="1" thickBot="1" x14ac:dyDescent="0.25">
      <c r="A65" s="142" t="s">
        <v>20</v>
      </c>
      <c r="B65" s="118">
        <v>23400</v>
      </c>
      <c r="C65" s="13">
        <v>0</v>
      </c>
      <c r="D65" s="120">
        <f t="shared" si="12"/>
        <v>0</v>
      </c>
      <c r="E65" s="143" t="s">
        <v>20</v>
      </c>
      <c r="F65" s="118">
        <f t="shared" si="14"/>
        <v>25000</v>
      </c>
      <c r="G65" s="13">
        <v>0</v>
      </c>
      <c r="H65" s="120">
        <f t="shared" si="13"/>
        <v>0</v>
      </c>
      <c r="J65" s="64"/>
    </row>
    <row r="66" spans="1:10" ht="15" hidden="1" customHeight="1" thickBot="1" x14ac:dyDescent="0.25">
      <c r="A66" s="121"/>
      <c r="B66" s="122"/>
      <c r="C66" s="123">
        <v>0</v>
      </c>
      <c r="D66" s="124">
        <f t="shared" si="12"/>
        <v>0</v>
      </c>
      <c r="E66" s="121"/>
      <c r="F66" s="122"/>
      <c r="G66" s="123">
        <v>0</v>
      </c>
      <c r="H66" s="124">
        <f t="shared" si="13"/>
        <v>0</v>
      </c>
      <c r="J66" s="64"/>
    </row>
    <row r="67" spans="1:10" ht="27" customHeight="1" thickBot="1" x14ac:dyDescent="0.25">
      <c r="A67" s="148" t="s">
        <v>35</v>
      </c>
      <c r="B67" s="149"/>
      <c r="C67" s="125">
        <f>SUM(C60:C66)</f>
        <v>0</v>
      </c>
      <c r="D67" s="126">
        <f>+D61+D62+D63+D64+D65</f>
        <v>0</v>
      </c>
      <c r="E67" s="148" t="s">
        <v>35</v>
      </c>
      <c r="F67" s="149"/>
      <c r="G67" s="125">
        <f>SUM(G60:G66)</f>
        <v>13</v>
      </c>
      <c r="H67" s="126">
        <f>+H61+H62+H63+H64+H65</f>
        <v>99000</v>
      </c>
      <c r="J67" s="64"/>
    </row>
    <row r="68" spans="1:10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</row>
    <row r="69" spans="1:10" ht="13.5" thickBot="1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</row>
    <row r="70" spans="1:10" s="64" customFormat="1" ht="23.1" customHeight="1" x14ac:dyDescent="0.2">
      <c r="A70" s="144" t="s">
        <v>36</v>
      </c>
      <c r="B70" s="152">
        <f>D56</f>
        <v>59652200</v>
      </c>
      <c r="C70" s="153"/>
      <c r="D70" s="127"/>
    </row>
    <row r="71" spans="1:10" s="64" customFormat="1" ht="23.1" customHeight="1" x14ac:dyDescent="0.2">
      <c r="A71" s="115" t="s">
        <v>37</v>
      </c>
      <c r="B71" s="154">
        <f>D67+H67</f>
        <v>99000</v>
      </c>
      <c r="C71" s="155"/>
    </row>
    <row r="72" spans="1:10" s="64" customFormat="1" ht="23.1" customHeight="1" x14ac:dyDescent="0.2">
      <c r="A72" s="145" t="s">
        <v>38</v>
      </c>
      <c r="B72" s="156">
        <f>B54*278</f>
        <v>1595998</v>
      </c>
      <c r="C72" s="157"/>
      <c r="D72" s="128"/>
    </row>
    <row r="73" spans="1:10" s="64" customFormat="1" ht="23.1" customHeight="1" x14ac:dyDescent="0.2">
      <c r="A73" s="78" t="s">
        <v>39</v>
      </c>
      <c r="B73" s="158">
        <f>B70*10%</f>
        <v>5965220</v>
      </c>
      <c r="C73" s="159"/>
      <c r="D73" s="80"/>
    </row>
    <row r="74" spans="1:10" s="64" customFormat="1" ht="23.1" customHeight="1" x14ac:dyDescent="0.2">
      <c r="A74" s="145" t="s">
        <v>40</v>
      </c>
      <c r="B74" s="156">
        <f>ROUND((B70-B72-B73)*70%,0)</f>
        <v>36463687</v>
      </c>
      <c r="C74" s="157"/>
      <c r="D74" s="80"/>
      <c r="E74" s="76"/>
      <c r="F74" s="76"/>
      <c r="G74" s="76"/>
    </row>
    <row r="75" spans="1:10" s="64" customFormat="1" ht="23.1" customHeight="1" thickBot="1" x14ac:dyDescent="0.25">
      <c r="A75" s="146" t="s">
        <v>52</v>
      </c>
      <c r="B75" s="160">
        <f>ROUND((B70-B72-B73)*30%,0)</f>
        <v>15627295</v>
      </c>
      <c r="C75" s="161"/>
      <c r="D75" s="80"/>
      <c r="E75" s="89"/>
      <c r="F75" s="89"/>
      <c r="G75" s="89"/>
    </row>
    <row r="76" spans="1:10" ht="20.25" customHeight="1" x14ac:dyDescent="0.2">
      <c r="A76" s="64"/>
      <c r="B76" s="64"/>
      <c r="C76" s="64"/>
      <c r="D76" s="80"/>
      <c r="E76" s="151" t="s">
        <v>47</v>
      </c>
      <c r="F76" s="151"/>
      <c r="G76" s="151"/>
      <c r="H76" s="64"/>
      <c r="I76" s="64"/>
      <c r="J76" s="64"/>
    </row>
    <row r="77" spans="1:10" ht="14.25" customHeight="1" x14ac:dyDescent="0.2">
      <c r="A77" s="150"/>
      <c r="B77" s="150"/>
      <c r="C77" s="150"/>
      <c r="D77" s="150"/>
      <c r="E77" s="150"/>
      <c r="F77" s="150"/>
      <c r="G77" s="150"/>
      <c r="H77" s="150"/>
      <c r="I77" s="150"/>
      <c r="J77" s="150"/>
    </row>
    <row r="78" spans="1:10" ht="15.75" customHeight="1" x14ac:dyDescent="0.2">
      <c r="A78" s="150"/>
      <c r="B78" s="150"/>
      <c r="C78" s="150"/>
      <c r="D78" s="150"/>
      <c r="E78" s="150"/>
      <c r="F78" s="150"/>
      <c r="G78" s="150"/>
      <c r="H78" s="150"/>
      <c r="I78" s="150"/>
      <c r="J78" s="150"/>
    </row>
    <row r="79" spans="1:10" ht="20.100000000000001" customHeight="1" x14ac:dyDescent="0.2">
      <c r="A79" s="64"/>
      <c r="B79" s="64"/>
      <c r="C79" s="64"/>
      <c r="D79" s="80"/>
      <c r="E79" s="64"/>
      <c r="F79" s="64"/>
      <c r="G79" s="64"/>
      <c r="H79" s="64"/>
      <c r="I79" s="64"/>
      <c r="J79" s="64"/>
    </row>
    <row r="80" spans="1:10" ht="20.100000000000001" customHeight="1" x14ac:dyDescent="0.2">
      <c r="A80" s="64"/>
      <c r="B80" s="64"/>
      <c r="C80" s="64"/>
      <c r="D80" s="80"/>
      <c r="E80" s="64"/>
      <c r="F80" s="64"/>
      <c r="G80" s="64"/>
      <c r="H80" s="64"/>
      <c r="I80" s="64"/>
      <c r="J80" s="64"/>
    </row>
    <row r="81" spans="1:10" ht="20.100000000000001" customHeight="1" x14ac:dyDescent="0.2">
      <c r="A81" s="151"/>
      <c r="B81" s="151"/>
      <c r="C81" s="151"/>
      <c r="D81" s="80"/>
      <c r="E81" s="64"/>
      <c r="F81" s="64"/>
      <c r="G81" s="64"/>
      <c r="H81" s="64"/>
      <c r="I81" s="64"/>
      <c r="J81" s="64"/>
    </row>
    <row r="82" spans="1:10" ht="20.100000000000001" customHeight="1" x14ac:dyDescent="0.2">
      <c r="D82" s="80"/>
      <c r="E82" s="64"/>
      <c r="F82" s="64"/>
      <c r="G82" s="64"/>
      <c r="H82" s="64"/>
      <c r="I82" s="64"/>
      <c r="J82" s="64"/>
    </row>
    <row r="83" spans="1:10" ht="20.100000000000001" customHeight="1" x14ac:dyDescent="0.2">
      <c r="A83" s="64"/>
      <c r="B83" s="64"/>
      <c r="C83" s="64"/>
      <c r="E83" s="64"/>
      <c r="F83" s="64"/>
      <c r="G83" s="64"/>
      <c r="H83" s="64"/>
      <c r="I83" s="64"/>
      <c r="J83" s="64"/>
    </row>
    <row r="84" spans="1:10" ht="0.75" customHeight="1" x14ac:dyDescent="0.2">
      <c r="A84" s="64"/>
      <c r="B84" s="64"/>
      <c r="C84" s="64"/>
      <c r="E84" s="64"/>
      <c r="F84" s="64"/>
      <c r="G84" s="64"/>
      <c r="H84" s="64"/>
      <c r="I84" s="64"/>
      <c r="J84" s="64"/>
    </row>
    <row r="85" spans="1:10" ht="19.5" customHeight="1" x14ac:dyDescent="0.2">
      <c r="E85" s="64"/>
      <c r="F85" s="64"/>
      <c r="G85" s="64"/>
      <c r="H85" s="64"/>
      <c r="I85" s="64"/>
      <c r="J85" s="64"/>
    </row>
    <row r="86" spans="1:10" ht="19.5" customHeight="1" x14ac:dyDescent="0.2">
      <c r="E86" s="64"/>
      <c r="F86" s="64"/>
      <c r="G86" s="64"/>
      <c r="H86" s="64"/>
      <c r="I86" s="64"/>
      <c r="J86" s="64"/>
    </row>
    <row r="87" spans="1:10" ht="19.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</row>
    <row r="88" spans="1:10" ht="19.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</row>
    <row r="89" spans="1:10" ht="20.100000000000001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</row>
    <row r="90" spans="1:10" ht="20.100000000000001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</row>
    <row r="91" spans="1:10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</row>
    <row r="92" spans="1:10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</row>
    <row r="93" spans="1:10" x14ac:dyDescent="0.2">
      <c r="A93" s="64"/>
      <c r="B93" s="64"/>
      <c r="C93" s="64"/>
      <c r="D93" s="64"/>
      <c r="G93" s="64"/>
      <c r="H93" s="64"/>
      <c r="I93" s="64"/>
      <c r="J93" s="64"/>
    </row>
    <row r="94" spans="1:10" x14ac:dyDescent="0.2">
      <c r="G94" s="64"/>
      <c r="H94" s="64"/>
      <c r="I94" s="64"/>
      <c r="J94" s="64"/>
    </row>
    <row r="95" spans="1:10" x14ac:dyDescent="0.2">
      <c r="G95" s="64"/>
      <c r="H95" s="64"/>
      <c r="I95" s="64"/>
      <c r="J95" s="64"/>
    </row>
    <row r="96" spans="1:10" x14ac:dyDescent="0.2">
      <c r="G96" s="64"/>
      <c r="H96" s="64"/>
      <c r="I96" s="64"/>
      <c r="J96" s="64"/>
    </row>
    <row r="97" spans="7:10" x14ac:dyDescent="0.2">
      <c r="G97" s="64"/>
      <c r="H97" s="64"/>
      <c r="I97" s="64"/>
      <c r="J97" s="64"/>
    </row>
    <row r="98" spans="7:10" x14ac:dyDescent="0.2">
      <c r="G98" s="64"/>
      <c r="H98" s="64"/>
      <c r="I98" s="64"/>
      <c r="J98" s="64"/>
    </row>
    <row r="99" spans="7:10" x14ac:dyDescent="0.2">
      <c r="G99" s="64"/>
      <c r="H99" s="64"/>
      <c r="I99" s="64"/>
      <c r="J99" s="64"/>
    </row>
    <row r="100" spans="7:10" x14ac:dyDescent="0.2">
      <c r="G100" s="64"/>
      <c r="H100" s="64"/>
      <c r="I100" s="64"/>
      <c r="J100" s="64"/>
    </row>
    <row r="101" spans="7:10" x14ac:dyDescent="0.2">
      <c r="G101" s="64"/>
      <c r="H101" s="64"/>
      <c r="I101" s="64"/>
      <c r="J101" s="64"/>
    </row>
    <row r="102" spans="7:10" x14ac:dyDescent="0.2">
      <c r="G102" s="64"/>
      <c r="H102" s="64"/>
      <c r="I102" s="64"/>
      <c r="J102" s="64"/>
    </row>
    <row r="103" spans="7:10" x14ac:dyDescent="0.2">
      <c r="G103" s="64"/>
      <c r="H103" s="64"/>
      <c r="I103" s="64"/>
      <c r="J103" s="64"/>
    </row>
    <row r="104" spans="7:10" x14ac:dyDescent="0.2">
      <c r="G104" s="64"/>
      <c r="H104" s="64"/>
      <c r="I104" s="64"/>
      <c r="J104" s="64"/>
    </row>
    <row r="105" spans="7:10" x14ac:dyDescent="0.2">
      <c r="G105" s="64"/>
      <c r="H105" s="64"/>
      <c r="I105" s="64"/>
      <c r="J105" s="64"/>
    </row>
    <row r="106" spans="7:10" x14ac:dyDescent="0.2">
      <c r="G106" s="64"/>
      <c r="H106" s="64"/>
      <c r="I106" s="64"/>
      <c r="J106" s="64"/>
    </row>
    <row r="107" spans="7:10" x14ac:dyDescent="0.2">
      <c r="G107" s="64"/>
      <c r="H107" s="64"/>
      <c r="I107" s="64"/>
      <c r="J107" s="64"/>
    </row>
    <row r="108" spans="7:10" x14ac:dyDescent="0.2">
      <c r="G108" s="64"/>
      <c r="H108" s="64"/>
      <c r="I108" s="64"/>
      <c r="J108" s="64"/>
    </row>
    <row r="109" spans="7:10" x14ac:dyDescent="0.2">
      <c r="G109" s="64"/>
      <c r="H109" s="64"/>
      <c r="I109" s="64"/>
      <c r="J109" s="64"/>
    </row>
    <row r="110" spans="7:10" x14ac:dyDescent="0.2">
      <c r="G110" s="64"/>
      <c r="H110" s="64"/>
      <c r="I110" s="64"/>
      <c r="J110" s="64"/>
    </row>
    <row r="111" spans="7:10" x14ac:dyDescent="0.2">
      <c r="G111" s="64"/>
      <c r="H111" s="64"/>
      <c r="I111" s="64"/>
      <c r="J111" s="64"/>
    </row>
    <row r="112" spans="7:10" x14ac:dyDescent="0.2">
      <c r="G112" s="64"/>
      <c r="H112" s="64"/>
      <c r="I112" s="64"/>
      <c r="J112" s="64"/>
    </row>
    <row r="113" spans="7:10" x14ac:dyDescent="0.2">
      <c r="G113" s="64"/>
      <c r="H113" s="64"/>
      <c r="I113" s="64"/>
      <c r="J113" s="64"/>
    </row>
    <row r="114" spans="7:10" x14ac:dyDescent="0.2">
      <c r="G114" s="64"/>
      <c r="H114" s="64"/>
      <c r="I114" s="64"/>
      <c r="J114" s="64"/>
    </row>
  </sheetData>
  <sheetProtection password="DC73" sheet="1" objects="1" scenarios="1"/>
  <mergeCells count="27">
    <mergeCell ref="A58:D58"/>
    <mergeCell ref="A1:A4"/>
    <mergeCell ref="B1:F4"/>
    <mergeCell ref="G1:H1"/>
    <mergeCell ref="G2:H2"/>
    <mergeCell ref="G3:H3"/>
    <mergeCell ref="G4:H4"/>
    <mergeCell ref="B6:C6"/>
    <mergeCell ref="B8:D8"/>
    <mergeCell ref="A10:H10"/>
    <mergeCell ref="A26:H26"/>
    <mergeCell ref="A42:H42"/>
    <mergeCell ref="E58:H58"/>
    <mergeCell ref="A60:A61"/>
    <mergeCell ref="A67:B67"/>
    <mergeCell ref="A77:J77"/>
    <mergeCell ref="A78:J78"/>
    <mergeCell ref="A81:C81"/>
    <mergeCell ref="B70:C70"/>
    <mergeCell ref="B71:C71"/>
    <mergeCell ref="B72:C72"/>
    <mergeCell ref="B73:C73"/>
    <mergeCell ref="B74:C74"/>
    <mergeCell ref="E76:G76"/>
    <mergeCell ref="E60:E61"/>
    <mergeCell ref="E67:F67"/>
    <mergeCell ref="B75:C75"/>
  </mergeCells>
  <printOptions horizontalCentered="1" verticalCentered="1"/>
  <pageMargins left="0.59027777777777779" right="0.39374999999999999" top="0.19652777777777777" bottom="0.59027777777777779" header="0.51180555555555551" footer="0"/>
  <pageSetup scale="54" firstPageNumber="0" orientation="portrait" r:id="rId1"/>
  <headerFooter alignWithMargins="0">
    <oddFooter>&amp;LVersion 2&amp;C&amp;D - &amp;T</oddFooter>
  </headerFooter>
  <rowBreaks count="1" manualBreakCount="1">
    <brk id="8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32</vt:i4>
      </vt:variant>
      <vt:variant>
        <vt:lpstr>Rangos con nombre</vt:lpstr>
      </vt:variant>
      <vt:variant>
        <vt:i4>32</vt:i4>
      </vt:variant>
    </vt:vector>
  </HeadingPairs>
  <TitlesOfParts>
    <vt:vector size="64" baseType="lpstr">
      <vt:lpstr>INF 01</vt:lpstr>
      <vt:lpstr>INF 02</vt:lpstr>
      <vt:lpstr>INF 03</vt:lpstr>
      <vt:lpstr>INF 04</vt:lpstr>
      <vt:lpstr>INF 05</vt:lpstr>
      <vt:lpstr>INF 06</vt:lpstr>
      <vt:lpstr>INF 07</vt:lpstr>
      <vt:lpstr>INF 08</vt:lpstr>
      <vt:lpstr>INF 09</vt:lpstr>
      <vt:lpstr>INF 10</vt:lpstr>
      <vt:lpstr>INF 11</vt:lpstr>
      <vt:lpstr>INF 12</vt:lpstr>
      <vt:lpstr>INF 13</vt:lpstr>
      <vt:lpstr>INF 14</vt:lpstr>
      <vt:lpstr>INF 15</vt:lpstr>
      <vt:lpstr>INF 16</vt:lpstr>
      <vt:lpstr>INF 17</vt:lpstr>
      <vt:lpstr>INF 18</vt:lpstr>
      <vt:lpstr>INF 19</vt:lpstr>
      <vt:lpstr>INF 20</vt:lpstr>
      <vt:lpstr>INF 21</vt:lpstr>
      <vt:lpstr>INF 22</vt:lpstr>
      <vt:lpstr>INF 23</vt:lpstr>
      <vt:lpstr>INF 24</vt:lpstr>
      <vt:lpstr>INF 25</vt:lpstr>
      <vt:lpstr>INF 26</vt:lpstr>
      <vt:lpstr>INF 27</vt:lpstr>
      <vt:lpstr>INF 28</vt:lpstr>
      <vt:lpstr>INF 29</vt:lpstr>
      <vt:lpstr>INF 30</vt:lpstr>
      <vt:lpstr>INF 31</vt:lpstr>
      <vt:lpstr>RIM</vt:lpstr>
      <vt:lpstr>'INF 01'!Área_de_impresión</vt:lpstr>
      <vt:lpstr>'INF 02'!Área_de_impresión</vt:lpstr>
      <vt:lpstr>'INF 03'!Área_de_impresión</vt:lpstr>
      <vt:lpstr>'INF 04'!Área_de_impresión</vt:lpstr>
      <vt:lpstr>'INF 05'!Área_de_impresión</vt:lpstr>
      <vt:lpstr>'INF 06'!Área_de_impresión</vt:lpstr>
      <vt:lpstr>'INF 07'!Área_de_impresión</vt:lpstr>
      <vt:lpstr>'INF 08'!Área_de_impresión</vt:lpstr>
      <vt:lpstr>'INF 09'!Área_de_impresión</vt:lpstr>
      <vt:lpstr>'INF 10'!Área_de_impresión</vt:lpstr>
      <vt:lpstr>'INF 11'!Área_de_impresión</vt:lpstr>
      <vt:lpstr>'INF 12'!Área_de_impresión</vt:lpstr>
      <vt:lpstr>'INF 13'!Área_de_impresión</vt:lpstr>
      <vt:lpstr>'INF 14'!Área_de_impresión</vt:lpstr>
      <vt:lpstr>'INF 15'!Área_de_impresión</vt:lpstr>
      <vt:lpstr>'INF 16'!Área_de_impresión</vt:lpstr>
      <vt:lpstr>'INF 17'!Área_de_impresión</vt:lpstr>
      <vt:lpstr>'INF 18'!Área_de_impresión</vt:lpstr>
      <vt:lpstr>'INF 19'!Área_de_impresión</vt:lpstr>
      <vt:lpstr>'INF 20'!Área_de_impresión</vt:lpstr>
      <vt:lpstr>'INF 21'!Área_de_impresión</vt:lpstr>
      <vt:lpstr>'INF 22'!Área_de_impresión</vt:lpstr>
      <vt:lpstr>'INF 23'!Área_de_impresión</vt:lpstr>
      <vt:lpstr>'INF 24'!Área_de_impresión</vt:lpstr>
      <vt:lpstr>'INF 25'!Área_de_impresión</vt:lpstr>
      <vt:lpstr>'INF 26'!Área_de_impresión</vt:lpstr>
      <vt:lpstr>'INF 27'!Área_de_impresión</vt:lpstr>
      <vt:lpstr>'INF 28'!Área_de_impresión</vt:lpstr>
      <vt:lpstr>'INF 29'!Área_de_impresión</vt:lpstr>
      <vt:lpstr>'INF 30'!Área_de_impresión</vt:lpstr>
      <vt:lpstr>'INF 31'!Área_de_impresión</vt:lpstr>
      <vt:lpstr>RIM!Área_de_impresión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Ocampo</dc:creator>
  <cp:lastModifiedBy>ISLENY CORREA</cp:lastModifiedBy>
  <cp:lastPrinted>2014-11-05T13:23:03Z</cp:lastPrinted>
  <dcterms:created xsi:type="dcterms:W3CDTF">2013-02-05T15:02:17Z</dcterms:created>
  <dcterms:modified xsi:type="dcterms:W3CDTF">2016-10-24T17:08:09Z</dcterms:modified>
</cp:coreProperties>
</file>