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4 de Octubre\"/>
    </mc:Choice>
  </mc:AlternateContent>
  <bookViews>
    <workbookView xWindow="0" yWindow="0" windowWidth="20490" windowHeight="7065" tabRatio="886" firstSheet="9" activeTab="31"/>
  </bookViews>
  <sheets>
    <sheet name="INF 01" sheetId="1" r:id="rId1"/>
    <sheet name="INF 02" sheetId="7" r:id="rId2"/>
    <sheet name="INF 03" sheetId="8" r:id="rId3"/>
    <sheet name="INF 04" sheetId="9" r:id="rId4"/>
    <sheet name="INF 05" sheetId="10" r:id="rId5"/>
    <sheet name="INF 06" sheetId="11" r:id="rId6"/>
    <sheet name="INF 07" sheetId="12" r:id="rId7"/>
    <sheet name="INF 08" sheetId="13" r:id="rId8"/>
    <sheet name="INF 09" sheetId="14" r:id="rId9"/>
    <sheet name="INF 10" sheetId="15" r:id="rId10"/>
    <sheet name="INF 11" sheetId="16" r:id="rId11"/>
    <sheet name="INF 12" sheetId="17" r:id="rId12"/>
    <sheet name="INF 13" sheetId="18" r:id="rId13"/>
    <sheet name="INF 14" sheetId="19" r:id="rId14"/>
    <sheet name="INF 15" sheetId="20" r:id="rId15"/>
    <sheet name="INF 16" sheetId="21" r:id="rId16"/>
    <sheet name="INF 17" sheetId="22" r:id="rId17"/>
    <sheet name="INF 18" sheetId="23" r:id="rId18"/>
    <sheet name="INF 19" sheetId="24" r:id="rId19"/>
    <sheet name="INF 20" sheetId="25" r:id="rId20"/>
    <sheet name="INF 21" sheetId="26" r:id="rId21"/>
    <sheet name="INF 22" sheetId="27" r:id="rId22"/>
    <sheet name="INF 23" sheetId="28" r:id="rId23"/>
    <sheet name="INF 24" sheetId="29" r:id="rId24"/>
    <sheet name="INF 25" sheetId="30" state="hidden" r:id="rId25"/>
    <sheet name="INF 26" sheetId="31" state="hidden" r:id="rId26"/>
    <sheet name="INF 27" sheetId="32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37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01'!$A$1:$J$94</definedName>
    <definedName name="_xlnm.Print_Area" localSheetId="1">'INF 02'!$A$1:$K$95</definedName>
    <definedName name="_xlnm.Print_Area" localSheetId="2">'INF 03'!$A$1:$J$94</definedName>
    <definedName name="_xlnm.Print_Area" localSheetId="3">'INF 04'!$A$1:$J$94</definedName>
    <definedName name="_xlnm.Print_Area" localSheetId="4">'INF 05'!$A$1:$J$94</definedName>
    <definedName name="_xlnm.Print_Area" localSheetId="5">'INF 06'!$A$1:$J$94</definedName>
    <definedName name="_xlnm.Print_Area" localSheetId="6">'INF 07'!$A$1:$J$94</definedName>
    <definedName name="_xlnm.Print_Area" localSheetId="7">'INF 08'!$A$1:$J$94</definedName>
    <definedName name="_xlnm.Print_Area" localSheetId="8">'INF 09'!$A$1:$J$94</definedName>
    <definedName name="_xlnm.Print_Area" localSheetId="9">'INF 10'!$A$1:$J$94</definedName>
    <definedName name="_xlnm.Print_Area" localSheetId="10">'INF 11'!$A$1:$J$94</definedName>
    <definedName name="_xlnm.Print_Area" localSheetId="11">'INF 12'!$A$1:$J$94</definedName>
    <definedName name="_xlnm.Print_Area" localSheetId="12">'INF 13'!$A$1:$J$94</definedName>
    <definedName name="_xlnm.Print_Area" localSheetId="13">'INF 14'!$A$1:$J$94</definedName>
    <definedName name="_xlnm.Print_Area" localSheetId="14">'INF 15'!$A$1:$J$94</definedName>
    <definedName name="_xlnm.Print_Area" localSheetId="15">'INF 16'!$A$1:$J$94</definedName>
    <definedName name="_xlnm.Print_Area" localSheetId="16">'INF 17'!$A$1:$J$94</definedName>
    <definedName name="_xlnm.Print_Area" localSheetId="17">'INF 18'!$A$1:$J$94</definedName>
    <definedName name="_xlnm.Print_Area" localSheetId="18">'INF 19'!$A$1:$J$94</definedName>
    <definedName name="_xlnm.Print_Area" localSheetId="19">'INF 20'!$A$1:$J$94</definedName>
    <definedName name="_xlnm.Print_Area" localSheetId="20">'INF 21'!$A$1:$J$94</definedName>
    <definedName name="_xlnm.Print_Area" localSheetId="21">'INF 22'!$A$1:$J$94</definedName>
    <definedName name="_xlnm.Print_Area" localSheetId="22">'INF 23'!$A$1:$J$94</definedName>
    <definedName name="_xlnm.Print_Area" localSheetId="23">'INF 24'!$A$1:$J$94</definedName>
    <definedName name="_xlnm.Print_Area" localSheetId="24">'INF 25'!$A$1:$J$94</definedName>
    <definedName name="_xlnm.Print_Area" localSheetId="25">'INF 26'!$A$1:$J$94</definedName>
    <definedName name="_xlnm.Print_Area" localSheetId="26">'INF 27'!$A$1:$J$94</definedName>
    <definedName name="_xlnm.Print_Area" localSheetId="27">'INF 28'!$A$1:$J$94</definedName>
    <definedName name="_xlnm.Print_Area" localSheetId="28">'INF 29'!$A$1:$J$94</definedName>
    <definedName name="_xlnm.Print_Area" localSheetId="29">'INF 30'!$A$1:$J$94</definedName>
    <definedName name="_xlnm.Print_Area" localSheetId="30">'INF 31'!$A$1:$J$94</definedName>
    <definedName name="_xlnm.Print_Area" localSheetId="31">RIDYM!$A$1:$J$94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C78" i="37" l="1"/>
  <c r="C79" i="37"/>
  <c r="C80" i="37"/>
  <c r="C81" i="37"/>
  <c r="C82" i="37"/>
  <c r="C83" i="37"/>
  <c r="C77" i="37"/>
  <c r="C84" i="37" l="1"/>
  <c r="D71" i="7"/>
  <c r="D70" i="7"/>
  <c r="D69" i="7"/>
  <c r="D68" i="7"/>
  <c r="D67" i="7"/>
  <c r="D66" i="7"/>
  <c r="D71" i="8"/>
  <c r="D70" i="8"/>
  <c r="D69" i="8"/>
  <c r="D68" i="8"/>
  <c r="D67" i="8"/>
  <c r="D66" i="8"/>
  <c r="D71" i="9"/>
  <c r="D70" i="9"/>
  <c r="D69" i="9"/>
  <c r="D68" i="9"/>
  <c r="D67" i="9"/>
  <c r="D66" i="9"/>
  <c r="D71" i="10"/>
  <c r="D70" i="10"/>
  <c r="D69" i="10"/>
  <c r="D68" i="10"/>
  <c r="D67" i="10"/>
  <c r="D66" i="10"/>
  <c r="D71" i="11"/>
  <c r="D70" i="11"/>
  <c r="D69" i="11"/>
  <c r="D68" i="11"/>
  <c r="D67" i="11"/>
  <c r="D66" i="11"/>
  <c r="D71" i="12"/>
  <c r="D70" i="12"/>
  <c r="D69" i="12"/>
  <c r="D68" i="12"/>
  <c r="D67" i="12"/>
  <c r="D66" i="12"/>
  <c r="D71" i="13"/>
  <c r="D70" i="13"/>
  <c r="D69" i="13"/>
  <c r="D68" i="13"/>
  <c r="D67" i="13"/>
  <c r="D66" i="13"/>
  <c r="D71" i="14"/>
  <c r="D70" i="14"/>
  <c r="D69" i="14"/>
  <c r="D68" i="14"/>
  <c r="D67" i="14"/>
  <c r="D66" i="14"/>
  <c r="D71" i="15"/>
  <c r="D70" i="15"/>
  <c r="D69" i="15"/>
  <c r="D68" i="15"/>
  <c r="D67" i="15"/>
  <c r="D66" i="15"/>
  <c r="D71" i="16"/>
  <c r="D70" i="16"/>
  <c r="D69" i="16"/>
  <c r="D68" i="16"/>
  <c r="D67" i="16"/>
  <c r="D66" i="16"/>
  <c r="D71" i="17"/>
  <c r="D70" i="17"/>
  <c r="D69" i="17"/>
  <c r="D68" i="17"/>
  <c r="D67" i="17"/>
  <c r="D66" i="17"/>
  <c r="D71" i="18"/>
  <c r="D70" i="18"/>
  <c r="D69" i="18"/>
  <c r="D68" i="18"/>
  <c r="D67" i="18"/>
  <c r="D66" i="18"/>
  <c r="D71" i="19"/>
  <c r="D70" i="19"/>
  <c r="D69" i="19"/>
  <c r="D68" i="19"/>
  <c r="D67" i="19"/>
  <c r="D66" i="19"/>
  <c r="D71" i="20"/>
  <c r="D70" i="20"/>
  <c r="D69" i="20"/>
  <c r="D68" i="20"/>
  <c r="D67" i="20"/>
  <c r="D66" i="20"/>
  <c r="D71" i="21"/>
  <c r="D70" i="21"/>
  <c r="D69" i="21"/>
  <c r="D68" i="21"/>
  <c r="D67" i="21"/>
  <c r="D66" i="21"/>
  <c r="D71" i="22"/>
  <c r="D70" i="22"/>
  <c r="D69" i="22"/>
  <c r="D68" i="22"/>
  <c r="D67" i="22"/>
  <c r="D66" i="22"/>
  <c r="D71" i="23"/>
  <c r="D70" i="23"/>
  <c r="D69" i="23"/>
  <c r="D68" i="23"/>
  <c r="D67" i="23"/>
  <c r="D66" i="23"/>
  <c r="D71" i="24"/>
  <c r="D70" i="24"/>
  <c r="D69" i="24"/>
  <c r="D68" i="24"/>
  <c r="D67" i="24"/>
  <c r="D66" i="24"/>
  <c r="D71" i="25"/>
  <c r="D70" i="25"/>
  <c r="D69" i="25"/>
  <c r="D68" i="25"/>
  <c r="D67" i="25"/>
  <c r="D66" i="25"/>
  <c r="D71" i="26"/>
  <c r="D70" i="26"/>
  <c r="D69" i="26"/>
  <c r="D68" i="26"/>
  <c r="D67" i="26"/>
  <c r="D66" i="26"/>
  <c r="D71" i="27"/>
  <c r="D70" i="27"/>
  <c r="D69" i="27"/>
  <c r="D68" i="27"/>
  <c r="D67" i="27"/>
  <c r="D66" i="27"/>
  <c r="D71" i="28"/>
  <c r="D70" i="28"/>
  <c r="D69" i="28"/>
  <c r="D68" i="28"/>
  <c r="D67" i="28"/>
  <c r="D66" i="28"/>
  <c r="D71" i="29"/>
  <c r="D70" i="29"/>
  <c r="D69" i="29"/>
  <c r="D68" i="29"/>
  <c r="D67" i="29"/>
  <c r="D66" i="29"/>
  <c r="D71" i="30"/>
  <c r="D70" i="30"/>
  <c r="D69" i="30"/>
  <c r="D68" i="30"/>
  <c r="D67" i="30"/>
  <c r="D66" i="30"/>
  <c r="D71" i="31"/>
  <c r="D70" i="31"/>
  <c r="D69" i="31"/>
  <c r="D68" i="31"/>
  <c r="D67" i="31"/>
  <c r="D66" i="31"/>
  <c r="D71" i="32"/>
  <c r="D70" i="32"/>
  <c r="D69" i="32"/>
  <c r="D68" i="32"/>
  <c r="D67" i="32"/>
  <c r="D66" i="32"/>
  <c r="D71" i="33"/>
  <c r="D70" i="33"/>
  <c r="D69" i="33"/>
  <c r="D68" i="33"/>
  <c r="D67" i="33"/>
  <c r="D66" i="33"/>
  <c r="D71" i="34"/>
  <c r="D70" i="34"/>
  <c r="D69" i="34"/>
  <c r="D68" i="34"/>
  <c r="D67" i="34"/>
  <c r="D66" i="34"/>
  <c r="D71" i="35"/>
  <c r="D70" i="35"/>
  <c r="D69" i="35"/>
  <c r="D68" i="35"/>
  <c r="D67" i="35"/>
  <c r="D66" i="35"/>
  <c r="D71" i="36"/>
  <c r="D70" i="36"/>
  <c r="D69" i="36"/>
  <c r="D68" i="36"/>
  <c r="D67" i="36"/>
  <c r="D66" i="36"/>
  <c r="D71" i="1"/>
  <c r="D70" i="1"/>
  <c r="D69" i="1"/>
  <c r="D68" i="1"/>
  <c r="D67" i="1"/>
  <c r="D66" i="1"/>
  <c r="D65" i="7"/>
  <c r="D65" i="8"/>
  <c r="D65" i="9"/>
  <c r="D65" i="10"/>
  <c r="D65" i="11"/>
  <c r="D65" i="12"/>
  <c r="D65" i="13"/>
  <c r="D65" i="14"/>
  <c r="D65" i="15"/>
  <c r="D65" i="16"/>
  <c r="D65" i="17"/>
  <c r="D65" i="18"/>
  <c r="D65" i="19"/>
  <c r="D65" i="20"/>
  <c r="D65" i="21"/>
  <c r="D65" i="22"/>
  <c r="D65" i="23"/>
  <c r="D65" i="24"/>
  <c r="D65" i="25"/>
  <c r="D65" i="26"/>
  <c r="D65" i="27"/>
  <c r="D65" i="28"/>
  <c r="D65" i="29"/>
  <c r="D65" i="30"/>
  <c r="D65" i="31"/>
  <c r="D65" i="32"/>
  <c r="D65" i="33"/>
  <c r="D65" i="34"/>
  <c r="D65" i="35"/>
  <c r="D65" i="36"/>
  <c r="D65" i="1"/>
  <c r="B83" i="7"/>
  <c r="D83" i="7" s="1"/>
  <c r="B82" i="7"/>
  <c r="D82" i="7" s="1"/>
  <c r="B81" i="7"/>
  <c r="D81" i="7" s="1"/>
  <c r="B80" i="7"/>
  <c r="D80" i="7" s="1"/>
  <c r="B79" i="7"/>
  <c r="D79" i="7" s="1"/>
  <c r="B78" i="7"/>
  <c r="D78" i="7" s="1"/>
  <c r="B83" i="8"/>
  <c r="D83" i="8" s="1"/>
  <c r="B82" i="8"/>
  <c r="D82" i="8" s="1"/>
  <c r="B81" i="8"/>
  <c r="D81" i="8" s="1"/>
  <c r="B80" i="8"/>
  <c r="D80" i="8" s="1"/>
  <c r="B79" i="8"/>
  <c r="D79" i="8" s="1"/>
  <c r="B78" i="8"/>
  <c r="D78" i="8" s="1"/>
  <c r="B83" i="9"/>
  <c r="D83" i="9" s="1"/>
  <c r="B82" i="9"/>
  <c r="D82" i="9" s="1"/>
  <c r="B81" i="9"/>
  <c r="D81" i="9" s="1"/>
  <c r="B80" i="9"/>
  <c r="D80" i="9" s="1"/>
  <c r="B79" i="9"/>
  <c r="D79" i="9" s="1"/>
  <c r="B78" i="9"/>
  <c r="D78" i="9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83" i="12"/>
  <c r="D83" i="12" s="1"/>
  <c r="B82" i="12"/>
  <c r="D82" i="12" s="1"/>
  <c r="B81" i="12"/>
  <c r="D81" i="12" s="1"/>
  <c r="B80" i="12"/>
  <c r="D80" i="12" s="1"/>
  <c r="B79" i="12"/>
  <c r="D79" i="12" s="1"/>
  <c r="B78" i="12"/>
  <c r="D78" i="12" s="1"/>
  <c r="B83" i="13"/>
  <c r="D83" i="13" s="1"/>
  <c r="B82" i="13"/>
  <c r="D82" i="13" s="1"/>
  <c r="B81" i="13"/>
  <c r="D81" i="13" s="1"/>
  <c r="B80" i="13"/>
  <c r="D80" i="13" s="1"/>
  <c r="B79" i="13"/>
  <c r="D79" i="13" s="1"/>
  <c r="B78" i="13"/>
  <c r="D78" i="13" s="1"/>
  <c r="B83" i="14"/>
  <c r="D83" i="14" s="1"/>
  <c r="B82" i="14"/>
  <c r="D82" i="14" s="1"/>
  <c r="B81" i="14"/>
  <c r="D81" i="14" s="1"/>
  <c r="B80" i="14"/>
  <c r="D80" i="14" s="1"/>
  <c r="B79" i="14"/>
  <c r="D79" i="14" s="1"/>
  <c r="B78" i="14"/>
  <c r="D78" i="14" s="1"/>
  <c r="B83" i="15"/>
  <c r="D83" i="15" s="1"/>
  <c r="B82" i="15"/>
  <c r="D82" i="15" s="1"/>
  <c r="B81" i="15"/>
  <c r="D81" i="15" s="1"/>
  <c r="B80" i="15"/>
  <c r="D80" i="15" s="1"/>
  <c r="B79" i="15"/>
  <c r="D79" i="15" s="1"/>
  <c r="B78" i="15"/>
  <c r="D78" i="15" s="1"/>
  <c r="B83" i="16"/>
  <c r="D83" i="16" s="1"/>
  <c r="B82" i="16"/>
  <c r="D82" i="16" s="1"/>
  <c r="B81" i="16"/>
  <c r="D81" i="16" s="1"/>
  <c r="B80" i="16"/>
  <c r="D80" i="16" s="1"/>
  <c r="B79" i="16"/>
  <c r="D79" i="16" s="1"/>
  <c r="B78" i="16"/>
  <c r="D78" i="16" s="1"/>
  <c r="B83" i="17"/>
  <c r="D83" i="17" s="1"/>
  <c r="B82" i="17"/>
  <c r="D82" i="17" s="1"/>
  <c r="B81" i="17"/>
  <c r="D81" i="17" s="1"/>
  <c r="B80" i="17"/>
  <c r="D80" i="17" s="1"/>
  <c r="B79" i="17"/>
  <c r="D79" i="17" s="1"/>
  <c r="B78" i="17"/>
  <c r="D78" i="17" s="1"/>
  <c r="B83" i="18"/>
  <c r="D83" i="18" s="1"/>
  <c r="B82" i="18"/>
  <c r="D82" i="18" s="1"/>
  <c r="B81" i="18"/>
  <c r="D81" i="18" s="1"/>
  <c r="B80" i="18"/>
  <c r="D80" i="18" s="1"/>
  <c r="B79" i="18"/>
  <c r="D79" i="18" s="1"/>
  <c r="B78" i="18"/>
  <c r="D78" i="18" s="1"/>
  <c r="B83" i="19"/>
  <c r="D83" i="19" s="1"/>
  <c r="B82" i="19"/>
  <c r="D82" i="19" s="1"/>
  <c r="B81" i="19"/>
  <c r="D81" i="19" s="1"/>
  <c r="B80" i="19"/>
  <c r="D80" i="19" s="1"/>
  <c r="B79" i="19"/>
  <c r="D79" i="19" s="1"/>
  <c r="B78" i="19"/>
  <c r="D78" i="19" s="1"/>
  <c r="B83" i="20"/>
  <c r="D83" i="20" s="1"/>
  <c r="B82" i="20"/>
  <c r="D82" i="20" s="1"/>
  <c r="B81" i="20"/>
  <c r="D81" i="20" s="1"/>
  <c r="B80" i="20"/>
  <c r="D80" i="20" s="1"/>
  <c r="B79" i="20"/>
  <c r="D79" i="20" s="1"/>
  <c r="B78" i="20"/>
  <c r="D78" i="20" s="1"/>
  <c r="B83" i="21"/>
  <c r="D83" i="21" s="1"/>
  <c r="B82" i="21"/>
  <c r="D82" i="21" s="1"/>
  <c r="B81" i="21"/>
  <c r="D81" i="21" s="1"/>
  <c r="B80" i="21"/>
  <c r="D80" i="21" s="1"/>
  <c r="B79" i="21"/>
  <c r="D79" i="21" s="1"/>
  <c r="B78" i="21"/>
  <c r="D78" i="21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83" i="23"/>
  <c r="D83" i="23" s="1"/>
  <c r="B82" i="23"/>
  <c r="D82" i="23" s="1"/>
  <c r="B81" i="23"/>
  <c r="D81" i="23" s="1"/>
  <c r="B80" i="23"/>
  <c r="D80" i="23" s="1"/>
  <c r="B79" i="23"/>
  <c r="D79" i="23" s="1"/>
  <c r="B78" i="23"/>
  <c r="D78" i="23" s="1"/>
  <c r="B83" i="24"/>
  <c r="D83" i="24" s="1"/>
  <c r="B82" i="24"/>
  <c r="D82" i="24" s="1"/>
  <c r="B81" i="24"/>
  <c r="D81" i="24" s="1"/>
  <c r="B80" i="24"/>
  <c r="D80" i="24" s="1"/>
  <c r="B79" i="24"/>
  <c r="D79" i="24" s="1"/>
  <c r="B78" i="24"/>
  <c r="D78" i="24" s="1"/>
  <c r="B83" i="25"/>
  <c r="D83" i="25" s="1"/>
  <c r="B82" i="25"/>
  <c r="D82" i="25" s="1"/>
  <c r="B81" i="25"/>
  <c r="D81" i="25" s="1"/>
  <c r="B80" i="25"/>
  <c r="D80" i="25" s="1"/>
  <c r="B79" i="25"/>
  <c r="D79" i="25" s="1"/>
  <c r="B78" i="25"/>
  <c r="D78" i="25" s="1"/>
  <c r="B83" i="26"/>
  <c r="D83" i="26" s="1"/>
  <c r="B82" i="26"/>
  <c r="D82" i="26" s="1"/>
  <c r="B81" i="26"/>
  <c r="D81" i="26" s="1"/>
  <c r="B80" i="26"/>
  <c r="D80" i="26" s="1"/>
  <c r="B79" i="26"/>
  <c r="D79" i="26" s="1"/>
  <c r="B78" i="26"/>
  <c r="D78" i="26" s="1"/>
  <c r="B83" i="27"/>
  <c r="D83" i="27" s="1"/>
  <c r="B82" i="27"/>
  <c r="D82" i="27" s="1"/>
  <c r="B81" i="27"/>
  <c r="D81" i="27" s="1"/>
  <c r="B80" i="27"/>
  <c r="D80" i="27" s="1"/>
  <c r="B79" i="27"/>
  <c r="D79" i="27" s="1"/>
  <c r="B78" i="27"/>
  <c r="D78" i="27" s="1"/>
  <c r="B83" i="28"/>
  <c r="D83" i="28" s="1"/>
  <c r="B82" i="28"/>
  <c r="D82" i="28" s="1"/>
  <c r="B81" i="28"/>
  <c r="D81" i="28" s="1"/>
  <c r="B80" i="28"/>
  <c r="D80" i="28" s="1"/>
  <c r="B79" i="28"/>
  <c r="D79" i="28" s="1"/>
  <c r="B78" i="28"/>
  <c r="D78" i="28" s="1"/>
  <c r="B83" i="29"/>
  <c r="D83" i="29" s="1"/>
  <c r="B82" i="29"/>
  <c r="D82" i="29" s="1"/>
  <c r="B81" i="29"/>
  <c r="D81" i="29" s="1"/>
  <c r="B80" i="29"/>
  <c r="D80" i="29" s="1"/>
  <c r="B79" i="29"/>
  <c r="D79" i="29" s="1"/>
  <c r="B78" i="29"/>
  <c r="D78" i="29" s="1"/>
  <c r="B83" i="30"/>
  <c r="D83" i="30" s="1"/>
  <c r="B82" i="30"/>
  <c r="D82" i="30" s="1"/>
  <c r="B81" i="30"/>
  <c r="D81" i="30" s="1"/>
  <c r="B80" i="30"/>
  <c r="D80" i="30" s="1"/>
  <c r="B79" i="30"/>
  <c r="D79" i="30" s="1"/>
  <c r="B78" i="30"/>
  <c r="D78" i="30" s="1"/>
  <c r="B83" i="31"/>
  <c r="D83" i="31" s="1"/>
  <c r="B82" i="31"/>
  <c r="D82" i="31" s="1"/>
  <c r="B81" i="31"/>
  <c r="D81" i="31" s="1"/>
  <c r="B80" i="31"/>
  <c r="D80" i="31" s="1"/>
  <c r="B79" i="31"/>
  <c r="D79" i="31" s="1"/>
  <c r="B78" i="31"/>
  <c r="D78" i="31" s="1"/>
  <c r="B83" i="32"/>
  <c r="D83" i="32" s="1"/>
  <c r="B82" i="32"/>
  <c r="D82" i="32" s="1"/>
  <c r="B81" i="32"/>
  <c r="D81" i="32" s="1"/>
  <c r="B80" i="32"/>
  <c r="D80" i="32" s="1"/>
  <c r="B79" i="32"/>
  <c r="D79" i="32" s="1"/>
  <c r="B78" i="32"/>
  <c r="D78" i="32" s="1"/>
  <c r="B83" i="33"/>
  <c r="D83" i="33" s="1"/>
  <c r="B82" i="33"/>
  <c r="D82" i="33" s="1"/>
  <c r="B81" i="33"/>
  <c r="D81" i="33" s="1"/>
  <c r="B80" i="33"/>
  <c r="D80" i="33" s="1"/>
  <c r="B79" i="33"/>
  <c r="D79" i="33" s="1"/>
  <c r="B78" i="33"/>
  <c r="D78" i="33" s="1"/>
  <c r="B83" i="34"/>
  <c r="D83" i="34" s="1"/>
  <c r="B82" i="34"/>
  <c r="D82" i="34" s="1"/>
  <c r="B81" i="34"/>
  <c r="D81" i="34" s="1"/>
  <c r="B80" i="34"/>
  <c r="D80" i="34" s="1"/>
  <c r="B79" i="34"/>
  <c r="D79" i="34" s="1"/>
  <c r="B78" i="34"/>
  <c r="D78" i="34" s="1"/>
  <c r="B83" i="35"/>
  <c r="D83" i="35" s="1"/>
  <c r="B82" i="35"/>
  <c r="D82" i="35" s="1"/>
  <c r="B81" i="35"/>
  <c r="D81" i="35" s="1"/>
  <c r="B80" i="35"/>
  <c r="D80" i="35" s="1"/>
  <c r="B79" i="35"/>
  <c r="D79" i="35" s="1"/>
  <c r="B78" i="35"/>
  <c r="D78" i="35" s="1"/>
  <c r="B83" i="36"/>
  <c r="D83" i="36" s="1"/>
  <c r="B82" i="36"/>
  <c r="D82" i="36" s="1"/>
  <c r="B81" i="36"/>
  <c r="D81" i="36" s="1"/>
  <c r="B80" i="36"/>
  <c r="D80" i="36" s="1"/>
  <c r="B79" i="36"/>
  <c r="D79" i="36" s="1"/>
  <c r="B78" i="36"/>
  <c r="D78" i="36" s="1"/>
  <c r="B83" i="1"/>
  <c r="D83" i="1" s="1"/>
  <c r="D83" i="37" s="1"/>
  <c r="B82" i="1"/>
  <c r="D82" i="1" s="1"/>
  <c r="D82" i="37" s="1"/>
  <c r="B81" i="1"/>
  <c r="D81" i="1" s="1"/>
  <c r="B80" i="1"/>
  <c r="D80" i="1" s="1"/>
  <c r="B79" i="1"/>
  <c r="D79" i="1" s="1"/>
  <c r="D79" i="37" s="1"/>
  <c r="B78" i="1"/>
  <c r="D78" i="1" s="1"/>
  <c r="D78" i="37" s="1"/>
  <c r="B77" i="7"/>
  <c r="D77" i="7" s="1"/>
  <c r="B77" i="8"/>
  <c r="D77" i="8" s="1"/>
  <c r="B77" i="9"/>
  <c r="D77" i="9" s="1"/>
  <c r="B77" i="10"/>
  <c r="D77" i="10" s="1"/>
  <c r="D84" i="10" s="1"/>
  <c r="B90" i="10" s="1"/>
  <c r="B77" i="11"/>
  <c r="D77" i="11" s="1"/>
  <c r="B77" i="12"/>
  <c r="D77" i="12" s="1"/>
  <c r="B77" i="13"/>
  <c r="D77" i="13" s="1"/>
  <c r="B77" i="14"/>
  <c r="D77" i="14" s="1"/>
  <c r="D84" i="14" s="1"/>
  <c r="B90" i="14" s="1"/>
  <c r="B77" i="15"/>
  <c r="D77" i="15" s="1"/>
  <c r="B77" i="16"/>
  <c r="D77" i="16" s="1"/>
  <c r="B77" i="17"/>
  <c r="D77" i="17" s="1"/>
  <c r="B77" i="18"/>
  <c r="D77" i="18" s="1"/>
  <c r="D84" i="18" s="1"/>
  <c r="B90" i="18" s="1"/>
  <c r="B77" i="19"/>
  <c r="D77" i="19" s="1"/>
  <c r="B77" i="20"/>
  <c r="D77" i="20" s="1"/>
  <c r="B77" i="21"/>
  <c r="D77" i="21" s="1"/>
  <c r="B77" i="22"/>
  <c r="D77" i="22" s="1"/>
  <c r="D84" i="22" s="1"/>
  <c r="B90" i="22" s="1"/>
  <c r="B77" i="23"/>
  <c r="D77" i="23" s="1"/>
  <c r="B77" i="24"/>
  <c r="D77" i="24" s="1"/>
  <c r="B77" i="25"/>
  <c r="D77" i="25" s="1"/>
  <c r="B77" i="26"/>
  <c r="D77" i="26" s="1"/>
  <c r="D84" i="26" s="1"/>
  <c r="B90" i="26" s="1"/>
  <c r="B77" i="27"/>
  <c r="D77" i="27" s="1"/>
  <c r="B77" i="28"/>
  <c r="D77" i="28" s="1"/>
  <c r="B77" i="29"/>
  <c r="D77" i="29" s="1"/>
  <c r="B77" i="30"/>
  <c r="D77" i="30" s="1"/>
  <c r="D84" i="30" s="1"/>
  <c r="B90" i="30" s="1"/>
  <c r="B77" i="31"/>
  <c r="D77" i="31" s="1"/>
  <c r="B77" i="32"/>
  <c r="D77" i="32" s="1"/>
  <c r="B77" i="33"/>
  <c r="D77" i="33" s="1"/>
  <c r="B77" i="34"/>
  <c r="D77" i="34" s="1"/>
  <c r="D84" i="34" s="1"/>
  <c r="B90" i="34" s="1"/>
  <c r="B77" i="35"/>
  <c r="D77" i="35" s="1"/>
  <c r="B77" i="36"/>
  <c r="D77" i="36" s="1"/>
  <c r="B77" i="1"/>
  <c r="D77" i="1" s="1"/>
  <c r="D81" i="37" l="1"/>
  <c r="D84" i="33"/>
  <c r="B90" i="33" s="1"/>
  <c r="D84" i="29"/>
  <c r="B90" i="29" s="1"/>
  <c r="D84" i="25"/>
  <c r="B90" i="25" s="1"/>
  <c r="D84" i="21"/>
  <c r="B90" i="21" s="1"/>
  <c r="D84" i="17"/>
  <c r="B90" i="17" s="1"/>
  <c r="D84" i="13"/>
  <c r="B90" i="13" s="1"/>
  <c r="D84" i="9"/>
  <c r="B90" i="9" s="1"/>
  <c r="D84" i="36"/>
  <c r="B90" i="36" s="1"/>
  <c r="D84" i="28"/>
  <c r="B90" i="28" s="1"/>
  <c r="D84" i="24"/>
  <c r="B90" i="24" s="1"/>
  <c r="D84" i="20"/>
  <c r="B90" i="20" s="1"/>
  <c r="D84" i="16"/>
  <c r="B90" i="16" s="1"/>
  <c r="D84" i="12"/>
  <c r="B90" i="12" s="1"/>
  <c r="D84" i="8"/>
  <c r="B90" i="8" s="1"/>
  <c r="D80" i="37"/>
  <c r="D84" i="32"/>
  <c r="B90" i="32" s="1"/>
  <c r="D84" i="35"/>
  <c r="B90" i="35" s="1"/>
  <c r="D84" i="31"/>
  <c r="B90" i="31" s="1"/>
  <c r="D84" i="27"/>
  <c r="B90" i="27" s="1"/>
  <c r="D84" i="23"/>
  <c r="B90" i="23" s="1"/>
  <c r="D84" i="19"/>
  <c r="B90" i="19" s="1"/>
  <c r="D84" i="15"/>
  <c r="B90" i="15" s="1"/>
  <c r="D84" i="11"/>
  <c r="B90" i="11" s="1"/>
  <c r="D84" i="7"/>
  <c r="B90" i="7" s="1"/>
  <c r="D77" i="37"/>
  <c r="D84" i="1"/>
  <c r="B90" i="1" s="1"/>
  <c r="D84" i="37" l="1"/>
  <c r="C14" i="7"/>
  <c r="C15" i="7"/>
  <c r="C16" i="7"/>
  <c r="C17" i="7"/>
  <c r="C18" i="7"/>
  <c r="C19" i="7"/>
  <c r="C14" i="8"/>
  <c r="C15" i="8"/>
  <c r="C16" i="8"/>
  <c r="C17" i="8"/>
  <c r="C18" i="8"/>
  <c r="C19" i="8"/>
  <c r="C14" i="9"/>
  <c r="C15" i="9"/>
  <c r="C16" i="9"/>
  <c r="C17" i="9"/>
  <c r="C18" i="9"/>
  <c r="C19" i="9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9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3"/>
  <c r="C13" i="34"/>
  <c r="C13" i="35"/>
  <c r="C13" i="36"/>
  <c r="C13" i="1"/>
  <c r="C58" i="37" l="1"/>
  <c r="B7" i="1" l="1"/>
  <c r="H38" i="7" l="1"/>
  <c r="H39" i="7"/>
  <c r="H40" i="7"/>
  <c r="H41" i="7"/>
  <c r="H42" i="7"/>
  <c r="H43" i="7"/>
  <c r="H38" i="8"/>
  <c r="H39" i="8"/>
  <c r="H40" i="8"/>
  <c r="H41" i="8"/>
  <c r="H42" i="8"/>
  <c r="H43" i="8"/>
  <c r="H38" i="9"/>
  <c r="H39" i="9"/>
  <c r="H40" i="9"/>
  <c r="H41" i="9"/>
  <c r="H42" i="9"/>
  <c r="H43" i="9"/>
  <c r="H38" i="10"/>
  <c r="H39" i="10"/>
  <c r="H40" i="10"/>
  <c r="H41" i="10"/>
  <c r="H42" i="10"/>
  <c r="H43" i="10"/>
  <c r="H38" i="11"/>
  <c r="H39" i="11"/>
  <c r="H40" i="11"/>
  <c r="H41" i="11"/>
  <c r="H42" i="11"/>
  <c r="H43" i="11"/>
  <c r="H38" i="12"/>
  <c r="H39" i="12"/>
  <c r="H40" i="12"/>
  <c r="H41" i="12"/>
  <c r="H42" i="12"/>
  <c r="H43" i="12"/>
  <c r="H38" i="13"/>
  <c r="H39" i="13"/>
  <c r="H40" i="13"/>
  <c r="H41" i="13"/>
  <c r="H42" i="13"/>
  <c r="H43" i="13"/>
  <c r="H38" i="14"/>
  <c r="H39" i="14"/>
  <c r="H40" i="14"/>
  <c r="H41" i="14"/>
  <c r="H42" i="14"/>
  <c r="H43" i="14"/>
  <c r="H38" i="15"/>
  <c r="H39" i="15"/>
  <c r="H40" i="15"/>
  <c r="H41" i="15"/>
  <c r="H42" i="15"/>
  <c r="H43" i="15"/>
  <c r="H38" i="16"/>
  <c r="H39" i="16"/>
  <c r="H40" i="16"/>
  <c r="H41" i="16"/>
  <c r="H42" i="16"/>
  <c r="H43" i="16"/>
  <c r="H38" i="17"/>
  <c r="H39" i="17"/>
  <c r="H40" i="17"/>
  <c r="H41" i="17"/>
  <c r="H42" i="17"/>
  <c r="H43" i="17"/>
  <c r="H38" i="18"/>
  <c r="H39" i="18"/>
  <c r="H40" i="18"/>
  <c r="H41" i="18"/>
  <c r="H42" i="18"/>
  <c r="H43" i="18"/>
  <c r="H38" i="19"/>
  <c r="H39" i="19"/>
  <c r="H40" i="19"/>
  <c r="H41" i="19"/>
  <c r="H42" i="19"/>
  <c r="H43" i="19"/>
  <c r="H38" i="20"/>
  <c r="H39" i="20"/>
  <c r="H40" i="20"/>
  <c r="H41" i="20"/>
  <c r="H42" i="20"/>
  <c r="H43" i="20"/>
  <c r="H38" i="21"/>
  <c r="H39" i="21"/>
  <c r="H40" i="21"/>
  <c r="H41" i="21"/>
  <c r="H42" i="21"/>
  <c r="H43" i="21"/>
  <c r="H38" i="22"/>
  <c r="H39" i="22"/>
  <c r="H40" i="22"/>
  <c r="H41" i="22"/>
  <c r="H42" i="22"/>
  <c r="H43" i="22"/>
  <c r="H38" i="23"/>
  <c r="H39" i="23"/>
  <c r="H40" i="23"/>
  <c r="H41" i="23"/>
  <c r="H42" i="23"/>
  <c r="H43" i="23"/>
  <c r="H38" i="24"/>
  <c r="H39" i="24"/>
  <c r="H40" i="24"/>
  <c r="H41" i="24"/>
  <c r="H42" i="24"/>
  <c r="H43" i="24"/>
  <c r="H38" i="25"/>
  <c r="H39" i="25"/>
  <c r="H40" i="25"/>
  <c r="H41" i="25"/>
  <c r="H42" i="25"/>
  <c r="H43" i="25"/>
  <c r="H38" i="26"/>
  <c r="H39" i="26"/>
  <c r="H40" i="26"/>
  <c r="H41" i="26"/>
  <c r="H42" i="26"/>
  <c r="H43" i="26"/>
  <c r="H38" i="27"/>
  <c r="H39" i="27"/>
  <c r="H40" i="27"/>
  <c r="H41" i="27"/>
  <c r="H42" i="27"/>
  <c r="H43" i="27"/>
  <c r="H38" i="28"/>
  <c r="H39" i="28"/>
  <c r="H40" i="28"/>
  <c r="H41" i="28"/>
  <c r="H42" i="28"/>
  <c r="H43" i="28"/>
  <c r="H38" i="29"/>
  <c r="H39" i="29"/>
  <c r="H40" i="29"/>
  <c r="H41" i="29"/>
  <c r="H42" i="29"/>
  <c r="H43" i="29"/>
  <c r="H38" i="30"/>
  <c r="H39" i="30"/>
  <c r="H40" i="30"/>
  <c r="H41" i="30"/>
  <c r="H42" i="30"/>
  <c r="H43" i="30"/>
  <c r="H38" i="31"/>
  <c r="H39" i="31"/>
  <c r="H40" i="31"/>
  <c r="H41" i="31"/>
  <c r="H42" i="31"/>
  <c r="H43" i="31"/>
  <c r="H38" i="32"/>
  <c r="H39" i="32"/>
  <c r="H40" i="32"/>
  <c r="H41" i="32"/>
  <c r="H42" i="32"/>
  <c r="H43" i="32"/>
  <c r="H38" i="33"/>
  <c r="H39" i="33"/>
  <c r="H40" i="33"/>
  <c r="H41" i="33"/>
  <c r="H42" i="33"/>
  <c r="H43" i="33"/>
  <c r="H38" i="34"/>
  <c r="H39" i="34"/>
  <c r="H40" i="34"/>
  <c r="H41" i="34"/>
  <c r="H42" i="34"/>
  <c r="H43" i="34"/>
  <c r="H38" i="35"/>
  <c r="H39" i="35"/>
  <c r="H40" i="35"/>
  <c r="H41" i="35"/>
  <c r="H42" i="35"/>
  <c r="H43" i="35"/>
  <c r="H38" i="36"/>
  <c r="H39" i="36"/>
  <c r="H40" i="36"/>
  <c r="H41" i="36"/>
  <c r="H42" i="36"/>
  <c r="H43" i="36"/>
  <c r="H38" i="1"/>
  <c r="H39" i="1"/>
  <c r="H40" i="1"/>
  <c r="H41" i="1"/>
  <c r="H42" i="1"/>
  <c r="H43" i="1"/>
  <c r="H37" i="7"/>
  <c r="H37" i="8"/>
  <c r="H37" i="9"/>
  <c r="H37" i="10"/>
  <c r="H37" i="11"/>
  <c r="H37" i="12"/>
  <c r="H37" i="13"/>
  <c r="H37" i="14"/>
  <c r="H37" i="15"/>
  <c r="H37" i="16"/>
  <c r="H37" i="17"/>
  <c r="H37" i="18"/>
  <c r="H37" i="19"/>
  <c r="H37" i="20"/>
  <c r="H37" i="21"/>
  <c r="H37" i="22"/>
  <c r="H37" i="23"/>
  <c r="H37" i="24"/>
  <c r="H37" i="25"/>
  <c r="H37" i="26"/>
  <c r="H37" i="27"/>
  <c r="H37" i="28"/>
  <c r="H37" i="29"/>
  <c r="H37" i="30"/>
  <c r="H37" i="31"/>
  <c r="H37" i="32"/>
  <c r="H37" i="33"/>
  <c r="H37" i="34"/>
  <c r="H37" i="35"/>
  <c r="H37" i="36"/>
  <c r="H37" i="1"/>
  <c r="G38" i="7"/>
  <c r="G39" i="7"/>
  <c r="G40" i="7"/>
  <c r="G41" i="7"/>
  <c r="G42" i="7"/>
  <c r="G43" i="7"/>
  <c r="G38" i="8"/>
  <c r="G39" i="8"/>
  <c r="G40" i="8"/>
  <c r="G41" i="8"/>
  <c r="G42" i="8"/>
  <c r="G43" i="8"/>
  <c r="G38" i="9"/>
  <c r="G39" i="9"/>
  <c r="G40" i="9"/>
  <c r="G41" i="9"/>
  <c r="G42" i="9"/>
  <c r="G43" i="9"/>
  <c r="G38" i="10"/>
  <c r="G39" i="10"/>
  <c r="G40" i="10"/>
  <c r="G41" i="10"/>
  <c r="G42" i="10"/>
  <c r="G43" i="10"/>
  <c r="G38" i="11"/>
  <c r="G39" i="11"/>
  <c r="G40" i="11"/>
  <c r="G41" i="11"/>
  <c r="G42" i="11"/>
  <c r="G43" i="11"/>
  <c r="G38" i="12"/>
  <c r="G39" i="12"/>
  <c r="G40" i="12"/>
  <c r="G41" i="12"/>
  <c r="G42" i="12"/>
  <c r="G43" i="12"/>
  <c r="G38" i="13"/>
  <c r="G39" i="13"/>
  <c r="G40" i="13"/>
  <c r="G41" i="13"/>
  <c r="G42" i="13"/>
  <c r="G43" i="13"/>
  <c r="G38" i="14"/>
  <c r="G39" i="14"/>
  <c r="G40" i="14"/>
  <c r="G41" i="14"/>
  <c r="G42" i="14"/>
  <c r="G43" i="14"/>
  <c r="G38" i="15"/>
  <c r="G39" i="15"/>
  <c r="G40" i="15"/>
  <c r="G41" i="15"/>
  <c r="G42" i="15"/>
  <c r="G43" i="15"/>
  <c r="G38" i="16"/>
  <c r="G39" i="16"/>
  <c r="G40" i="16"/>
  <c r="G41" i="16"/>
  <c r="G42" i="16"/>
  <c r="G43" i="16"/>
  <c r="G38" i="17"/>
  <c r="G39" i="17"/>
  <c r="G40" i="17"/>
  <c r="G41" i="17"/>
  <c r="G42" i="17"/>
  <c r="G43" i="17"/>
  <c r="G38" i="18"/>
  <c r="G39" i="18"/>
  <c r="G40" i="18"/>
  <c r="G41" i="18"/>
  <c r="G42" i="18"/>
  <c r="G43" i="18"/>
  <c r="G38" i="19"/>
  <c r="G39" i="19"/>
  <c r="G40" i="19"/>
  <c r="G41" i="19"/>
  <c r="G42" i="19"/>
  <c r="G43" i="19"/>
  <c r="G38" i="20"/>
  <c r="G39" i="20"/>
  <c r="G40" i="20"/>
  <c r="G41" i="20"/>
  <c r="G42" i="20"/>
  <c r="G43" i="20"/>
  <c r="G38" i="21"/>
  <c r="G39" i="21"/>
  <c r="G40" i="21"/>
  <c r="G41" i="21"/>
  <c r="G42" i="21"/>
  <c r="G43" i="21"/>
  <c r="G38" i="22"/>
  <c r="G39" i="22"/>
  <c r="G40" i="22"/>
  <c r="G41" i="22"/>
  <c r="G42" i="22"/>
  <c r="G43" i="22"/>
  <c r="G38" i="23"/>
  <c r="G39" i="23"/>
  <c r="G40" i="23"/>
  <c r="G41" i="23"/>
  <c r="G42" i="23"/>
  <c r="G43" i="23"/>
  <c r="G38" i="24"/>
  <c r="G39" i="24"/>
  <c r="G40" i="24"/>
  <c r="G41" i="24"/>
  <c r="G42" i="24"/>
  <c r="G43" i="24"/>
  <c r="G38" i="25"/>
  <c r="G39" i="25"/>
  <c r="G40" i="25"/>
  <c r="G41" i="25"/>
  <c r="G42" i="25"/>
  <c r="G43" i="25"/>
  <c r="G38" i="26"/>
  <c r="G39" i="26"/>
  <c r="G40" i="26"/>
  <c r="G41" i="26"/>
  <c r="G42" i="26"/>
  <c r="G43" i="26"/>
  <c r="G38" i="27"/>
  <c r="G39" i="27"/>
  <c r="G40" i="27"/>
  <c r="G41" i="27"/>
  <c r="G42" i="27"/>
  <c r="G43" i="27"/>
  <c r="G38" i="28"/>
  <c r="G39" i="28"/>
  <c r="G40" i="28"/>
  <c r="G41" i="28"/>
  <c r="G42" i="28"/>
  <c r="G43" i="28"/>
  <c r="G38" i="29"/>
  <c r="G39" i="29"/>
  <c r="G40" i="29"/>
  <c r="G41" i="29"/>
  <c r="G42" i="29"/>
  <c r="G43" i="29"/>
  <c r="G38" i="30"/>
  <c r="G39" i="30"/>
  <c r="G40" i="30"/>
  <c r="G41" i="30"/>
  <c r="G42" i="30"/>
  <c r="G43" i="30"/>
  <c r="G38" i="31"/>
  <c r="G39" i="31"/>
  <c r="G40" i="31"/>
  <c r="G41" i="31"/>
  <c r="G42" i="31"/>
  <c r="G43" i="31"/>
  <c r="G38" i="32"/>
  <c r="G39" i="32"/>
  <c r="G40" i="32"/>
  <c r="G41" i="32"/>
  <c r="G42" i="32"/>
  <c r="G43" i="32"/>
  <c r="G38" i="33"/>
  <c r="G39" i="33"/>
  <c r="G40" i="33"/>
  <c r="G41" i="33"/>
  <c r="G42" i="33"/>
  <c r="G43" i="33"/>
  <c r="G38" i="34"/>
  <c r="G39" i="34"/>
  <c r="G40" i="34"/>
  <c r="G41" i="34"/>
  <c r="G42" i="34"/>
  <c r="G43" i="34"/>
  <c r="G38" i="35"/>
  <c r="G39" i="35"/>
  <c r="G40" i="35"/>
  <c r="G41" i="35"/>
  <c r="G42" i="35"/>
  <c r="G43" i="35"/>
  <c r="G38" i="36"/>
  <c r="G39" i="36"/>
  <c r="G40" i="36"/>
  <c r="G41" i="36"/>
  <c r="G42" i="36"/>
  <c r="G43" i="36"/>
  <c r="G38" i="1"/>
  <c r="G39" i="1"/>
  <c r="G40" i="1"/>
  <c r="G41" i="1"/>
  <c r="G42" i="1"/>
  <c r="G43" i="1"/>
  <c r="G37" i="7"/>
  <c r="G37" i="8"/>
  <c r="G37" i="9"/>
  <c r="G37" i="10"/>
  <c r="G37" i="11"/>
  <c r="G37" i="12"/>
  <c r="G37" i="13"/>
  <c r="G37" i="14"/>
  <c r="G37" i="15"/>
  <c r="G37" i="16"/>
  <c r="G37" i="17"/>
  <c r="G37" i="18"/>
  <c r="G37" i="19"/>
  <c r="G37" i="20"/>
  <c r="G37" i="21"/>
  <c r="G37" i="22"/>
  <c r="G37" i="23"/>
  <c r="G37" i="24"/>
  <c r="G37" i="25"/>
  <c r="G37" i="26"/>
  <c r="G37" i="27"/>
  <c r="G37" i="28"/>
  <c r="G37" i="29"/>
  <c r="G37" i="30"/>
  <c r="G37" i="31"/>
  <c r="G37" i="32"/>
  <c r="G37" i="33"/>
  <c r="G37" i="34"/>
  <c r="G37" i="35"/>
  <c r="G37" i="36"/>
  <c r="G37" i="1"/>
  <c r="H44" i="36" l="1"/>
  <c r="H44" i="32"/>
  <c r="H44" i="28"/>
  <c r="H44" i="24"/>
  <c r="H44" i="20"/>
  <c r="H44" i="16"/>
  <c r="H44" i="12"/>
  <c r="H44" i="8"/>
  <c r="H44" i="34"/>
  <c r="H44" i="30"/>
  <c r="H44" i="26"/>
  <c r="H44" i="22"/>
  <c r="H44" i="14"/>
  <c r="H44" i="10"/>
  <c r="H44" i="18"/>
  <c r="H44" i="1"/>
  <c r="H44" i="35"/>
  <c r="H44" i="33"/>
  <c r="H44" i="31"/>
  <c r="H44" i="29"/>
  <c r="H44" i="27"/>
  <c r="H44" i="25"/>
  <c r="H44" i="23"/>
  <c r="H44" i="21"/>
  <c r="H44" i="19"/>
  <c r="H44" i="17"/>
  <c r="H44" i="15"/>
  <c r="H44" i="13"/>
  <c r="H44" i="11"/>
  <c r="H44" i="9"/>
  <c r="H44" i="7"/>
  <c r="G44" i="36"/>
  <c r="G44" i="34"/>
  <c r="G44" i="32"/>
  <c r="G44" i="30"/>
  <c r="G44" i="28"/>
  <c r="G44" i="26"/>
  <c r="G44" i="24"/>
  <c r="G44" i="22"/>
  <c r="G44" i="20"/>
  <c r="G44" i="18"/>
  <c r="G44" i="16"/>
  <c r="G44" i="14"/>
  <c r="G44" i="12"/>
  <c r="G44" i="10"/>
  <c r="G44" i="8"/>
  <c r="G44" i="1"/>
  <c r="G44" i="35"/>
  <c r="G44" i="33"/>
  <c r="G44" i="31"/>
  <c r="G44" i="29"/>
  <c r="G44" i="27"/>
  <c r="G44" i="25"/>
  <c r="G44" i="23"/>
  <c r="G44" i="21"/>
  <c r="G44" i="19"/>
  <c r="G44" i="17"/>
  <c r="G44" i="15"/>
  <c r="G44" i="13"/>
  <c r="G44" i="11"/>
  <c r="G44" i="9"/>
  <c r="G44" i="7"/>
  <c r="F42" i="9"/>
  <c r="B7" i="34" l="1"/>
  <c r="B7" i="35" s="1"/>
  <c r="B7" i="36" s="1"/>
  <c r="B7" i="33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9"/>
  <c r="B7" i="8"/>
  <c r="B7" i="7"/>
  <c r="G71" i="37"/>
  <c r="G70" i="37"/>
  <c r="G69" i="37"/>
  <c r="G68" i="37"/>
  <c r="G67" i="37"/>
  <c r="G66" i="37"/>
  <c r="G65" i="37"/>
  <c r="E71" i="37"/>
  <c r="E70" i="37"/>
  <c r="E69" i="37"/>
  <c r="E68" i="37"/>
  <c r="E67" i="37"/>
  <c r="E66" i="37"/>
  <c r="E65" i="37"/>
  <c r="H58" i="37"/>
  <c r="H57" i="37"/>
  <c r="H56" i="37"/>
  <c r="H55" i="37"/>
  <c r="H54" i="37"/>
  <c r="H53" i="37"/>
  <c r="H52" i="37"/>
  <c r="C57" i="37"/>
  <c r="C56" i="37"/>
  <c r="C55" i="37"/>
  <c r="C54" i="37"/>
  <c r="C53" i="37"/>
  <c r="C52" i="37"/>
  <c r="H31" i="37"/>
  <c r="G31" i="37"/>
  <c r="F31" i="37"/>
  <c r="E31" i="37"/>
  <c r="H30" i="37"/>
  <c r="G30" i="37"/>
  <c r="F30" i="37"/>
  <c r="E30" i="37"/>
  <c r="H29" i="37"/>
  <c r="G29" i="37"/>
  <c r="F29" i="37"/>
  <c r="E29" i="37"/>
  <c r="H28" i="37"/>
  <c r="G28" i="37"/>
  <c r="F28" i="37"/>
  <c r="E28" i="37"/>
  <c r="H27" i="37"/>
  <c r="G27" i="37"/>
  <c r="F27" i="37"/>
  <c r="E27" i="37"/>
  <c r="H26" i="37"/>
  <c r="G26" i="37"/>
  <c r="F26" i="37"/>
  <c r="E26" i="37"/>
  <c r="H25" i="37"/>
  <c r="G25" i="37"/>
  <c r="F25" i="37"/>
  <c r="E25" i="37"/>
  <c r="D33" i="37"/>
  <c r="D21" i="37"/>
  <c r="B31" i="37"/>
  <c r="B30" i="37"/>
  <c r="B29" i="37"/>
  <c r="B28" i="37"/>
  <c r="B27" i="37"/>
  <c r="B26" i="37"/>
  <c r="B25" i="37"/>
  <c r="H19" i="37"/>
  <c r="G19" i="37"/>
  <c r="F19" i="37"/>
  <c r="E19" i="37"/>
  <c r="H18" i="37"/>
  <c r="G18" i="37"/>
  <c r="F18" i="37"/>
  <c r="E18" i="37"/>
  <c r="H17" i="37"/>
  <c r="G17" i="37"/>
  <c r="F17" i="37"/>
  <c r="E17" i="37"/>
  <c r="H16" i="37"/>
  <c r="G16" i="37"/>
  <c r="F16" i="37"/>
  <c r="E16" i="37"/>
  <c r="H15" i="37"/>
  <c r="G15" i="37"/>
  <c r="F15" i="37"/>
  <c r="E15" i="37"/>
  <c r="H14" i="37"/>
  <c r="G14" i="37"/>
  <c r="F14" i="37"/>
  <c r="E14" i="37"/>
  <c r="H13" i="37"/>
  <c r="G13" i="37"/>
  <c r="F13" i="37"/>
  <c r="E13" i="37"/>
  <c r="B19" i="37"/>
  <c r="B18" i="37"/>
  <c r="B17" i="37"/>
  <c r="B16" i="37"/>
  <c r="B15" i="37"/>
  <c r="B14" i="37"/>
  <c r="B13" i="37"/>
  <c r="H37" i="37" l="1"/>
  <c r="H38" i="37"/>
  <c r="H39" i="37"/>
  <c r="H40" i="37"/>
  <c r="H41" i="37"/>
  <c r="H42" i="37"/>
  <c r="H43" i="37"/>
  <c r="G37" i="37"/>
  <c r="G38" i="37"/>
  <c r="G39" i="37"/>
  <c r="G40" i="37"/>
  <c r="G41" i="37"/>
  <c r="G42" i="37"/>
  <c r="G43" i="37"/>
  <c r="A86" i="37"/>
  <c r="G72" i="37"/>
  <c r="E72" i="37"/>
  <c r="H59" i="37"/>
  <c r="C59" i="37"/>
  <c r="D45" i="37"/>
  <c r="F43" i="37"/>
  <c r="E43" i="37"/>
  <c r="B43" i="37"/>
  <c r="G83" i="37" s="1"/>
  <c r="K83" i="37" s="1"/>
  <c r="F42" i="37"/>
  <c r="E42" i="37"/>
  <c r="B42" i="37"/>
  <c r="F41" i="37"/>
  <c r="E41" i="37"/>
  <c r="B41" i="37"/>
  <c r="G81" i="37" s="1"/>
  <c r="F40" i="37"/>
  <c r="E40" i="37"/>
  <c r="B40" i="37"/>
  <c r="G80" i="37" s="1"/>
  <c r="K80" i="37" s="1"/>
  <c r="F39" i="37"/>
  <c r="E39" i="37"/>
  <c r="B39" i="37"/>
  <c r="F38" i="37"/>
  <c r="E38" i="37"/>
  <c r="B38" i="37"/>
  <c r="G78" i="37" s="1"/>
  <c r="K78" i="37" s="1"/>
  <c r="F37" i="37"/>
  <c r="E37" i="37"/>
  <c r="B37" i="37"/>
  <c r="G77" i="37" s="1"/>
  <c r="K77" i="37" s="1"/>
  <c r="H32" i="37"/>
  <c r="G32" i="37"/>
  <c r="F32" i="37"/>
  <c r="E32" i="37"/>
  <c r="B32" i="37"/>
  <c r="I31" i="37"/>
  <c r="C31" i="37"/>
  <c r="I30" i="37"/>
  <c r="C30" i="37"/>
  <c r="C42" i="37" s="1"/>
  <c r="B57" i="37" s="1"/>
  <c r="G57" i="37" s="1"/>
  <c r="I29" i="37"/>
  <c r="C29" i="37"/>
  <c r="I28" i="37"/>
  <c r="C28" i="37"/>
  <c r="I27" i="37"/>
  <c r="C27" i="37"/>
  <c r="D27" i="37" s="1"/>
  <c r="I26" i="37"/>
  <c r="C26" i="37"/>
  <c r="C38" i="37" s="1"/>
  <c r="B53" i="37" s="1"/>
  <c r="G53" i="37" s="1"/>
  <c r="I25" i="37"/>
  <c r="C25" i="37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A86" i="36"/>
  <c r="C84" i="36"/>
  <c r="G72" i="36"/>
  <c r="E72" i="36"/>
  <c r="H59" i="36"/>
  <c r="C59" i="36"/>
  <c r="D45" i="36"/>
  <c r="F43" i="36"/>
  <c r="E43" i="36"/>
  <c r="B43" i="36"/>
  <c r="F42" i="36"/>
  <c r="E42" i="36"/>
  <c r="B42" i="36"/>
  <c r="F41" i="36"/>
  <c r="E41" i="36"/>
  <c r="B41" i="36"/>
  <c r="F40" i="36"/>
  <c r="E40" i="36"/>
  <c r="B40" i="36"/>
  <c r="F39" i="36"/>
  <c r="E39" i="36"/>
  <c r="B39" i="36"/>
  <c r="F38" i="36"/>
  <c r="E38" i="36"/>
  <c r="B38" i="36"/>
  <c r="F37" i="36"/>
  <c r="E37" i="36"/>
  <c r="B37" i="36"/>
  <c r="G77" i="36" s="1"/>
  <c r="K77" i="36" s="1"/>
  <c r="H32" i="36"/>
  <c r="G32" i="36"/>
  <c r="F32" i="36"/>
  <c r="E32" i="36"/>
  <c r="B32" i="36"/>
  <c r="I31" i="36"/>
  <c r="C31" i="36"/>
  <c r="I30" i="36"/>
  <c r="C30" i="36"/>
  <c r="I29" i="36"/>
  <c r="C29" i="36"/>
  <c r="C41" i="36" s="1"/>
  <c r="B56" i="36" s="1"/>
  <c r="G56" i="36" s="1"/>
  <c r="I28" i="36"/>
  <c r="C28" i="36"/>
  <c r="I27" i="36"/>
  <c r="C27" i="36"/>
  <c r="I26" i="36"/>
  <c r="C26" i="36"/>
  <c r="I25" i="36"/>
  <c r="C25" i="36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A86" i="35"/>
  <c r="C84" i="35"/>
  <c r="G72" i="35"/>
  <c r="E72" i="35"/>
  <c r="H59" i="35"/>
  <c r="C59" i="35"/>
  <c r="D45" i="35"/>
  <c r="F43" i="35"/>
  <c r="E43" i="35"/>
  <c r="B43" i="35"/>
  <c r="F42" i="35"/>
  <c r="E42" i="35"/>
  <c r="B42" i="35"/>
  <c r="F41" i="35"/>
  <c r="E41" i="35"/>
  <c r="B41" i="35"/>
  <c r="F40" i="35"/>
  <c r="E40" i="35"/>
  <c r="B40" i="35"/>
  <c r="F39" i="35"/>
  <c r="E39" i="35"/>
  <c r="B39" i="35"/>
  <c r="F38" i="35"/>
  <c r="E38" i="35"/>
  <c r="B38" i="35"/>
  <c r="F37" i="35"/>
  <c r="E37" i="35"/>
  <c r="B37" i="35"/>
  <c r="H32" i="35"/>
  <c r="G32" i="35"/>
  <c r="F32" i="35"/>
  <c r="E32" i="35"/>
  <c r="B32" i="35"/>
  <c r="I31" i="35"/>
  <c r="C31" i="35"/>
  <c r="I30" i="35"/>
  <c r="C30" i="35"/>
  <c r="I29" i="35"/>
  <c r="C29" i="35"/>
  <c r="I28" i="35"/>
  <c r="C28" i="35"/>
  <c r="D28" i="35" s="1"/>
  <c r="I27" i="35"/>
  <c r="C27" i="35"/>
  <c r="I26" i="35"/>
  <c r="C26" i="35"/>
  <c r="D26" i="35" s="1"/>
  <c r="I25" i="35"/>
  <c r="C25" i="35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A86" i="34"/>
  <c r="C84" i="34"/>
  <c r="G72" i="34"/>
  <c r="E72" i="34"/>
  <c r="H59" i="34"/>
  <c r="C59" i="34"/>
  <c r="D45" i="34"/>
  <c r="F43" i="34"/>
  <c r="E43" i="34"/>
  <c r="B43" i="34"/>
  <c r="F42" i="34"/>
  <c r="E42" i="34"/>
  <c r="B42" i="34"/>
  <c r="F41" i="34"/>
  <c r="E41" i="34"/>
  <c r="B41" i="34"/>
  <c r="F40" i="34"/>
  <c r="E40" i="34"/>
  <c r="B40" i="34"/>
  <c r="F39" i="34"/>
  <c r="E39" i="34"/>
  <c r="B39" i="34"/>
  <c r="F38" i="34"/>
  <c r="E38" i="34"/>
  <c r="B38" i="34"/>
  <c r="F37" i="34"/>
  <c r="E37" i="34"/>
  <c r="B37" i="34"/>
  <c r="H32" i="34"/>
  <c r="G32" i="34"/>
  <c r="F32" i="34"/>
  <c r="E32" i="34"/>
  <c r="B32" i="34"/>
  <c r="I31" i="34"/>
  <c r="C31" i="34"/>
  <c r="C43" i="34" s="1"/>
  <c r="B58" i="34" s="1"/>
  <c r="G58" i="34" s="1"/>
  <c r="I30" i="34"/>
  <c r="C30" i="34"/>
  <c r="D30" i="34" s="1"/>
  <c r="I29" i="34"/>
  <c r="C29" i="34"/>
  <c r="C41" i="34" s="1"/>
  <c r="B56" i="34" s="1"/>
  <c r="G56" i="34" s="1"/>
  <c r="I28" i="34"/>
  <c r="C28" i="34"/>
  <c r="I27" i="34"/>
  <c r="C27" i="34"/>
  <c r="D27" i="34" s="1"/>
  <c r="I26" i="34"/>
  <c r="C26" i="34"/>
  <c r="C38" i="34" s="1"/>
  <c r="B53" i="34" s="1"/>
  <c r="G53" i="34" s="1"/>
  <c r="I25" i="34"/>
  <c r="C25" i="34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A86" i="33"/>
  <c r="C84" i="33"/>
  <c r="G72" i="33"/>
  <c r="E72" i="33"/>
  <c r="H59" i="33"/>
  <c r="C59" i="33"/>
  <c r="D45" i="33"/>
  <c r="F43" i="33"/>
  <c r="E43" i="33"/>
  <c r="B43" i="33"/>
  <c r="F42" i="33"/>
  <c r="E42" i="33"/>
  <c r="B42" i="33"/>
  <c r="F41" i="33"/>
  <c r="E41" i="33"/>
  <c r="B41" i="33"/>
  <c r="F40" i="33"/>
  <c r="E40" i="33"/>
  <c r="B40" i="33"/>
  <c r="F39" i="33"/>
  <c r="E39" i="33"/>
  <c r="B39" i="33"/>
  <c r="F38" i="33"/>
  <c r="E38" i="33"/>
  <c r="B38" i="33"/>
  <c r="F37" i="33"/>
  <c r="E37" i="33"/>
  <c r="B37" i="33"/>
  <c r="H32" i="33"/>
  <c r="G32" i="33"/>
  <c r="F32" i="33"/>
  <c r="E32" i="33"/>
  <c r="B32" i="33"/>
  <c r="I31" i="33"/>
  <c r="C31" i="33"/>
  <c r="I30" i="33"/>
  <c r="C30" i="33"/>
  <c r="I29" i="33"/>
  <c r="C29" i="33"/>
  <c r="I28" i="33"/>
  <c r="C28" i="33"/>
  <c r="D28" i="33" s="1"/>
  <c r="I27" i="33"/>
  <c r="C27" i="33"/>
  <c r="C39" i="33" s="1"/>
  <c r="B54" i="33" s="1"/>
  <c r="G54" i="33" s="1"/>
  <c r="I26" i="33"/>
  <c r="C26" i="33"/>
  <c r="I25" i="33"/>
  <c r="C25" i="33"/>
  <c r="D25" i="33" s="1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A86" i="32"/>
  <c r="C84" i="32"/>
  <c r="G72" i="32"/>
  <c r="E72" i="32"/>
  <c r="H59" i="32"/>
  <c r="C59" i="32"/>
  <c r="D45" i="32"/>
  <c r="F43" i="32"/>
  <c r="E43" i="32"/>
  <c r="B43" i="32"/>
  <c r="F42" i="32"/>
  <c r="E42" i="32"/>
  <c r="B42" i="32"/>
  <c r="F41" i="32"/>
  <c r="E41" i="32"/>
  <c r="B41" i="32"/>
  <c r="F40" i="32"/>
  <c r="E40" i="32"/>
  <c r="B40" i="32"/>
  <c r="F39" i="32"/>
  <c r="E39" i="32"/>
  <c r="B39" i="32"/>
  <c r="F38" i="32"/>
  <c r="E38" i="32"/>
  <c r="B38" i="32"/>
  <c r="F37" i="32"/>
  <c r="E37" i="32"/>
  <c r="B37" i="32"/>
  <c r="H32" i="32"/>
  <c r="G32" i="32"/>
  <c r="F32" i="32"/>
  <c r="E32" i="32"/>
  <c r="B32" i="32"/>
  <c r="I31" i="32"/>
  <c r="C31" i="32"/>
  <c r="I30" i="32"/>
  <c r="C30" i="32"/>
  <c r="D30" i="32" s="1"/>
  <c r="I29" i="32"/>
  <c r="C29" i="32"/>
  <c r="I28" i="32"/>
  <c r="C28" i="32"/>
  <c r="I27" i="32"/>
  <c r="C27" i="32"/>
  <c r="D27" i="32" s="1"/>
  <c r="I26" i="32"/>
  <c r="C26" i="32"/>
  <c r="C38" i="32" s="1"/>
  <c r="B53" i="32" s="1"/>
  <c r="G53" i="32" s="1"/>
  <c r="I25" i="32"/>
  <c r="C25" i="32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A86" i="31"/>
  <c r="C84" i="31"/>
  <c r="G72" i="31"/>
  <c r="E72" i="31"/>
  <c r="H59" i="31"/>
  <c r="C59" i="31"/>
  <c r="D45" i="31"/>
  <c r="F43" i="31"/>
  <c r="E43" i="31"/>
  <c r="B43" i="31"/>
  <c r="F42" i="31"/>
  <c r="E42" i="31"/>
  <c r="B42" i="31"/>
  <c r="F41" i="31"/>
  <c r="E41" i="31"/>
  <c r="B41" i="31"/>
  <c r="F40" i="31"/>
  <c r="E40" i="31"/>
  <c r="B40" i="31"/>
  <c r="F39" i="31"/>
  <c r="E39" i="31"/>
  <c r="B39" i="31"/>
  <c r="F38" i="31"/>
  <c r="E38" i="31"/>
  <c r="B38" i="31"/>
  <c r="F37" i="31"/>
  <c r="E37" i="31"/>
  <c r="B37" i="31"/>
  <c r="H32" i="31"/>
  <c r="G32" i="31"/>
  <c r="F32" i="31"/>
  <c r="E32" i="31"/>
  <c r="B32" i="31"/>
  <c r="I31" i="31"/>
  <c r="C31" i="31"/>
  <c r="C43" i="31" s="1"/>
  <c r="B58" i="31" s="1"/>
  <c r="G58" i="31" s="1"/>
  <c r="I30" i="31"/>
  <c r="C30" i="31"/>
  <c r="C42" i="31" s="1"/>
  <c r="B57" i="31" s="1"/>
  <c r="G57" i="31" s="1"/>
  <c r="I29" i="31"/>
  <c r="C29" i="31"/>
  <c r="D29" i="31" s="1"/>
  <c r="I28" i="31"/>
  <c r="C28" i="31"/>
  <c r="I27" i="31"/>
  <c r="C27" i="31"/>
  <c r="C39" i="31" s="1"/>
  <c r="B54" i="31" s="1"/>
  <c r="G54" i="31" s="1"/>
  <c r="I26" i="31"/>
  <c r="C26" i="31"/>
  <c r="I25" i="31"/>
  <c r="C25" i="31"/>
  <c r="D25" i="31" s="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A86" i="30"/>
  <c r="C84" i="30"/>
  <c r="G72" i="30"/>
  <c r="E72" i="30"/>
  <c r="H59" i="30"/>
  <c r="C59" i="30"/>
  <c r="D45" i="30"/>
  <c r="F43" i="30"/>
  <c r="E43" i="30"/>
  <c r="B43" i="30"/>
  <c r="F42" i="30"/>
  <c r="E42" i="30"/>
  <c r="B42" i="30"/>
  <c r="F41" i="30"/>
  <c r="E41" i="30"/>
  <c r="B41" i="30"/>
  <c r="F40" i="30"/>
  <c r="E40" i="30"/>
  <c r="B40" i="30"/>
  <c r="F39" i="30"/>
  <c r="E39" i="30"/>
  <c r="B39" i="30"/>
  <c r="F38" i="30"/>
  <c r="E38" i="30"/>
  <c r="B38" i="30"/>
  <c r="F37" i="30"/>
  <c r="E37" i="30"/>
  <c r="B37" i="30"/>
  <c r="H32" i="30"/>
  <c r="G32" i="30"/>
  <c r="F32" i="30"/>
  <c r="E32" i="30"/>
  <c r="B32" i="30"/>
  <c r="I31" i="30"/>
  <c r="C31" i="30"/>
  <c r="D31" i="30" s="1"/>
  <c r="I30" i="30"/>
  <c r="C30" i="30"/>
  <c r="D30" i="30" s="1"/>
  <c r="I29" i="30"/>
  <c r="C29" i="30"/>
  <c r="I28" i="30"/>
  <c r="C28" i="30"/>
  <c r="I27" i="30"/>
  <c r="C27" i="30"/>
  <c r="D27" i="30" s="1"/>
  <c r="I26" i="30"/>
  <c r="C26" i="30"/>
  <c r="D26" i="30" s="1"/>
  <c r="I25" i="30"/>
  <c r="C25" i="30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A86" i="29"/>
  <c r="C84" i="29"/>
  <c r="G72" i="29"/>
  <c r="E72" i="29"/>
  <c r="H59" i="29"/>
  <c r="C59" i="29"/>
  <c r="D45" i="29"/>
  <c r="F43" i="29"/>
  <c r="E43" i="29"/>
  <c r="B43" i="29"/>
  <c r="F42" i="29"/>
  <c r="E42" i="29"/>
  <c r="B42" i="29"/>
  <c r="F41" i="29"/>
  <c r="E41" i="29"/>
  <c r="B41" i="29"/>
  <c r="F40" i="29"/>
  <c r="E40" i="29"/>
  <c r="B40" i="29"/>
  <c r="F39" i="29"/>
  <c r="E39" i="29"/>
  <c r="B39" i="29"/>
  <c r="F38" i="29"/>
  <c r="E38" i="29"/>
  <c r="B38" i="29"/>
  <c r="F37" i="29"/>
  <c r="E37" i="29"/>
  <c r="B37" i="29"/>
  <c r="H32" i="29"/>
  <c r="G32" i="29"/>
  <c r="F32" i="29"/>
  <c r="E32" i="29"/>
  <c r="B32" i="29"/>
  <c r="I31" i="29"/>
  <c r="C31" i="29"/>
  <c r="D31" i="29" s="1"/>
  <c r="I30" i="29"/>
  <c r="C30" i="29"/>
  <c r="I29" i="29"/>
  <c r="C29" i="29"/>
  <c r="I28" i="29"/>
  <c r="C28" i="29"/>
  <c r="D28" i="29" s="1"/>
  <c r="I27" i="29"/>
  <c r="C27" i="29"/>
  <c r="D27" i="29" s="1"/>
  <c r="I26" i="29"/>
  <c r="C26" i="29"/>
  <c r="I25" i="29"/>
  <c r="C25" i="29"/>
  <c r="C37" i="29" s="1"/>
  <c r="B52" i="29" s="1"/>
  <c r="G52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A86" i="28"/>
  <c r="C84" i="28"/>
  <c r="G72" i="28"/>
  <c r="E72" i="28"/>
  <c r="H59" i="28"/>
  <c r="C59" i="28"/>
  <c r="D45" i="28"/>
  <c r="F43" i="28"/>
  <c r="E43" i="28"/>
  <c r="B43" i="28"/>
  <c r="F42" i="28"/>
  <c r="E42" i="28"/>
  <c r="B42" i="28"/>
  <c r="F41" i="28"/>
  <c r="E41" i="28"/>
  <c r="B41" i="28"/>
  <c r="F40" i="28"/>
  <c r="E40" i="28"/>
  <c r="B40" i="28"/>
  <c r="F39" i="28"/>
  <c r="E39" i="28"/>
  <c r="B39" i="28"/>
  <c r="F38" i="28"/>
  <c r="E38" i="28"/>
  <c r="B38" i="28"/>
  <c r="F37" i="28"/>
  <c r="E37" i="28"/>
  <c r="B37" i="28"/>
  <c r="H32" i="28"/>
  <c r="G32" i="28"/>
  <c r="F32" i="28"/>
  <c r="E32" i="28"/>
  <c r="B32" i="28"/>
  <c r="I31" i="28"/>
  <c r="C31" i="28"/>
  <c r="C43" i="28" s="1"/>
  <c r="B58" i="28" s="1"/>
  <c r="G58" i="28" s="1"/>
  <c r="I30" i="28"/>
  <c r="C30" i="28"/>
  <c r="I29" i="28"/>
  <c r="C29" i="28"/>
  <c r="D29" i="28" s="1"/>
  <c r="I28" i="28"/>
  <c r="C28" i="28"/>
  <c r="C40" i="28" s="1"/>
  <c r="B55" i="28" s="1"/>
  <c r="G55" i="28" s="1"/>
  <c r="I27" i="28"/>
  <c r="C27" i="28"/>
  <c r="I26" i="28"/>
  <c r="C26" i="28"/>
  <c r="C38" i="28" s="1"/>
  <c r="B53" i="28" s="1"/>
  <c r="G53" i="28" s="1"/>
  <c r="I25" i="28"/>
  <c r="C25" i="28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A86" i="27"/>
  <c r="C84" i="27"/>
  <c r="G72" i="27"/>
  <c r="E72" i="27"/>
  <c r="H59" i="27"/>
  <c r="C59" i="27"/>
  <c r="D45" i="27"/>
  <c r="F43" i="27"/>
  <c r="E43" i="27"/>
  <c r="B43" i="27"/>
  <c r="G83" i="27" s="1"/>
  <c r="K83" i="27" s="1"/>
  <c r="F42" i="27"/>
  <c r="E42" i="27"/>
  <c r="B42" i="27"/>
  <c r="F41" i="27"/>
  <c r="E41" i="27"/>
  <c r="B41" i="27"/>
  <c r="F40" i="27"/>
  <c r="E40" i="27"/>
  <c r="B40" i="27"/>
  <c r="F39" i="27"/>
  <c r="E39" i="27"/>
  <c r="B39" i="27"/>
  <c r="F38" i="27"/>
  <c r="E38" i="27"/>
  <c r="B38" i="27"/>
  <c r="F37" i="27"/>
  <c r="E37" i="27"/>
  <c r="B37" i="27"/>
  <c r="H32" i="27"/>
  <c r="G32" i="27"/>
  <c r="F32" i="27"/>
  <c r="E32" i="27"/>
  <c r="B32" i="27"/>
  <c r="I31" i="27"/>
  <c r="C31" i="27"/>
  <c r="I30" i="27"/>
  <c r="C30" i="27"/>
  <c r="C42" i="27" s="1"/>
  <c r="B57" i="27" s="1"/>
  <c r="G57" i="27" s="1"/>
  <c r="I29" i="27"/>
  <c r="C29" i="27"/>
  <c r="I28" i="27"/>
  <c r="C28" i="27"/>
  <c r="C40" i="27" s="1"/>
  <c r="B55" i="27" s="1"/>
  <c r="G55" i="27" s="1"/>
  <c r="I27" i="27"/>
  <c r="C27" i="27"/>
  <c r="D27" i="27" s="1"/>
  <c r="I26" i="27"/>
  <c r="C26" i="27"/>
  <c r="D26" i="27" s="1"/>
  <c r="I25" i="27"/>
  <c r="C25" i="27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A86" i="26"/>
  <c r="C84" i="26"/>
  <c r="G72" i="26"/>
  <c r="E72" i="26"/>
  <c r="H59" i="26"/>
  <c r="C59" i="26"/>
  <c r="D45" i="26"/>
  <c r="F43" i="26"/>
  <c r="E43" i="26"/>
  <c r="B43" i="26"/>
  <c r="F42" i="26"/>
  <c r="E42" i="26"/>
  <c r="B42" i="26"/>
  <c r="G82" i="26" s="1"/>
  <c r="K82" i="26" s="1"/>
  <c r="F41" i="26"/>
  <c r="E41" i="26"/>
  <c r="B41" i="26"/>
  <c r="F40" i="26"/>
  <c r="E40" i="26"/>
  <c r="B40" i="26"/>
  <c r="F39" i="26"/>
  <c r="E39" i="26"/>
  <c r="B39" i="26"/>
  <c r="F38" i="26"/>
  <c r="E38" i="26"/>
  <c r="B38" i="26"/>
  <c r="F37" i="26"/>
  <c r="E37" i="26"/>
  <c r="B37" i="26"/>
  <c r="H32" i="26"/>
  <c r="G32" i="26"/>
  <c r="F32" i="26"/>
  <c r="E32" i="26"/>
  <c r="B32" i="26"/>
  <c r="I31" i="26"/>
  <c r="C31" i="26"/>
  <c r="C43" i="26" s="1"/>
  <c r="B58" i="26" s="1"/>
  <c r="G58" i="26" s="1"/>
  <c r="I30" i="26"/>
  <c r="C30" i="26"/>
  <c r="I29" i="26"/>
  <c r="C29" i="26"/>
  <c r="D29" i="26" s="1"/>
  <c r="I28" i="26"/>
  <c r="C28" i="26"/>
  <c r="D28" i="26" s="1"/>
  <c r="I27" i="26"/>
  <c r="C27" i="26"/>
  <c r="I26" i="26"/>
  <c r="C26" i="26"/>
  <c r="I25" i="26"/>
  <c r="C25" i="26"/>
  <c r="D25" i="26" s="1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A86" i="25"/>
  <c r="C84" i="25"/>
  <c r="G72" i="25"/>
  <c r="E72" i="25"/>
  <c r="H59" i="25"/>
  <c r="C59" i="25"/>
  <c r="D45" i="25"/>
  <c r="F43" i="25"/>
  <c r="E43" i="25"/>
  <c r="B43" i="25"/>
  <c r="F42" i="25"/>
  <c r="E42" i="25"/>
  <c r="B42" i="25"/>
  <c r="F41" i="25"/>
  <c r="E41" i="25"/>
  <c r="B41" i="25"/>
  <c r="F40" i="25"/>
  <c r="E40" i="25"/>
  <c r="B40" i="25"/>
  <c r="F39" i="25"/>
  <c r="E39" i="25"/>
  <c r="B39" i="25"/>
  <c r="F38" i="25"/>
  <c r="E38" i="25"/>
  <c r="B38" i="25"/>
  <c r="F37" i="25"/>
  <c r="E37" i="25"/>
  <c r="B37" i="25"/>
  <c r="H32" i="25"/>
  <c r="G32" i="25"/>
  <c r="F32" i="25"/>
  <c r="E32" i="25"/>
  <c r="B32" i="25"/>
  <c r="I31" i="25"/>
  <c r="C31" i="25"/>
  <c r="I30" i="25"/>
  <c r="C30" i="25"/>
  <c r="D30" i="25" s="1"/>
  <c r="I29" i="25"/>
  <c r="C29" i="25"/>
  <c r="C41" i="25" s="1"/>
  <c r="B56" i="25" s="1"/>
  <c r="G56" i="25" s="1"/>
  <c r="I28" i="25"/>
  <c r="C28" i="25"/>
  <c r="I27" i="25"/>
  <c r="C27" i="25"/>
  <c r="D27" i="25" s="1"/>
  <c r="I26" i="25"/>
  <c r="C26" i="25"/>
  <c r="C38" i="25" s="1"/>
  <c r="B53" i="25" s="1"/>
  <c r="G53" i="25" s="1"/>
  <c r="I25" i="25"/>
  <c r="C25" i="25"/>
  <c r="C37" i="25" s="1"/>
  <c r="B52" i="25" s="1"/>
  <c r="G52" i="25" s="1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A86" i="24"/>
  <c r="C84" i="24"/>
  <c r="G72" i="24"/>
  <c r="E72" i="24"/>
  <c r="H59" i="24"/>
  <c r="C59" i="24"/>
  <c r="D45" i="24"/>
  <c r="F43" i="24"/>
  <c r="E43" i="24"/>
  <c r="B43" i="24"/>
  <c r="F42" i="24"/>
  <c r="E42" i="24"/>
  <c r="B42" i="24"/>
  <c r="F41" i="24"/>
  <c r="E41" i="24"/>
  <c r="B41" i="24"/>
  <c r="F40" i="24"/>
  <c r="E40" i="24"/>
  <c r="B40" i="24"/>
  <c r="F39" i="24"/>
  <c r="E39" i="24"/>
  <c r="B39" i="24"/>
  <c r="F38" i="24"/>
  <c r="E38" i="24"/>
  <c r="B38" i="24"/>
  <c r="F37" i="24"/>
  <c r="E37" i="24"/>
  <c r="B37" i="24"/>
  <c r="H32" i="24"/>
  <c r="G32" i="24"/>
  <c r="F32" i="24"/>
  <c r="E32" i="24"/>
  <c r="B32" i="24"/>
  <c r="I31" i="24"/>
  <c r="C31" i="24"/>
  <c r="C43" i="24" s="1"/>
  <c r="B58" i="24" s="1"/>
  <c r="G58" i="24" s="1"/>
  <c r="I30" i="24"/>
  <c r="C30" i="24"/>
  <c r="I29" i="24"/>
  <c r="C29" i="24"/>
  <c r="D29" i="24" s="1"/>
  <c r="I28" i="24"/>
  <c r="C28" i="24"/>
  <c r="D28" i="24" s="1"/>
  <c r="I27" i="24"/>
  <c r="C27" i="24"/>
  <c r="C39" i="24" s="1"/>
  <c r="B54" i="24" s="1"/>
  <c r="G54" i="24" s="1"/>
  <c r="I26" i="24"/>
  <c r="C26" i="24"/>
  <c r="I25" i="24"/>
  <c r="C25" i="24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A86" i="23"/>
  <c r="C84" i="23"/>
  <c r="G72" i="23"/>
  <c r="E72" i="23"/>
  <c r="H59" i="23"/>
  <c r="C59" i="23"/>
  <c r="D45" i="23"/>
  <c r="F43" i="23"/>
  <c r="E43" i="23"/>
  <c r="B43" i="23"/>
  <c r="F42" i="23"/>
  <c r="E42" i="23"/>
  <c r="B42" i="23"/>
  <c r="F41" i="23"/>
  <c r="E41" i="23"/>
  <c r="B41" i="23"/>
  <c r="F40" i="23"/>
  <c r="E40" i="23"/>
  <c r="B40" i="23"/>
  <c r="F39" i="23"/>
  <c r="E39" i="23"/>
  <c r="B39" i="23"/>
  <c r="F38" i="23"/>
  <c r="E38" i="23"/>
  <c r="B38" i="23"/>
  <c r="F37" i="23"/>
  <c r="E37" i="23"/>
  <c r="B37" i="23"/>
  <c r="H32" i="23"/>
  <c r="G32" i="23"/>
  <c r="F32" i="23"/>
  <c r="E32" i="23"/>
  <c r="B32" i="23"/>
  <c r="I31" i="23"/>
  <c r="C31" i="23"/>
  <c r="I30" i="23"/>
  <c r="C30" i="23"/>
  <c r="D30" i="23" s="1"/>
  <c r="I29" i="23"/>
  <c r="C29" i="23"/>
  <c r="C41" i="23" s="1"/>
  <c r="B56" i="23" s="1"/>
  <c r="G56" i="23" s="1"/>
  <c r="I28" i="23"/>
  <c r="C28" i="23"/>
  <c r="I27" i="23"/>
  <c r="C27" i="23"/>
  <c r="D27" i="23" s="1"/>
  <c r="I26" i="23"/>
  <c r="C26" i="23"/>
  <c r="I25" i="23"/>
  <c r="C25" i="23"/>
  <c r="C37" i="23" s="1"/>
  <c r="B52" i="23" s="1"/>
  <c r="G52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A86" i="22"/>
  <c r="C84" i="22"/>
  <c r="G72" i="22"/>
  <c r="E72" i="22"/>
  <c r="H59" i="22"/>
  <c r="C59" i="22"/>
  <c r="D45" i="22"/>
  <c r="F43" i="22"/>
  <c r="E43" i="22"/>
  <c r="B43" i="22"/>
  <c r="F42" i="22"/>
  <c r="E42" i="22"/>
  <c r="B42" i="22"/>
  <c r="F41" i="22"/>
  <c r="E41" i="22"/>
  <c r="B41" i="22"/>
  <c r="F40" i="22"/>
  <c r="E40" i="22"/>
  <c r="B40" i="22"/>
  <c r="F39" i="22"/>
  <c r="E39" i="22"/>
  <c r="B39" i="22"/>
  <c r="F38" i="22"/>
  <c r="E38" i="22"/>
  <c r="B38" i="22"/>
  <c r="G78" i="22" s="1"/>
  <c r="K78" i="22" s="1"/>
  <c r="F37" i="22"/>
  <c r="E37" i="22"/>
  <c r="B37" i="22"/>
  <c r="H32" i="22"/>
  <c r="G32" i="22"/>
  <c r="F32" i="22"/>
  <c r="E32" i="22"/>
  <c r="B32" i="22"/>
  <c r="I31" i="22"/>
  <c r="C31" i="22"/>
  <c r="C43" i="22" s="1"/>
  <c r="B58" i="22" s="1"/>
  <c r="G58" i="22" s="1"/>
  <c r="I30" i="22"/>
  <c r="C30" i="22"/>
  <c r="I29" i="22"/>
  <c r="C29" i="22"/>
  <c r="D29" i="22" s="1"/>
  <c r="I28" i="22"/>
  <c r="C28" i="22"/>
  <c r="D28" i="22" s="1"/>
  <c r="I27" i="22"/>
  <c r="C27" i="22"/>
  <c r="C39" i="22" s="1"/>
  <c r="B54" i="22" s="1"/>
  <c r="G54" i="22" s="1"/>
  <c r="I26" i="22"/>
  <c r="C26" i="22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A86" i="21"/>
  <c r="C84" i="21"/>
  <c r="G72" i="21"/>
  <c r="E72" i="21"/>
  <c r="H59" i="21"/>
  <c r="C59" i="21"/>
  <c r="D45" i="21"/>
  <c r="F43" i="21"/>
  <c r="E43" i="21"/>
  <c r="B43" i="21"/>
  <c r="F42" i="21"/>
  <c r="E42" i="21"/>
  <c r="B42" i="21"/>
  <c r="F41" i="21"/>
  <c r="E41" i="21"/>
  <c r="B41" i="21"/>
  <c r="F40" i="21"/>
  <c r="E40" i="21"/>
  <c r="B40" i="21"/>
  <c r="F39" i="21"/>
  <c r="E39" i="21"/>
  <c r="B39" i="21"/>
  <c r="F38" i="21"/>
  <c r="E38" i="21"/>
  <c r="B38" i="21"/>
  <c r="F37" i="21"/>
  <c r="E37" i="21"/>
  <c r="B37" i="21"/>
  <c r="H32" i="21"/>
  <c r="G32" i="21"/>
  <c r="F32" i="21"/>
  <c r="E32" i="21"/>
  <c r="B32" i="21"/>
  <c r="I31" i="21"/>
  <c r="C31" i="21"/>
  <c r="I30" i="21"/>
  <c r="C30" i="21"/>
  <c r="C42" i="21" s="1"/>
  <c r="B57" i="21" s="1"/>
  <c r="G57" i="21" s="1"/>
  <c r="I29" i="21"/>
  <c r="C29" i="21"/>
  <c r="I28" i="21"/>
  <c r="C28" i="21"/>
  <c r="C40" i="21" s="1"/>
  <c r="B55" i="21" s="1"/>
  <c r="G55" i="21" s="1"/>
  <c r="I27" i="21"/>
  <c r="C27" i="21"/>
  <c r="D27" i="21" s="1"/>
  <c r="I26" i="21"/>
  <c r="C26" i="21"/>
  <c r="I25" i="21"/>
  <c r="C25" i="2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A86" i="20"/>
  <c r="C84" i="20"/>
  <c r="G72" i="20"/>
  <c r="E72" i="20"/>
  <c r="H59" i="20"/>
  <c r="C59" i="20"/>
  <c r="D45" i="20"/>
  <c r="F43" i="20"/>
  <c r="E43" i="20"/>
  <c r="B43" i="20"/>
  <c r="F42" i="20"/>
  <c r="E42" i="20"/>
  <c r="B42" i="20"/>
  <c r="F41" i="20"/>
  <c r="E41" i="20"/>
  <c r="B41" i="20"/>
  <c r="F40" i="20"/>
  <c r="E40" i="20"/>
  <c r="B40" i="20"/>
  <c r="F39" i="20"/>
  <c r="E39" i="20"/>
  <c r="B39" i="20"/>
  <c r="F38" i="20"/>
  <c r="E38" i="20"/>
  <c r="B38" i="20"/>
  <c r="F37" i="20"/>
  <c r="E37" i="20"/>
  <c r="B37" i="20"/>
  <c r="H32" i="20"/>
  <c r="G32" i="20"/>
  <c r="F32" i="20"/>
  <c r="E32" i="20"/>
  <c r="B32" i="20"/>
  <c r="I31" i="20"/>
  <c r="C31" i="20"/>
  <c r="I30" i="20"/>
  <c r="C30" i="20"/>
  <c r="I29" i="20"/>
  <c r="C29" i="20"/>
  <c r="D29" i="20" s="1"/>
  <c r="I28" i="20"/>
  <c r="C28" i="20"/>
  <c r="I27" i="20"/>
  <c r="C27" i="20"/>
  <c r="I26" i="20"/>
  <c r="C26" i="20"/>
  <c r="D26" i="20" s="1"/>
  <c r="I25" i="20"/>
  <c r="C25" i="20"/>
  <c r="C37" i="20" s="1"/>
  <c r="B52" i="20" s="1"/>
  <c r="G52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A86" i="19"/>
  <c r="C84" i="19"/>
  <c r="G72" i="19"/>
  <c r="E72" i="19"/>
  <c r="H59" i="19"/>
  <c r="C59" i="19"/>
  <c r="D45" i="19"/>
  <c r="F43" i="19"/>
  <c r="E43" i="19"/>
  <c r="B43" i="19"/>
  <c r="F42" i="19"/>
  <c r="E42" i="19"/>
  <c r="B42" i="19"/>
  <c r="F41" i="19"/>
  <c r="E41" i="19"/>
  <c r="B41" i="19"/>
  <c r="F40" i="19"/>
  <c r="E40" i="19"/>
  <c r="B40" i="19"/>
  <c r="F39" i="19"/>
  <c r="E39" i="19"/>
  <c r="B39" i="19"/>
  <c r="F38" i="19"/>
  <c r="E38" i="19"/>
  <c r="B38" i="19"/>
  <c r="F37" i="19"/>
  <c r="E37" i="19"/>
  <c r="B37" i="19"/>
  <c r="H32" i="19"/>
  <c r="G32" i="19"/>
  <c r="F32" i="19"/>
  <c r="E32" i="19"/>
  <c r="B32" i="19"/>
  <c r="I31" i="19"/>
  <c r="C31" i="19"/>
  <c r="D31" i="19" s="1"/>
  <c r="I30" i="19"/>
  <c r="C30" i="19"/>
  <c r="C42" i="19" s="1"/>
  <c r="B57" i="19" s="1"/>
  <c r="G57" i="19" s="1"/>
  <c r="I29" i="19"/>
  <c r="C29" i="19"/>
  <c r="I28" i="19"/>
  <c r="C28" i="19"/>
  <c r="D28" i="19" s="1"/>
  <c r="I27" i="19"/>
  <c r="C27" i="19"/>
  <c r="C39" i="19" s="1"/>
  <c r="B54" i="19" s="1"/>
  <c r="G54" i="19" s="1"/>
  <c r="I26" i="19"/>
  <c r="C26" i="19"/>
  <c r="C38" i="19" s="1"/>
  <c r="B53" i="19" s="1"/>
  <c r="G53" i="19" s="1"/>
  <c r="I25" i="19"/>
  <c r="C25" i="19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A86" i="18"/>
  <c r="C84" i="18"/>
  <c r="G72" i="18"/>
  <c r="E72" i="18"/>
  <c r="H59" i="18"/>
  <c r="C59" i="18"/>
  <c r="D45" i="18"/>
  <c r="F43" i="18"/>
  <c r="E43" i="18"/>
  <c r="B43" i="18"/>
  <c r="G83" i="18" s="1"/>
  <c r="K83" i="18" s="1"/>
  <c r="F42" i="18"/>
  <c r="E42" i="18"/>
  <c r="B42" i="18"/>
  <c r="F41" i="18"/>
  <c r="E41" i="18"/>
  <c r="B41" i="18"/>
  <c r="F40" i="18"/>
  <c r="E40" i="18"/>
  <c r="B40" i="18"/>
  <c r="F39" i="18"/>
  <c r="E39" i="18"/>
  <c r="B39" i="18"/>
  <c r="F38" i="18"/>
  <c r="E38" i="18"/>
  <c r="B38" i="18"/>
  <c r="F37" i="18"/>
  <c r="E37" i="18"/>
  <c r="B37" i="18"/>
  <c r="H32" i="18"/>
  <c r="G32" i="18"/>
  <c r="F32" i="18"/>
  <c r="E32" i="18"/>
  <c r="B32" i="18"/>
  <c r="I31" i="18"/>
  <c r="C31" i="18"/>
  <c r="I30" i="18"/>
  <c r="C30" i="18"/>
  <c r="C42" i="18" s="1"/>
  <c r="B57" i="18" s="1"/>
  <c r="G57" i="18" s="1"/>
  <c r="I29" i="18"/>
  <c r="C29" i="18"/>
  <c r="I28" i="18"/>
  <c r="C28" i="18"/>
  <c r="C40" i="18" s="1"/>
  <c r="B55" i="18" s="1"/>
  <c r="G55" i="18" s="1"/>
  <c r="I27" i="18"/>
  <c r="C27" i="18"/>
  <c r="I26" i="18"/>
  <c r="C26" i="18"/>
  <c r="C38" i="18" s="1"/>
  <c r="B53" i="18" s="1"/>
  <c r="G53" i="18" s="1"/>
  <c r="I25" i="18"/>
  <c r="C25" i="18"/>
  <c r="C37" i="18" s="1"/>
  <c r="B52" i="18" s="1"/>
  <c r="G52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A86" i="17"/>
  <c r="C84" i="17"/>
  <c r="G72" i="17"/>
  <c r="E72" i="17"/>
  <c r="H59" i="17"/>
  <c r="C59" i="17"/>
  <c r="D45" i="17"/>
  <c r="F43" i="17"/>
  <c r="E43" i="17"/>
  <c r="B43" i="17"/>
  <c r="F42" i="17"/>
  <c r="E42" i="17"/>
  <c r="B42" i="17"/>
  <c r="F41" i="17"/>
  <c r="E41" i="17"/>
  <c r="B41" i="17"/>
  <c r="F40" i="17"/>
  <c r="E40" i="17"/>
  <c r="B40" i="17"/>
  <c r="F39" i="17"/>
  <c r="E39" i="17"/>
  <c r="B39" i="17"/>
  <c r="F38" i="17"/>
  <c r="E38" i="17"/>
  <c r="B38" i="17"/>
  <c r="F37" i="17"/>
  <c r="E37" i="17"/>
  <c r="B37" i="17"/>
  <c r="H32" i="17"/>
  <c r="G32" i="17"/>
  <c r="F32" i="17"/>
  <c r="E32" i="17"/>
  <c r="B32" i="17"/>
  <c r="I31" i="17"/>
  <c r="C31" i="17"/>
  <c r="D31" i="17" s="1"/>
  <c r="I30" i="17"/>
  <c r="C30" i="17"/>
  <c r="C42" i="17" s="1"/>
  <c r="B57" i="17" s="1"/>
  <c r="G57" i="17" s="1"/>
  <c r="I29" i="17"/>
  <c r="C29" i="17"/>
  <c r="C41" i="17" s="1"/>
  <c r="B56" i="17" s="1"/>
  <c r="G56" i="17" s="1"/>
  <c r="I28" i="17"/>
  <c r="C28" i="17"/>
  <c r="C40" i="17" s="1"/>
  <c r="B55" i="17" s="1"/>
  <c r="G55" i="17" s="1"/>
  <c r="I27" i="17"/>
  <c r="C27" i="17"/>
  <c r="D27" i="17" s="1"/>
  <c r="I26" i="17"/>
  <c r="C26" i="17"/>
  <c r="I25" i="17"/>
  <c r="C25" i="17"/>
  <c r="C37" i="17" s="1"/>
  <c r="B52" i="17" s="1"/>
  <c r="G52" i="17" s="1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A86" i="16"/>
  <c r="C84" i="16"/>
  <c r="G72" i="16"/>
  <c r="E72" i="16"/>
  <c r="H59" i="16"/>
  <c r="C59" i="16"/>
  <c r="D45" i="16"/>
  <c r="F43" i="16"/>
  <c r="E43" i="16"/>
  <c r="B43" i="16"/>
  <c r="F42" i="16"/>
  <c r="E42" i="16"/>
  <c r="B42" i="16"/>
  <c r="F41" i="16"/>
  <c r="E41" i="16"/>
  <c r="B41" i="16"/>
  <c r="F40" i="16"/>
  <c r="E40" i="16"/>
  <c r="B40" i="16"/>
  <c r="F39" i="16"/>
  <c r="E39" i="16"/>
  <c r="B39" i="16"/>
  <c r="F38" i="16"/>
  <c r="E38" i="16"/>
  <c r="B38" i="16"/>
  <c r="F37" i="16"/>
  <c r="E37" i="16"/>
  <c r="B37" i="16"/>
  <c r="H32" i="16"/>
  <c r="G32" i="16"/>
  <c r="F32" i="16"/>
  <c r="E32" i="16"/>
  <c r="B32" i="16"/>
  <c r="I31" i="16"/>
  <c r="C31" i="16"/>
  <c r="C43" i="16" s="1"/>
  <c r="B58" i="16" s="1"/>
  <c r="G58" i="16" s="1"/>
  <c r="I30" i="16"/>
  <c r="C30" i="16"/>
  <c r="C42" i="16" s="1"/>
  <c r="B57" i="16" s="1"/>
  <c r="G57" i="16" s="1"/>
  <c r="I29" i="16"/>
  <c r="C29" i="16"/>
  <c r="I28" i="16"/>
  <c r="C28" i="16"/>
  <c r="D28" i="16" s="1"/>
  <c r="I27" i="16"/>
  <c r="C27" i="16"/>
  <c r="C39" i="16" s="1"/>
  <c r="B54" i="16" s="1"/>
  <c r="G54" i="16" s="1"/>
  <c r="I26" i="16"/>
  <c r="C26" i="16"/>
  <c r="C38" i="16" s="1"/>
  <c r="B53" i="16" s="1"/>
  <c r="G53" i="16" s="1"/>
  <c r="I25" i="16"/>
  <c r="C25" i="16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A86" i="15"/>
  <c r="C84" i="15"/>
  <c r="G72" i="15"/>
  <c r="E72" i="15"/>
  <c r="H59" i="15"/>
  <c r="C59" i="15"/>
  <c r="D45" i="15"/>
  <c r="F43" i="15"/>
  <c r="E43" i="15"/>
  <c r="B43" i="15"/>
  <c r="F42" i="15"/>
  <c r="E42" i="15"/>
  <c r="B42" i="15"/>
  <c r="F41" i="15"/>
  <c r="E41" i="15"/>
  <c r="B41" i="15"/>
  <c r="F40" i="15"/>
  <c r="E40" i="15"/>
  <c r="B40" i="15"/>
  <c r="F39" i="15"/>
  <c r="E39" i="15"/>
  <c r="B39" i="15"/>
  <c r="F38" i="15"/>
  <c r="E38" i="15"/>
  <c r="B38" i="15"/>
  <c r="F37" i="15"/>
  <c r="E37" i="15"/>
  <c r="B37" i="15"/>
  <c r="H32" i="15"/>
  <c r="G32" i="15"/>
  <c r="F32" i="15"/>
  <c r="E32" i="15"/>
  <c r="B32" i="15"/>
  <c r="I31" i="15"/>
  <c r="C31" i="15"/>
  <c r="I30" i="15"/>
  <c r="C30" i="15"/>
  <c r="D30" i="15" s="1"/>
  <c r="I29" i="15"/>
  <c r="C29" i="15"/>
  <c r="C41" i="15" s="1"/>
  <c r="B56" i="15" s="1"/>
  <c r="G56" i="15" s="1"/>
  <c r="I28" i="15"/>
  <c r="C28" i="15"/>
  <c r="C40" i="15" s="1"/>
  <c r="B55" i="15" s="1"/>
  <c r="G55" i="15" s="1"/>
  <c r="I27" i="15"/>
  <c r="C27" i="15"/>
  <c r="I26" i="15"/>
  <c r="C26" i="15"/>
  <c r="C38" i="15" s="1"/>
  <c r="B53" i="15" s="1"/>
  <c r="G53" i="15" s="1"/>
  <c r="I25" i="15"/>
  <c r="C25" i="15"/>
  <c r="C37" i="15" s="1"/>
  <c r="B52" i="15" s="1"/>
  <c r="G52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A86" i="14"/>
  <c r="C84" i="14"/>
  <c r="G72" i="14"/>
  <c r="E72" i="14"/>
  <c r="H59" i="14"/>
  <c r="C59" i="14"/>
  <c r="D45" i="14"/>
  <c r="F43" i="14"/>
  <c r="E43" i="14"/>
  <c r="B43" i="14"/>
  <c r="F42" i="14"/>
  <c r="E42" i="14"/>
  <c r="B42" i="14"/>
  <c r="F41" i="14"/>
  <c r="E41" i="14"/>
  <c r="B41" i="14"/>
  <c r="F40" i="14"/>
  <c r="E40" i="14"/>
  <c r="B40" i="14"/>
  <c r="F39" i="14"/>
  <c r="E39" i="14"/>
  <c r="B39" i="14"/>
  <c r="F38" i="14"/>
  <c r="E38" i="14"/>
  <c r="B38" i="14"/>
  <c r="F37" i="14"/>
  <c r="E37" i="14"/>
  <c r="B37" i="14"/>
  <c r="H32" i="14"/>
  <c r="G32" i="14"/>
  <c r="F32" i="14"/>
  <c r="E32" i="14"/>
  <c r="B32" i="14"/>
  <c r="I31" i="14"/>
  <c r="C31" i="14"/>
  <c r="D31" i="14" s="1"/>
  <c r="I30" i="14"/>
  <c r="C30" i="14"/>
  <c r="C42" i="14" s="1"/>
  <c r="B57" i="14" s="1"/>
  <c r="G57" i="14" s="1"/>
  <c r="I29" i="14"/>
  <c r="C29" i="14"/>
  <c r="I28" i="14"/>
  <c r="C28" i="14"/>
  <c r="D28" i="14" s="1"/>
  <c r="I27" i="14"/>
  <c r="C27" i="14"/>
  <c r="D27" i="14" s="1"/>
  <c r="I26" i="14"/>
  <c r="C26" i="14"/>
  <c r="C38" i="14" s="1"/>
  <c r="B53" i="14" s="1"/>
  <c r="G53" i="14" s="1"/>
  <c r="I25" i="14"/>
  <c r="C25" i="14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A86" i="13"/>
  <c r="C84" i="13"/>
  <c r="G72" i="13"/>
  <c r="E72" i="13"/>
  <c r="H59" i="13"/>
  <c r="C59" i="13"/>
  <c r="D45" i="13"/>
  <c r="F43" i="13"/>
  <c r="E43" i="13"/>
  <c r="B43" i="13"/>
  <c r="F42" i="13"/>
  <c r="E42" i="13"/>
  <c r="B42" i="13"/>
  <c r="F41" i="13"/>
  <c r="E41" i="13"/>
  <c r="B41" i="13"/>
  <c r="F40" i="13"/>
  <c r="E40" i="13"/>
  <c r="B40" i="13"/>
  <c r="F39" i="13"/>
  <c r="E39" i="13"/>
  <c r="B39" i="13"/>
  <c r="F38" i="13"/>
  <c r="E38" i="13"/>
  <c r="B38" i="13"/>
  <c r="F37" i="13"/>
  <c r="E37" i="13"/>
  <c r="B37" i="13"/>
  <c r="H32" i="13"/>
  <c r="G32" i="13"/>
  <c r="F32" i="13"/>
  <c r="E32" i="13"/>
  <c r="B32" i="13"/>
  <c r="I31" i="13"/>
  <c r="C31" i="13"/>
  <c r="C43" i="13" s="1"/>
  <c r="B58" i="13" s="1"/>
  <c r="G58" i="13" s="1"/>
  <c r="I30" i="13"/>
  <c r="C30" i="13"/>
  <c r="C42" i="13" s="1"/>
  <c r="B57" i="13" s="1"/>
  <c r="G57" i="13" s="1"/>
  <c r="I29" i="13"/>
  <c r="C29" i="13"/>
  <c r="I28" i="13"/>
  <c r="C28" i="13"/>
  <c r="D28" i="13" s="1"/>
  <c r="I27" i="13"/>
  <c r="C27" i="13"/>
  <c r="C39" i="13" s="1"/>
  <c r="B54" i="13" s="1"/>
  <c r="G54" i="13" s="1"/>
  <c r="I26" i="13"/>
  <c r="C26" i="13"/>
  <c r="C38" i="13" s="1"/>
  <c r="B53" i="13" s="1"/>
  <c r="G53" i="13" s="1"/>
  <c r="I25" i="13"/>
  <c r="C25" i="13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A86" i="12"/>
  <c r="C84" i="12"/>
  <c r="G72" i="12"/>
  <c r="E72" i="12"/>
  <c r="H59" i="12"/>
  <c r="C59" i="12"/>
  <c r="D45" i="12"/>
  <c r="F43" i="12"/>
  <c r="E43" i="12"/>
  <c r="B43" i="12"/>
  <c r="F42" i="12"/>
  <c r="E42" i="12"/>
  <c r="B42" i="12"/>
  <c r="F41" i="12"/>
  <c r="E41" i="12"/>
  <c r="B41" i="12"/>
  <c r="F40" i="12"/>
  <c r="E40" i="12"/>
  <c r="B40" i="12"/>
  <c r="F39" i="12"/>
  <c r="E39" i="12"/>
  <c r="B39" i="12"/>
  <c r="F38" i="12"/>
  <c r="E38" i="12"/>
  <c r="B38" i="12"/>
  <c r="F37" i="12"/>
  <c r="E37" i="12"/>
  <c r="B37" i="12"/>
  <c r="H32" i="12"/>
  <c r="G32" i="12"/>
  <c r="F32" i="12"/>
  <c r="E32" i="12"/>
  <c r="B32" i="12"/>
  <c r="I31" i="12"/>
  <c r="C31" i="12"/>
  <c r="C43" i="12" s="1"/>
  <c r="B58" i="12" s="1"/>
  <c r="G58" i="12" s="1"/>
  <c r="I30" i="12"/>
  <c r="C30" i="12"/>
  <c r="D30" i="12" s="1"/>
  <c r="I29" i="12"/>
  <c r="C29" i="12"/>
  <c r="D29" i="12" s="1"/>
  <c r="I28" i="12"/>
  <c r="C28" i="12"/>
  <c r="C40" i="12" s="1"/>
  <c r="B55" i="12" s="1"/>
  <c r="G55" i="12" s="1"/>
  <c r="I27" i="12"/>
  <c r="C27" i="12"/>
  <c r="I26" i="12"/>
  <c r="C26" i="12"/>
  <c r="D26" i="12" s="1"/>
  <c r="I25" i="12"/>
  <c r="C25" i="12"/>
  <c r="C37" i="12" s="1"/>
  <c r="B52" i="12" s="1"/>
  <c r="G52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A86" i="11"/>
  <c r="C84" i="11"/>
  <c r="G72" i="11"/>
  <c r="E72" i="11"/>
  <c r="H59" i="11"/>
  <c r="C59" i="11"/>
  <c r="D45" i="11"/>
  <c r="F43" i="11"/>
  <c r="E43" i="11"/>
  <c r="B43" i="11"/>
  <c r="F42" i="11"/>
  <c r="E42" i="11"/>
  <c r="B42" i="11"/>
  <c r="F41" i="11"/>
  <c r="E41" i="11"/>
  <c r="B41" i="11"/>
  <c r="F40" i="11"/>
  <c r="E40" i="11"/>
  <c r="B40" i="11"/>
  <c r="F39" i="11"/>
  <c r="E39" i="11"/>
  <c r="B39" i="11"/>
  <c r="F38" i="11"/>
  <c r="E38" i="11"/>
  <c r="B38" i="11"/>
  <c r="F37" i="11"/>
  <c r="E37" i="11"/>
  <c r="B37" i="11"/>
  <c r="H32" i="11"/>
  <c r="G32" i="11"/>
  <c r="F32" i="11"/>
  <c r="E32" i="11"/>
  <c r="B32" i="11"/>
  <c r="I31" i="11"/>
  <c r="C31" i="11"/>
  <c r="I30" i="11"/>
  <c r="C30" i="11"/>
  <c r="C42" i="11" s="1"/>
  <c r="B57" i="11" s="1"/>
  <c r="G57" i="11" s="1"/>
  <c r="I29" i="11"/>
  <c r="C29" i="11"/>
  <c r="D29" i="11" s="1"/>
  <c r="I28" i="11"/>
  <c r="C28" i="11"/>
  <c r="C40" i="11" s="1"/>
  <c r="B55" i="11" s="1"/>
  <c r="G55" i="11" s="1"/>
  <c r="I27" i="11"/>
  <c r="C27" i="11"/>
  <c r="I26" i="11"/>
  <c r="C26" i="11"/>
  <c r="C38" i="11" s="1"/>
  <c r="B53" i="11" s="1"/>
  <c r="G53" i="11" s="1"/>
  <c r="I25" i="11"/>
  <c r="C25" i="11"/>
  <c r="D25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A86" i="10"/>
  <c r="C84" i="10"/>
  <c r="G72" i="10"/>
  <c r="E72" i="10"/>
  <c r="H59" i="10"/>
  <c r="C59" i="10"/>
  <c r="D45" i="10"/>
  <c r="F43" i="10"/>
  <c r="E43" i="10"/>
  <c r="B43" i="10"/>
  <c r="F42" i="10"/>
  <c r="E42" i="10"/>
  <c r="B42" i="10"/>
  <c r="F41" i="10"/>
  <c r="E41" i="10"/>
  <c r="B41" i="10"/>
  <c r="F40" i="10"/>
  <c r="E40" i="10"/>
  <c r="B40" i="10"/>
  <c r="F39" i="10"/>
  <c r="E39" i="10"/>
  <c r="B39" i="10"/>
  <c r="F38" i="10"/>
  <c r="E38" i="10"/>
  <c r="C38" i="10"/>
  <c r="B53" i="10" s="1"/>
  <c r="G53" i="10" s="1"/>
  <c r="B38" i="10"/>
  <c r="F37" i="10"/>
  <c r="E37" i="10"/>
  <c r="B37" i="10"/>
  <c r="H32" i="10"/>
  <c r="G32" i="10"/>
  <c r="F32" i="10"/>
  <c r="E32" i="10"/>
  <c r="B32" i="10"/>
  <c r="I31" i="10"/>
  <c r="C31" i="10"/>
  <c r="D31" i="10" s="1"/>
  <c r="I30" i="10"/>
  <c r="C30" i="10"/>
  <c r="C42" i="10" s="1"/>
  <c r="B57" i="10" s="1"/>
  <c r="G57" i="10" s="1"/>
  <c r="I29" i="10"/>
  <c r="C29" i="10"/>
  <c r="C41" i="10" s="1"/>
  <c r="B56" i="10" s="1"/>
  <c r="G56" i="10" s="1"/>
  <c r="I28" i="10"/>
  <c r="C28" i="10"/>
  <c r="I27" i="10"/>
  <c r="C27" i="10"/>
  <c r="D27" i="10" s="1"/>
  <c r="I26" i="10"/>
  <c r="C26" i="10"/>
  <c r="D26" i="10" s="1"/>
  <c r="I25" i="10"/>
  <c r="C25" i="10"/>
  <c r="C37" i="10" s="1"/>
  <c r="B52" i="10" s="1"/>
  <c r="G52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A86" i="9"/>
  <c r="C84" i="9"/>
  <c r="G72" i="9"/>
  <c r="E72" i="9"/>
  <c r="H59" i="9"/>
  <c r="C59" i="9"/>
  <c r="D45" i="9"/>
  <c r="F43" i="9"/>
  <c r="E43" i="9"/>
  <c r="B43" i="9"/>
  <c r="E42" i="9"/>
  <c r="B42" i="9"/>
  <c r="F41" i="9"/>
  <c r="E41" i="9"/>
  <c r="B41" i="9"/>
  <c r="F40" i="9"/>
  <c r="E40" i="9"/>
  <c r="B40" i="9"/>
  <c r="F39" i="9"/>
  <c r="E39" i="9"/>
  <c r="B39" i="9"/>
  <c r="F38" i="9"/>
  <c r="E38" i="9"/>
  <c r="B38" i="9"/>
  <c r="F37" i="9"/>
  <c r="E37" i="9"/>
  <c r="B37" i="9"/>
  <c r="H32" i="9"/>
  <c r="G32" i="9"/>
  <c r="F32" i="9"/>
  <c r="E32" i="9"/>
  <c r="B32" i="9"/>
  <c r="I31" i="9"/>
  <c r="C31" i="9"/>
  <c r="D31" i="9" s="1"/>
  <c r="I30" i="9"/>
  <c r="C30" i="9"/>
  <c r="C42" i="9" s="1"/>
  <c r="B57" i="9" s="1"/>
  <c r="G57" i="9" s="1"/>
  <c r="I29" i="9"/>
  <c r="C29" i="9"/>
  <c r="C41" i="9" s="1"/>
  <c r="B56" i="9" s="1"/>
  <c r="G56" i="9" s="1"/>
  <c r="I28" i="9"/>
  <c r="C28" i="9"/>
  <c r="D28" i="9" s="1"/>
  <c r="I27" i="9"/>
  <c r="C27" i="9"/>
  <c r="C39" i="9" s="1"/>
  <c r="B54" i="9" s="1"/>
  <c r="G54" i="9" s="1"/>
  <c r="I26" i="9"/>
  <c r="C26" i="9"/>
  <c r="C38" i="9" s="1"/>
  <c r="B53" i="9" s="1"/>
  <c r="G53" i="9" s="1"/>
  <c r="I25" i="9"/>
  <c r="C25" i="9"/>
  <c r="C37" i="9" s="1"/>
  <c r="B52" i="9" s="1"/>
  <c r="G52" i="9" s="1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A86" i="8"/>
  <c r="C84" i="8"/>
  <c r="G72" i="8"/>
  <c r="E72" i="8"/>
  <c r="H59" i="8"/>
  <c r="C59" i="8"/>
  <c r="D45" i="8"/>
  <c r="F43" i="8"/>
  <c r="E43" i="8"/>
  <c r="B43" i="8"/>
  <c r="F42" i="8"/>
  <c r="E42" i="8"/>
  <c r="B42" i="8"/>
  <c r="F41" i="8"/>
  <c r="E41" i="8"/>
  <c r="B41" i="8"/>
  <c r="F40" i="8"/>
  <c r="E40" i="8"/>
  <c r="B40" i="8"/>
  <c r="F39" i="8"/>
  <c r="E39" i="8"/>
  <c r="B39" i="8"/>
  <c r="F38" i="8"/>
  <c r="E38" i="8"/>
  <c r="B38" i="8"/>
  <c r="F37" i="8"/>
  <c r="E37" i="8"/>
  <c r="B37" i="8"/>
  <c r="H32" i="8"/>
  <c r="G32" i="8"/>
  <c r="F32" i="8"/>
  <c r="E32" i="8"/>
  <c r="B32" i="8"/>
  <c r="I31" i="8"/>
  <c r="C31" i="8"/>
  <c r="C43" i="8" s="1"/>
  <c r="B58" i="8" s="1"/>
  <c r="G58" i="8" s="1"/>
  <c r="I30" i="8"/>
  <c r="C30" i="8"/>
  <c r="D30" i="8" s="1"/>
  <c r="I29" i="8"/>
  <c r="C29" i="8"/>
  <c r="C41" i="8" s="1"/>
  <c r="B56" i="8" s="1"/>
  <c r="G56" i="8" s="1"/>
  <c r="I28" i="8"/>
  <c r="C28" i="8"/>
  <c r="C40" i="8" s="1"/>
  <c r="B55" i="8" s="1"/>
  <c r="G55" i="8" s="1"/>
  <c r="I27" i="8"/>
  <c r="C27" i="8"/>
  <c r="C39" i="8" s="1"/>
  <c r="B54" i="8" s="1"/>
  <c r="G54" i="8" s="1"/>
  <c r="I26" i="8"/>
  <c r="C26" i="8"/>
  <c r="D26" i="8" s="1"/>
  <c r="I25" i="8"/>
  <c r="C25" i="8"/>
  <c r="C37" i="8" s="1"/>
  <c r="B52" i="8" s="1"/>
  <c r="G52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A86" i="7"/>
  <c r="C84" i="7"/>
  <c r="G72" i="7"/>
  <c r="E72" i="7"/>
  <c r="H59" i="7"/>
  <c r="C59" i="7"/>
  <c r="D45" i="7"/>
  <c r="F43" i="7"/>
  <c r="E43" i="7"/>
  <c r="B43" i="7"/>
  <c r="F42" i="7"/>
  <c r="E42" i="7"/>
  <c r="B42" i="7"/>
  <c r="F41" i="7"/>
  <c r="E41" i="7"/>
  <c r="B41" i="7"/>
  <c r="F40" i="7"/>
  <c r="E40" i="7"/>
  <c r="B40" i="7"/>
  <c r="F39" i="7"/>
  <c r="E39" i="7"/>
  <c r="B39" i="7"/>
  <c r="F38" i="7"/>
  <c r="E38" i="7"/>
  <c r="B38" i="7"/>
  <c r="F37" i="7"/>
  <c r="E37" i="7"/>
  <c r="B37" i="7"/>
  <c r="H32" i="7"/>
  <c r="G32" i="7"/>
  <c r="F32" i="7"/>
  <c r="E32" i="7"/>
  <c r="B32" i="7"/>
  <c r="I31" i="7"/>
  <c r="C31" i="7"/>
  <c r="C43" i="7" s="1"/>
  <c r="B58" i="7" s="1"/>
  <c r="G58" i="7" s="1"/>
  <c r="I30" i="7"/>
  <c r="C30" i="7"/>
  <c r="C42" i="7" s="1"/>
  <c r="B57" i="7" s="1"/>
  <c r="G57" i="7" s="1"/>
  <c r="I29" i="7"/>
  <c r="C29" i="7"/>
  <c r="C41" i="7" s="1"/>
  <c r="B56" i="7" s="1"/>
  <c r="G56" i="7" s="1"/>
  <c r="I28" i="7"/>
  <c r="C28" i="7"/>
  <c r="D28" i="7" s="1"/>
  <c r="I27" i="7"/>
  <c r="C27" i="7"/>
  <c r="C39" i="7" s="1"/>
  <c r="B54" i="7" s="1"/>
  <c r="G54" i="7" s="1"/>
  <c r="I26" i="7"/>
  <c r="C26" i="7"/>
  <c r="C38" i="7" s="1"/>
  <c r="B53" i="7" s="1"/>
  <c r="G53" i="7" s="1"/>
  <c r="I25" i="7"/>
  <c r="C25" i="7"/>
  <c r="C37" i="7" s="1"/>
  <c r="B52" i="7" s="1"/>
  <c r="G52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20" i="26" l="1"/>
  <c r="I20" i="11"/>
  <c r="E44" i="16"/>
  <c r="I20" i="21"/>
  <c r="I42" i="23"/>
  <c r="I20" i="29"/>
  <c r="I37" i="20"/>
  <c r="I37" i="22"/>
  <c r="D42" i="30"/>
  <c r="J81" i="37"/>
  <c r="K81" i="37"/>
  <c r="D30" i="27"/>
  <c r="D42" i="27" s="1"/>
  <c r="D39" i="29"/>
  <c r="F71" i="22"/>
  <c r="H71" i="22" s="1"/>
  <c r="I58" i="26"/>
  <c r="F71" i="26"/>
  <c r="H71" i="26" s="1"/>
  <c r="D58" i="28"/>
  <c r="F71" i="28"/>
  <c r="H71" i="28" s="1"/>
  <c r="I58" i="31"/>
  <c r="F71" i="31"/>
  <c r="H71" i="31" s="1"/>
  <c r="F71" i="12"/>
  <c r="H71" i="12" s="1"/>
  <c r="I58" i="7"/>
  <c r="F71" i="7"/>
  <c r="H71" i="7" s="1"/>
  <c r="F71" i="8"/>
  <c r="H71" i="8" s="1"/>
  <c r="I58" i="16"/>
  <c r="F71" i="16"/>
  <c r="H71" i="16" s="1"/>
  <c r="F71" i="34"/>
  <c r="H71" i="34" s="1"/>
  <c r="I58" i="13"/>
  <c r="F71" i="13"/>
  <c r="H71" i="13" s="1"/>
  <c r="I58" i="24"/>
  <c r="F71" i="24"/>
  <c r="H71" i="24" s="1"/>
  <c r="F70" i="7"/>
  <c r="H70" i="7" s="1"/>
  <c r="I57" i="13"/>
  <c r="F70" i="13"/>
  <c r="H70" i="13" s="1"/>
  <c r="F70" i="17"/>
  <c r="H70" i="17" s="1"/>
  <c r="I57" i="17"/>
  <c r="I57" i="10"/>
  <c r="F70" i="10"/>
  <c r="H70" i="10" s="1"/>
  <c r="F70" i="16"/>
  <c r="H70" i="16" s="1"/>
  <c r="F70" i="21"/>
  <c r="H70" i="21" s="1"/>
  <c r="I57" i="21"/>
  <c r="F70" i="9"/>
  <c r="H70" i="9" s="1"/>
  <c r="D30" i="10"/>
  <c r="F70" i="11"/>
  <c r="H70" i="11" s="1"/>
  <c r="I57" i="11"/>
  <c r="F70" i="19"/>
  <c r="H70" i="19" s="1"/>
  <c r="I57" i="19"/>
  <c r="I57" i="14"/>
  <c r="F70" i="14"/>
  <c r="H70" i="14" s="1"/>
  <c r="D42" i="15"/>
  <c r="D57" i="18"/>
  <c r="I57" i="18"/>
  <c r="F70" i="18"/>
  <c r="H70" i="18" s="1"/>
  <c r="F70" i="27"/>
  <c r="H70" i="27" s="1"/>
  <c r="I57" i="27"/>
  <c r="F70" i="31"/>
  <c r="H70" i="31" s="1"/>
  <c r="I57" i="31"/>
  <c r="F70" i="37"/>
  <c r="H70" i="37" s="1"/>
  <c r="I57" i="37"/>
  <c r="D56" i="15"/>
  <c r="I56" i="15"/>
  <c r="F69" i="15"/>
  <c r="H69" i="15" s="1"/>
  <c r="F69" i="17"/>
  <c r="H69" i="17" s="1"/>
  <c r="D56" i="25"/>
  <c r="F69" i="25"/>
  <c r="H69" i="25" s="1"/>
  <c r="D29" i="17"/>
  <c r="D41" i="17" s="1"/>
  <c r="I56" i="34"/>
  <c r="F69" i="34"/>
  <c r="H69" i="34" s="1"/>
  <c r="F69" i="7"/>
  <c r="H69" i="7" s="1"/>
  <c r="D56" i="8"/>
  <c r="F69" i="8"/>
  <c r="H69" i="8" s="1"/>
  <c r="F69" i="9"/>
  <c r="H69" i="9" s="1"/>
  <c r="I56" i="10"/>
  <c r="F69" i="10"/>
  <c r="H69" i="10" s="1"/>
  <c r="D41" i="26"/>
  <c r="D56" i="23"/>
  <c r="F69" i="23"/>
  <c r="H69" i="23" s="1"/>
  <c r="F69" i="36"/>
  <c r="H69" i="36" s="1"/>
  <c r="I56" i="36"/>
  <c r="F68" i="28"/>
  <c r="H68" i="28" s="1"/>
  <c r="F68" i="8"/>
  <c r="H68" i="8" s="1"/>
  <c r="D40" i="16"/>
  <c r="F68" i="17"/>
  <c r="H68" i="17" s="1"/>
  <c r="I55" i="17"/>
  <c r="F68" i="27"/>
  <c r="H68" i="27" s="1"/>
  <c r="I55" i="27"/>
  <c r="I55" i="11"/>
  <c r="F68" i="11"/>
  <c r="H68" i="11" s="1"/>
  <c r="D20" i="7"/>
  <c r="D22" i="7" s="1"/>
  <c r="D55" i="12"/>
  <c r="F68" i="12"/>
  <c r="H68" i="12" s="1"/>
  <c r="C40" i="13"/>
  <c r="B55" i="13" s="1"/>
  <c r="G55" i="13" s="1"/>
  <c r="D55" i="15"/>
  <c r="F68" i="15"/>
  <c r="H68" i="15" s="1"/>
  <c r="I55" i="15"/>
  <c r="F68" i="18"/>
  <c r="H68" i="18" s="1"/>
  <c r="I55" i="18"/>
  <c r="F68" i="21"/>
  <c r="H68" i="21" s="1"/>
  <c r="F67" i="16"/>
  <c r="H67" i="16" s="1"/>
  <c r="F67" i="31"/>
  <c r="H67" i="31" s="1"/>
  <c r="F67" i="13"/>
  <c r="H67" i="13" s="1"/>
  <c r="I54" i="22"/>
  <c r="F67" i="22"/>
  <c r="H67" i="22" s="1"/>
  <c r="F67" i="33"/>
  <c r="H67" i="33" s="1"/>
  <c r="D20" i="36"/>
  <c r="D22" i="36" s="1"/>
  <c r="I54" i="8"/>
  <c r="F67" i="8"/>
  <c r="H67" i="8" s="1"/>
  <c r="F67" i="7"/>
  <c r="H67" i="7" s="1"/>
  <c r="I54" i="9"/>
  <c r="F67" i="9"/>
  <c r="H67" i="9" s="1"/>
  <c r="I54" i="19"/>
  <c r="F67" i="19"/>
  <c r="H67" i="19" s="1"/>
  <c r="F67" i="24"/>
  <c r="H67" i="24" s="1"/>
  <c r="I53" i="10"/>
  <c r="F66" i="10"/>
  <c r="H66" i="10" s="1"/>
  <c r="D53" i="15"/>
  <c r="F66" i="15"/>
  <c r="H66" i="15" s="1"/>
  <c r="F66" i="7"/>
  <c r="H66" i="7" s="1"/>
  <c r="I53" i="7"/>
  <c r="F66" i="13"/>
  <c r="H66" i="13" s="1"/>
  <c r="I53" i="13"/>
  <c r="I53" i="14"/>
  <c r="F66" i="14"/>
  <c r="H66" i="14" s="1"/>
  <c r="F66" i="19"/>
  <c r="H66" i="19" s="1"/>
  <c r="I53" i="19"/>
  <c r="I53" i="18"/>
  <c r="F66" i="18"/>
  <c r="H66" i="18" s="1"/>
  <c r="D53" i="25"/>
  <c r="F66" i="25"/>
  <c r="H66" i="25" s="1"/>
  <c r="F66" i="32"/>
  <c r="H66" i="32" s="1"/>
  <c r="I53" i="32"/>
  <c r="D53" i="34"/>
  <c r="I53" i="34"/>
  <c r="F66" i="34"/>
  <c r="H66" i="34" s="1"/>
  <c r="F66" i="37"/>
  <c r="H66" i="37" s="1"/>
  <c r="I53" i="37"/>
  <c r="F66" i="9"/>
  <c r="H66" i="9" s="1"/>
  <c r="F66" i="11"/>
  <c r="H66" i="11" s="1"/>
  <c r="I53" i="11"/>
  <c r="F66" i="16"/>
  <c r="H66" i="16" s="1"/>
  <c r="I53" i="16"/>
  <c r="F66" i="28"/>
  <c r="H66" i="28" s="1"/>
  <c r="D26" i="37"/>
  <c r="D38" i="37" s="1"/>
  <c r="F65" i="29"/>
  <c r="H65" i="29" s="1"/>
  <c r="D52" i="20"/>
  <c r="F65" i="20"/>
  <c r="H65" i="20" s="1"/>
  <c r="D52" i="15"/>
  <c r="F65" i="15"/>
  <c r="H65" i="15" s="1"/>
  <c r="I52" i="15"/>
  <c r="F65" i="17"/>
  <c r="H65" i="17" s="1"/>
  <c r="I52" i="17"/>
  <c r="D52" i="25"/>
  <c r="F65" i="25"/>
  <c r="H65" i="25" s="1"/>
  <c r="D52" i="12"/>
  <c r="I52" i="12"/>
  <c r="F65" i="12"/>
  <c r="H65" i="12" s="1"/>
  <c r="F65" i="23"/>
  <c r="H65" i="23" s="1"/>
  <c r="I52" i="23"/>
  <c r="F65" i="7"/>
  <c r="H65" i="7" s="1"/>
  <c r="I52" i="7"/>
  <c r="D52" i="8"/>
  <c r="F65" i="8"/>
  <c r="H65" i="8" s="1"/>
  <c r="I52" i="8"/>
  <c r="F65" i="9"/>
  <c r="H65" i="9" s="1"/>
  <c r="I52" i="9"/>
  <c r="I52" i="10"/>
  <c r="F65" i="10"/>
  <c r="H65" i="10" s="1"/>
  <c r="D52" i="18"/>
  <c r="F65" i="18"/>
  <c r="H65" i="18" s="1"/>
  <c r="D31" i="31"/>
  <c r="D29" i="36"/>
  <c r="D41" i="36" s="1"/>
  <c r="C43" i="9"/>
  <c r="B58" i="9" s="1"/>
  <c r="G58" i="9" s="1"/>
  <c r="D39" i="10"/>
  <c r="C39" i="14"/>
  <c r="B54" i="14" s="1"/>
  <c r="D29" i="15"/>
  <c r="D41" i="15" s="1"/>
  <c r="D27" i="19"/>
  <c r="D39" i="19" s="1"/>
  <c r="D38" i="20"/>
  <c r="C42" i="30"/>
  <c r="B57" i="30" s="1"/>
  <c r="D40" i="33"/>
  <c r="D56" i="34"/>
  <c r="D27" i="16"/>
  <c r="D39" i="16" s="1"/>
  <c r="D26" i="18"/>
  <c r="D38" i="18" s="1"/>
  <c r="C41" i="26"/>
  <c r="B56" i="26" s="1"/>
  <c r="G56" i="26" s="1"/>
  <c r="C43" i="29"/>
  <c r="B58" i="29" s="1"/>
  <c r="G58" i="29" s="1"/>
  <c r="D43" i="30"/>
  <c r="C37" i="11"/>
  <c r="B52" i="11" s="1"/>
  <c r="G52" i="11" s="1"/>
  <c r="D25" i="20"/>
  <c r="D37" i="20" s="1"/>
  <c r="D25" i="12"/>
  <c r="D37" i="12" s="1"/>
  <c r="D40" i="13"/>
  <c r="D41" i="24"/>
  <c r="D41" i="31"/>
  <c r="D39" i="34"/>
  <c r="I32" i="27"/>
  <c r="D38" i="8"/>
  <c r="D40" i="9"/>
  <c r="E44" i="7"/>
  <c r="I40" i="7"/>
  <c r="I20" i="20"/>
  <c r="I39" i="26"/>
  <c r="I37" i="10"/>
  <c r="I42" i="10"/>
  <c r="I41" i="16"/>
  <c r="I38" i="20"/>
  <c r="I40" i="24"/>
  <c r="I38" i="27"/>
  <c r="I42" i="27"/>
  <c r="I41" i="8"/>
  <c r="I43" i="19"/>
  <c r="I37" i="23"/>
  <c r="I40" i="25"/>
  <c r="I20" i="7"/>
  <c r="D20" i="10"/>
  <c r="D22" i="10" s="1"/>
  <c r="I20" i="28"/>
  <c r="D20" i="34"/>
  <c r="D22" i="34" s="1"/>
  <c r="I20" i="16"/>
  <c r="D37" i="22"/>
  <c r="D20" i="24"/>
  <c r="D22" i="24" s="1"/>
  <c r="C40" i="26"/>
  <c r="B55" i="26" s="1"/>
  <c r="G55" i="26" s="1"/>
  <c r="C43" i="30"/>
  <c r="B58" i="30" s="1"/>
  <c r="G58" i="30" s="1"/>
  <c r="C39" i="32"/>
  <c r="B54" i="32" s="1"/>
  <c r="G54" i="32" s="1"/>
  <c r="D25" i="8"/>
  <c r="D37" i="8" s="1"/>
  <c r="C41" i="12"/>
  <c r="B56" i="12" s="1"/>
  <c r="G56" i="12" s="1"/>
  <c r="C42" i="12"/>
  <c r="B57" i="12" s="1"/>
  <c r="G57" i="12" s="1"/>
  <c r="D27" i="13"/>
  <c r="D39" i="13" s="1"/>
  <c r="C43" i="14"/>
  <c r="B58" i="14" s="1"/>
  <c r="C42" i="15"/>
  <c r="B57" i="15" s="1"/>
  <c r="G57" i="15" s="1"/>
  <c r="C40" i="16"/>
  <c r="B55" i="16" s="1"/>
  <c r="G55" i="16" s="1"/>
  <c r="D30" i="18"/>
  <c r="D42" i="18" s="1"/>
  <c r="C43" i="19"/>
  <c r="B58" i="19" s="1"/>
  <c r="G58" i="19" s="1"/>
  <c r="D27" i="22"/>
  <c r="D39" i="22" s="1"/>
  <c r="C37" i="22"/>
  <c r="B52" i="22" s="1"/>
  <c r="G52" i="22" s="1"/>
  <c r="C40" i="24"/>
  <c r="B55" i="24" s="1"/>
  <c r="D28" i="28"/>
  <c r="D40" i="29"/>
  <c r="D27" i="33"/>
  <c r="D39" i="33" s="1"/>
  <c r="I37" i="9"/>
  <c r="I43" i="11"/>
  <c r="D41" i="12"/>
  <c r="I20" i="13"/>
  <c r="I39" i="13"/>
  <c r="E44" i="15"/>
  <c r="D20" i="19"/>
  <c r="D22" i="19" s="1"/>
  <c r="I20" i="22"/>
  <c r="F44" i="23"/>
  <c r="I43" i="24"/>
  <c r="I42" i="25"/>
  <c r="I56" i="25"/>
  <c r="I40" i="27"/>
  <c r="C42" i="32"/>
  <c r="B57" i="32" s="1"/>
  <c r="G57" i="32" s="1"/>
  <c r="I20" i="33"/>
  <c r="C38" i="35"/>
  <c r="B53" i="35" s="1"/>
  <c r="C39" i="37"/>
  <c r="B54" i="37" s="1"/>
  <c r="G54" i="37" s="1"/>
  <c r="I39" i="11"/>
  <c r="I39" i="12"/>
  <c r="E44" i="14"/>
  <c r="I40" i="15"/>
  <c r="I38" i="16"/>
  <c r="I43" i="16"/>
  <c r="D20" i="17"/>
  <c r="D22" i="17" s="1"/>
  <c r="I41" i="17"/>
  <c r="I32" i="19"/>
  <c r="I38" i="21"/>
  <c r="I39" i="23"/>
  <c r="I38" i="25"/>
  <c r="I43" i="26"/>
  <c r="D31" i="7"/>
  <c r="D43" i="7" s="1"/>
  <c r="C38" i="8"/>
  <c r="B53" i="8" s="1"/>
  <c r="C40" i="19"/>
  <c r="B55" i="19" s="1"/>
  <c r="G55" i="19" s="1"/>
  <c r="C39" i="23"/>
  <c r="B54" i="23" s="1"/>
  <c r="D52" i="23"/>
  <c r="C42" i="25"/>
  <c r="B57" i="25" s="1"/>
  <c r="G57" i="25" s="1"/>
  <c r="C39" i="29"/>
  <c r="B54" i="29" s="1"/>
  <c r="G54" i="29" s="1"/>
  <c r="C37" i="31"/>
  <c r="B52" i="31" s="1"/>
  <c r="G52" i="31" s="1"/>
  <c r="C40" i="33"/>
  <c r="B55" i="33" s="1"/>
  <c r="D26" i="34"/>
  <c r="D38" i="34" s="1"/>
  <c r="D38" i="35"/>
  <c r="I37" i="18"/>
  <c r="F44" i="18"/>
  <c r="I40" i="18"/>
  <c r="I39" i="22"/>
  <c r="I41" i="22"/>
  <c r="I43" i="22"/>
  <c r="I38" i="29"/>
  <c r="I38" i="30"/>
  <c r="I40" i="30"/>
  <c r="I43" i="30"/>
  <c r="I37" i="31"/>
  <c r="I38" i="32"/>
  <c r="I41" i="32"/>
  <c r="I40" i="33"/>
  <c r="I43" i="33"/>
  <c r="I37" i="34"/>
  <c r="F44" i="34"/>
  <c r="I43" i="34"/>
  <c r="I37" i="35"/>
  <c r="I42" i="35"/>
  <c r="H44" i="37"/>
  <c r="I32" i="22"/>
  <c r="D42" i="25"/>
  <c r="I32" i="26"/>
  <c r="G81" i="17"/>
  <c r="I39" i="7"/>
  <c r="I43" i="7"/>
  <c r="I40" i="8"/>
  <c r="E44" i="10"/>
  <c r="I38" i="10"/>
  <c r="I41" i="10"/>
  <c r="I37" i="11"/>
  <c r="I40" i="11"/>
  <c r="I40" i="12"/>
  <c r="I38" i="13"/>
  <c r="I39" i="14"/>
  <c r="I42" i="14"/>
  <c r="I37" i="15"/>
  <c r="I41" i="15"/>
  <c r="I37" i="16"/>
  <c r="I39" i="16"/>
  <c r="I42" i="16"/>
  <c r="I38" i="17"/>
  <c r="I40" i="17"/>
  <c r="I43" i="17"/>
  <c r="I41" i="18"/>
  <c r="I43" i="18"/>
  <c r="I39" i="19"/>
  <c r="I42" i="19"/>
  <c r="F44" i="20"/>
  <c r="I39" i="21"/>
  <c r="I43" i="21"/>
  <c r="I38" i="22"/>
  <c r="I40" i="22"/>
  <c r="I38" i="23"/>
  <c r="I41" i="23"/>
  <c r="I39" i="24"/>
  <c r="I37" i="25"/>
  <c r="F44" i="25"/>
  <c r="I41" i="25"/>
  <c r="I38" i="26"/>
  <c r="I40" i="26"/>
  <c r="I42" i="26"/>
  <c r="I37" i="27"/>
  <c r="I41" i="27"/>
  <c r="I43" i="27"/>
  <c r="I38" i="28"/>
  <c r="I41" i="28"/>
  <c r="I37" i="29"/>
  <c r="I42" i="29"/>
  <c r="I39" i="30"/>
  <c r="I41" i="30"/>
  <c r="I39" i="31"/>
  <c r="I43" i="31"/>
  <c r="I37" i="32"/>
  <c r="F44" i="32"/>
  <c r="I39" i="32"/>
  <c r="E44" i="32"/>
  <c r="I42" i="32"/>
  <c r="I43" i="32"/>
  <c r="I39" i="33"/>
  <c r="I42" i="33"/>
  <c r="E44" i="35"/>
  <c r="I38" i="35"/>
  <c r="I39" i="35"/>
  <c r="I37" i="36"/>
  <c r="I39" i="36"/>
  <c r="I41" i="36"/>
  <c r="G81" i="7"/>
  <c r="I81" i="7" s="1"/>
  <c r="I41" i="7"/>
  <c r="G82" i="8"/>
  <c r="I42" i="8"/>
  <c r="G78" i="9"/>
  <c r="H78" i="9" s="1"/>
  <c r="I38" i="9"/>
  <c r="G82" i="9"/>
  <c r="I42" i="9"/>
  <c r="G79" i="10"/>
  <c r="J79" i="10" s="1"/>
  <c r="I39" i="10"/>
  <c r="G83" i="13"/>
  <c r="I43" i="13"/>
  <c r="G80" i="14"/>
  <c r="I80" i="14" s="1"/>
  <c r="I40" i="14"/>
  <c r="G79" i="15"/>
  <c r="I39" i="15"/>
  <c r="G78" i="17"/>
  <c r="I78" i="17" s="1"/>
  <c r="I20" i="18"/>
  <c r="G82" i="18"/>
  <c r="I42" i="18"/>
  <c r="G77" i="19"/>
  <c r="I77" i="19" s="1"/>
  <c r="I37" i="19"/>
  <c r="G80" i="20"/>
  <c r="I40" i="20"/>
  <c r="G82" i="20"/>
  <c r="J82" i="20" s="1"/>
  <c r="I42" i="20"/>
  <c r="G80" i="21"/>
  <c r="I40" i="21"/>
  <c r="G82" i="21"/>
  <c r="I82" i="21" s="1"/>
  <c r="I42" i="21"/>
  <c r="G77" i="22"/>
  <c r="G81" i="22"/>
  <c r="G80" i="23"/>
  <c r="H80" i="23" s="1"/>
  <c r="I40" i="23"/>
  <c r="G79" i="23"/>
  <c r="G77" i="24"/>
  <c r="K77" i="24" s="1"/>
  <c r="I37" i="24"/>
  <c r="G82" i="24"/>
  <c r="I42" i="24"/>
  <c r="G79" i="25"/>
  <c r="I39" i="25"/>
  <c r="G77" i="26"/>
  <c r="I37" i="26"/>
  <c r="G80" i="27"/>
  <c r="K80" i="27" s="1"/>
  <c r="G80" i="28"/>
  <c r="H80" i="28" s="1"/>
  <c r="I40" i="28"/>
  <c r="G83" i="28"/>
  <c r="I43" i="28"/>
  <c r="G78" i="28"/>
  <c r="G79" i="29"/>
  <c r="I39" i="29"/>
  <c r="G80" i="29"/>
  <c r="K80" i="29" s="1"/>
  <c r="I40" i="29"/>
  <c r="G77" i="30"/>
  <c r="I37" i="30"/>
  <c r="G79" i="30"/>
  <c r="I20" i="31"/>
  <c r="G81" i="31"/>
  <c r="I41" i="31"/>
  <c r="G82" i="31"/>
  <c r="K82" i="31" s="1"/>
  <c r="I42" i="31"/>
  <c r="I20" i="32"/>
  <c r="G77" i="33"/>
  <c r="I37" i="33"/>
  <c r="I20" i="34"/>
  <c r="G79" i="34"/>
  <c r="I39" i="34"/>
  <c r="G81" i="34"/>
  <c r="I41" i="34"/>
  <c r="G81" i="35"/>
  <c r="I41" i="35"/>
  <c r="G83" i="35"/>
  <c r="I43" i="35"/>
  <c r="I20" i="36"/>
  <c r="G78" i="36"/>
  <c r="I38" i="36"/>
  <c r="G80" i="36"/>
  <c r="J80" i="36" s="1"/>
  <c r="I40" i="36"/>
  <c r="G83" i="36"/>
  <c r="I43" i="36"/>
  <c r="G77" i="7"/>
  <c r="I37" i="7"/>
  <c r="G80" i="9"/>
  <c r="I40" i="9"/>
  <c r="G83" i="9"/>
  <c r="I83" i="9" s="1"/>
  <c r="I43" i="9"/>
  <c r="G78" i="11"/>
  <c r="I38" i="11"/>
  <c r="G82" i="11"/>
  <c r="I82" i="11" s="1"/>
  <c r="I42" i="11"/>
  <c r="G77" i="12"/>
  <c r="I37" i="12"/>
  <c r="G78" i="12"/>
  <c r="J78" i="12" s="1"/>
  <c r="I38" i="12"/>
  <c r="G80" i="13"/>
  <c r="I40" i="13"/>
  <c r="G81" i="13"/>
  <c r="J81" i="13" s="1"/>
  <c r="I41" i="13"/>
  <c r="G77" i="14"/>
  <c r="I37" i="14"/>
  <c r="G78" i="7"/>
  <c r="I38" i="7"/>
  <c r="G82" i="7"/>
  <c r="I42" i="7"/>
  <c r="G77" i="8"/>
  <c r="H77" i="8" s="1"/>
  <c r="I37" i="8"/>
  <c r="G78" i="8"/>
  <c r="I38" i="8"/>
  <c r="G79" i="8"/>
  <c r="J79" i="8" s="1"/>
  <c r="I39" i="8"/>
  <c r="G83" i="8"/>
  <c r="I43" i="8"/>
  <c r="G79" i="9"/>
  <c r="J79" i="9" s="1"/>
  <c r="I39" i="9"/>
  <c r="G81" i="9"/>
  <c r="I41" i="9"/>
  <c r="G80" i="10"/>
  <c r="J80" i="10" s="1"/>
  <c r="I40" i="10"/>
  <c r="G83" i="10"/>
  <c r="I43" i="10"/>
  <c r="G81" i="11"/>
  <c r="H81" i="11" s="1"/>
  <c r="I41" i="11"/>
  <c r="G81" i="12"/>
  <c r="I41" i="12"/>
  <c r="G82" i="12"/>
  <c r="I82" i="12" s="1"/>
  <c r="I42" i="12"/>
  <c r="G83" i="12"/>
  <c r="I43" i="12"/>
  <c r="G77" i="13"/>
  <c r="J77" i="13" s="1"/>
  <c r="I37" i="13"/>
  <c r="G82" i="13"/>
  <c r="I42" i="13"/>
  <c r="G78" i="14"/>
  <c r="I38" i="14"/>
  <c r="G81" i="14"/>
  <c r="I41" i="14"/>
  <c r="G83" i="14"/>
  <c r="H83" i="14" s="1"/>
  <c r="I43" i="14"/>
  <c r="G78" i="15"/>
  <c r="I38" i="15"/>
  <c r="G82" i="15"/>
  <c r="I82" i="15" s="1"/>
  <c r="I42" i="15"/>
  <c r="G83" i="15"/>
  <c r="I43" i="15"/>
  <c r="G80" i="16"/>
  <c r="I40" i="16"/>
  <c r="G77" i="16"/>
  <c r="G83" i="16"/>
  <c r="K83" i="16" s="1"/>
  <c r="I20" i="17"/>
  <c r="G77" i="17"/>
  <c r="I37" i="17"/>
  <c r="G79" i="17"/>
  <c r="K79" i="17" s="1"/>
  <c r="I39" i="17"/>
  <c r="G82" i="17"/>
  <c r="I42" i="17"/>
  <c r="G78" i="18"/>
  <c r="I38" i="18"/>
  <c r="G79" i="18"/>
  <c r="I39" i="18"/>
  <c r="D40" i="19"/>
  <c r="G78" i="19"/>
  <c r="H78" i="19" s="1"/>
  <c r="I38" i="19"/>
  <c r="G80" i="19"/>
  <c r="I40" i="19"/>
  <c r="G81" i="19"/>
  <c r="I41" i="19"/>
  <c r="G79" i="20"/>
  <c r="I39" i="20"/>
  <c r="G81" i="20"/>
  <c r="H81" i="20" s="1"/>
  <c r="I41" i="20"/>
  <c r="G83" i="20"/>
  <c r="I43" i="20"/>
  <c r="G77" i="21"/>
  <c r="J77" i="21" s="1"/>
  <c r="I37" i="21"/>
  <c r="G81" i="21"/>
  <c r="I41" i="21"/>
  <c r="G82" i="22"/>
  <c r="I82" i="22" s="1"/>
  <c r="I42" i="22"/>
  <c r="G83" i="23"/>
  <c r="I43" i="23"/>
  <c r="G78" i="24"/>
  <c r="I78" i="24" s="1"/>
  <c r="I38" i="24"/>
  <c r="G81" i="24"/>
  <c r="I41" i="24"/>
  <c r="G83" i="25"/>
  <c r="I83" i="25" s="1"/>
  <c r="I43" i="25"/>
  <c r="G80" i="25"/>
  <c r="G81" i="26"/>
  <c r="I81" i="26" s="1"/>
  <c r="I41" i="26"/>
  <c r="G78" i="26"/>
  <c r="G79" i="27"/>
  <c r="I39" i="27"/>
  <c r="G77" i="28"/>
  <c r="J77" i="28" s="1"/>
  <c r="I37" i="28"/>
  <c r="G79" i="28"/>
  <c r="I39" i="28"/>
  <c r="G82" i="28"/>
  <c r="I42" i="28"/>
  <c r="D43" i="29"/>
  <c r="G81" i="29"/>
  <c r="K81" i="29" s="1"/>
  <c r="I41" i="29"/>
  <c r="G83" i="29"/>
  <c r="I43" i="29"/>
  <c r="G82" i="30"/>
  <c r="K82" i="30" s="1"/>
  <c r="I42" i="30"/>
  <c r="G81" i="30"/>
  <c r="G83" i="30"/>
  <c r="G78" i="31"/>
  <c r="K78" i="31" s="1"/>
  <c r="I38" i="31"/>
  <c r="G80" i="31"/>
  <c r="K80" i="31" s="1"/>
  <c r="I40" i="31"/>
  <c r="G77" i="31"/>
  <c r="K77" i="31" s="1"/>
  <c r="G80" i="32"/>
  <c r="I80" i="32" s="1"/>
  <c r="I40" i="32"/>
  <c r="G79" i="32"/>
  <c r="G78" i="33"/>
  <c r="K78" i="33" s="1"/>
  <c r="I38" i="33"/>
  <c r="G81" i="33"/>
  <c r="I41" i="33"/>
  <c r="G82" i="33"/>
  <c r="K82" i="33" s="1"/>
  <c r="G78" i="34"/>
  <c r="K78" i="34" s="1"/>
  <c r="I38" i="34"/>
  <c r="G80" i="34"/>
  <c r="I40" i="34"/>
  <c r="G82" i="34"/>
  <c r="I82" i="34" s="1"/>
  <c r="I42" i="34"/>
  <c r="G83" i="34"/>
  <c r="I20" i="35"/>
  <c r="G80" i="35"/>
  <c r="I80" i="35" s="1"/>
  <c r="I40" i="35"/>
  <c r="G82" i="36"/>
  <c r="I42" i="36"/>
  <c r="G81" i="36"/>
  <c r="I81" i="36" s="1"/>
  <c r="D25" i="24"/>
  <c r="D37" i="24" s="1"/>
  <c r="C37" i="24"/>
  <c r="B52" i="24" s="1"/>
  <c r="G52" i="24" s="1"/>
  <c r="C39" i="26"/>
  <c r="B54" i="26" s="1"/>
  <c r="G54" i="26" s="1"/>
  <c r="D27" i="26"/>
  <c r="G83" i="32"/>
  <c r="D29" i="10"/>
  <c r="D41" i="10" s="1"/>
  <c r="C39" i="10"/>
  <c r="B54" i="10" s="1"/>
  <c r="G54" i="10" s="1"/>
  <c r="D28" i="11"/>
  <c r="D40" i="11" s="1"/>
  <c r="D53" i="13"/>
  <c r="D40" i="14"/>
  <c r="C40" i="14"/>
  <c r="B55" i="14" s="1"/>
  <c r="G55" i="14" s="1"/>
  <c r="D26" i="15"/>
  <c r="D38" i="15" s="1"/>
  <c r="I32" i="16"/>
  <c r="D31" i="16"/>
  <c r="D43" i="16" s="1"/>
  <c r="J79" i="18"/>
  <c r="J83" i="18"/>
  <c r="I83" i="18"/>
  <c r="H83" i="18"/>
  <c r="G83" i="21"/>
  <c r="D20" i="26"/>
  <c r="D22" i="26" s="1"/>
  <c r="D37" i="26"/>
  <c r="C37" i="26"/>
  <c r="B52" i="26" s="1"/>
  <c r="G52" i="26" s="1"/>
  <c r="D31" i="27"/>
  <c r="D43" i="27" s="1"/>
  <c r="C43" i="27"/>
  <c r="B58" i="27" s="1"/>
  <c r="G58" i="27" s="1"/>
  <c r="C40" i="31"/>
  <c r="B55" i="31" s="1"/>
  <c r="G55" i="31" s="1"/>
  <c r="D28" i="31"/>
  <c r="D40" i="31" s="1"/>
  <c r="C37" i="32"/>
  <c r="B52" i="32" s="1"/>
  <c r="D25" i="32"/>
  <c r="D37" i="32" s="1"/>
  <c r="C43" i="36"/>
  <c r="B58" i="36" s="1"/>
  <c r="G58" i="36" s="1"/>
  <c r="D31" i="36"/>
  <c r="D43" i="36" s="1"/>
  <c r="C40" i="9"/>
  <c r="B55" i="9" s="1"/>
  <c r="G55" i="9" s="1"/>
  <c r="D53" i="10"/>
  <c r="D29" i="8"/>
  <c r="D41" i="8" s="1"/>
  <c r="D20" i="9"/>
  <c r="D22" i="9" s="1"/>
  <c r="E44" i="11"/>
  <c r="C39" i="12"/>
  <c r="B54" i="12" s="1"/>
  <c r="G54" i="12" s="1"/>
  <c r="D27" i="12"/>
  <c r="D39" i="12" s="1"/>
  <c r="D20" i="15"/>
  <c r="D22" i="15" s="1"/>
  <c r="D25" i="15"/>
  <c r="D37" i="15" s="1"/>
  <c r="C38" i="17"/>
  <c r="B53" i="17" s="1"/>
  <c r="G53" i="17" s="1"/>
  <c r="D26" i="17"/>
  <c r="C38" i="23"/>
  <c r="B53" i="23" s="1"/>
  <c r="G53" i="23" s="1"/>
  <c r="D26" i="23"/>
  <c r="D38" i="23" s="1"/>
  <c r="D25" i="28"/>
  <c r="D37" i="28" s="1"/>
  <c r="C37" i="28"/>
  <c r="B52" i="28" s="1"/>
  <c r="G52" i="28" s="1"/>
  <c r="J77" i="31"/>
  <c r="I77" i="31"/>
  <c r="H77" i="31"/>
  <c r="C43" i="35"/>
  <c r="B58" i="35" s="1"/>
  <c r="G58" i="35" s="1"/>
  <c r="D31" i="35"/>
  <c r="D43" i="35" s="1"/>
  <c r="D26" i="36"/>
  <c r="D38" i="36" s="1"/>
  <c r="C38" i="36"/>
  <c r="B53" i="36" s="1"/>
  <c r="G53" i="36" s="1"/>
  <c r="C40" i="36"/>
  <c r="B55" i="36" s="1"/>
  <c r="G55" i="36" s="1"/>
  <c r="D28" i="36"/>
  <c r="D40" i="36" s="1"/>
  <c r="D28" i="37"/>
  <c r="D40" i="37" s="1"/>
  <c r="C40" i="37"/>
  <c r="B55" i="37" s="1"/>
  <c r="G55" i="37" s="1"/>
  <c r="G78" i="20"/>
  <c r="B44" i="20"/>
  <c r="C43" i="21"/>
  <c r="B58" i="21" s="1"/>
  <c r="G58" i="21" s="1"/>
  <c r="D31" i="21"/>
  <c r="D43" i="21" s="1"/>
  <c r="D31" i="23"/>
  <c r="D43" i="23" s="1"/>
  <c r="C43" i="23"/>
  <c r="B58" i="23" s="1"/>
  <c r="G58" i="23" s="1"/>
  <c r="D25" i="7"/>
  <c r="D37" i="7" s="1"/>
  <c r="D27" i="7"/>
  <c r="D39" i="7" s="1"/>
  <c r="D27" i="9"/>
  <c r="D39" i="9" s="1"/>
  <c r="D42" i="10"/>
  <c r="D20" i="12"/>
  <c r="D22" i="12" s="1"/>
  <c r="D29" i="7"/>
  <c r="D41" i="7" s="1"/>
  <c r="C42" i="8"/>
  <c r="B57" i="8" s="1"/>
  <c r="C43" i="10"/>
  <c r="B58" i="10" s="1"/>
  <c r="G58" i="10" s="1"/>
  <c r="I32" i="11"/>
  <c r="C41" i="11"/>
  <c r="B56" i="11" s="1"/>
  <c r="G56" i="11" s="1"/>
  <c r="I20" i="12"/>
  <c r="D58" i="12"/>
  <c r="I58" i="12"/>
  <c r="D26" i="13"/>
  <c r="D38" i="13" s="1"/>
  <c r="D31" i="13"/>
  <c r="D43" i="13" s="1"/>
  <c r="C41" i="18"/>
  <c r="B56" i="18" s="1"/>
  <c r="G56" i="18" s="1"/>
  <c r="D29" i="18"/>
  <c r="D41" i="18" s="1"/>
  <c r="D54" i="19"/>
  <c r="D53" i="19"/>
  <c r="C42" i="20"/>
  <c r="B57" i="20" s="1"/>
  <c r="G57" i="20" s="1"/>
  <c r="D30" i="20"/>
  <c r="D42" i="20" s="1"/>
  <c r="I52" i="20"/>
  <c r="I80" i="29"/>
  <c r="J81" i="31"/>
  <c r="G81" i="16"/>
  <c r="K81" i="16" s="1"/>
  <c r="C38" i="20"/>
  <c r="B53" i="20" s="1"/>
  <c r="G53" i="20" s="1"/>
  <c r="C41" i="20"/>
  <c r="B56" i="20" s="1"/>
  <c r="G56" i="20" s="1"/>
  <c r="D40" i="22"/>
  <c r="B44" i="22"/>
  <c r="D42" i="23"/>
  <c r="C42" i="23"/>
  <c r="B57" i="23" s="1"/>
  <c r="G57" i="23" s="1"/>
  <c r="C41" i="24"/>
  <c r="B56" i="24" s="1"/>
  <c r="G56" i="24" s="1"/>
  <c r="D39" i="25"/>
  <c r="D31" i="25"/>
  <c r="D43" i="25" s="1"/>
  <c r="C43" i="25"/>
  <c r="B58" i="25" s="1"/>
  <c r="G58" i="25" s="1"/>
  <c r="C42" i="29"/>
  <c r="B57" i="29" s="1"/>
  <c r="G57" i="29" s="1"/>
  <c r="D30" i="29"/>
  <c r="D42" i="29" s="1"/>
  <c r="G78" i="30"/>
  <c r="K78" i="30" s="1"/>
  <c r="D31" i="32"/>
  <c r="D43" i="32" s="1"/>
  <c r="C43" i="32"/>
  <c r="B58" i="32" s="1"/>
  <c r="G58" i="32" s="1"/>
  <c r="D29" i="33"/>
  <c r="D41" i="33" s="1"/>
  <c r="C41" i="33"/>
  <c r="B56" i="33" s="1"/>
  <c r="G56" i="33" s="1"/>
  <c r="C40" i="35"/>
  <c r="B55" i="35" s="1"/>
  <c r="G55" i="35" s="1"/>
  <c r="J81" i="35"/>
  <c r="D25" i="17"/>
  <c r="D37" i="17" s="1"/>
  <c r="D20" i="18"/>
  <c r="D22" i="18" s="1"/>
  <c r="I20" i="19"/>
  <c r="H81" i="19"/>
  <c r="D28" i="21"/>
  <c r="D40" i="21" s="1"/>
  <c r="C39" i="21"/>
  <c r="B54" i="21" s="1"/>
  <c r="G54" i="21" s="1"/>
  <c r="C40" i="22"/>
  <c r="B55" i="22" s="1"/>
  <c r="G55" i="22" s="1"/>
  <c r="I20" i="23"/>
  <c r="I20" i="24"/>
  <c r="I32" i="24"/>
  <c r="D31" i="24"/>
  <c r="D43" i="24" s="1"/>
  <c r="E44" i="27"/>
  <c r="C38" i="27"/>
  <c r="B53" i="27" s="1"/>
  <c r="G53" i="27" s="1"/>
  <c r="I32" i="29"/>
  <c r="E44" i="29"/>
  <c r="C38" i="30"/>
  <c r="B53" i="30" s="1"/>
  <c r="G53" i="30" s="1"/>
  <c r="D53" i="32"/>
  <c r="C42" i="35"/>
  <c r="B57" i="35" s="1"/>
  <c r="G57" i="35" s="1"/>
  <c r="D30" i="35"/>
  <c r="D42" i="35" s="1"/>
  <c r="C37" i="36"/>
  <c r="B52" i="36" s="1"/>
  <c r="G52" i="36" s="1"/>
  <c r="D25" i="36"/>
  <c r="D37" i="36" s="1"/>
  <c r="C43" i="37"/>
  <c r="B58" i="37" s="1"/>
  <c r="G58" i="37" s="1"/>
  <c r="D31" i="37"/>
  <c r="D43" i="37" s="1"/>
  <c r="I32" i="12"/>
  <c r="I20" i="14"/>
  <c r="D38" i="17"/>
  <c r="D30" i="17"/>
  <c r="D42" i="17" s="1"/>
  <c r="C39" i="17"/>
  <c r="B54" i="17" s="1"/>
  <c r="G54" i="17" s="1"/>
  <c r="D25" i="18"/>
  <c r="D37" i="18" s="1"/>
  <c r="D26" i="19"/>
  <c r="D38" i="19" s="1"/>
  <c r="I32" i="21"/>
  <c r="D20" i="22"/>
  <c r="D22" i="22" s="1"/>
  <c r="D41" i="22"/>
  <c r="C41" i="22"/>
  <c r="B56" i="22" s="1"/>
  <c r="G56" i="22" s="1"/>
  <c r="I32" i="23"/>
  <c r="D39" i="23"/>
  <c r="E44" i="24"/>
  <c r="D26" i="25"/>
  <c r="D38" i="25" s="1"/>
  <c r="C39" i="25"/>
  <c r="B54" i="25" s="1"/>
  <c r="G54" i="25" s="1"/>
  <c r="I20" i="27"/>
  <c r="D39" i="27"/>
  <c r="F44" i="27"/>
  <c r="C39" i="27"/>
  <c r="B54" i="27" s="1"/>
  <c r="G54" i="27" s="1"/>
  <c r="D30" i="28"/>
  <c r="D42" i="28" s="1"/>
  <c r="C42" i="28"/>
  <c r="B57" i="28" s="1"/>
  <c r="G57" i="28" s="1"/>
  <c r="F44" i="29"/>
  <c r="C40" i="29"/>
  <c r="B55" i="29" s="1"/>
  <c r="G55" i="29" s="1"/>
  <c r="D38" i="30"/>
  <c r="D20" i="30"/>
  <c r="D22" i="30" s="1"/>
  <c r="I32" i="31"/>
  <c r="D26" i="32"/>
  <c r="D38" i="32" s="1"/>
  <c r="C42" i="34"/>
  <c r="B57" i="34" s="1"/>
  <c r="G57" i="34" s="1"/>
  <c r="C39" i="35"/>
  <c r="B54" i="35" s="1"/>
  <c r="D27" i="35"/>
  <c r="D39" i="35" s="1"/>
  <c r="I32" i="28"/>
  <c r="C41" i="28"/>
  <c r="B56" i="28" s="1"/>
  <c r="G56" i="28" s="1"/>
  <c r="I20" i="30"/>
  <c r="F44" i="30"/>
  <c r="E44" i="31"/>
  <c r="I32" i="33"/>
  <c r="B44" i="33"/>
  <c r="I32" i="35"/>
  <c r="F44" i="36"/>
  <c r="D39" i="37"/>
  <c r="I20" i="25"/>
  <c r="E44" i="25"/>
  <c r="D40" i="26"/>
  <c r="D55" i="27"/>
  <c r="D31" i="28"/>
  <c r="D43" i="28" s="1"/>
  <c r="D39" i="30"/>
  <c r="B44" i="30"/>
  <c r="I82" i="30"/>
  <c r="D39" i="32"/>
  <c r="D20" i="33"/>
  <c r="D22" i="33" s="1"/>
  <c r="C37" i="33"/>
  <c r="B52" i="33" s="1"/>
  <c r="G52" i="33" s="1"/>
  <c r="D42" i="34"/>
  <c r="D29" i="34"/>
  <c r="D41" i="34" s="1"/>
  <c r="D30" i="37"/>
  <c r="D42" i="37" s="1"/>
  <c r="G44" i="37"/>
  <c r="F44" i="15"/>
  <c r="I20" i="15"/>
  <c r="G80" i="15"/>
  <c r="I32" i="14"/>
  <c r="I32" i="13"/>
  <c r="G78" i="13"/>
  <c r="F44" i="12"/>
  <c r="D38" i="12"/>
  <c r="D42" i="12"/>
  <c r="B44" i="12"/>
  <c r="I20" i="10"/>
  <c r="D43" i="10"/>
  <c r="I32" i="9"/>
  <c r="D43" i="9"/>
  <c r="I32" i="8"/>
  <c r="F44" i="8"/>
  <c r="D42" i="8"/>
  <c r="I20" i="8"/>
  <c r="D20" i="8"/>
  <c r="D22" i="8" s="1"/>
  <c r="G80" i="7"/>
  <c r="I32" i="7"/>
  <c r="F44" i="7"/>
  <c r="J88" i="7" s="1"/>
  <c r="I32" i="37"/>
  <c r="I20" i="37"/>
  <c r="I39" i="37"/>
  <c r="I41" i="37"/>
  <c r="D20" i="37"/>
  <c r="D22" i="37" s="1"/>
  <c r="I40" i="37"/>
  <c r="H81" i="37"/>
  <c r="I81" i="37"/>
  <c r="I77" i="37"/>
  <c r="H77" i="37"/>
  <c r="I54" i="24"/>
  <c r="D54" i="24"/>
  <c r="D55" i="26"/>
  <c r="D52" i="24"/>
  <c r="D55" i="28"/>
  <c r="I55" i="28"/>
  <c r="G80" i="22"/>
  <c r="K80" i="22" s="1"/>
  <c r="G82" i="23"/>
  <c r="K82" i="23" s="1"/>
  <c r="E44" i="23"/>
  <c r="G83" i="24"/>
  <c r="K83" i="24" s="1"/>
  <c r="G78" i="25"/>
  <c r="K78" i="25" s="1"/>
  <c r="G79" i="26"/>
  <c r="K79" i="26" s="1"/>
  <c r="D58" i="26"/>
  <c r="C37" i="27"/>
  <c r="B52" i="27" s="1"/>
  <c r="G52" i="27" s="1"/>
  <c r="D25" i="27"/>
  <c r="D37" i="27" s="1"/>
  <c r="G78" i="27"/>
  <c r="K78" i="27" s="1"/>
  <c r="G82" i="27"/>
  <c r="K82" i="27" s="1"/>
  <c r="J83" i="27"/>
  <c r="I83" i="27"/>
  <c r="H83" i="27"/>
  <c r="C38" i="31"/>
  <c r="B53" i="31" s="1"/>
  <c r="G53" i="31" s="1"/>
  <c r="D26" i="31"/>
  <c r="D38" i="31" s="1"/>
  <c r="C38" i="22"/>
  <c r="B53" i="22" s="1"/>
  <c r="G53" i="22" s="1"/>
  <c r="D26" i="22"/>
  <c r="D20" i="23"/>
  <c r="D22" i="23" s="1"/>
  <c r="D29" i="23"/>
  <c r="D41" i="23" s="1"/>
  <c r="C42" i="24"/>
  <c r="B57" i="24" s="1"/>
  <c r="G57" i="24" s="1"/>
  <c r="D30" i="24"/>
  <c r="D42" i="24" s="1"/>
  <c r="F44" i="24"/>
  <c r="J77" i="24"/>
  <c r="I77" i="24"/>
  <c r="D25" i="25"/>
  <c r="D37" i="25" s="1"/>
  <c r="C41" i="27"/>
  <c r="B56" i="27" s="1"/>
  <c r="G56" i="27" s="1"/>
  <c r="D29" i="27"/>
  <c r="D41" i="27" s="1"/>
  <c r="G81" i="28"/>
  <c r="K81" i="28" s="1"/>
  <c r="I78" i="31"/>
  <c r="J78" i="31"/>
  <c r="H78" i="31"/>
  <c r="I54" i="31"/>
  <c r="D54" i="31"/>
  <c r="G83" i="22"/>
  <c r="K83" i="22" s="1"/>
  <c r="I78" i="22"/>
  <c r="H78" i="22"/>
  <c r="C40" i="23"/>
  <c r="B55" i="23" s="1"/>
  <c r="G55" i="23" s="1"/>
  <c r="D28" i="23"/>
  <c r="D40" i="23" s="1"/>
  <c r="G77" i="23"/>
  <c r="K77" i="23" s="1"/>
  <c r="B44" i="23"/>
  <c r="I56" i="23"/>
  <c r="D40" i="24"/>
  <c r="D27" i="24"/>
  <c r="D39" i="24" s="1"/>
  <c r="G79" i="24"/>
  <c r="K79" i="24" s="1"/>
  <c r="G80" i="24"/>
  <c r="K80" i="24" s="1"/>
  <c r="D58" i="24"/>
  <c r="H77" i="24"/>
  <c r="I32" i="25"/>
  <c r="G81" i="25"/>
  <c r="K81" i="25" s="1"/>
  <c r="G82" i="25"/>
  <c r="K82" i="25" s="1"/>
  <c r="I53" i="25"/>
  <c r="D39" i="26"/>
  <c r="D31" i="26"/>
  <c r="D43" i="26" s="1"/>
  <c r="E44" i="26"/>
  <c r="G83" i="26"/>
  <c r="K83" i="26" s="1"/>
  <c r="B44" i="26"/>
  <c r="I82" i="26"/>
  <c r="H82" i="26"/>
  <c r="F44" i="28"/>
  <c r="C41" i="29"/>
  <c r="B56" i="29" s="1"/>
  <c r="G56" i="29" s="1"/>
  <c r="D29" i="29"/>
  <c r="D41" i="29" s="1"/>
  <c r="G78" i="29"/>
  <c r="K78" i="29" s="1"/>
  <c r="I79" i="29"/>
  <c r="J79" i="29"/>
  <c r="C41" i="30"/>
  <c r="B56" i="30" s="1"/>
  <c r="G56" i="30" s="1"/>
  <c r="D29" i="30"/>
  <c r="D41" i="30" s="1"/>
  <c r="G81" i="32"/>
  <c r="K81" i="32" s="1"/>
  <c r="G82" i="32"/>
  <c r="K82" i="32" s="1"/>
  <c r="E44" i="33"/>
  <c r="J79" i="34"/>
  <c r="G79" i="22"/>
  <c r="K79" i="22" s="1"/>
  <c r="D54" i="22"/>
  <c r="I58" i="22"/>
  <c r="D58" i="22"/>
  <c r="G81" i="23"/>
  <c r="K81" i="23" s="1"/>
  <c r="B44" i="24"/>
  <c r="C40" i="25"/>
  <c r="B55" i="25" s="1"/>
  <c r="G55" i="25" s="1"/>
  <c r="D28" i="25"/>
  <c r="D40" i="25" s="1"/>
  <c r="G77" i="25"/>
  <c r="K77" i="25" s="1"/>
  <c r="B44" i="25"/>
  <c r="I52" i="25"/>
  <c r="G80" i="26"/>
  <c r="K80" i="26" s="1"/>
  <c r="I52" i="29"/>
  <c r="D52" i="29"/>
  <c r="G83" i="33"/>
  <c r="K83" i="33" s="1"/>
  <c r="J82" i="24"/>
  <c r="J79" i="25"/>
  <c r="I79" i="25"/>
  <c r="C38" i="26"/>
  <c r="B53" i="26" s="1"/>
  <c r="G53" i="26" s="1"/>
  <c r="D26" i="26"/>
  <c r="D53" i="28"/>
  <c r="I53" i="28"/>
  <c r="C38" i="33"/>
  <c r="B53" i="33" s="1"/>
  <c r="G53" i="33" s="1"/>
  <c r="D26" i="33"/>
  <c r="C43" i="33"/>
  <c r="B58" i="33" s="1"/>
  <c r="G58" i="33" s="1"/>
  <c r="D31" i="33"/>
  <c r="D43" i="33" s="1"/>
  <c r="D31" i="22"/>
  <c r="D43" i="22" s="1"/>
  <c r="E44" i="22"/>
  <c r="G78" i="23"/>
  <c r="K78" i="23" s="1"/>
  <c r="C42" i="22"/>
  <c r="B57" i="22" s="1"/>
  <c r="G57" i="22" s="1"/>
  <c r="D30" i="22"/>
  <c r="D42" i="22" s="1"/>
  <c r="F44" i="22"/>
  <c r="J78" i="22"/>
  <c r="J81" i="22"/>
  <c r="I81" i="22"/>
  <c r="D25" i="23"/>
  <c r="J80" i="23"/>
  <c r="C38" i="24"/>
  <c r="B53" i="24" s="1"/>
  <c r="G53" i="24" s="1"/>
  <c r="D26" i="24"/>
  <c r="D38" i="24" s="1"/>
  <c r="D20" i="25"/>
  <c r="D22" i="25" s="1"/>
  <c r="D29" i="25"/>
  <c r="D41" i="25" s="1"/>
  <c r="C42" i="26"/>
  <c r="B57" i="26" s="1"/>
  <c r="G57" i="26" s="1"/>
  <c r="D30" i="26"/>
  <c r="D42" i="26" s="1"/>
  <c r="F44" i="26"/>
  <c r="J82" i="26"/>
  <c r="D20" i="27"/>
  <c r="D22" i="27" s="1"/>
  <c r="D38" i="27"/>
  <c r="D57" i="27"/>
  <c r="D20" i="28"/>
  <c r="D22" i="28" s="1"/>
  <c r="D41" i="28"/>
  <c r="C39" i="28"/>
  <c r="B54" i="28" s="1"/>
  <c r="G54" i="28" s="1"/>
  <c r="D27" i="28"/>
  <c r="B44" i="28"/>
  <c r="C38" i="29"/>
  <c r="B53" i="29" s="1"/>
  <c r="G53" i="29" s="1"/>
  <c r="D26" i="29"/>
  <c r="D38" i="29" s="1"/>
  <c r="D58" i="31"/>
  <c r="I32" i="32"/>
  <c r="C41" i="32"/>
  <c r="B56" i="32" s="1"/>
  <c r="G56" i="32" s="1"/>
  <c r="D29" i="32"/>
  <c r="D41" i="32" s="1"/>
  <c r="I82" i="33"/>
  <c r="H82" i="33"/>
  <c r="J82" i="33"/>
  <c r="G77" i="34"/>
  <c r="K77" i="34" s="1"/>
  <c r="B44" i="34"/>
  <c r="D28" i="27"/>
  <c r="D40" i="27" s="1"/>
  <c r="B44" i="27"/>
  <c r="G77" i="27"/>
  <c r="K77" i="27" s="1"/>
  <c r="G81" i="27"/>
  <c r="K81" i="27" s="1"/>
  <c r="D40" i="28"/>
  <c r="D26" i="28"/>
  <c r="D38" i="28" s="1"/>
  <c r="E44" i="28"/>
  <c r="I58" i="28"/>
  <c r="H77" i="28"/>
  <c r="D25" i="29"/>
  <c r="G77" i="29"/>
  <c r="K77" i="29" s="1"/>
  <c r="B44" i="29"/>
  <c r="C40" i="30"/>
  <c r="B55" i="30" s="1"/>
  <c r="G55" i="30" s="1"/>
  <c r="D28" i="30"/>
  <c r="D40" i="30" s="1"/>
  <c r="I77" i="30"/>
  <c r="G80" i="30"/>
  <c r="K80" i="30" s="1"/>
  <c r="D57" i="31"/>
  <c r="F44" i="31"/>
  <c r="J88" i="31" s="1"/>
  <c r="G79" i="31"/>
  <c r="K79" i="31" s="1"/>
  <c r="I82" i="31"/>
  <c r="H82" i="31"/>
  <c r="D55" i="31"/>
  <c r="D20" i="32"/>
  <c r="D22" i="32" s="1"/>
  <c r="D42" i="32"/>
  <c r="D52" i="33"/>
  <c r="C40" i="34"/>
  <c r="B55" i="34" s="1"/>
  <c r="G55" i="34" s="1"/>
  <c r="D28" i="34"/>
  <c r="D40" i="34" s="1"/>
  <c r="I58" i="34"/>
  <c r="D58" i="34"/>
  <c r="C39" i="36"/>
  <c r="B54" i="36" s="1"/>
  <c r="G54" i="36" s="1"/>
  <c r="D27" i="36"/>
  <c r="D39" i="36" s="1"/>
  <c r="I83" i="37"/>
  <c r="H83" i="37"/>
  <c r="J83" i="37"/>
  <c r="I80" i="28"/>
  <c r="D20" i="29"/>
  <c r="D22" i="29" s="1"/>
  <c r="G82" i="29"/>
  <c r="K82" i="29" s="1"/>
  <c r="C37" i="30"/>
  <c r="B52" i="30" s="1"/>
  <c r="G52" i="30" s="1"/>
  <c r="D25" i="30"/>
  <c r="E44" i="30"/>
  <c r="J79" i="30"/>
  <c r="I79" i="30"/>
  <c r="D27" i="31"/>
  <c r="D39" i="31" s="1"/>
  <c r="D30" i="31"/>
  <c r="D42" i="31" s="1"/>
  <c r="J82" i="31"/>
  <c r="D37" i="33"/>
  <c r="I78" i="33"/>
  <c r="H78" i="33"/>
  <c r="J78" i="33"/>
  <c r="C37" i="34"/>
  <c r="B52" i="34" s="1"/>
  <c r="G52" i="34" s="1"/>
  <c r="D25" i="34"/>
  <c r="D37" i="34" s="1"/>
  <c r="E44" i="34"/>
  <c r="H80" i="34"/>
  <c r="G79" i="35"/>
  <c r="K79" i="35" s="1"/>
  <c r="G79" i="36"/>
  <c r="K79" i="36" s="1"/>
  <c r="B44" i="36"/>
  <c r="C39" i="30"/>
  <c r="B54" i="30" s="1"/>
  <c r="G54" i="30" s="1"/>
  <c r="D20" i="31"/>
  <c r="D22" i="31" s="1"/>
  <c r="D43" i="31"/>
  <c r="D37" i="31"/>
  <c r="C41" i="31"/>
  <c r="B56" i="31" s="1"/>
  <c r="G56" i="31" s="1"/>
  <c r="G83" i="31"/>
  <c r="K83" i="31" s="1"/>
  <c r="C42" i="33"/>
  <c r="B57" i="33" s="1"/>
  <c r="G57" i="33" s="1"/>
  <c r="D30" i="33"/>
  <c r="D42" i="33" s="1"/>
  <c r="F44" i="33"/>
  <c r="J77" i="33"/>
  <c r="H81" i="34"/>
  <c r="J81" i="34"/>
  <c r="D40" i="35"/>
  <c r="F44" i="35"/>
  <c r="I32" i="36"/>
  <c r="D30" i="36"/>
  <c r="D42" i="36" s="1"/>
  <c r="C42" i="36"/>
  <c r="B57" i="36" s="1"/>
  <c r="G57" i="36" s="1"/>
  <c r="D53" i="37"/>
  <c r="I42" i="37"/>
  <c r="G82" i="37"/>
  <c r="K82" i="37" s="1"/>
  <c r="I43" i="37"/>
  <c r="J78" i="37"/>
  <c r="I78" i="37"/>
  <c r="H78" i="37"/>
  <c r="I32" i="30"/>
  <c r="B44" i="31"/>
  <c r="C40" i="32"/>
  <c r="B55" i="32" s="1"/>
  <c r="G55" i="32" s="1"/>
  <c r="D28" i="32"/>
  <c r="D40" i="32" s="1"/>
  <c r="G77" i="32"/>
  <c r="K77" i="32" s="1"/>
  <c r="B44" i="32"/>
  <c r="G78" i="32"/>
  <c r="K78" i="32" s="1"/>
  <c r="G79" i="33"/>
  <c r="K79" i="33" s="1"/>
  <c r="G80" i="33"/>
  <c r="K80" i="33" s="1"/>
  <c r="I54" i="33"/>
  <c r="D54" i="33"/>
  <c r="I32" i="34"/>
  <c r="D58" i="35"/>
  <c r="D52" i="36"/>
  <c r="C41" i="37"/>
  <c r="B56" i="37" s="1"/>
  <c r="G56" i="37" s="1"/>
  <c r="D29" i="37"/>
  <c r="D41" i="37" s="1"/>
  <c r="C39" i="34"/>
  <c r="B54" i="34" s="1"/>
  <c r="G54" i="34" s="1"/>
  <c r="D20" i="35"/>
  <c r="D22" i="35" s="1"/>
  <c r="C41" i="35"/>
  <c r="B56" i="35" s="1"/>
  <c r="G56" i="35" s="1"/>
  <c r="D29" i="35"/>
  <c r="D41" i="35" s="1"/>
  <c r="G82" i="35"/>
  <c r="K82" i="35" s="1"/>
  <c r="D56" i="36"/>
  <c r="C37" i="37"/>
  <c r="B52" i="37" s="1"/>
  <c r="G52" i="37" s="1"/>
  <c r="D25" i="37"/>
  <c r="E44" i="37"/>
  <c r="H80" i="37"/>
  <c r="J80" i="37"/>
  <c r="I80" i="37"/>
  <c r="D31" i="34"/>
  <c r="D43" i="34" s="1"/>
  <c r="C37" i="35"/>
  <c r="B52" i="35" s="1"/>
  <c r="G52" i="35" s="1"/>
  <c r="D25" i="35"/>
  <c r="G77" i="35"/>
  <c r="K77" i="35" s="1"/>
  <c r="B44" i="35"/>
  <c r="G78" i="35"/>
  <c r="K78" i="35" s="1"/>
  <c r="I83" i="35"/>
  <c r="H83" i="35"/>
  <c r="I77" i="36"/>
  <c r="H77" i="36"/>
  <c r="J77" i="36"/>
  <c r="D57" i="37"/>
  <c r="F44" i="37"/>
  <c r="E44" i="36"/>
  <c r="I37" i="37"/>
  <c r="B44" i="37"/>
  <c r="I38" i="37"/>
  <c r="B90" i="37"/>
  <c r="G79" i="37"/>
  <c r="K79" i="37" s="1"/>
  <c r="J77" i="37"/>
  <c r="I78" i="14"/>
  <c r="I54" i="16"/>
  <c r="D54" i="16"/>
  <c r="D57" i="14"/>
  <c r="D58" i="16"/>
  <c r="I57" i="16"/>
  <c r="D57" i="16"/>
  <c r="D52" i="17"/>
  <c r="D55" i="17"/>
  <c r="G80" i="17"/>
  <c r="K80" i="17" s="1"/>
  <c r="G83" i="17"/>
  <c r="K83" i="17" s="1"/>
  <c r="G80" i="18"/>
  <c r="K80" i="18" s="1"/>
  <c r="J78" i="19"/>
  <c r="E44" i="21"/>
  <c r="D30" i="14"/>
  <c r="D42" i="14" s="1"/>
  <c r="G79" i="14"/>
  <c r="K79" i="14" s="1"/>
  <c r="D28" i="15"/>
  <c r="D40" i="15" s="1"/>
  <c r="D30" i="16"/>
  <c r="D42" i="16" s="1"/>
  <c r="D55" i="16"/>
  <c r="G79" i="16"/>
  <c r="K79" i="16" s="1"/>
  <c r="B44" i="17"/>
  <c r="D55" i="18"/>
  <c r="E44" i="18"/>
  <c r="J88" i="18" s="1"/>
  <c r="D53" i="18"/>
  <c r="D26" i="14"/>
  <c r="D38" i="14" s="1"/>
  <c r="I32" i="15"/>
  <c r="D26" i="16"/>
  <c r="D38" i="16" s="1"/>
  <c r="C41" i="16"/>
  <c r="B56" i="16" s="1"/>
  <c r="G56" i="16" s="1"/>
  <c r="D29" i="16"/>
  <c r="D41" i="16" s="1"/>
  <c r="F44" i="16"/>
  <c r="J88" i="16" s="1"/>
  <c r="H83" i="16"/>
  <c r="I77" i="17"/>
  <c r="H77" i="17"/>
  <c r="D28" i="18"/>
  <c r="D40" i="18" s="1"/>
  <c r="C43" i="18"/>
  <c r="B58" i="18" s="1"/>
  <c r="G58" i="18" s="1"/>
  <c r="D31" i="18"/>
  <c r="D43" i="18" s="1"/>
  <c r="G81" i="18"/>
  <c r="K81" i="18" s="1"/>
  <c r="D57" i="19"/>
  <c r="B44" i="19"/>
  <c r="G83" i="19"/>
  <c r="K83" i="19" s="1"/>
  <c r="G82" i="19"/>
  <c r="K82" i="19" s="1"/>
  <c r="I55" i="21"/>
  <c r="D55" i="21"/>
  <c r="I56" i="17"/>
  <c r="D56" i="17"/>
  <c r="J78" i="18"/>
  <c r="B44" i="14"/>
  <c r="D53" i="14"/>
  <c r="C43" i="15"/>
  <c r="B58" i="15" s="1"/>
  <c r="G58" i="15" s="1"/>
  <c r="D31" i="15"/>
  <c r="D43" i="15" s="1"/>
  <c r="B44" i="16"/>
  <c r="D53" i="16"/>
  <c r="D28" i="17"/>
  <c r="C43" i="17"/>
  <c r="B58" i="17" s="1"/>
  <c r="G58" i="17" s="1"/>
  <c r="C37" i="19"/>
  <c r="B52" i="19" s="1"/>
  <c r="G52" i="19" s="1"/>
  <c r="D25" i="19"/>
  <c r="C41" i="14"/>
  <c r="B56" i="14" s="1"/>
  <c r="G56" i="14" s="1"/>
  <c r="D29" i="14"/>
  <c r="D41" i="14" s="1"/>
  <c r="F44" i="14"/>
  <c r="C39" i="15"/>
  <c r="B54" i="15" s="1"/>
  <c r="G54" i="15" s="1"/>
  <c r="D27" i="15"/>
  <c r="I53" i="15"/>
  <c r="G78" i="16"/>
  <c r="K78" i="16" s="1"/>
  <c r="I32" i="17"/>
  <c r="D57" i="17"/>
  <c r="I79" i="17"/>
  <c r="H79" i="17"/>
  <c r="J79" i="17"/>
  <c r="D20" i="14"/>
  <c r="D22" i="14" s="1"/>
  <c r="D39" i="14"/>
  <c r="D43" i="14"/>
  <c r="C37" i="14"/>
  <c r="B52" i="14" s="1"/>
  <c r="G52" i="14" s="1"/>
  <c r="D25" i="14"/>
  <c r="G82" i="14"/>
  <c r="K82" i="14" s="1"/>
  <c r="J83" i="14"/>
  <c r="B44" i="15"/>
  <c r="G77" i="15"/>
  <c r="K77" i="15" s="1"/>
  <c r="G81" i="15"/>
  <c r="K81" i="15" s="1"/>
  <c r="D20" i="16"/>
  <c r="D22" i="16" s="1"/>
  <c r="C37" i="16"/>
  <c r="B52" i="16" s="1"/>
  <c r="G52" i="16" s="1"/>
  <c r="D25" i="16"/>
  <c r="G82" i="16"/>
  <c r="K82" i="16" s="1"/>
  <c r="J83" i="16"/>
  <c r="D39" i="17"/>
  <c r="D43" i="17"/>
  <c r="E44" i="17"/>
  <c r="I52" i="18"/>
  <c r="D57" i="21"/>
  <c r="B44" i="21"/>
  <c r="G78" i="21"/>
  <c r="K78" i="21" s="1"/>
  <c r="G79" i="21"/>
  <c r="K79" i="21" s="1"/>
  <c r="D20" i="20"/>
  <c r="D22" i="20" s="1"/>
  <c r="C40" i="20"/>
  <c r="B55" i="20" s="1"/>
  <c r="G55" i="20" s="1"/>
  <c r="D28" i="20"/>
  <c r="D40" i="20" s="1"/>
  <c r="D54" i="21"/>
  <c r="F44" i="17"/>
  <c r="I32" i="18"/>
  <c r="C39" i="18"/>
  <c r="B54" i="18" s="1"/>
  <c r="G54" i="18" s="1"/>
  <c r="D27" i="18"/>
  <c r="D30" i="19"/>
  <c r="D42" i="19" s="1"/>
  <c r="E44" i="19"/>
  <c r="G79" i="19"/>
  <c r="K79" i="19" s="1"/>
  <c r="G77" i="20"/>
  <c r="K77" i="20" s="1"/>
  <c r="D30" i="21"/>
  <c r="D42" i="21" s="1"/>
  <c r="D41" i="20"/>
  <c r="B44" i="18"/>
  <c r="G77" i="18"/>
  <c r="K77" i="18" s="1"/>
  <c r="C41" i="19"/>
  <c r="B56" i="19" s="1"/>
  <c r="G56" i="19" s="1"/>
  <c r="D29" i="19"/>
  <c r="D41" i="19" s="1"/>
  <c r="C38" i="21"/>
  <c r="B53" i="21" s="1"/>
  <c r="G53" i="21" s="1"/>
  <c r="D26" i="21"/>
  <c r="D38" i="21" s="1"/>
  <c r="J77" i="19"/>
  <c r="F44" i="19"/>
  <c r="C43" i="20"/>
  <c r="B58" i="20" s="1"/>
  <c r="G58" i="20" s="1"/>
  <c r="D31" i="20"/>
  <c r="D43" i="20" s="1"/>
  <c r="E44" i="20"/>
  <c r="C41" i="21"/>
  <c r="B56" i="21" s="1"/>
  <c r="G56" i="21" s="1"/>
  <c r="D29" i="21"/>
  <c r="D41" i="21" s="1"/>
  <c r="F44" i="21"/>
  <c r="D43" i="19"/>
  <c r="I32" i="20"/>
  <c r="C39" i="20"/>
  <c r="B54" i="20" s="1"/>
  <c r="G54" i="20" s="1"/>
  <c r="D27" i="20"/>
  <c r="D20" i="21"/>
  <c r="D22" i="21" s="1"/>
  <c r="D39" i="21"/>
  <c r="C37" i="21"/>
  <c r="B52" i="21" s="1"/>
  <c r="G52" i="21" s="1"/>
  <c r="D25" i="21"/>
  <c r="C40" i="10"/>
  <c r="B55" i="10" s="1"/>
  <c r="G55" i="10" s="1"/>
  <c r="D28" i="10"/>
  <c r="D40" i="10" s="1"/>
  <c r="G77" i="10"/>
  <c r="K77" i="10" s="1"/>
  <c r="B44" i="10"/>
  <c r="G78" i="10"/>
  <c r="K78" i="10" s="1"/>
  <c r="D53" i="11"/>
  <c r="G80" i="11"/>
  <c r="K80" i="11" s="1"/>
  <c r="D25" i="10"/>
  <c r="D37" i="10" s="1"/>
  <c r="D52" i="10"/>
  <c r="D56" i="10"/>
  <c r="D57" i="11"/>
  <c r="D55" i="11"/>
  <c r="G79" i="12"/>
  <c r="K79" i="12" s="1"/>
  <c r="G79" i="13"/>
  <c r="K79" i="13" s="1"/>
  <c r="E44" i="13"/>
  <c r="D55" i="13"/>
  <c r="C43" i="11"/>
  <c r="B58" i="11" s="1"/>
  <c r="G58" i="11" s="1"/>
  <c r="D31" i="11"/>
  <c r="D43" i="11" s="1"/>
  <c r="G83" i="11"/>
  <c r="K83" i="11" s="1"/>
  <c r="D38" i="10"/>
  <c r="I32" i="10"/>
  <c r="F44" i="10"/>
  <c r="G81" i="10"/>
  <c r="K81" i="10" s="1"/>
  <c r="G82" i="10"/>
  <c r="K82" i="10" s="1"/>
  <c r="D57" i="10"/>
  <c r="D20" i="11"/>
  <c r="D22" i="11" s="1"/>
  <c r="D37" i="11"/>
  <c r="D41" i="11"/>
  <c r="D27" i="11"/>
  <c r="D39" i="11" s="1"/>
  <c r="C39" i="11"/>
  <c r="B54" i="11" s="1"/>
  <c r="G54" i="11" s="1"/>
  <c r="F44" i="11"/>
  <c r="I54" i="13"/>
  <c r="D54" i="13"/>
  <c r="D57" i="13"/>
  <c r="D26" i="11"/>
  <c r="D38" i="11" s="1"/>
  <c r="D30" i="11"/>
  <c r="D42" i="11" s="1"/>
  <c r="C38" i="12"/>
  <c r="B53" i="12" s="1"/>
  <c r="G53" i="12" s="1"/>
  <c r="G80" i="12"/>
  <c r="K80" i="12" s="1"/>
  <c r="D30" i="13"/>
  <c r="D42" i="13" s="1"/>
  <c r="D58" i="13"/>
  <c r="G79" i="11"/>
  <c r="K79" i="11" s="1"/>
  <c r="E44" i="12"/>
  <c r="J88" i="12" s="1"/>
  <c r="C37" i="13"/>
  <c r="B52" i="13" s="1"/>
  <c r="G52" i="13" s="1"/>
  <c r="D25" i="13"/>
  <c r="F44" i="13"/>
  <c r="G77" i="11"/>
  <c r="K77" i="11" s="1"/>
  <c r="B44" i="11"/>
  <c r="D28" i="12"/>
  <c r="D40" i="12" s="1"/>
  <c r="D31" i="12"/>
  <c r="D43" i="12" s="1"/>
  <c r="I55" i="12"/>
  <c r="D20" i="13"/>
  <c r="D22" i="13" s="1"/>
  <c r="C41" i="13"/>
  <c r="B56" i="13" s="1"/>
  <c r="G56" i="13" s="1"/>
  <c r="D29" i="13"/>
  <c r="D41" i="13" s="1"/>
  <c r="B44" i="13"/>
  <c r="D58" i="8"/>
  <c r="I58" i="8"/>
  <c r="I56" i="9"/>
  <c r="D56" i="9"/>
  <c r="D55" i="8"/>
  <c r="I55" i="8"/>
  <c r="I53" i="9"/>
  <c r="D53" i="9"/>
  <c r="I79" i="9"/>
  <c r="I57" i="9"/>
  <c r="D57" i="9"/>
  <c r="D54" i="8"/>
  <c r="E44" i="9"/>
  <c r="D28" i="8"/>
  <c r="D40" i="8" s="1"/>
  <c r="D31" i="8"/>
  <c r="D43" i="8" s="1"/>
  <c r="B44" i="8"/>
  <c r="I56" i="8"/>
  <c r="D30" i="9"/>
  <c r="D42" i="9" s="1"/>
  <c r="D27" i="8"/>
  <c r="G80" i="8"/>
  <c r="K80" i="8" s="1"/>
  <c r="G81" i="8"/>
  <c r="K81" i="8" s="1"/>
  <c r="I20" i="9"/>
  <c r="D26" i="9"/>
  <c r="D38" i="9" s="1"/>
  <c r="D29" i="9"/>
  <c r="D41" i="9" s="1"/>
  <c r="F44" i="9"/>
  <c r="D52" i="9"/>
  <c r="D54" i="9"/>
  <c r="E44" i="8"/>
  <c r="D25" i="9"/>
  <c r="G77" i="9"/>
  <c r="K77" i="9" s="1"/>
  <c r="B44" i="9"/>
  <c r="I56" i="7"/>
  <c r="D56" i="7"/>
  <c r="D53" i="7"/>
  <c r="D58" i="7"/>
  <c r="I77" i="7"/>
  <c r="D52" i="7"/>
  <c r="D40" i="7"/>
  <c r="I54" i="7"/>
  <c r="D54" i="7"/>
  <c r="I57" i="7"/>
  <c r="D57" i="7"/>
  <c r="C40" i="7"/>
  <c r="B55" i="7" s="1"/>
  <c r="G55" i="7" s="1"/>
  <c r="D26" i="7"/>
  <c r="D30" i="7"/>
  <c r="D42" i="7" s="1"/>
  <c r="G79" i="7"/>
  <c r="K79" i="7" s="1"/>
  <c r="G83" i="7"/>
  <c r="K83" i="7" s="1"/>
  <c r="B44" i="7"/>
  <c r="A86" i="1"/>
  <c r="C84" i="1"/>
  <c r="G72" i="1"/>
  <c r="E72" i="1"/>
  <c r="H59" i="1"/>
  <c r="C59" i="1"/>
  <c r="D45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H32" i="1"/>
  <c r="G32" i="1"/>
  <c r="F32" i="1"/>
  <c r="E32" i="1"/>
  <c r="B32" i="1"/>
  <c r="I31" i="1"/>
  <c r="C31" i="1"/>
  <c r="C43" i="1" s="1"/>
  <c r="B58" i="1" s="1"/>
  <c r="G58" i="1" s="1"/>
  <c r="I30" i="1"/>
  <c r="C30" i="1"/>
  <c r="C42" i="1" s="1"/>
  <c r="B57" i="1" s="1"/>
  <c r="G57" i="1" s="1"/>
  <c r="I29" i="1"/>
  <c r="C29" i="1"/>
  <c r="I28" i="1"/>
  <c r="C28" i="1"/>
  <c r="D28" i="1" s="1"/>
  <c r="I27" i="1"/>
  <c r="C27" i="1"/>
  <c r="D27" i="1" s="1"/>
  <c r="I26" i="1"/>
  <c r="C26" i="1"/>
  <c r="C38" i="1" s="1"/>
  <c r="B53" i="1" s="1"/>
  <c r="G53" i="1" s="1"/>
  <c r="I25" i="1"/>
  <c r="C25" i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J80" i="29" l="1"/>
  <c r="H80" i="29"/>
  <c r="J81" i="29"/>
  <c r="J80" i="27"/>
  <c r="I80" i="27"/>
  <c r="H80" i="27"/>
  <c r="J81" i="26"/>
  <c r="I83" i="16"/>
  <c r="H82" i="12"/>
  <c r="J78" i="9"/>
  <c r="I77" i="13"/>
  <c r="H81" i="13"/>
  <c r="H80" i="36"/>
  <c r="H82" i="34"/>
  <c r="I79" i="10"/>
  <c r="H78" i="17"/>
  <c r="J81" i="36"/>
  <c r="D55" i="9"/>
  <c r="J88" i="10"/>
  <c r="D56" i="22"/>
  <c r="K84" i="37"/>
  <c r="B95" i="37" s="1"/>
  <c r="J80" i="7"/>
  <c r="K80" i="7"/>
  <c r="I78" i="13"/>
  <c r="K78" i="13"/>
  <c r="H80" i="15"/>
  <c r="K80" i="15"/>
  <c r="D52" i="32"/>
  <c r="G52" i="32"/>
  <c r="I52" i="32" s="1"/>
  <c r="J83" i="21"/>
  <c r="K83" i="21"/>
  <c r="J83" i="32"/>
  <c r="K83" i="32"/>
  <c r="H81" i="33"/>
  <c r="K81" i="33"/>
  <c r="I81" i="30"/>
  <c r="K81" i="30"/>
  <c r="H83" i="29"/>
  <c r="K83" i="29"/>
  <c r="H78" i="26"/>
  <c r="K78" i="26"/>
  <c r="H81" i="26"/>
  <c r="K81" i="26"/>
  <c r="H79" i="18"/>
  <c r="K79" i="18"/>
  <c r="H78" i="18"/>
  <c r="K78" i="18"/>
  <c r="H82" i="17"/>
  <c r="K82" i="17"/>
  <c r="J77" i="17"/>
  <c r="K77" i="17"/>
  <c r="J83" i="35"/>
  <c r="K83" i="35"/>
  <c r="H81" i="35"/>
  <c r="K81" i="35"/>
  <c r="I81" i="34"/>
  <c r="K81" i="34"/>
  <c r="H79" i="34"/>
  <c r="K79" i="34"/>
  <c r="I81" i="31"/>
  <c r="K81" i="31"/>
  <c r="K84" i="31" s="1"/>
  <c r="B95" i="31" s="1"/>
  <c r="H79" i="30"/>
  <c r="K79" i="30"/>
  <c r="J77" i="30"/>
  <c r="K77" i="30"/>
  <c r="H79" i="29"/>
  <c r="K79" i="29"/>
  <c r="K84" i="29" s="1"/>
  <c r="B95" i="29" s="1"/>
  <c r="H77" i="26"/>
  <c r="K77" i="26"/>
  <c r="H79" i="25"/>
  <c r="K79" i="25"/>
  <c r="H82" i="24"/>
  <c r="K82" i="24"/>
  <c r="H81" i="22"/>
  <c r="K81" i="22"/>
  <c r="D55" i="33"/>
  <c r="G55" i="33"/>
  <c r="I55" i="33" s="1"/>
  <c r="D55" i="24"/>
  <c r="G55" i="24"/>
  <c r="D57" i="30"/>
  <c r="G57" i="30"/>
  <c r="D54" i="14"/>
  <c r="G54" i="14"/>
  <c r="D54" i="35"/>
  <c r="G54" i="35"/>
  <c r="D57" i="8"/>
  <c r="G57" i="8"/>
  <c r="J78" i="20"/>
  <c r="K78" i="20"/>
  <c r="H81" i="36"/>
  <c r="K81" i="36"/>
  <c r="I82" i="36"/>
  <c r="K82" i="36"/>
  <c r="J80" i="35"/>
  <c r="K80" i="35"/>
  <c r="J83" i="34"/>
  <c r="K83" i="34"/>
  <c r="J82" i="34"/>
  <c r="K82" i="34"/>
  <c r="I80" i="34"/>
  <c r="K80" i="34"/>
  <c r="H79" i="32"/>
  <c r="K79" i="32"/>
  <c r="J80" i="32"/>
  <c r="K80" i="32"/>
  <c r="H83" i="30"/>
  <c r="K83" i="30"/>
  <c r="H82" i="28"/>
  <c r="K82" i="28"/>
  <c r="J79" i="28"/>
  <c r="K79" i="28"/>
  <c r="I77" i="28"/>
  <c r="K77" i="28"/>
  <c r="H79" i="27"/>
  <c r="K79" i="27"/>
  <c r="K84" i="27" s="1"/>
  <c r="B95" i="27" s="1"/>
  <c r="H80" i="25"/>
  <c r="K80" i="25"/>
  <c r="H83" i="25"/>
  <c r="K83" i="25"/>
  <c r="I81" i="24"/>
  <c r="K81" i="24"/>
  <c r="H78" i="24"/>
  <c r="K78" i="24"/>
  <c r="H83" i="23"/>
  <c r="K83" i="23"/>
  <c r="H82" i="22"/>
  <c r="K82" i="22"/>
  <c r="J81" i="21"/>
  <c r="K81" i="21"/>
  <c r="H77" i="21"/>
  <c r="K77" i="21"/>
  <c r="J83" i="20"/>
  <c r="K83" i="20"/>
  <c r="J81" i="20"/>
  <c r="K81" i="20"/>
  <c r="J79" i="20"/>
  <c r="K79" i="20"/>
  <c r="J81" i="19"/>
  <c r="K81" i="19"/>
  <c r="H80" i="19"/>
  <c r="K80" i="19"/>
  <c r="I78" i="19"/>
  <c r="K78" i="19"/>
  <c r="H77" i="16"/>
  <c r="K77" i="16"/>
  <c r="J80" i="16"/>
  <c r="K80" i="16"/>
  <c r="J83" i="15"/>
  <c r="K83" i="15"/>
  <c r="H82" i="15"/>
  <c r="K82" i="15"/>
  <c r="H78" i="15"/>
  <c r="K78" i="15"/>
  <c r="I83" i="14"/>
  <c r="K83" i="14"/>
  <c r="J81" i="14"/>
  <c r="K81" i="14"/>
  <c r="H78" i="14"/>
  <c r="K78" i="14"/>
  <c r="I82" i="13"/>
  <c r="K82" i="13"/>
  <c r="H77" i="13"/>
  <c r="K77" i="13"/>
  <c r="J83" i="12"/>
  <c r="K83" i="12"/>
  <c r="J82" i="12"/>
  <c r="K82" i="12"/>
  <c r="J81" i="12"/>
  <c r="K81" i="12"/>
  <c r="J81" i="11"/>
  <c r="K81" i="11"/>
  <c r="I83" i="10"/>
  <c r="K83" i="10"/>
  <c r="I80" i="10"/>
  <c r="K80" i="10"/>
  <c r="J81" i="9"/>
  <c r="K81" i="9"/>
  <c r="H79" i="9"/>
  <c r="K79" i="9"/>
  <c r="I83" i="8"/>
  <c r="K83" i="8"/>
  <c r="I79" i="8"/>
  <c r="K79" i="8"/>
  <c r="J78" i="8"/>
  <c r="K78" i="8"/>
  <c r="J77" i="8"/>
  <c r="K77" i="8"/>
  <c r="J82" i="7"/>
  <c r="K82" i="7"/>
  <c r="J78" i="7"/>
  <c r="K78" i="7"/>
  <c r="H77" i="14"/>
  <c r="K77" i="14"/>
  <c r="I81" i="13"/>
  <c r="K81" i="13"/>
  <c r="I80" i="13"/>
  <c r="K80" i="13"/>
  <c r="H78" i="12"/>
  <c r="K78" i="12"/>
  <c r="I77" i="12"/>
  <c r="K77" i="12"/>
  <c r="K84" i="12" s="1"/>
  <c r="B95" i="12" s="1"/>
  <c r="J82" i="11"/>
  <c r="K82" i="11"/>
  <c r="J78" i="11"/>
  <c r="K78" i="11"/>
  <c r="K84" i="11" s="1"/>
  <c r="B95" i="11" s="1"/>
  <c r="H83" i="9"/>
  <c r="K83" i="9"/>
  <c r="J80" i="9"/>
  <c r="K80" i="9"/>
  <c r="J77" i="7"/>
  <c r="K77" i="7"/>
  <c r="J83" i="36"/>
  <c r="K83" i="36"/>
  <c r="I80" i="36"/>
  <c r="K80" i="36"/>
  <c r="J78" i="36"/>
  <c r="K78" i="36"/>
  <c r="K84" i="36" s="1"/>
  <c r="B95" i="36" s="1"/>
  <c r="H77" i="33"/>
  <c r="K77" i="33"/>
  <c r="K84" i="33" s="1"/>
  <c r="B95" i="33" s="1"/>
  <c r="H78" i="28"/>
  <c r="K78" i="28"/>
  <c r="I83" i="28"/>
  <c r="K83" i="28"/>
  <c r="J80" i="28"/>
  <c r="K80" i="28"/>
  <c r="H79" i="23"/>
  <c r="K79" i="23"/>
  <c r="I80" i="23"/>
  <c r="K80" i="23"/>
  <c r="H77" i="22"/>
  <c r="K77" i="22"/>
  <c r="K84" i="22" s="1"/>
  <c r="B95" i="22" s="1"/>
  <c r="J82" i="21"/>
  <c r="K82" i="21"/>
  <c r="H80" i="21"/>
  <c r="K80" i="21"/>
  <c r="H82" i="20"/>
  <c r="K82" i="20"/>
  <c r="J80" i="20"/>
  <c r="K80" i="20"/>
  <c r="H77" i="19"/>
  <c r="K77" i="19"/>
  <c r="K84" i="19" s="1"/>
  <c r="B95" i="19" s="1"/>
  <c r="H82" i="18"/>
  <c r="K82" i="18"/>
  <c r="J78" i="17"/>
  <c r="K78" i="17"/>
  <c r="J79" i="15"/>
  <c r="K79" i="15"/>
  <c r="H80" i="14"/>
  <c r="K80" i="14"/>
  <c r="H83" i="13"/>
  <c r="K83" i="13"/>
  <c r="H79" i="10"/>
  <c r="K79" i="10"/>
  <c r="K84" i="10" s="1"/>
  <c r="B95" i="10" s="1"/>
  <c r="J82" i="9"/>
  <c r="K82" i="9"/>
  <c r="I78" i="9"/>
  <c r="K78" i="9"/>
  <c r="K84" i="9" s="1"/>
  <c r="B95" i="9" s="1"/>
  <c r="J82" i="8"/>
  <c r="K82" i="8"/>
  <c r="H81" i="7"/>
  <c r="K81" i="7"/>
  <c r="J81" i="17"/>
  <c r="K81" i="17"/>
  <c r="D54" i="23"/>
  <c r="G54" i="23"/>
  <c r="D53" i="8"/>
  <c r="G53" i="8"/>
  <c r="D53" i="35"/>
  <c r="G53" i="35"/>
  <c r="D58" i="14"/>
  <c r="G58" i="14"/>
  <c r="I58" i="32"/>
  <c r="F71" i="32"/>
  <c r="H71" i="32" s="1"/>
  <c r="D58" i="21"/>
  <c r="F71" i="21"/>
  <c r="H71" i="21" s="1"/>
  <c r="D58" i="29"/>
  <c r="F71" i="29"/>
  <c r="H71" i="29" s="1"/>
  <c r="I58" i="29"/>
  <c r="F71" i="15"/>
  <c r="H71" i="15" s="1"/>
  <c r="F71" i="1"/>
  <c r="H71" i="1" s="1"/>
  <c r="F71" i="11"/>
  <c r="H71" i="11" s="1"/>
  <c r="F71" i="37"/>
  <c r="H71" i="37" s="1"/>
  <c r="I58" i="35"/>
  <c r="F71" i="35"/>
  <c r="H71" i="35" s="1"/>
  <c r="F71" i="27"/>
  <c r="H71" i="27" s="1"/>
  <c r="D58" i="36"/>
  <c r="I58" i="36"/>
  <c r="F71" i="36"/>
  <c r="H71" i="36" s="1"/>
  <c r="F71" i="9"/>
  <c r="H71" i="9" s="1"/>
  <c r="I58" i="9"/>
  <c r="F71" i="23"/>
  <c r="H71" i="23" s="1"/>
  <c r="I58" i="30"/>
  <c r="F71" i="30"/>
  <c r="H71" i="30" s="1"/>
  <c r="I58" i="20"/>
  <c r="F71" i="20"/>
  <c r="H71" i="20" s="1"/>
  <c r="F71" i="17"/>
  <c r="H71" i="17" s="1"/>
  <c r="F71" i="18"/>
  <c r="H71" i="18" s="1"/>
  <c r="D58" i="32"/>
  <c r="F71" i="33"/>
  <c r="H71" i="33" s="1"/>
  <c r="D58" i="25"/>
  <c r="F71" i="25"/>
  <c r="H71" i="25" s="1"/>
  <c r="F71" i="10"/>
  <c r="H71" i="10" s="1"/>
  <c r="I58" i="19"/>
  <c r="F71" i="19"/>
  <c r="H71" i="19" s="1"/>
  <c r="I58" i="14"/>
  <c r="F71" i="14"/>
  <c r="H71" i="14" s="1"/>
  <c r="D57" i="35"/>
  <c r="F70" i="35"/>
  <c r="H70" i="35" s="1"/>
  <c r="D57" i="20"/>
  <c r="F70" i="20"/>
  <c r="H70" i="20" s="1"/>
  <c r="I57" i="20"/>
  <c r="F70" i="1"/>
  <c r="H70" i="1" s="1"/>
  <c r="I57" i="1"/>
  <c r="F70" i="26"/>
  <c r="H70" i="26" s="1"/>
  <c r="F70" i="22"/>
  <c r="H70" i="22" s="1"/>
  <c r="F70" i="24"/>
  <c r="H70" i="24" s="1"/>
  <c r="F70" i="29"/>
  <c r="H70" i="29" s="1"/>
  <c r="I57" i="29"/>
  <c r="D57" i="25"/>
  <c r="F70" i="25"/>
  <c r="H70" i="25" s="1"/>
  <c r="I57" i="25"/>
  <c r="D57" i="32"/>
  <c r="F70" i="32"/>
  <c r="H70" i="32" s="1"/>
  <c r="I57" i="32"/>
  <c r="D57" i="15"/>
  <c r="F70" i="15"/>
  <c r="H70" i="15" s="1"/>
  <c r="I57" i="15"/>
  <c r="I57" i="30"/>
  <c r="F70" i="30"/>
  <c r="H70" i="30" s="1"/>
  <c r="F70" i="33"/>
  <c r="H70" i="33" s="1"/>
  <c r="F70" i="28"/>
  <c r="H70" i="28" s="1"/>
  <c r="I57" i="28"/>
  <c r="F70" i="8"/>
  <c r="H70" i="8" s="1"/>
  <c r="I57" i="8"/>
  <c r="F70" i="36"/>
  <c r="H70" i="36" s="1"/>
  <c r="D57" i="34"/>
  <c r="I57" i="34"/>
  <c r="F70" i="34"/>
  <c r="H70" i="34" s="1"/>
  <c r="F70" i="23"/>
  <c r="H70" i="23" s="1"/>
  <c r="I57" i="23"/>
  <c r="D57" i="12"/>
  <c r="F70" i="12"/>
  <c r="H70" i="12" s="1"/>
  <c r="F69" i="37"/>
  <c r="H69" i="37" s="1"/>
  <c r="F69" i="29"/>
  <c r="H69" i="29" s="1"/>
  <c r="I56" i="29"/>
  <c r="D56" i="33"/>
  <c r="F69" i="33"/>
  <c r="H69" i="33" s="1"/>
  <c r="I56" i="33"/>
  <c r="I56" i="18"/>
  <c r="F69" i="18"/>
  <c r="H69" i="18" s="1"/>
  <c r="F69" i="27"/>
  <c r="H69" i="27" s="1"/>
  <c r="I56" i="26"/>
  <c r="F69" i="26"/>
  <c r="H69" i="26" s="1"/>
  <c r="I56" i="14"/>
  <c r="F69" i="14"/>
  <c r="H69" i="14" s="1"/>
  <c r="I56" i="35"/>
  <c r="F69" i="35"/>
  <c r="H69" i="35" s="1"/>
  <c r="F69" i="32"/>
  <c r="H69" i="32" s="1"/>
  <c r="I56" i="32"/>
  <c r="I56" i="22"/>
  <c r="F69" i="22"/>
  <c r="H69" i="22" s="1"/>
  <c r="F69" i="20"/>
  <c r="H69" i="20" s="1"/>
  <c r="I56" i="20"/>
  <c r="F69" i="12"/>
  <c r="H69" i="12" s="1"/>
  <c r="F69" i="13"/>
  <c r="H69" i="13" s="1"/>
  <c r="I56" i="13"/>
  <c r="F69" i="21"/>
  <c r="H69" i="21" s="1"/>
  <c r="D56" i="28"/>
  <c r="F69" i="28"/>
  <c r="H69" i="28" s="1"/>
  <c r="I56" i="28"/>
  <c r="D56" i="24"/>
  <c r="F69" i="24"/>
  <c r="H69" i="24" s="1"/>
  <c r="I56" i="24"/>
  <c r="I56" i="19"/>
  <c r="F69" i="19"/>
  <c r="H69" i="19" s="1"/>
  <c r="F69" i="16"/>
  <c r="H69" i="16" s="1"/>
  <c r="I56" i="16"/>
  <c r="F69" i="31"/>
  <c r="H69" i="31" s="1"/>
  <c r="I56" i="30"/>
  <c r="F69" i="30"/>
  <c r="H69" i="30" s="1"/>
  <c r="D56" i="11"/>
  <c r="I56" i="11"/>
  <c r="F69" i="11"/>
  <c r="H69" i="11" s="1"/>
  <c r="F68" i="10"/>
  <c r="H68" i="10" s="1"/>
  <c r="I55" i="10"/>
  <c r="F68" i="32"/>
  <c r="H68" i="32" s="1"/>
  <c r="F68" i="34"/>
  <c r="H68" i="34" s="1"/>
  <c r="I55" i="34"/>
  <c r="D55" i="37"/>
  <c r="F68" i="37"/>
  <c r="H68" i="37" s="1"/>
  <c r="D55" i="19"/>
  <c r="F68" i="19"/>
  <c r="H68" i="19" s="1"/>
  <c r="I55" i="19"/>
  <c r="F68" i="16"/>
  <c r="H68" i="16" s="1"/>
  <c r="I55" i="16"/>
  <c r="F68" i="22"/>
  <c r="H68" i="22" s="1"/>
  <c r="I55" i="22"/>
  <c r="F68" i="35"/>
  <c r="H68" i="35" s="1"/>
  <c r="I55" i="35"/>
  <c r="F68" i="14"/>
  <c r="H68" i="14" s="1"/>
  <c r="I55" i="14"/>
  <c r="F68" i="33"/>
  <c r="H68" i="33" s="1"/>
  <c r="I55" i="26"/>
  <c r="F68" i="26"/>
  <c r="H68" i="26" s="1"/>
  <c r="F68" i="13"/>
  <c r="H68" i="13" s="1"/>
  <c r="I55" i="13"/>
  <c r="F68" i="20"/>
  <c r="H68" i="20" s="1"/>
  <c r="F68" i="24"/>
  <c r="H68" i="24" s="1"/>
  <c r="I55" i="24"/>
  <c r="F68" i="7"/>
  <c r="H68" i="7" s="1"/>
  <c r="H72" i="7" s="1"/>
  <c r="F68" i="23"/>
  <c r="H68" i="23" s="1"/>
  <c r="I55" i="23"/>
  <c r="F68" i="30"/>
  <c r="H68" i="30" s="1"/>
  <c r="F68" i="25"/>
  <c r="H68" i="25" s="1"/>
  <c r="I55" i="25"/>
  <c r="D55" i="29"/>
  <c r="F68" i="29"/>
  <c r="H68" i="29" s="1"/>
  <c r="I55" i="29"/>
  <c r="F68" i="36"/>
  <c r="H68" i="36" s="1"/>
  <c r="F68" i="9"/>
  <c r="H68" i="9" s="1"/>
  <c r="I55" i="9"/>
  <c r="I55" i="31"/>
  <c r="F68" i="31"/>
  <c r="H68" i="31" s="1"/>
  <c r="I54" i="18"/>
  <c r="F67" i="18"/>
  <c r="H67" i="18" s="1"/>
  <c r="I54" i="34"/>
  <c r="F67" i="34"/>
  <c r="H67" i="34" s="1"/>
  <c r="I54" i="32"/>
  <c r="F67" i="32"/>
  <c r="H67" i="32" s="1"/>
  <c r="F67" i="11"/>
  <c r="H67" i="11" s="1"/>
  <c r="I54" i="20"/>
  <c r="F67" i="20"/>
  <c r="H67" i="20" s="1"/>
  <c r="D54" i="32"/>
  <c r="F67" i="28"/>
  <c r="H67" i="28" s="1"/>
  <c r="I54" i="35"/>
  <c r="F67" i="35"/>
  <c r="H67" i="35" s="1"/>
  <c r="D54" i="29"/>
  <c r="F67" i="29"/>
  <c r="H67" i="29" s="1"/>
  <c r="I54" i="29"/>
  <c r="F67" i="15"/>
  <c r="H67" i="15" s="1"/>
  <c r="I54" i="30"/>
  <c r="F67" i="30"/>
  <c r="H67" i="30" s="1"/>
  <c r="F67" i="17"/>
  <c r="H67" i="17" s="1"/>
  <c r="I54" i="17"/>
  <c r="F67" i="37"/>
  <c r="H67" i="37" s="1"/>
  <c r="I54" i="37"/>
  <c r="F67" i="12"/>
  <c r="H67" i="12" s="1"/>
  <c r="I54" i="23"/>
  <c r="F67" i="23"/>
  <c r="H67" i="23" s="1"/>
  <c r="F67" i="36"/>
  <c r="H67" i="36" s="1"/>
  <c r="F67" i="27"/>
  <c r="H67" i="27" s="1"/>
  <c r="F67" i="25"/>
  <c r="H67" i="25" s="1"/>
  <c r="I54" i="25"/>
  <c r="F67" i="21"/>
  <c r="H67" i="21" s="1"/>
  <c r="I54" i="21"/>
  <c r="I54" i="10"/>
  <c r="F67" i="10"/>
  <c r="H67" i="10" s="1"/>
  <c r="I54" i="26"/>
  <c r="F67" i="26"/>
  <c r="H67" i="26" s="1"/>
  <c r="I54" i="14"/>
  <c r="F67" i="14"/>
  <c r="H67" i="14" s="1"/>
  <c r="F66" i="31"/>
  <c r="H66" i="31" s="1"/>
  <c r="F66" i="30"/>
  <c r="H66" i="30" s="1"/>
  <c r="F66" i="23"/>
  <c r="H66" i="23" s="1"/>
  <c r="I53" i="23"/>
  <c r="F66" i="8"/>
  <c r="H66" i="8" s="1"/>
  <c r="I53" i="8"/>
  <c r="F66" i="12"/>
  <c r="H66" i="12" s="1"/>
  <c r="F66" i="24"/>
  <c r="H66" i="24" s="1"/>
  <c r="I53" i="24"/>
  <c r="I53" i="22"/>
  <c r="F66" i="22"/>
  <c r="H66" i="22" s="1"/>
  <c r="F66" i="36"/>
  <c r="H66" i="36" s="1"/>
  <c r="I53" i="36"/>
  <c r="F66" i="17"/>
  <c r="H66" i="17" s="1"/>
  <c r="H72" i="17" s="1"/>
  <c r="F66" i="35"/>
  <c r="H66" i="35" s="1"/>
  <c r="I53" i="35"/>
  <c r="F66" i="29"/>
  <c r="H66" i="29" s="1"/>
  <c r="F66" i="33"/>
  <c r="H66" i="33" s="1"/>
  <c r="I53" i="33"/>
  <c r="F66" i="26"/>
  <c r="H66" i="26" s="1"/>
  <c r="F66" i="27"/>
  <c r="H66" i="27" s="1"/>
  <c r="I53" i="27"/>
  <c r="F66" i="1"/>
  <c r="H66" i="1" s="1"/>
  <c r="I53" i="1"/>
  <c r="F66" i="21"/>
  <c r="H66" i="21" s="1"/>
  <c r="F66" i="20"/>
  <c r="H66" i="20" s="1"/>
  <c r="I53" i="20"/>
  <c r="F65" i="30"/>
  <c r="H65" i="30" s="1"/>
  <c r="F65" i="36"/>
  <c r="H65" i="36" s="1"/>
  <c r="I52" i="36"/>
  <c r="F65" i="14"/>
  <c r="H65" i="14" s="1"/>
  <c r="F65" i="32"/>
  <c r="H65" i="32" s="1"/>
  <c r="I52" i="24"/>
  <c r="F65" i="24"/>
  <c r="H65" i="24" s="1"/>
  <c r="D52" i="11"/>
  <c r="F65" i="11"/>
  <c r="H65" i="11" s="1"/>
  <c r="I52" i="11"/>
  <c r="F65" i="35"/>
  <c r="H65" i="35" s="1"/>
  <c r="I52" i="35"/>
  <c r="F65" i="13"/>
  <c r="H65" i="13" s="1"/>
  <c r="I52" i="13"/>
  <c r="D52" i="22"/>
  <c r="I52" i="22"/>
  <c r="F65" i="22"/>
  <c r="H65" i="22" s="1"/>
  <c r="F65" i="21"/>
  <c r="H65" i="21" s="1"/>
  <c r="I52" i="21"/>
  <c r="F65" i="16"/>
  <c r="H65" i="16" s="1"/>
  <c r="F65" i="19"/>
  <c r="H65" i="19" s="1"/>
  <c r="I52" i="19"/>
  <c r="F65" i="37"/>
  <c r="H65" i="37" s="1"/>
  <c r="I52" i="34"/>
  <c r="F65" i="34"/>
  <c r="H65" i="34" s="1"/>
  <c r="F65" i="27"/>
  <c r="H65" i="27" s="1"/>
  <c r="I52" i="33"/>
  <c r="F65" i="33"/>
  <c r="H65" i="33" s="1"/>
  <c r="D52" i="28"/>
  <c r="F65" i="28"/>
  <c r="H65" i="28" s="1"/>
  <c r="I52" i="28"/>
  <c r="I52" i="26"/>
  <c r="F65" i="26"/>
  <c r="H65" i="26" s="1"/>
  <c r="D52" i="31"/>
  <c r="F65" i="31"/>
  <c r="H65" i="31" s="1"/>
  <c r="I57" i="12"/>
  <c r="D58" i="30"/>
  <c r="D55" i="35"/>
  <c r="D56" i="26"/>
  <c r="D54" i="26"/>
  <c r="D58" i="9"/>
  <c r="D59" i="9" s="1"/>
  <c r="D52" i="26"/>
  <c r="J88" i="35"/>
  <c r="J88" i="14"/>
  <c r="J88" i="34"/>
  <c r="J81" i="7"/>
  <c r="H77" i="7"/>
  <c r="J83" i="9"/>
  <c r="I77" i="8"/>
  <c r="H80" i="10"/>
  <c r="I81" i="12"/>
  <c r="I82" i="20"/>
  <c r="I81" i="19"/>
  <c r="H82" i="21"/>
  <c r="J78" i="14"/>
  <c r="H80" i="32"/>
  <c r="J78" i="28"/>
  <c r="I82" i="28"/>
  <c r="J82" i="22"/>
  <c r="I81" i="11"/>
  <c r="I78" i="12"/>
  <c r="J80" i="14"/>
  <c r="I81" i="17"/>
  <c r="H81" i="17"/>
  <c r="I78" i="7"/>
  <c r="H78" i="7"/>
  <c r="H79" i="8"/>
  <c r="H82" i="11"/>
  <c r="I77" i="21"/>
  <c r="I81" i="20"/>
  <c r="J82" i="15"/>
  <c r="D32" i="17"/>
  <c r="D34" i="17" s="1"/>
  <c r="J82" i="28"/>
  <c r="I78" i="28"/>
  <c r="I79" i="23"/>
  <c r="J83" i="25"/>
  <c r="J78" i="24"/>
  <c r="H80" i="13"/>
  <c r="H81" i="14"/>
  <c r="I83" i="36"/>
  <c r="I44" i="22"/>
  <c r="J89" i="22" s="1"/>
  <c r="I44" i="16"/>
  <c r="J89" i="16" s="1"/>
  <c r="J90" i="16" s="1"/>
  <c r="J88" i="23"/>
  <c r="J88" i="29"/>
  <c r="J88" i="32"/>
  <c r="I81" i="9"/>
  <c r="I78" i="11"/>
  <c r="G84" i="19"/>
  <c r="J77" i="16"/>
  <c r="I77" i="14"/>
  <c r="J82" i="13"/>
  <c r="H77" i="12"/>
  <c r="J83" i="10"/>
  <c r="H83" i="21"/>
  <c r="I79" i="20"/>
  <c r="H81" i="21"/>
  <c r="H80" i="20"/>
  <c r="J81" i="30"/>
  <c r="J83" i="29"/>
  <c r="J79" i="27"/>
  <c r="J78" i="26"/>
  <c r="J77" i="22"/>
  <c r="I82" i="24"/>
  <c r="J81" i="24"/>
  <c r="H83" i="34"/>
  <c r="H78" i="8"/>
  <c r="I82" i="8"/>
  <c r="I80" i="19"/>
  <c r="H82" i="8"/>
  <c r="I79" i="15"/>
  <c r="H81" i="9"/>
  <c r="H78" i="11"/>
  <c r="H78" i="20"/>
  <c r="I83" i="21"/>
  <c r="G84" i="14"/>
  <c r="I78" i="15"/>
  <c r="I81" i="33"/>
  <c r="H81" i="30"/>
  <c r="I83" i="29"/>
  <c r="I80" i="25"/>
  <c r="I83" i="12"/>
  <c r="I83" i="15"/>
  <c r="I81" i="35"/>
  <c r="H78" i="36"/>
  <c r="I78" i="8"/>
  <c r="I82" i="9"/>
  <c r="J77" i="14"/>
  <c r="D55" i="14"/>
  <c r="J88" i="36"/>
  <c r="G84" i="28"/>
  <c r="J80" i="25"/>
  <c r="H83" i="8"/>
  <c r="I80" i="9"/>
  <c r="I81" i="14"/>
  <c r="J88" i="25"/>
  <c r="J80" i="21"/>
  <c r="I82" i="7"/>
  <c r="H82" i="9"/>
  <c r="H81" i="12"/>
  <c r="H82" i="13"/>
  <c r="I83" i="13"/>
  <c r="J77" i="12"/>
  <c r="J88" i="11"/>
  <c r="H83" i="10"/>
  <c r="J78" i="13"/>
  <c r="H83" i="20"/>
  <c r="D58" i="19"/>
  <c r="J82" i="17"/>
  <c r="I58" i="21"/>
  <c r="H79" i="20"/>
  <c r="J78" i="15"/>
  <c r="G84" i="17"/>
  <c r="I55" i="37"/>
  <c r="J82" i="36"/>
  <c r="D54" i="37"/>
  <c r="I77" i="33"/>
  <c r="J79" i="32"/>
  <c r="I79" i="28"/>
  <c r="H77" i="30"/>
  <c r="D57" i="28"/>
  <c r="I79" i="27"/>
  <c r="J77" i="26"/>
  <c r="I77" i="22"/>
  <c r="I52" i="31"/>
  <c r="I79" i="34"/>
  <c r="I78" i="26"/>
  <c r="H81" i="24"/>
  <c r="H80" i="9"/>
  <c r="J80" i="13"/>
  <c r="H83" i="15"/>
  <c r="J82" i="18"/>
  <c r="H82" i="36"/>
  <c r="H83" i="36"/>
  <c r="H81" i="31"/>
  <c r="I78" i="36"/>
  <c r="I44" i="36"/>
  <c r="J89" i="36" s="1"/>
  <c r="J90" i="36" s="1"/>
  <c r="I44" i="27"/>
  <c r="J89" i="27" s="1"/>
  <c r="D56" i="12"/>
  <c r="I56" i="12"/>
  <c r="J83" i="13"/>
  <c r="I80" i="21"/>
  <c r="I81" i="21"/>
  <c r="I80" i="20"/>
  <c r="I83" i="30"/>
  <c r="J88" i="30"/>
  <c r="J80" i="34"/>
  <c r="I83" i="23"/>
  <c r="J79" i="23"/>
  <c r="I83" i="34"/>
  <c r="H83" i="12"/>
  <c r="H79" i="15"/>
  <c r="I83" i="20"/>
  <c r="I44" i="32"/>
  <c r="J89" i="32" s="1"/>
  <c r="J90" i="32" s="1"/>
  <c r="C39" i="1"/>
  <c r="B54" i="1" s="1"/>
  <c r="G54" i="1" s="1"/>
  <c r="H82" i="7"/>
  <c r="J80" i="19"/>
  <c r="I82" i="17"/>
  <c r="J81" i="33"/>
  <c r="I79" i="32"/>
  <c r="J83" i="30"/>
  <c r="H79" i="28"/>
  <c r="D53" i="27"/>
  <c r="I77" i="26"/>
  <c r="J83" i="23"/>
  <c r="D32" i="23"/>
  <c r="D34" i="23" s="1"/>
  <c r="J83" i="8"/>
  <c r="J88" i="15"/>
  <c r="I82" i="18"/>
  <c r="I77" i="16"/>
  <c r="I78" i="18"/>
  <c r="I79" i="18"/>
  <c r="E44" i="1"/>
  <c r="I20" i="1"/>
  <c r="I43" i="1"/>
  <c r="J88" i="8"/>
  <c r="J88" i="20"/>
  <c r="J88" i="28"/>
  <c r="J88" i="33"/>
  <c r="J88" i="24"/>
  <c r="D40" i="1"/>
  <c r="D32" i="8"/>
  <c r="D34" i="8" s="1"/>
  <c r="D40" i="17"/>
  <c r="D44" i="17" s="1"/>
  <c r="H80" i="35"/>
  <c r="I44" i="35"/>
  <c r="J89" i="35" s="1"/>
  <c r="J90" i="35" s="1"/>
  <c r="J88" i="13"/>
  <c r="I39" i="1"/>
  <c r="I42" i="1"/>
  <c r="J88" i="19"/>
  <c r="J88" i="26"/>
  <c r="I44" i="31"/>
  <c r="J89" i="31" s="1"/>
  <c r="J90" i="31" s="1"/>
  <c r="I44" i="18"/>
  <c r="J89" i="18" s="1"/>
  <c r="J90" i="18" s="1"/>
  <c r="I44" i="29"/>
  <c r="J89" i="29" s="1"/>
  <c r="J90" i="29" s="1"/>
  <c r="I44" i="25"/>
  <c r="J88" i="22"/>
  <c r="J88" i="27"/>
  <c r="I44" i="34"/>
  <c r="J89" i="34" s="1"/>
  <c r="J90" i="34" s="1"/>
  <c r="I44" i="20"/>
  <c r="J89" i="20" s="1"/>
  <c r="J90" i="20" s="1"/>
  <c r="I44" i="15"/>
  <c r="J89" i="15" s="1"/>
  <c r="I44" i="10"/>
  <c r="J89" i="10" s="1"/>
  <c r="J90" i="10" s="1"/>
  <c r="I44" i="9"/>
  <c r="J89" i="9" s="1"/>
  <c r="I44" i="11"/>
  <c r="J89" i="11" s="1"/>
  <c r="I44" i="23"/>
  <c r="J89" i="23" s="1"/>
  <c r="G78" i="1"/>
  <c r="I38" i="1"/>
  <c r="G81" i="1"/>
  <c r="K81" i="1" s="1"/>
  <c r="I41" i="1"/>
  <c r="J78" i="34"/>
  <c r="I78" i="34"/>
  <c r="H78" i="34"/>
  <c r="H80" i="31"/>
  <c r="I80" i="31"/>
  <c r="J80" i="31"/>
  <c r="I44" i="21"/>
  <c r="J89" i="21" s="1"/>
  <c r="I44" i="13"/>
  <c r="J89" i="13" s="1"/>
  <c r="J90" i="13" s="1"/>
  <c r="I44" i="8"/>
  <c r="J89" i="8" s="1"/>
  <c r="J90" i="8" s="1"/>
  <c r="I44" i="14"/>
  <c r="J89" i="14" s="1"/>
  <c r="J90" i="14" s="1"/>
  <c r="I44" i="12"/>
  <c r="J89" i="12" s="1"/>
  <c r="J90" i="12" s="1"/>
  <c r="I44" i="33"/>
  <c r="J89" i="33" s="1"/>
  <c r="J90" i="33" s="1"/>
  <c r="J83" i="28"/>
  <c r="H83" i="28"/>
  <c r="I44" i="26"/>
  <c r="J89" i="26" s="1"/>
  <c r="J90" i="26" s="1"/>
  <c r="G77" i="1"/>
  <c r="I37" i="1"/>
  <c r="G80" i="1"/>
  <c r="I80" i="1" s="1"/>
  <c r="I40" i="1"/>
  <c r="D44" i="36"/>
  <c r="G89" i="36" s="1"/>
  <c r="G90" i="36" s="1"/>
  <c r="G84" i="31"/>
  <c r="J82" i="30"/>
  <c r="H82" i="30"/>
  <c r="H81" i="29"/>
  <c r="I81" i="29"/>
  <c r="I44" i="28"/>
  <c r="J89" i="28" s="1"/>
  <c r="I44" i="17"/>
  <c r="J89" i="17" s="1"/>
  <c r="H80" i="16"/>
  <c r="I80" i="16"/>
  <c r="I44" i="7"/>
  <c r="J89" i="7" s="1"/>
  <c r="J90" i="7" s="1"/>
  <c r="I44" i="30"/>
  <c r="J89" i="30" s="1"/>
  <c r="J90" i="30" s="1"/>
  <c r="I44" i="24"/>
  <c r="J89" i="24" s="1"/>
  <c r="I44" i="19"/>
  <c r="J89" i="19" s="1"/>
  <c r="J90" i="19" s="1"/>
  <c r="D53" i="36"/>
  <c r="G84" i="16"/>
  <c r="I80" i="15"/>
  <c r="J88" i="21"/>
  <c r="H83" i="32"/>
  <c r="I54" i="27"/>
  <c r="D54" i="27"/>
  <c r="J78" i="30"/>
  <c r="I78" i="30"/>
  <c r="H78" i="30"/>
  <c r="I58" i="10"/>
  <c r="D58" i="10"/>
  <c r="D32" i="36"/>
  <c r="D34" i="36" s="1"/>
  <c r="D53" i="30"/>
  <c r="I53" i="30"/>
  <c r="J81" i="16"/>
  <c r="I81" i="16"/>
  <c r="H81" i="16"/>
  <c r="D53" i="23"/>
  <c r="D54" i="12"/>
  <c r="I54" i="12"/>
  <c r="I58" i="27"/>
  <c r="D58" i="27"/>
  <c r="D31" i="1"/>
  <c r="D43" i="1" s="1"/>
  <c r="J80" i="15"/>
  <c r="D54" i="17"/>
  <c r="I57" i="35"/>
  <c r="D32" i="28"/>
  <c r="D34" i="28" s="1"/>
  <c r="I83" i="32"/>
  <c r="D55" i="22"/>
  <c r="D54" i="25"/>
  <c r="I58" i="37"/>
  <c r="D58" i="37"/>
  <c r="D56" i="20"/>
  <c r="D56" i="18"/>
  <c r="I58" i="23"/>
  <c r="D58" i="23"/>
  <c r="I53" i="17"/>
  <c r="D53" i="17"/>
  <c r="C40" i="1"/>
  <c r="B55" i="1" s="1"/>
  <c r="G55" i="1" s="1"/>
  <c r="D32" i="7"/>
  <c r="D34" i="7" s="1"/>
  <c r="D30" i="1"/>
  <c r="D42" i="1" s="1"/>
  <c r="H78" i="13"/>
  <c r="J88" i="17"/>
  <c r="G84" i="13"/>
  <c r="I78" i="20"/>
  <c r="D32" i="35"/>
  <c r="D34" i="35" s="1"/>
  <c r="I58" i="25"/>
  <c r="D57" i="29"/>
  <c r="D57" i="23"/>
  <c r="D53" i="20"/>
  <c r="D55" i="36"/>
  <c r="I55" i="36"/>
  <c r="D54" i="10"/>
  <c r="D32" i="12"/>
  <c r="D34" i="12" s="1"/>
  <c r="J88" i="9"/>
  <c r="D59" i="8"/>
  <c r="H80" i="7"/>
  <c r="I80" i="7"/>
  <c r="I32" i="1"/>
  <c r="D39" i="1"/>
  <c r="G82" i="1"/>
  <c r="J88" i="37"/>
  <c r="G84" i="35"/>
  <c r="I77" i="35"/>
  <c r="H77" i="35"/>
  <c r="J77" i="35"/>
  <c r="H79" i="33"/>
  <c r="J79" i="33"/>
  <c r="I79" i="33"/>
  <c r="I56" i="31"/>
  <c r="D56" i="31"/>
  <c r="D52" i="34"/>
  <c r="I80" i="30"/>
  <c r="J80" i="30"/>
  <c r="H80" i="30"/>
  <c r="D44" i="24"/>
  <c r="J82" i="32"/>
  <c r="I82" i="32"/>
  <c r="H82" i="32"/>
  <c r="D44" i="27"/>
  <c r="H79" i="26"/>
  <c r="I79" i="26"/>
  <c r="G84" i="26"/>
  <c r="J79" i="26"/>
  <c r="D44" i="25"/>
  <c r="H83" i="24"/>
  <c r="I83" i="24"/>
  <c r="J83" i="24"/>
  <c r="J82" i="23"/>
  <c r="H82" i="23"/>
  <c r="I82" i="23"/>
  <c r="J80" i="22"/>
  <c r="I80" i="22"/>
  <c r="H80" i="22"/>
  <c r="D32" i="37"/>
  <c r="D34" i="37" s="1"/>
  <c r="D37" i="37"/>
  <c r="D44" i="37" s="1"/>
  <c r="D44" i="34"/>
  <c r="J78" i="32"/>
  <c r="I78" i="32"/>
  <c r="H78" i="32"/>
  <c r="J79" i="36"/>
  <c r="H79" i="36"/>
  <c r="G84" i="36"/>
  <c r="I79" i="36"/>
  <c r="J78" i="35"/>
  <c r="H78" i="35"/>
  <c r="I78" i="35"/>
  <c r="D44" i="32"/>
  <c r="D38" i="33"/>
  <c r="D44" i="33" s="1"/>
  <c r="D32" i="33"/>
  <c r="D34" i="33" s="1"/>
  <c r="D55" i="25"/>
  <c r="D56" i="30"/>
  <c r="D38" i="22"/>
  <c r="D44" i="22" s="1"/>
  <c r="D32" i="22"/>
  <c r="D34" i="22" s="1"/>
  <c r="D37" i="35"/>
  <c r="D44" i="35" s="1"/>
  <c r="I57" i="33"/>
  <c r="D57" i="33"/>
  <c r="D44" i="31"/>
  <c r="D32" i="30"/>
  <c r="D34" i="30" s="1"/>
  <c r="H79" i="31"/>
  <c r="J79" i="31"/>
  <c r="I79" i="31"/>
  <c r="I55" i="30"/>
  <c r="D55" i="30"/>
  <c r="G84" i="29"/>
  <c r="H77" i="29"/>
  <c r="J77" i="29"/>
  <c r="I77" i="29"/>
  <c r="H81" i="27"/>
  <c r="J81" i="27"/>
  <c r="I81" i="27"/>
  <c r="D54" i="28"/>
  <c r="I54" i="28"/>
  <c r="D39" i="28"/>
  <c r="D44" i="28" s="1"/>
  <c r="I57" i="22"/>
  <c r="D57" i="22"/>
  <c r="D53" i="33"/>
  <c r="D38" i="26"/>
  <c r="D44" i="26" s="1"/>
  <c r="D32" i="26"/>
  <c r="D34" i="26" s="1"/>
  <c r="H77" i="25"/>
  <c r="G84" i="25"/>
  <c r="I77" i="25"/>
  <c r="J77" i="25"/>
  <c r="H79" i="22"/>
  <c r="J79" i="22"/>
  <c r="I79" i="22"/>
  <c r="G84" i="22"/>
  <c r="H81" i="32"/>
  <c r="J81" i="32"/>
  <c r="I81" i="32"/>
  <c r="J80" i="24"/>
  <c r="I80" i="24"/>
  <c r="H80" i="24"/>
  <c r="D55" i="23"/>
  <c r="D53" i="22"/>
  <c r="D32" i="32"/>
  <c r="D34" i="32" s="1"/>
  <c r="I78" i="27"/>
  <c r="J78" i="27"/>
  <c r="H78" i="27"/>
  <c r="D52" i="35"/>
  <c r="I52" i="37"/>
  <c r="D52" i="37"/>
  <c r="D56" i="35"/>
  <c r="I55" i="32"/>
  <c r="D55" i="32"/>
  <c r="J82" i="37"/>
  <c r="I82" i="37"/>
  <c r="H82" i="37"/>
  <c r="D57" i="36"/>
  <c r="I57" i="36"/>
  <c r="H83" i="31"/>
  <c r="J83" i="31"/>
  <c r="I83" i="31"/>
  <c r="G84" i="33"/>
  <c r="I52" i="30"/>
  <c r="D52" i="30"/>
  <c r="D55" i="34"/>
  <c r="D32" i="31"/>
  <c r="D34" i="31" s="1"/>
  <c r="D32" i="29"/>
  <c r="D34" i="29" s="1"/>
  <c r="D37" i="29"/>
  <c r="D44" i="29" s="1"/>
  <c r="D56" i="32"/>
  <c r="I57" i="26"/>
  <c r="D57" i="26"/>
  <c r="D53" i="24"/>
  <c r="I53" i="26"/>
  <c r="D53" i="26"/>
  <c r="H83" i="33"/>
  <c r="I83" i="33"/>
  <c r="J83" i="33"/>
  <c r="J80" i="26"/>
  <c r="I80" i="26"/>
  <c r="H80" i="26"/>
  <c r="J89" i="25"/>
  <c r="D56" i="29"/>
  <c r="H83" i="26"/>
  <c r="I83" i="26"/>
  <c r="J83" i="26"/>
  <c r="J82" i="25"/>
  <c r="I82" i="25"/>
  <c r="H82" i="25"/>
  <c r="H79" i="24"/>
  <c r="I79" i="24"/>
  <c r="J79" i="24"/>
  <c r="H77" i="23"/>
  <c r="G84" i="23"/>
  <c r="J77" i="23"/>
  <c r="I77" i="23"/>
  <c r="H83" i="22"/>
  <c r="I83" i="22"/>
  <c r="J83" i="22"/>
  <c r="I57" i="24"/>
  <c r="D57" i="24"/>
  <c r="D32" i="27"/>
  <c r="D34" i="27" s="1"/>
  <c r="J78" i="25"/>
  <c r="I78" i="25"/>
  <c r="H78" i="25"/>
  <c r="I79" i="37"/>
  <c r="H79" i="37"/>
  <c r="J79" i="37"/>
  <c r="I44" i="37"/>
  <c r="J89" i="37" s="1"/>
  <c r="J82" i="35"/>
  <c r="H82" i="35"/>
  <c r="I82" i="35"/>
  <c r="D54" i="34"/>
  <c r="I56" i="37"/>
  <c r="D56" i="37"/>
  <c r="J80" i="33"/>
  <c r="H80" i="33"/>
  <c r="I80" i="33"/>
  <c r="H77" i="32"/>
  <c r="G84" i="32"/>
  <c r="J77" i="32"/>
  <c r="I77" i="32"/>
  <c r="G84" i="37"/>
  <c r="D54" i="30"/>
  <c r="I79" i="35"/>
  <c r="H79" i="35"/>
  <c r="J79" i="35"/>
  <c r="D32" i="34"/>
  <c r="D34" i="34" s="1"/>
  <c r="G84" i="30"/>
  <c r="J82" i="29"/>
  <c r="I82" i="29"/>
  <c r="H82" i="29"/>
  <c r="D54" i="36"/>
  <c r="I54" i="36"/>
  <c r="D37" i="30"/>
  <c r="D44" i="30" s="1"/>
  <c r="H77" i="27"/>
  <c r="G84" i="27"/>
  <c r="J77" i="27"/>
  <c r="I77" i="27"/>
  <c r="H77" i="34"/>
  <c r="J77" i="34"/>
  <c r="I77" i="34"/>
  <c r="G84" i="34"/>
  <c r="I53" i="29"/>
  <c r="D53" i="29"/>
  <c r="J78" i="23"/>
  <c r="I78" i="23"/>
  <c r="H78" i="23"/>
  <c r="I58" i="33"/>
  <c r="D58" i="33"/>
  <c r="H81" i="23"/>
  <c r="J81" i="23"/>
  <c r="I81" i="23"/>
  <c r="J78" i="29"/>
  <c r="I78" i="29"/>
  <c r="H78" i="29"/>
  <c r="H81" i="25"/>
  <c r="I81" i="25"/>
  <c r="J81" i="25"/>
  <c r="G84" i="24"/>
  <c r="D37" i="23"/>
  <c r="D44" i="23" s="1"/>
  <c r="I81" i="28"/>
  <c r="J81" i="28"/>
  <c r="H81" i="28"/>
  <c r="I56" i="27"/>
  <c r="D56" i="27"/>
  <c r="D32" i="25"/>
  <c r="D34" i="25" s="1"/>
  <c r="I53" i="31"/>
  <c r="D53" i="31"/>
  <c r="I82" i="27"/>
  <c r="J82" i="27"/>
  <c r="H82" i="27"/>
  <c r="I52" i="27"/>
  <c r="D52" i="27"/>
  <c r="D32" i="24"/>
  <c r="D34" i="24" s="1"/>
  <c r="D32" i="21"/>
  <c r="D34" i="21" s="1"/>
  <c r="D37" i="21"/>
  <c r="D44" i="21" s="1"/>
  <c r="D54" i="20"/>
  <c r="D58" i="20"/>
  <c r="I77" i="18"/>
  <c r="H77" i="18"/>
  <c r="G84" i="18"/>
  <c r="J77" i="18"/>
  <c r="D54" i="18"/>
  <c r="I81" i="15"/>
  <c r="H81" i="15"/>
  <c r="J81" i="15"/>
  <c r="D58" i="15"/>
  <c r="I58" i="15"/>
  <c r="I79" i="14"/>
  <c r="H79" i="14"/>
  <c r="J79" i="14"/>
  <c r="I53" i="21"/>
  <c r="D53" i="21"/>
  <c r="J82" i="14"/>
  <c r="I82" i="14"/>
  <c r="H82" i="14"/>
  <c r="I83" i="19"/>
  <c r="H83" i="19"/>
  <c r="J83" i="19"/>
  <c r="D56" i="16"/>
  <c r="I56" i="21"/>
  <c r="D56" i="21"/>
  <c r="I77" i="20"/>
  <c r="H77" i="20"/>
  <c r="G84" i="20"/>
  <c r="J77" i="20"/>
  <c r="J84" i="20" s="1"/>
  <c r="B94" i="20" s="1"/>
  <c r="J78" i="21"/>
  <c r="I78" i="21"/>
  <c r="H78" i="21"/>
  <c r="D32" i="16"/>
  <c r="D34" i="16" s="1"/>
  <c r="D37" i="16"/>
  <c r="D44" i="16" s="1"/>
  <c r="I77" i="15"/>
  <c r="H77" i="15"/>
  <c r="G84" i="15"/>
  <c r="J77" i="15"/>
  <c r="D39" i="15"/>
  <c r="D44" i="15" s="1"/>
  <c r="D32" i="15"/>
  <c r="D34" i="15" s="1"/>
  <c r="D32" i="19"/>
  <c r="D34" i="19" s="1"/>
  <c r="D37" i="19"/>
  <c r="D44" i="19" s="1"/>
  <c r="D58" i="18"/>
  <c r="I58" i="18"/>
  <c r="H80" i="17"/>
  <c r="J80" i="17"/>
  <c r="I80" i="17"/>
  <c r="I79" i="21"/>
  <c r="H79" i="21"/>
  <c r="J79" i="21"/>
  <c r="D32" i="14"/>
  <c r="D34" i="14" s="1"/>
  <c r="D37" i="14"/>
  <c r="D44" i="14" s="1"/>
  <c r="J82" i="19"/>
  <c r="I82" i="19"/>
  <c r="H82" i="19"/>
  <c r="J80" i="18"/>
  <c r="I80" i="18"/>
  <c r="H80" i="18"/>
  <c r="D52" i="21"/>
  <c r="D55" i="20"/>
  <c r="I55" i="20"/>
  <c r="I52" i="14"/>
  <c r="D52" i="14"/>
  <c r="I58" i="17"/>
  <c r="D58" i="17"/>
  <c r="G84" i="21"/>
  <c r="D32" i="20"/>
  <c r="D34" i="20" s="1"/>
  <c r="D56" i="19"/>
  <c r="I79" i="19"/>
  <c r="H79" i="19"/>
  <c r="J79" i="19"/>
  <c r="D39" i="18"/>
  <c r="D44" i="18" s="1"/>
  <c r="D32" i="18"/>
  <c r="D34" i="18" s="1"/>
  <c r="D39" i="20"/>
  <c r="D44" i="20" s="1"/>
  <c r="J82" i="16"/>
  <c r="I82" i="16"/>
  <c r="H82" i="16"/>
  <c r="I52" i="16"/>
  <c r="D52" i="16"/>
  <c r="J78" i="16"/>
  <c r="I78" i="16"/>
  <c r="H78" i="16"/>
  <c r="D54" i="15"/>
  <c r="I54" i="15"/>
  <c r="D56" i="14"/>
  <c r="D52" i="19"/>
  <c r="I81" i="18"/>
  <c r="H81" i="18"/>
  <c r="J81" i="18"/>
  <c r="I79" i="16"/>
  <c r="H79" i="16"/>
  <c r="J79" i="16"/>
  <c r="I83" i="17"/>
  <c r="H83" i="17"/>
  <c r="J83" i="17"/>
  <c r="D32" i="13"/>
  <c r="D34" i="13" s="1"/>
  <c r="D37" i="13"/>
  <c r="D44" i="13" s="1"/>
  <c r="D54" i="11"/>
  <c r="I54" i="11"/>
  <c r="I83" i="11"/>
  <c r="J83" i="11"/>
  <c r="H83" i="11"/>
  <c r="D44" i="12"/>
  <c r="H80" i="11"/>
  <c r="J80" i="11"/>
  <c r="I80" i="11"/>
  <c r="J78" i="10"/>
  <c r="I78" i="10"/>
  <c r="H78" i="10"/>
  <c r="D44" i="10"/>
  <c r="D32" i="11"/>
  <c r="D34" i="11" s="1"/>
  <c r="D56" i="13"/>
  <c r="G84" i="11"/>
  <c r="J77" i="11"/>
  <c r="H77" i="11"/>
  <c r="I77" i="11"/>
  <c r="D52" i="13"/>
  <c r="I79" i="11"/>
  <c r="J79" i="11"/>
  <c r="H79" i="11"/>
  <c r="D44" i="11"/>
  <c r="J82" i="10"/>
  <c r="I82" i="10"/>
  <c r="H82" i="10"/>
  <c r="I79" i="13"/>
  <c r="H79" i="13"/>
  <c r="J79" i="13"/>
  <c r="J79" i="12"/>
  <c r="H79" i="12"/>
  <c r="G84" i="12"/>
  <c r="I79" i="12"/>
  <c r="D55" i="10"/>
  <c r="J80" i="12"/>
  <c r="I80" i="12"/>
  <c r="H80" i="12"/>
  <c r="D53" i="12"/>
  <c r="I53" i="12"/>
  <c r="H81" i="10"/>
  <c r="J81" i="10"/>
  <c r="I81" i="10"/>
  <c r="D58" i="11"/>
  <c r="I58" i="11"/>
  <c r="D32" i="10"/>
  <c r="D34" i="10" s="1"/>
  <c r="H77" i="10"/>
  <c r="G84" i="10"/>
  <c r="J77" i="10"/>
  <c r="I77" i="10"/>
  <c r="I81" i="8"/>
  <c r="H81" i="8"/>
  <c r="J81" i="8"/>
  <c r="G84" i="9"/>
  <c r="J77" i="9"/>
  <c r="I77" i="9"/>
  <c r="H77" i="9"/>
  <c r="J80" i="8"/>
  <c r="H80" i="8"/>
  <c r="I80" i="8"/>
  <c r="D32" i="9"/>
  <c r="D34" i="9" s="1"/>
  <c r="D37" i="9"/>
  <c r="D44" i="9" s="1"/>
  <c r="D39" i="8"/>
  <c r="D44" i="8" s="1"/>
  <c r="G84" i="8"/>
  <c r="D38" i="7"/>
  <c r="D44" i="7" s="1"/>
  <c r="I79" i="7"/>
  <c r="H79" i="7"/>
  <c r="J79" i="7"/>
  <c r="I55" i="7"/>
  <c r="I59" i="7" s="1"/>
  <c r="D55" i="7"/>
  <c r="D59" i="7" s="1"/>
  <c r="G84" i="7"/>
  <c r="I83" i="7"/>
  <c r="H83" i="7"/>
  <c r="J83" i="7"/>
  <c r="D55" i="1"/>
  <c r="J81" i="1"/>
  <c r="I81" i="1"/>
  <c r="D53" i="1"/>
  <c r="D57" i="1"/>
  <c r="J78" i="1"/>
  <c r="H81" i="1"/>
  <c r="D20" i="1"/>
  <c r="D22" i="1" s="1"/>
  <c r="C41" i="1"/>
  <c r="B56" i="1" s="1"/>
  <c r="G56" i="1" s="1"/>
  <c r="D29" i="1"/>
  <c r="D41" i="1" s="1"/>
  <c r="I58" i="1"/>
  <c r="D58" i="1"/>
  <c r="D26" i="1"/>
  <c r="D38" i="1" s="1"/>
  <c r="G79" i="1"/>
  <c r="K79" i="1" s="1"/>
  <c r="G83" i="1"/>
  <c r="K83" i="1" s="1"/>
  <c r="C37" i="1"/>
  <c r="B52" i="1" s="1"/>
  <c r="G52" i="1" s="1"/>
  <c r="D25" i="1"/>
  <c r="F44" i="1"/>
  <c r="B44" i="1"/>
  <c r="J90" i="28" l="1"/>
  <c r="J90" i="27"/>
  <c r="K84" i="26"/>
  <c r="B95" i="26" s="1"/>
  <c r="J90" i="25"/>
  <c r="J90" i="24"/>
  <c r="J90" i="23"/>
  <c r="J90" i="22"/>
  <c r="J90" i="21"/>
  <c r="J90" i="17"/>
  <c r="J90" i="15"/>
  <c r="H72" i="8"/>
  <c r="H84" i="8"/>
  <c r="B92" i="8" s="1"/>
  <c r="J84" i="9"/>
  <c r="B94" i="9" s="1"/>
  <c r="I84" i="28"/>
  <c r="B93" i="28" s="1"/>
  <c r="J84" i="36"/>
  <c r="B94" i="36" s="1"/>
  <c r="H72" i="19"/>
  <c r="K84" i="18"/>
  <c r="B95" i="18" s="1"/>
  <c r="K84" i="23"/>
  <c r="B95" i="23" s="1"/>
  <c r="K84" i="24"/>
  <c r="B95" i="24" s="1"/>
  <c r="K84" i="32"/>
  <c r="B95" i="32" s="1"/>
  <c r="K84" i="35"/>
  <c r="B95" i="35" s="1"/>
  <c r="K84" i="25"/>
  <c r="B95" i="25" s="1"/>
  <c r="H84" i="13"/>
  <c r="B92" i="13" s="1"/>
  <c r="J84" i="14"/>
  <c r="B94" i="14" s="1"/>
  <c r="D59" i="25"/>
  <c r="K84" i="15"/>
  <c r="B95" i="15" s="1"/>
  <c r="K84" i="34"/>
  <c r="B95" i="34" s="1"/>
  <c r="K84" i="20"/>
  <c r="B95" i="20" s="1"/>
  <c r="J84" i="8"/>
  <c r="B94" i="8" s="1"/>
  <c r="J84" i="12"/>
  <c r="B94" i="12" s="1"/>
  <c r="J80" i="1"/>
  <c r="K80" i="1"/>
  <c r="I77" i="1"/>
  <c r="K77" i="1"/>
  <c r="K84" i="30"/>
  <c r="B95" i="30" s="1"/>
  <c r="K84" i="17"/>
  <c r="B95" i="17" s="1"/>
  <c r="J82" i="1"/>
  <c r="K82" i="1"/>
  <c r="I78" i="1"/>
  <c r="K78" i="1"/>
  <c r="K84" i="7"/>
  <c r="B95" i="7" s="1"/>
  <c r="K84" i="14"/>
  <c r="B95" i="14" s="1"/>
  <c r="K84" i="8"/>
  <c r="B95" i="8" s="1"/>
  <c r="K84" i="13"/>
  <c r="B95" i="13" s="1"/>
  <c r="K84" i="16"/>
  <c r="B95" i="16" s="1"/>
  <c r="K84" i="21"/>
  <c r="B95" i="21" s="1"/>
  <c r="K84" i="28"/>
  <c r="B95" i="28" s="1"/>
  <c r="H72" i="11"/>
  <c r="H72" i="18"/>
  <c r="H72" i="25"/>
  <c r="H72" i="31"/>
  <c r="H72" i="22"/>
  <c r="H72" i="13"/>
  <c r="H72" i="20"/>
  <c r="I59" i="9"/>
  <c r="G88" i="9" s="1"/>
  <c r="H72" i="9"/>
  <c r="H72" i="10"/>
  <c r="H72" i="15"/>
  <c r="H72" i="34"/>
  <c r="H72" i="28"/>
  <c r="H72" i="29"/>
  <c r="I59" i="8"/>
  <c r="B89" i="8" s="1"/>
  <c r="H72" i="16"/>
  <c r="D59" i="19"/>
  <c r="F69" i="1"/>
  <c r="H69" i="1" s="1"/>
  <c r="I56" i="1"/>
  <c r="F68" i="1"/>
  <c r="H68" i="1" s="1"/>
  <c r="I55" i="1"/>
  <c r="H72" i="37"/>
  <c r="H72" i="36"/>
  <c r="H72" i="23"/>
  <c r="H72" i="14"/>
  <c r="D59" i="17"/>
  <c r="H72" i="26"/>
  <c r="H72" i="32"/>
  <c r="F67" i="1"/>
  <c r="H67" i="1" s="1"/>
  <c r="I54" i="1"/>
  <c r="H72" i="12"/>
  <c r="I59" i="17"/>
  <c r="H72" i="33"/>
  <c r="H72" i="35"/>
  <c r="H72" i="24"/>
  <c r="H72" i="30"/>
  <c r="H72" i="27"/>
  <c r="H72" i="21"/>
  <c r="D59" i="26"/>
  <c r="F65" i="1"/>
  <c r="H65" i="1" s="1"/>
  <c r="I52" i="1"/>
  <c r="I59" i="28"/>
  <c r="D54" i="1"/>
  <c r="D59" i="33"/>
  <c r="D46" i="36"/>
  <c r="B88" i="36" s="1"/>
  <c r="I59" i="12"/>
  <c r="D59" i="18"/>
  <c r="D59" i="31"/>
  <c r="D59" i="36"/>
  <c r="D59" i="16"/>
  <c r="G89" i="17"/>
  <c r="D46" i="17"/>
  <c r="B88" i="17" s="1"/>
  <c r="J77" i="1"/>
  <c r="I84" i="36"/>
  <c r="B93" i="36" s="1"/>
  <c r="H77" i="1"/>
  <c r="H84" i="30"/>
  <c r="B92" i="30" s="1"/>
  <c r="I84" i="13"/>
  <c r="B93" i="13" s="1"/>
  <c r="J84" i="26"/>
  <c r="B94" i="26" s="1"/>
  <c r="J84" i="13"/>
  <c r="B94" i="13" s="1"/>
  <c r="J84" i="37"/>
  <c r="B94" i="37" s="1"/>
  <c r="H84" i="20"/>
  <c r="B92" i="20" s="1"/>
  <c r="J84" i="24"/>
  <c r="B94" i="24" s="1"/>
  <c r="H84" i="34"/>
  <c r="B92" i="34" s="1"/>
  <c r="H84" i="14"/>
  <c r="B92" i="14" s="1"/>
  <c r="J84" i="32"/>
  <c r="B94" i="32" s="1"/>
  <c r="J84" i="22"/>
  <c r="B94" i="22" s="1"/>
  <c r="H80" i="1"/>
  <c r="J88" i="1"/>
  <c r="H78" i="1"/>
  <c r="H84" i="9"/>
  <c r="B92" i="9" s="1"/>
  <c r="D59" i="10"/>
  <c r="I59" i="21"/>
  <c r="I84" i="15"/>
  <c r="B93" i="15" s="1"/>
  <c r="I59" i="31"/>
  <c r="H84" i="28"/>
  <c r="B92" i="28" s="1"/>
  <c r="I84" i="34"/>
  <c r="B93" i="34" s="1"/>
  <c r="I59" i="23"/>
  <c r="D59" i="28"/>
  <c r="I59" i="25"/>
  <c r="I84" i="9"/>
  <c r="B93" i="9" s="1"/>
  <c r="J90" i="11"/>
  <c r="D59" i="15"/>
  <c r="J84" i="19"/>
  <c r="B94" i="19" s="1"/>
  <c r="I84" i="20"/>
  <c r="B93" i="20" s="1"/>
  <c r="J84" i="28"/>
  <c r="B94" i="28" s="1"/>
  <c r="I59" i="29"/>
  <c r="J84" i="34"/>
  <c r="B94" i="34" s="1"/>
  <c r="I59" i="36"/>
  <c r="D59" i="24"/>
  <c r="D59" i="22"/>
  <c r="D59" i="23"/>
  <c r="H84" i="36"/>
  <c r="B92" i="36" s="1"/>
  <c r="J84" i="30"/>
  <c r="B94" i="30" s="1"/>
  <c r="I59" i="15"/>
  <c r="G88" i="15" s="1"/>
  <c r="I59" i="24"/>
  <c r="I59" i="26"/>
  <c r="I59" i="32"/>
  <c r="J84" i="21"/>
  <c r="B94" i="21" s="1"/>
  <c r="J84" i="7"/>
  <c r="B94" i="7" s="1"/>
  <c r="I84" i="22"/>
  <c r="B93" i="22" s="1"/>
  <c r="H84" i="7"/>
  <c r="B92" i="7" s="1"/>
  <c r="I84" i="30"/>
  <c r="B93" i="30" s="1"/>
  <c r="I84" i="21"/>
  <c r="B93" i="21" s="1"/>
  <c r="H84" i="26"/>
  <c r="B92" i="26" s="1"/>
  <c r="I44" i="1"/>
  <c r="J89" i="1" s="1"/>
  <c r="H84" i="10"/>
  <c r="B92" i="10" s="1"/>
  <c r="D59" i="12"/>
  <c r="I59" i="16"/>
  <c r="H84" i="19"/>
  <c r="B92" i="19" s="1"/>
  <c r="J84" i="17"/>
  <c r="B94" i="17" s="1"/>
  <c r="I59" i="18"/>
  <c r="H84" i="18"/>
  <c r="B92" i="18" s="1"/>
  <c r="I59" i="20"/>
  <c r="I84" i="27"/>
  <c r="B93" i="27" s="1"/>
  <c r="I84" i="32"/>
  <c r="B93" i="32" s="1"/>
  <c r="I84" i="33"/>
  <c r="B93" i="33" s="1"/>
  <c r="I59" i="22"/>
  <c r="H84" i="29"/>
  <c r="B92" i="29" s="1"/>
  <c r="I84" i="26"/>
  <c r="B93" i="26" s="1"/>
  <c r="J84" i="33"/>
  <c r="B94" i="33" s="1"/>
  <c r="I84" i="35"/>
  <c r="B93" i="35" s="1"/>
  <c r="H82" i="1"/>
  <c r="I84" i="24"/>
  <c r="B93" i="24" s="1"/>
  <c r="I59" i="35"/>
  <c r="H84" i="22"/>
  <c r="B92" i="22" s="1"/>
  <c r="I59" i="33"/>
  <c r="H84" i="33"/>
  <c r="B92" i="33" s="1"/>
  <c r="I82" i="1"/>
  <c r="D59" i="13"/>
  <c r="I84" i="19"/>
  <c r="B93" i="19" s="1"/>
  <c r="H84" i="17"/>
  <c r="B92" i="17" s="1"/>
  <c r="I84" i="7"/>
  <c r="B93" i="7" s="1"/>
  <c r="I84" i="8"/>
  <c r="B93" i="8" s="1"/>
  <c r="I59" i="10"/>
  <c r="I59" i="13"/>
  <c r="D59" i="11"/>
  <c r="I84" i="17"/>
  <c r="B93" i="17" s="1"/>
  <c r="J84" i="16"/>
  <c r="B94" i="16" s="1"/>
  <c r="H84" i="24"/>
  <c r="B92" i="24" s="1"/>
  <c r="D59" i="29"/>
  <c r="D59" i="32"/>
  <c r="J84" i="25"/>
  <c r="B94" i="25" s="1"/>
  <c r="J90" i="9"/>
  <c r="D59" i="14"/>
  <c r="I84" i="14"/>
  <c r="B93" i="14" s="1"/>
  <c r="I84" i="12"/>
  <c r="B93" i="12" s="1"/>
  <c r="H84" i="12"/>
  <c r="B92" i="12" s="1"/>
  <c r="I59" i="11"/>
  <c r="J84" i="11"/>
  <c r="B94" i="11" s="1"/>
  <c r="J90" i="37"/>
  <c r="D59" i="37"/>
  <c r="H84" i="37"/>
  <c r="B92" i="37" s="1"/>
  <c r="I84" i="37"/>
  <c r="B93" i="37" s="1"/>
  <c r="D46" i="33"/>
  <c r="B88" i="33" s="1"/>
  <c r="G89" i="33"/>
  <c r="G90" i="33" s="1"/>
  <c r="D46" i="28"/>
  <c r="B88" i="28" s="1"/>
  <c r="G89" i="28"/>
  <c r="D46" i="35"/>
  <c r="B88" i="35" s="1"/>
  <c r="G89" i="35"/>
  <c r="G90" i="35" s="1"/>
  <c r="J84" i="27"/>
  <c r="B94" i="27" s="1"/>
  <c r="H84" i="23"/>
  <c r="B92" i="23" s="1"/>
  <c r="I84" i="25"/>
  <c r="B93" i="25" s="1"/>
  <c r="D59" i="27"/>
  <c r="I84" i="23"/>
  <c r="B93" i="23" s="1"/>
  <c r="D46" i="29"/>
  <c r="B88" i="29" s="1"/>
  <c r="G89" i="29"/>
  <c r="I59" i="30"/>
  <c r="I59" i="37"/>
  <c r="D46" i="26"/>
  <c r="B88" i="26" s="1"/>
  <c r="G89" i="26"/>
  <c r="I84" i="29"/>
  <c r="B93" i="29" s="1"/>
  <c r="J84" i="31"/>
  <c r="B94" i="31" s="1"/>
  <c r="G89" i="31"/>
  <c r="G90" i="31" s="1"/>
  <c r="D46" i="31"/>
  <c r="B88" i="31" s="1"/>
  <c r="G89" i="27"/>
  <c r="D46" i="27"/>
  <c r="B88" i="27" s="1"/>
  <c r="G89" i="24"/>
  <c r="D46" i="24"/>
  <c r="B88" i="24" s="1"/>
  <c r="D59" i="34"/>
  <c r="J84" i="35"/>
  <c r="B94" i="35" s="1"/>
  <c r="G89" i="23"/>
  <c r="D46" i="23"/>
  <c r="B88" i="23" s="1"/>
  <c r="D46" i="37"/>
  <c r="B88" i="37" s="1"/>
  <c r="G89" i="37"/>
  <c r="G89" i="30"/>
  <c r="G90" i="30" s="1"/>
  <c r="D46" i="30"/>
  <c r="B88" i="30" s="1"/>
  <c r="D59" i="30"/>
  <c r="I84" i="31"/>
  <c r="B93" i="31" s="1"/>
  <c r="G89" i="25"/>
  <c r="D46" i="25"/>
  <c r="B88" i="25" s="1"/>
  <c r="I59" i="27"/>
  <c r="H84" i="27"/>
  <c r="B92" i="27" s="1"/>
  <c r="H84" i="32"/>
  <c r="B92" i="32" s="1"/>
  <c r="J84" i="23"/>
  <c r="B94" i="23" s="1"/>
  <c r="D59" i="35"/>
  <c r="H84" i="25"/>
  <c r="B92" i="25" s="1"/>
  <c r="J84" i="29"/>
  <c r="B94" i="29" s="1"/>
  <c r="H84" i="31"/>
  <c r="B92" i="31" s="1"/>
  <c r="D46" i="22"/>
  <c r="B88" i="22" s="1"/>
  <c r="G89" i="22"/>
  <c r="G89" i="32"/>
  <c r="G90" i="32" s="1"/>
  <c r="D46" i="32"/>
  <c r="B88" i="32" s="1"/>
  <c r="G89" i="34"/>
  <c r="G90" i="34" s="1"/>
  <c r="D46" i="34"/>
  <c r="B88" i="34" s="1"/>
  <c r="I59" i="34"/>
  <c r="H84" i="35"/>
  <c r="B92" i="35" s="1"/>
  <c r="G89" i="18"/>
  <c r="D46" i="18"/>
  <c r="B88" i="18" s="1"/>
  <c r="G89" i="15"/>
  <c r="D46" i="15"/>
  <c r="B88" i="15" s="1"/>
  <c r="G89" i="20"/>
  <c r="D46" i="20"/>
  <c r="B88" i="20" s="1"/>
  <c r="I84" i="16"/>
  <c r="B93" i="16" s="1"/>
  <c r="D46" i="14"/>
  <c r="B88" i="14" s="1"/>
  <c r="G89" i="14"/>
  <c r="D46" i="16"/>
  <c r="B88" i="16" s="1"/>
  <c r="G89" i="16"/>
  <c r="I59" i="19"/>
  <c r="I59" i="14"/>
  <c r="I84" i="18"/>
  <c r="B93" i="18" s="1"/>
  <c r="D59" i="20"/>
  <c r="G89" i="19"/>
  <c r="D46" i="19"/>
  <c r="B88" i="19" s="1"/>
  <c r="J84" i="15"/>
  <c r="B94" i="15" s="1"/>
  <c r="H84" i="16"/>
  <c r="B92" i="16" s="1"/>
  <c r="D59" i="21"/>
  <c r="H84" i="15"/>
  <c r="B92" i="15" s="1"/>
  <c r="H84" i="21"/>
  <c r="B92" i="21" s="1"/>
  <c r="J84" i="18"/>
  <c r="B94" i="18" s="1"/>
  <c r="D46" i="21"/>
  <c r="B88" i="21" s="1"/>
  <c r="G89" i="21"/>
  <c r="G89" i="12"/>
  <c r="D46" i="12"/>
  <c r="B88" i="12" s="1"/>
  <c r="G89" i="10"/>
  <c r="D46" i="10"/>
  <c r="B88" i="10" s="1"/>
  <c r="J84" i="10"/>
  <c r="B94" i="10" s="1"/>
  <c r="I84" i="11"/>
  <c r="B93" i="11" s="1"/>
  <c r="I84" i="10"/>
  <c r="B93" i="10" s="1"/>
  <c r="D46" i="11"/>
  <c r="B88" i="11" s="1"/>
  <c r="G89" i="11"/>
  <c r="H84" i="11"/>
  <c r="B92" i="11" s="1"/>
  <c r="D46" i="13"/>
  <c r="B88" i="13" s="1"/>
  <c r="G89" i="13"/>
  <c r="D46" i="8"/>
  <c r="B88" i="8" s="1"/>
  <c r="G89" i="8"/>
  <c r="D46" i="9"/>
  <c r="B88" i="9" s="1"/>
  <c r="G89" i="9"/>
  <c r="G90" i="9" s="1"/>
  <c r="B89" i="7"/>
  <c r="G88" i="7"/>
  <c r="D46" i="7"/>
  <c r="B88" i="7" s="1"/>
  <c r="G89" i="7"/>
  <c r="I83" i="1"/>
  <c r="H83" i="1"/>
  <c r="J83" i="1"/>
  <c r="D56" i="1"/>
  <c r="G84" i="1"/>
  <c r="D32" i="1"/>
  <c r="D34" i="1" s="1"/>
  <c r="D37" i="1"/>
  <c r="D44" i="1" s="1"/>
  <c r="D52" i="1"/>
  <c r="I79" i="1"/>
  <c r="H79" i="1"/>
  <c r="J79" i="1"/>
  <c r="B89" i="25" l="1"/>
  <c r="G90" i="25"/>
  <c r="B89" i="11"/>
  <c r="J84" i="1"/>
  <c r="B94" i="1" s="1"/>
  <c r="G88" i="33"/>
  <c r="G90" i="7"/>
  <c r="K84" i="1"/>
  <c r="B95" i="1" s="1"/>
  <c r="B89" i="17"/>
  <c r="B91" i="17" s="1"/>
  <c r="G88" i="25"/>
  <c r="G88" i="17"/>
  <c r="G90" i="17" s="1"/>
  <c r="B89" i="9"/>
  <c r="B91" i="9" s="1"/>
  <c r="G88" i="8"/>
  <c r="G90" i="8" s="1"/>
  <c r="G88" i="36"/>
  <c r="B89" i="19"/>
  <c r="B91" i="19" s="1"/>
  <c r="B89" i="18"/>
  <c r="B91" i="18" s="1"/>
  <c r="B89" i="15"/>
  <c r="B91" i="15" s="1"/>
  <c r="H72" i="1"/>
  <c r="B89" i="32"/>
  <c r="B91" i="32" s="1"/>
  <c r="B89" i="33"/>
  <c r="B91" i="33" s="1"/>
  <c r="G88" i="29"/>
  <c r="G90" i="29" s="1"/>
  <c r="G88" i="16"/>
  <c r="G90" i="16" s="1"/>
  <c r="G88" i="26"/>
  <c r="G90" i="26" s="1"/>
  <c r="G88" i="28"/>
  <c r="G90" i="28" s="1"/>
  <c r="G88" i="18"/>
  <c r="G90" i="18" s="1"/>
  <c r="B89" i="28"/>
  <c r="B91" i="28" s="1"/>
  <c r="G88" i="11"/>
  <c r="B89" i="36"/>
  <c r="B91" i="36" s="1"/>
  <c r="G88" i="14"/>
  <c r="G88" i="12"/>
  <c r="G90" i="12" s="1"/>
  <c r="B89" i="23"/>
  <c r="B91" i="23" s="1"/>
  <c r="G88" i="10"/>
  <c r="B89" i="31"/>
  <c r="B91" i="31" s="1"/>
  <c r="B89" i="16"/>
  <c r="B91" i="16" s="1"/>
  <c r="B89" i="29"/>
  <c r="B91" i="29" s="1"/>
  <c r="G88" i="22"/>
  <c r="G90" i="22" s="1"/>
  <c r="G88" i="23"/>
  <c r="G90" i="23" s="1"/>
  <c r="G88" i="19"/>
  <c r="G90" i="19" s="1"/>
  <c r="B89" i="10"/>
  <c r="B91" i="10" s="1"/>
  <c r="G88" i="31"/>
  <c r="B89" i="26"/>
  <c r="B91" i="26" s="1"/>
  <c r="G88" i="24"/>
  <c r="G90" i="24" s="1"/>
  <c r="B91" i="8"/>
  <c r="B89" i="12"/>
  <c r="B91" i="12" s="1"/>
  <c r="B89" i="24"/>
  <c r="B91" i="24" s="1"/>
  <c r="H84" i="1"/>
  <c r="B92" i="1" s="1"/>
  <c r="J90" i="1"/>
  <c r="B89" i="22"/>
  <c r="B91" i="22" s="1"/>
  <c r="B89" i="37"/>
  <c r="B91" i="37" s="1"/>
  <c r="I59" i="1"/>
  <c r="B89" i="13"/>
  <c r="B91" i="13" s="1"/>
  <c r="G88" i="13"/>
  <c r="G88" i="32"/>
  <c r="I84" i="1"/>
  <c r="B93" i="1" s="1"/>
  <c r="G90" i="11"/>
  <c r="D59" i="1"/>
  <c r="G90" i="13"/>
  <c r="G90" i="15"/>
  <c r="G90" i="14"/>
  <c r="G90" i="10"/>
  <c r="B89" i="30"/>
  <c r="B91" i="30" s="1"/>
  <c r="G88" i="30"/>
  <c r="B89" i="35"/>
  <c r="B91" i="35" s="1"/>
  <c r="G88" i="35"/>
  <c r="G88" i="37"/>
  <c r="G90" i="37" s="1"/>
  <c r="B89" i="34"/>
  <c r="B91" i="34" s="1"/>
  <c r="G88" i="34"/>
  <c r="B89" i="27"/>
  <c r="B91" i="27" s="1"/>
  <c r="G88" i="27"/>
  <c r="G90" i="27" s="1"/>
  <c r="B91" i="25"/>
  <c r="B89" i="21"/>
  <c r="B91" i="21" s="1"/>
  <c r="G88" i="21"/>
  <c r="G90" i="21" s="1"/>
  <c r="B89" i="14"/>
  <c r="B91" i="14" s="1"/>
  <c r="G88" i="20"/>
  <c r="G90" i="20" s="1"/>
  <c r="B89" i="20"/>
  <c r="B91" i="20" s="1"/>
  <c r="B91" i="11"/>
  <c r="B91" i="7"/>
  <c r="D46" i="1"/>
  <c r="G89" i="1"/>
  <c r="B89" i="1" l="1"/>
  <c r="G88" i="1"/>
  <c r="G90" i="1" s="1"/>
  <c r="B88" i="1"/>
  <c r="O12" i="37"/>
  <c r="F7" i="37" s="1"/>
  <c r="B91" i="1" l="1"/>
</calcChain>
</file>

<file path=xl/sharedStrings.xml><?xml version="1.0" encoding="utf-8"?>
<sst xmlns="http://schemas.openxmlformats.org/spreadsheetml/2006/main" count="4450" uniqueCount="76">
  <si>
    <t>RECAUDO INFORME DIARIO Y MENSUAL HATOVIAL</t>
  </si>
  <si>
    <t>Código: OPFO190-01</t>
  </si>
  <si>
    <t>Creación: 29 de Enero de 2014</t>
  </si>
  <si>
    <t>Página 1 de 1</t>
  </si>
  <si>
    <t>PEAJE                :</t>
  </si>
  <si>
    <t>TRAPICHE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</si>
  <si>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</si>
  <si>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</si>
  <si>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</si>
  <si>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</si>
  <si>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</si>
  <si>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</si>
  <si>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</si>
  <si>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LEY 787</t>
  </si>
  <si>
    <t>BENEFICIO CONCEDENTE</t>
  </si>
  <si>
    <t>EXENTOS TELEPEAJE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</si>
  <si>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</si>
  <si>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</si>
  <si>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</si>
  <si>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</si>
  <si>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</si>
  <si>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</si>
  <si>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</si>
  <si>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</si>
  <si>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</si>
  <si>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</si>
  <si>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</si>
  <si>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</si>
  <si>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</si>
  <si>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</si>
  <si>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</si>
  <si>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</si>
  <si>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</si>
  <si>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SOBRANTES</t>
  </si>
  <si>
    <t>DISCRIMINACIÓN SISTEMAS TELEPEAJE</t>
  </si>
  <si>
    <t>TELEPEAJE PLENO</t>
  </si>
  <si>
    <t>TELEPEAJE DIFERIDO</t>
  </si>
  <si>
    <t>TELEPEAJE</t>
  </si>
  <si>
    <t xml:space="preserve">VALOR TELEPEAJE </t>
  </si>
  <si>
    <t>TOTAL TELEPEAJE</t>
  </si>
  <si>
    <t>DISCRIMINACIÓN SISTEMAS PREPAGOS</t>
  </si>
  <si>
    <t xml:space="preserve"> TIQUETES PREPAGOS </t>
  </si>
  <si>
    <t>TIQUETES PREPAGADOS</t>
  </si>
  <si>
    <t>VALOR T. PREPAGOS</t>
  </si>
  <si>
    <t>TOTAL TIQUETES PREPAGOS</t>
  </si>
  <si>
    <t>COMPROBANTES DE PASO NIQUIA (CPN)</t>
  </si>
  <si>
    <t>SOBRETASAS ACUMULADAS E INCREMENTO 2013</t>
  </si>
  <si>
    <t xml:space="preserve">VALOR CATEGORIA </t>
  </si>
  <si>
    <t xml:space="preserve">COMPROBANTES DE PASO NIQUIA </t>
  </si>
  <si>
    <t>VALOR TOTAL CPN</t>
  </si>
  <si>
    <t>VEHICULOS QUE PAGAN</t>
  </si>
  <si>
    <t>ILUMINACIÓN</t>
  </si>
  <si>
    <t>MANTENIMIENTO E INFRAESTRUCTURA DE OPERACIÓN.</t>
  </si>
  <si>
    <t>INCREMENTOS 2013 - 2014</t>
  </si>
  <si>
    <t>COMPROBANTES DE PASO NIQUIA RECIBIDOS</t>
  </si>
  <si>
    <t>TOTAL</t>
  </si>
  <si>
    <t>TOTAL RECAUDO</t>
  </si>
  <si>
    <t>RECAUDO TELEPEAJE</t>
  </si>
  <si>
    <t>TRAFICO TELEPEAJE</t>
  </si>
  <si>
    <t>SISTEMAS PREPAGOS Y TELEPEAJE</t>
  </si>
  <si>
    <t>RECAUDO (SIN SOBRANTES)</t>
  </si>
  <si>
    <t>TRAFICO TOTAL ESTACIÓN</t>
  </si>
  <si>
    <t>CPN</t>
  </si>
  <si>
    <t>PORCENTAJE</t>
  </si>
  <si>
    <t>CONSIGNACION HATOVIAL</t>
  </si>
  <si>
    <t>MMTO E INFRA. DE OP</t>
  </si>
  <si>
    <t>JOSE GUILLERMO OROZCO ALVAREZ</t>
  </si>
  <si>
    <t>INCREMENTO 2013 - 2014</t>
  </si>
  <si>
    <t>REGENCY S.A.S.</t>
  </si>
  <si>
    <t xml:space="preserve"> </t>
  </si>
  <si>
    <t>Código: OPFO190-02</t>
  </si>
  <si>
    <t>Actualización: Sep 4 de 2014</t>
  </si>
  <si>
    <t>VALOR CATEGORIA 2015</t>
  </si>
  <si>
    <t>INCREMENTOS 2015</t>
  </si>
  <si>
    <t>INCREMENTO 2015</t>
  </si>
  <si>
    <t>VALOR CATEGORIA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</si>
</sst>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#,##0_ ;\-#,##0\ "/>
    <numFmt numFmtId="169" formatCode="_([$€]* #,##0.00_);_([$€]* \(#,##0.00\);_([$€]* &quot;-&quot;??_);_(@_)"/>
    <numFmt numFmtId="170" formatCode="_(&quot;$&quot;\ * #,##0.0_);_(&quot;$&quot;\ * \(#,##0.0\);_(&quot;$&quot;\ 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1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3" fillId="4" borderId="1" applyFont="0" applyBorder="0" applyAlignment="0">
      <alignment horizontal="center" vertical="center" wrapText="1"/>
    </xf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4" fillId="29" borderId="9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5" fillId="30" borderId="10" applyNumberFormat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" fillId="35" borderId="1">
      <alignment horizontal="center" vertical="center" wrapText="1"/>
    </xf>
    <xf numFmtId="0" fontId="3" fillId="36" borderId="1">
      <alignment horizontal="center" vertical="center" wrapText="1"/>
    </xf>
    <xf numFmtId="0" fontId="3" fillId="4" borderId="1">
      <alignment horizontal="center" vertical="center" wrapText="1"/>
    </xf>
    <xf numFmtId="0" fontId="3" fillId="35" borderId="1">
      <alignment horizontal="center" vertical="center" wrapText="1"/>
    </xf>
    <xf numFmtId="0" fontId="3" fillId="4" borderId="1">
      <alignment horizontal="center" vertical="center" wrapText="1"/>
    </xf>
    <xf numFmtId="16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165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0" fontId="6" fillId="38" borderId="12" applyNumberFormat="0" applyFont="0" applyAlignment="0" applyProtection="0"/>
    <xf numFmtId="9" fontId="6" fillId="0" borderId="0" applyFont="0" applyFill="0" applyBorder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3" fillId="29" borderId="13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</cellStyleXfs>
  <cellXfs count="129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8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2" borderId="1" xfId="2" quotePrefix="1" applyFont="1" applyFill="1" applyBorder="1" applyAlignment="1" applyProtection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0" fillId="0" borderId="6" xfId="0" applyNumberFormat="1" applyFill="1" applyBorder="1" applyAlignment="1" applyProtection="1">
      <alignment vertical="center" wrapText="1"/>
      <protection locked="0"/>
    </xf>
    <xf numFmtId="166" fontId="6" fillId="2" borderId="1" xfId="2" applyNumberFormat="1" applyFill="1" applyBorder="1" applyAlignment="1" applyProtection="1">
      <alignment vertical="center" wrapText="1"/>
    </xf>
    <xf numFmtId="167" fontId="1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ill="1" applyBorder="1" applyAlignment="1" applyProtection="1">
      <alignment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vertical="center" wrapText="1"/>
    </xf>
    <xf numFmtId="167" fontId="2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7" fillId="0" borderId="0" xfId="2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7" fontId="2" fillId="2" borderId="0" xfId="3" applyNumberFormat="1" applyFont="1" applyFill="1" applyBorder="1" applyAlignment="1" applyProtection="1">
      <alignment vertical="center" wrapText="1"/>
    </xf>
    <xf numFmtId="0" fontId="3" fillId="0" borderId="0" xfId="2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167" fontId="1" fillId="0" borderId="0" xfId="3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7" xfId="4" applyFill="1" applyBorder="1" applyAlignment="1" applyProtection="1">
      <alignment vertical="center" wrapText="1"/>
    </xf>
    <xf numFmtId="0" fontId="3" fillId="0" borderId="0" xfId="4" applyFill="1" applyBorder="1" applyAlignment="1" applyProtection="1">
      <alignment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horizontal="center" vertical="center" wrapText="1"/>
    </xf>
    <xf numFmtId="167" fontId="1" fillId="3" borderId="1" xfId="3" applyNumberFormat="1" applyFont="1" applyFill="1" applyBorder="1" applyAlignment="1" applyProtection="1">
      <alignment vertical="center" wrapText="1"/>
    </xf>
    <xf numFmtId="3" fontId="7" fillId="3" borderId="1" xfId="2" applyNumberFormat="1" applyFont="1" applyFill="1" applyBorder="1" applyAlignment="1" applyProtection="1">
      <alignment vertical="center" wrapText="1"/>
    </xf>
    <xf numFmtId="167" fontId="7" fillId="3" borderId="1" xfId="3" applyNumberFormat="1" applyFont="1" applyFill="1" applyBorder="1" applyAlignment="1" applyProtection="1">
      <alignment vertical="center" wrapText="1"/>
    </xf>
    <xf numFmtId="0" fontId="8" fillId="0" borderId="7" xfId="2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6" fillId="5" borderId="0" xfId="2" applyFill="1" applyAlignment="1" applyProtection="1">
      <alignment vertical="center" wrapText="1"/>
    </xf>
    <xf numFmtId="166" fontId="6" fillId="0" borderId="0" xfId="2" applyNumberFormat="1" applyFill="1" applyBorder="1" applyAlignment="1" applyProtection="1">
      <alignment horizontal="center" vertical="center" wrapText="1"/>
    </xf>
    <xf numFmtId="166" fontId="6" fillId="3" borderId="1" xfId="2" applyNumberFormat="1" applyFill="1" applyBorder="1" applyAlignment="1" applyProtection="1">
      <alignment vertical="center" wrapText="1"/>
    </xf>
    <xf numFmtId="3" fontId="6" fillId="0" borderId="0" xfId="2" applyNumberFormat="1" applyFill="1" applyBorder="1" applyAlignment="1" applyProtection="1">
      <alignment vertical="center" wrapText="1"/>
      <protection locked="0"/>
    </xf>
    <xf numFmtId="0" fontId="8" fillId="0" borderId="0" xfId="2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vertical="center" wrapText="1"/>
    </xf>
    <xf numFmtId="3" fontId="7" fillId="0" borderId="0" xfId="2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vertical="center" wrapText="1"/>
    </xf>
    <xf numFmtId="0" fontId="9" fillId="7" borderId="1" xfId="2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9" borderId="1" xfId="2" applyFont="1" applyFill="1" applyBorder="1" applyAlignment="1" applyProtection="1">
      <alignment horizontal="center" vertical="center" wrapText="1"/>
    </xf>
    <xf numFmtId="0" fontId="10" fillId="7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6" borderId="1" xfId="2" applyFill="1" applyBorder="1" applyAlignment="1" applyProtection="1">
      <alignment horizontal="center" vertical="center" wrapText="1"/>
    </xf>
    <xf numFmtId="167" fontId="1" fillId="6" borderId="3" xfId="3" applyNumberFormat="1" applyFont="1" applyFill="1" applyBorder="1" applyAlignment="1" applyProtection="1">
      <alignment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0" fontId="7" fillId="7" borderId="1" xfId="2" applyFont="1" applyFill="1" applyBorder="1" applyAlignment="1" applyProtection="1">
      <alignment horizontal="center" vertical="center" wrapText="1"/>
    </xf>
    <xf numFmtId="168" fontId="1" fillId="8" borderId="1" xfId="3" applyNumberFormat="1" applyFont="1" applyFill="1" applyBorder="1" applyAlignment="1" applyProtection="1">
      <alignment vertical="center" wrapText="1"/>
    </xf>
    <xf numFmtId="167" fontId="1" fillId="9" borderId="1" xfId="3" applyNumberFormat="1" applyFont="1" applyFill="1" applyBorder="1" applyAlignment="1" applyProtection="1">
      <alignment vertical="center" wrapText="1"/>
    </xf>
    <xf numFmtId="167" fontId="1" fillId="7" borderId="1" xfId="3" applyNumberFormat="1" applyFont="1" applyFill="1" applyBorder="1" applyAlignment="1" applyProtection="1">
      <alignment vertical="center" wrapText="1"/>
    </xf>
    <xf numFmtId="167" fontId="1" fillId="10" borderId="1" xfId="3" applyNumberFormat="1" applyFont="1" applyFill="1" applyBorder="1" applyAlignment="1" applyProtection="1">
      <alignment vertical="center" wrapText="1"/>
    </xf>
    <xf numFmtId="168" fontId="7" fillId="6" borderId="1" xfId="3" applyNumberFormat="1" applyFont="1" applyFill="1" applyBorder="1" applyAlignment="1" applyProtection="1">
      <alignment vertical="center" wrapText="1"/>
    </xf>
    <xf numFmtId="167" fontId="7" fillId="6" borderId="1" xfId="3" applyNumberFormat="1" applyFont="1" applyFill="1" applyBorder="1" applyAlignment="1" applyProtection="1">
      <alignment vertical="center" wrapText="1"/>
    </xf>
    <xf numFmtId="3" fontId="8" fillId="7" borderId="1" xfId="2" applyNumberFormat="1" applyFont="1" applyFill="1" applyBorder="1" applyAlignment="1" applyProtection="1">
      <alignment horizontal="center" vertical="center"/>
    </xf>
    <xf numFmtId="168" fontId="7" fillId="8" borderId="1" xfId="3" applyNumberFormat="1" applyFont="1" applyFill="1" applyBorder="1" applyAlignment="1" applyProtection="1">
      <alignment vertical="center" wrapText="1"/>
    </xf>
    <xf numFmtId="167" fontId="7" fillId="9" borderId="1" xfId="3" applyNumberFormat="1" applyFont="1" applyFill="1" applyBorder="1" applyAlignment="1" applyProtection="1">
      <alignment vertical="center" wrapText="1"/>
    </xf>
    <xf numFmtId="167" fontId="7" fillId="7" borderId="1" xfId="3" applyNumberFormat="1" applyFont="1" applyFill="1" applyBorder="1" applyAlignment="1" applyProtection="1">
      <alignment vertical="center" wrapText="1"/>
    </xf>
    <xf numFmtId="167" fontId="7" fillId="10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vertical="center"/>
    </xf>
    <xf numFmtId="0" fontId="8" fillId="2" borderId="0" xfId="2" applyFont="1" applyFill="1" applyBorder="1" applyAlignment="1" applyProtection="1">
      <alignment horizontal="center" vertical="center" wrapText="1"/>
    </xf>
    <xf numFmtId="167" fontId="6" fillId="11" borderId="1" xfId="2" applyNumberFormat="1" applyFill="1" applyBorder="1" applyAlignment="1" applyProtection="1">
      <alignment vertical="center" wrapText="1"/>
    </xf>
    <xf numFmtId="3" fontId="6" fillId="11" borderId="1" xfId="2" applyNumberFormat="1" applyFill="1" applyBorder="1" applyAlignment="1" applyProtection="1">
      <alignment vertical="center" wrapText="1"/>
    </xf>
    <xf numFmtId="0" fontId="8" fillId="12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8" fillId="6" borderId="0" xfId="2" applyFont="1" applyFill="1" applyBorder="1" applyAlignment="1" applyProtection="1">
      <alignment horizontal="center" vertical="center" wrapText="1"/>
    </xf>
    <xf numFmtId="10" fontId="7" fillId="11" borderId="1" xfId="1" applyNumberFormat="1" applyFont="1" applyFill="1" applyBorder="1" applyAlignment="1" applyProtection="1">
      <alignment horizontal="center" vertical="center" wrapText="1"/>
    </xf>
    <xf numFmtId="0" fontId="9" fillId="13" borderId="0" xfId="2" applyFont="1" applyFill="1" applyBorder="1" applyAlignment="1" applyProtection="1">
      <alignment horizontal="center" vertical="center" wrapText="1"/>
    </xf>
    <xf numFmtId="0" fontId="9" fillId="7" borderId="0" xfId="2" applyFont="1" applyFill="1" applyBorder="1" applyAlignment="1" applyProtection="1">
      <alignment horizontal="center" vertical="center" wrapText="1"/>
    </xf>
    <xf numFmtId="0" fontId="9" fillId="14" borderId="0" xfId="2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6" fillId="0" borderId="1" xfId="0" applyNumberFormat="1" applyFont="1" applyFill="1" applyBorder="1" applyAlignment="1" applyProtection="1">
      <alignment vertical="center" wrapText="1"/>
      <protection locked="0"/>
    </xf>
    <xf numFmtId="3" fontId="6" fillId="0" borderId="1" xfId="2" applyNumberFormat="1" applyFill="1" applyBorder="1" applyAlignment="1" applyProtection="1">
      <alignment vertical="center" wrapText="1"/>
      <protection locked="0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0" fontId="6" fillId="0" borderId="0" xfId="2" applyFont="1" applyFill="1" applyAlignment="1" applyProtection="1">
      <alignment vertical="center" wrapText="1"/>
    </xf>
    <xf numFmtId="0" fontId="6" fillId="0" borderId="0" xfId="2" applyFont="1" applyFill="1" applyAlignment="1" applyProtection="1">
      <alignment vertical="center"/>
    </xf>
    <xf numFmtId="167" fontId="30" fillId="0" borderId="0" xfId="3" applyNumberFormat="1" applyFont="1" applyFill="1" applyBorder="1" applyAlignment="1" applyProtection="1">
      <alignment vertical="center" wrapText="1"/>
    </xf>
    <xf numFmtId="167" fontId="31" fillId="0" borderId="0" xfId="3" applyNumberFormat="1" applyFont="1" applyFill="1" applyBorder="1" applyAlignment="1" applyProtection="1">
      <alignment vertical="center" wrapText="1"/>
    </xf>
    <xf numFmtId="0" fontId="6" fillId="5" borderId="0" xfId="2" applyFont="1" applyFill="1" applyAlignment="1" applyProtection="1">
      <alignment vertical="center" wrapText="1"/>
    </xf>
    <xf numFmtId="0" fontId="9" fillId="39" borderId="1" xfId="2" applyFont="1" applyFill="1" applyBorder="1" applyAlignment="1" applyProtection="1">
      <alignment horizontal="center" vertical="center" wrapText="1"/>
    </xf>
    <xf numFmtId="167" fontId="1" fillId="39" borderId="1" xfId="3" applyNumberFormat="1" applyFont="1" applyFill="1" applyBorder="1" applyAlignment="1" applyProtection="1">
      <alignment vertical="center" wrapText="1"/>
    </xf>
    <xf numFmtId="167" fontId="7" fillId="39" borderId="1" xfId="3" applyNumberFormat="1" applyFont="1" applyFill="1" applyBorder="1" applyAlignment="1" applyProtection="1">
      <alignment vertical="center" wrapText="1"/>
    </xf>
    <xf numFmtId="0" fontId="9" fillId="39" borderId="0" xfId="2" applyFont="1" applyFill="1" applyBorder="1" applyAlignment="1" applyProtection="1">
      <alignment horizontal="center" vertical="center" wrapText="1"/>
    </xf>
    <xf numFmtId="167" fontId="1" fillId="40" borderId="1" xfId="3" applyNumberFormat="1" applyFont="1" applyFill="1" applyBorder="1" applyAlignment="1" applyProtection="1">
      <alignment vertical="center" wrapText="1"/>
    </xf>
    <xf numFmtId="167" fontId="1" fillId="40" borderId="1" xfId="3" applyNumberFormat="1" applyFont="1" applyFill="1" applyBorder="1" applyAlignment="1" applyProtection="1">
      <alignment vertical="center" wrapText="1"/>
      <protection locked="0"/>
    </xf>
    <xf numFmtId="167" fontId="7" fillId="40" borderId="1" xfId="3" applyNumberFormat="1" applyFont="1" applyFill="1" applyBorder="1" applyAlignment="1" applyProtection="1">
      <alignment vertical="center" wrapText="1"/>
    </xf>
    <xf numFmtId="0" fontId="9" fillId="0" borderId="0" xfId="2" applyFont="1" applyFill="1" applyBorder="1" applyAlignment="1" applyProtection="1">
      <alignment vertical="center" wrapText="1"/>
    </xf>
    <xf numFmtId="167" fontId="7" fillId="39" borderId="0" xfId="3" applyNumberFormat="1" applyFont="1" applyFill="1" applyBorder="1" applyAlignment="1" applyProtection="1">
      <alignment horizontal="right" vertical="center" wrapText="1"/>
    </xf>
    <xf numFmtId="0" fontId="7" fillId="7" borderId="0" xfId="2" applyFont="1" applyFill="1" applyBorder="1" applyAlignment="1" applyProtection="1">
      <alignment horizontal="center" vertical="center"/>
    </xf>
    <xf numFmtId="167" fontId="7" fillId="14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167" fontId="7" fillId="6" borderId="0" xfId="3" applyNumberFormat="1" applyFont="1" applyFill="1" applyBorder="1" applyAlignment="1" applyProtection="1">
      <alignment horizontal="right" vertical="center" wrapText="1"/>
    </xf>
    <xf numFmtId="167" fontId="7" fillId="11" borderId="3" xfId="3" applyNumberFormat="1" applyFont="1" applyFill="1" applyBorder="1" applyAlignment="1" applyProtection="1">
      <alignment horizontal="right" vertical="center"/>
    </xf>
    <xf numFmtId="167" fontId="7" fillId="11" borderId="5" xfId="3" applyNumberFormat="1" applyFont="1" applyFill="1" applyBorder="1" applyAlignment="1" applyProtection="1">
      <alignment horizontal="right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167" fontId="7" fillId="13" borderId="0" xfId="3" applyNumberFormat="1" applyFont="1" applyFill="1" applyBorder="1" applyAlignment="1" applyProtection="1">
      <alignment horizontal="right" vertical="center" wrapText="1"/>
    </xf>
    <xf numFmtId="167" fontId="7" fillId="7" borderId="0" xfId="3" applyNumberFormat="1" applyFont="1" applyFill="1" applyBorder="1" applyAlignment="1" applyProtection="1">
      <alignment horizontal="right" vertical="center" wrapText="1"/>
    </xf>
    <xf numFmtId="0" fontId="7" fillId="0" borderId="8" xfId="2" applyFont="1" applyFill="1" applyBorder="1" applyAlignment="1" applyProtection="1">
      <alignment horizontal="center" vertical="center" wrapText="1"/>
    </xf>
    <xf numFmtId="167" fontId="7" fillId="2" borderId="0" xfId="3" applyNumberFormat="1" applyFont="1" applyFill="1" applyBorder="1" applyAlignment="1" applyProtection="1">
      <alignment horizontal="right" vertical="center" wrapText="1"/>
    </xf>
    <xf numFmtId="167" fontId="7" fillId="11" borderId="1" xfId="3" applyNumberFormat="1" applyFont="1" applyFill="1" applyBorder="1" applyAlignment="1" applyProtection="1">
      <alignment horizontal="right" vertical="center"/>
    </xf>
    <xf numFmtId="167" fontId="7" fillId="12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Border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</xf>
    <xf numFmtId="0" fontId="3" fillId="3" borderId="1" xfId="4" applyFill="1" applyBorder="1" applyAlignment="1" applyProtection="1">
      <alignment horizontal="center"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0" fontId="3" fillId="3" borderId="6" xfId="4" applyFill="1" applyBorder="1" applyAlignment="1" applyProtection="1">
      <alignment horizontal="center" vertical="center" wrapText="1"/>
    </xf>
    <xf numFmtId="0" fontId="7" fillId="6" borderId="0" xfId="2" applyFont="1" applyFill="1" applyBorder="1" applyAlignment="1" applyProtection="1">
      <alignment horizontal="center" vertical="center"/>
    </xf>
    <xf numFmtId="3" fontId="5" fillId="6" borderId="1" xfId="2" applyNumberFormat="1" applyFont="1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</cellXfs>
  <cellStyles count="241">
    <cellStyle name="20% - Énfasis1 2" xfId="5"/>
    <cellStyle name="20% - Énfasis1 3" xfId="6"/>
    <cellStyle name="20% - Énfasis1 4" xfId="7"/>
    <cellStyle name="20% - Énfasis1 5" xfId="8"/>
    <cellStyle name="20% - Énfasis1 6" xfId="9"/>
    <cellStyle name="20% - Énfasis2 2" xfId="10"/>
    <cellStyle name="20% - Énfasis2 3" xfId="11"/>
    <cellStyle name="20% - Énfasis2 4" xfId="12"/>
    <cellStyle name="20% - Énfasis2 5" xfId="13"/>
    <cellStyle name="20% - Énfasis2 6" xfId="14"/>
    <cellStyle name="20% - Énfasis3 2" xfId="15"/>
    <cellStyle name="20% - Énfasis3 3" xfId="16"/>
    <cellStyle name="20% - Énfasis3 4" xfId="17"/>
    <cellStyle name="20% - Énfasis3 5" xfId="18"/>
    <cellStyle name="20% - Énfasis3 6" xfId="19"/>
    <cellStyle name="20% - Énfasis4 2" xfId="20"/>
    <cellStyle name="20% - Énfasis4 3" xfId="21"/>
    <cellStyle name="20% - Énfasis4 4" xfId="22"/>
    <cellStyle name="20% - Énfasis4 5" xfId="23"/>
    <cellStyle name="20% - Énfasis4 6" xfId="24"/>
    <cellStyle name="20% - Énfasis5 2" xfId="25"/>
    <cellStyle name="20% - Énfasis5 3" xfId="26"/>
    <cellStyle name="20% - Énfasis5 4" xfId="27"/>
    <cellStyle name="20% - Énfasis5 5" xfId="28"/>
    <cellStyle name="20% - Énfasis5 6" xfId="29"/>
    <cellStyle name="20% - Énfasis6 2" xfId="30"/>
    <cellStyle name="20% - Énfasis6 3" xfId="31"/>
    <cellStyle name="20% - Énfasis6 4" xfId="32"/>
    <cellStyle name="20% - Énfasis6 5" xfId="33"/>
    <cellStyle name="20% - Énfasis6 6" xfId="34"/>
    <cellStyle name="40% - Énfasis1 2" xfId="35"/>
    <cellStyle name="40% - Énfasis1 3" xfId="36"/>
    <cellStyle name="40% - Énfasis1 4" xfId="37"/>
    <cellStyle name="40% - Énfasis1 5" xfId="38"/>
    <cellStyle name="40% - Énfasis1 6" xfId="39"/>
    <cellStyle name="40% - Énfasis2 2" xfId="40"/>
    <cellStyle name="40% - Énfasis2 3" xfId="41"/>
    <cellStyle name="40% - Énfasis2 4" xfId="42"/>
    <cellStyle name="40% - Énfasis2 5" xfId="43"/>
    <cellStyle name="40% - Énfasis2 6" xfId="44"/>
    <cellStyle name="40% - Énfasis3 2" xfId="45"/>
    <cellStyle name="40% - Énfasis3 3" xfId="46"/>
    <cellStyle name="40% - Énfasis3 4" xfId="47"/>
    <cellStyle name="40% - Énfasis3 5" xfId="48"/>
    <cellStyle name="40% - Énfasis3 6" xfId="49"/>
    <cellStyle name="40% - Énfasis4 2" xfId="50"/>
    <cellStyle name="40% - Énfasis4 3" xfId="51"/>
    <cellStyle name="40% - Énfasis4 4" xfId="52"/>
    <cellStyle name="40% - Énfasis4 5" xfId="53"/>
    <cellStyle name="40% - Énfasis4 6" xfId="54"/>
    <cellStyle name="40% - Énfasis5 2" xfId="55"/>
    <cellStyle name="40% - Énfasis5 3" xfId="56"/>
    <cellStyle name="40% - Énfasis5 4" xfId="57"/>
    <cellStyle name="40% - Énfasis5 5" xfId="58"/>
    <cellStyle name="40% - Énfasis5 6" xfId="59"/>
    <cellStyle name="40% - Énfasis6 2" xfId="60"/>
    <cellStyle name="40% - Énfasis6 3" xfId="61"/>
    <cellStyle name="40% - Énfasis6 4" xfId="62"/>
    <cellStyle name="40% - Énfasis6 5" xfId="63"/>
    <cellStyle name="40% - Énfasis6 6" xfId="64"/>
    <cellStyle name="60% - Énfasis1 2" xfId="65"/>
    <cellStyle name="60% - Énfasis1 3" xfId="66"/>
    <cellStyle name="60% - Énfasis1 4" xfId="67"/>
    <cellStyle name="60% - Énfasis1 5" xfId="68"/>
    <cellStyle name="60% - Énfasis1 6" xfId="69"/>
    <cellStyle name="60% - Énfasis2 2" xfId="70"/>
    <cellStyle name="60% - Énfasis2 3" xfId="71"/>
    <cellStyle name="60% - Énfasis2 4" xfId="72"/>
    <cellStyle name="60% - Énfasis2 5" xfId="73"/>
    <cellStyle name="60% - Énfasis2 6" xfId="74"/>
    <cellStyle name="60% - Énfasis3 2" xfId="75"/>
    <cellStyle name="60% - Énfasis3 3" xfId="76"/>
    <cellStyle name="60% - Énfasis3 4" xfId="77"/>
    <cellStyle name="60% - Énfasis3 5" xfId="78"/>
    <cellStyle name="60% - Énfasis3 6" xfId="79"/>
    <cellStyle name="60% - Énfasis4 2" xfId="80"/>
    <cellStyle name="60% - Énfasis4 3" xfId="81"/>
    <cellStyle name="60% - Énfasis4 4" xfId="82"/>
    <cellStyle name="60% - Énfasis4 5" xfId="83"/>
    <cellStyle name="60% - Énfasis4 6" xfId="84"/>
    <cellStyle name="60% - Énfasis5 2" xfId="85"/>
    <cellStyle name="60% - Énfasis5 3" xfId="86"/>
    <cellStyle name="60% - Énfasis5 4" xfId="87"/>
    <cellStyle name="60% - Énfasis5 5" xfId="88"/>
    <cellStyle name="60% - Énfasis5 6" xfId="89"/>
    <cellStyle name="60% - Énfasis6 2" xfId="90"/>
    <cellStyle name="60% - Énfasis6 3" xfId="91"/>
    <cellStyle name="60% - Énfasis6 4" xfId="92"/>
    <cellStyle name="60% - Énfasis6 5" xfId="93"/>
    <cellStyle name="60% - Énfasis6 6" xfId="94"/>
    <cellStyle name="Buena 2" xfId="95"/>
    <cellStyle name="Buena 3" xfId="96"/>
    <cellStyle name="Buena 4" xfId="97"/>
    <cellStyle name="Buena 5" xfId="98"/>
    <cellStyle name="Buena 6" xfId="99"/>
    <cellStyle name="Cálculo 2" xfId="100"/>
    <cellStyle name="Cálculo 3" xfId="101"/>
    <cellStyle name="Cálculo 4" xfId="102"/>
    <cellStyle name="Cálculo 5" xfId="103"/>
    <cellStyle name="Cálculo 6" xfId="104"/>
    <cellStyle name="Celda de comprobación 2" xfId="105"/>
    <cellStyle name="Celda de comprobación 3" xfId="106"/>
    <cellStyle name="Celda de comprobación 4" xfId="107"/>
    <cellStyle name="Celda de comprobación 5" xfId="108"/>
    <cellStyle name="Celda de comprobación 6" xfId="109"/>
    <cellStyle name="Celda vinculada 2" xfId="110"/>
    <cellStyle name="Celda vinculada 3" xfId="111"/>
    <cellStyle name="Celda vinculada 4" xfId="112"/>
    <cellStyle name="Celda vinculada 5" xfId="113"/>
    <cellStyle name="Celda vinculada 6" xfId="114"/>
    <cellStyle name="Encabezado 4 2" xfId="115"/>
    <cellStyle name="Encabezado 4 3" xfId="116"/>
    <cellStyle name="Encabezado 4 4" xfId="117"/>
    <cellStyle name="Encabezado 4 5" xfId="118"/>
    <cellStyle name="Encabezado 4 6" xfId="119"/>
    <cellStyle name="Énfasis1 2" xfId="120"/>
    <cellStyle name="Énfasis1 3" xfId="121"/>
    <cellStyle name="Énfasis1 4" xfId="122"/>
    <cellStyle name="Énfasis1 5" xfId="123"/>
    <cellStyle name="Énfasis1 6" xfId="124"/>
    <cellStyle name="Énfasis2 2" xfId="125"/>
    <cellStyle name="Énfasis2 3" xfId="126"/>
    <cellStyle name="Énfasis2 4" xfId="127"/>
    <cellStyle name="Énfasis2 5" xfId="128"/>
    <cellStyle name="Énfasis2 6" xfId="129"/>
    <cellStyle name="Énfasis3 2" xfId="130"/>
    <cellStyle name="Énfasis3 3" xfId="131"/>
    <cellStyle name="Énfasis3 4" xfId="132"/>
    <cellStyle name="Énfasis3 5" xfId="133"/>
    <cellStyle name="Énfasis3 6" xfId="134"/>
    <cellStyle name="Énfasis4 2" xfId="135"/>
    <cellStyle name="Énfasis4 3" xfId="136"/>
    <cellStyle name="Énfasis4 4" xfId="137"/>
    <cellStyle name="Énfasis4 5" xfId="138"/>
    <cellStyle name="Énfasis4 6" xfId="139"/>
    <cellStyle name="Énfasis5 2" xfId="140"/>
    <cellStyle name="Énfasis5 3" xfId="141"/>
    <cellStyle name="Énfasis5 4" xfId="142"/>
    <cellStyle name="Énfasis5 5" xfId="143"/>
    <cellStyle name="Énfasis5 6" xfId="144"/>
    <cellStyle name="Énfasis6 2" xfId="145"/>
    <cellStyle name="Énfasis6 3" xfId="146"/>
    <cellStyle name="Énfasis6 4" xfId="147"/>
    <cellStyle name="Énfasis6 5" xfId="148"/>
    <cellStyle name="Énfasis6 6" xfId="149"/>
    <cellStyle name="Entrada 2" xfId="150"/>
    <cellStyle name="Entrada 3" xfId="151"/>
    <cellStyle name="Entrada 4" xfId="152"/>
    <cellStyle name="Entrada 5" xfId="153"/>
    <cellStyle name="Entrada 6" xfId="154"/>
    <cellStyle name="Estilo 1" xfId="155"/>
    <cellStyle name="Estilo 2" xfId="156"/>
    <cellStyle name="Estilo 2 2" xfId="157"/>
    <cellStyle name="Estilo 3" xfId="158"/>
    <cellStyle name="Estilo 3 2" xfId="159"/>
    <cellStyle name="Estilo 4" xfId="4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7" xfId="3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colors>
    <mruColors>
      <color rgb="FFFCE4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98"/>
  <sheetViews>
    <sheetView topLeftCell="A82" zoomScaleNormal="100" workbookViewId="0">
      <selection activeCell="F94" sqref="F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70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71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</f>
        <v>42644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3000</v>
      </c>
      <c r="C13" s="14">
        <f>RIDYM!C13</f>
        <v>9200</v>
      </c>
      <c r="D13" s="15">
        <f t="shared" ref="D13:D19" si="0">+C13*B13</f>
        <v>27600000</v>
      </c>
      <c r="E13" s="13">
        <v>50</v>
      </c>
      <c r="F13" s="13">
        <v>395</v>
      </c>
      <c r="G13" s="13">
        <v>2</v>
      </c>
      <c r="H13" s="13">
        <v>0</v>
      </c>
      <c r="I13" s="16">
        <f>B13+E13+F13+G13+H13</f>
        <v>3447</v>
      </c>
    </row>
    <row r="14" spans="1:12" ht="14.45" x14ac:dyDescent="0.3">
      <c r="A14" s="12" t="s">
        <v>19</v>
      </c>
      <c r="B14" s="82">
        <v>486</v>
      </c>
      <c r="C14" s="14">
        <f>RIDYM!C14</f>
        <v>9700</v>
      </c>
      <c r="D14" s="15">
        <f t="shared" si="0"/>
        <v>4714200</v>
      </c>
      <c r="E14" s="13">
        <v>0</v>
      </c>
      <c r="F14" s="13">
        <v>252</v>
      </c>
      <c r="G14" s="13">
        <v>1</v>
      </c>
      <c r="H14" s="13">
        <v>0</v>
      </c>
      <c r="I14" s="16">
        <f t="shared" ref="I14:I19" si="1">B14+E14+F14+G14+H14</f>
        <v>739</v>
      </c>
    </row>
    <row r="15" spans="1:12" ht="14.45" x14ac:dyDescent="0.3">
      <c r="A15" s="12" t="s">
        <v>20</v>
      </c>
      <c r="B15" s="83">
        <v>561</v>
      </c>
      <c r="C15" s="14">
        <f>RIDYM!C15</f>
        <v>10500</v>
      </c>
      <c r="D15" s="15">
        <f t="shared" si="0"/>
        <v>5890500</v>
      </c>
      <c r="E15" s="13">
        <v>10</v>
      </c>
      <c r="F15" s="13">
        <v>1</v>
      </c>
      <c r="G15" s="13">
        <v>1</v>
      </c>
      <c r="H15" s="13">
        <v>0</v>
      </c>
      <c r="I15" s="16">
        <f t="shared" si="1"/>
        <v>573</v>
      </c>
    </row>
    <row r="16" spans="1:12" ht="14.45" x14ac:dyDescent="0.3">
      <c r="A16" s="12" t="s">
        <v>21</v>
      </c>
      <c r="B16" s="82">
        <v>420</v>
      </c>
      <c r="C16" s="14">
        <f>RIDYM!C16</f>
        <v>14900</v>
      </c>
      <c r="D16" s="15">
        <f t="shared" si="0"/>
        <v>6258000</v>
      </c>
      <c r="E16" s="13">
        <v>6</v>
      </c>
      <c r="F16" s="13">
        <v>6</v>
      </c>
      <c r="G16" s="13">
        <v>0</v>
      </c>
      <c r="H16" s="13">
        <v>0</v>
      </c>
      <c r="I16" s="16">
        <f t="shared" si="1"/>
        <v>432</v>
      </c>
    </row>
    <row r="17" spans="1:9" ht="14.45" x14ac:dyDescent="0.3">
      <c r="A17" s="12" t="s">
        <v>22</v>
      </c>
      <c r="B17" s="82">
        <v>451</v>
      </c>
      <c r="C17" s="14">
        <f>RIDYM!C17</f>
        <v>25100</v>
      </c>
      <c r="D17" s="15">
        <f t="shared" si="0"/>
        <v>11320100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452</v>
      </c>
    </row>
    <row r="18" spans="1:9" ht="14.45" x14ac:dyDescent="0.3">
      <c r="A18" s="12" t="s">
        <v>23</v>
      </c>
      <c r="B18" s="82">
        <v>116</v>
      </c>
      <c r="C18" s="14">
        <f>RIDYM!C18</f>
        <v>33000</v>
      </c>
      <c r="D18" s="15">
        <f t="shared" si="0"/>
        <v>3828000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116</v>
      </c>
    </row>
    <row r="19" spans="1:9" ht="14.45" x14ac:dyDescent="0.3">
      <c r="A19" s="12" t="s">
        <v>24</v>
      </c>
      <c r="B19" s="82">
        <v>345</v>
      </c>
      <c r="C19" s="14">
        <f>RIDYM!C19</f>
        <v>36900</v>
      </c>
      <c r="D19" s="15">
        <f t="shared" si="0"/>
        <v>12730500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345</v>
      </c>
    </row>
    <row r="20" spans="1:9" s="2" customFormat="1" ht="15" x14ac:dyDescent="0.25">
      <c r="A20" s="12" t="s">
        <v>25</v>
      </c>
      <c r="B20" s="17">
        <f>SUM(B13:B19)</f>
        <v>5379</v>
      </c>
      <c r="C20" s="18"/>
      <c r="D20" s="19">
        <f t="shared" ref="D20:I20" si="2">SUM(D13:D19)</f>
        <v>72341300</v>
      </c>
      <c r="E20" s="17">
        <f t="shared" si="2"/>
        <v>67</v>
      </c>
      <c r="F20" s="17">
        <f t="shared" si="2"/>
        <v>654</v>
      </c>
      <c r="G20" s="17">
        <f t="shared" si="2"/>
        <v>4</v>
      </c>
      <c r="H20" s="17">
        <f t="shared" si="2"/>
        <v>0</v>
      </c>
      <c r="I20" s="17">
        <f t="shared" si="2"/>
        <v>6104</v>
      </c>
    </row>
    <row r="21" spans="1:9" ht="14.45" x14ac:dyDescent="0.3">
      <c r="A21" s="20" t="s">
        <v>26</v>
      </c>
      <c r="B21" s="21"/>
      <c r="C21" s="21"/>
      <c r="D21" s="22">
        <v>4700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72346000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4.45" x14ac:dyDescent="0.3">
      <c r="A25" s="12" t="s">
        <v>18</v>
      </c>
      <c r="B25" s="13">
        <v>3890</v>
      </c>
      <c r="C25" s="14">
        <f t="shared" si="3"/>
        <v>9200</v>
      </c>
      <c r="D25" s="15">
        <f t="shared" ref="D25:D31" si="4">+C25*B25</f>
        <v>35788000</v>
      </c>
      <c r="E25" s="13">
        <v>64</v>
      </c>
      <c r="F25" s="13">
        <v>460</v>
      </c>
      <c r="G25" s="13">
        <v>2</v>
      </c>
      <c r="H25" s="13">
        <v>0</v>
      </c>
      <c r="I25" s="16">
        <f>B25+E25+F25+G25+H25</f>
        <v>4416</v>
      </c>
    </row>
    <row r="26" spans="1:9" ht="14.45" x14ac:dyDescent="0.3">
      <c r="A26" s="12" t="s">
        <v>19</v>
      </c>
      <c r="B26" s="13">
        <v>488</v>
      </c>
      <c r="C26" s="14">
        <f t="shared" si="3"/>
        <v>9700</v>
      </c>
      <c r="D26" s="15">
        <f t="shared" si="4"/>
        <v>4733600</v>
      </c>
      <c r="E26" s="13">
        <v>0</v>
      </c>
      <c r="F26" s="13">
        <v>291</v>
      </c>
      <c r="G26" s="13">
        <v>1</v>
      </c>
      <c r="H26" s="13">
        <v>0</v>
      </c>
      <c r="I26" s="16">
        <f t="shared" ref="I26:I31" si="5">B26+E26+F26+G26+H26</f>
        <v>780</v>
      </c>
    </row>
    <row r="27" spans="1:9" ht="14.45" x14ac:dyDescent="0.3">
      <c r="A27" s="12" t="s">
        <v>20</v>
      </c>
      <c r="B27" s="13">
        <v>491</v>
      </c>
      <c r="C27" s="14">
        <f t="shared" si="3"/>
        <v>10500</v>
      </c>
      <c r="D27" s="15">
        <f t="shared" si="4"/>
        <v>5155500</v>
      </c>
      <c r="E27" s="13">
        <v>3</v>
      </c>
      <c r="F27" s="13">
        <v>1</v>
      </c>
      <c r="G27" s="13">
        <v>1</v>
      </c>
      <c r="H27" s="13">
        <v>0</v>
      </c>
      <c r="I27" s="16">
        <f t="shared" si="5"/>
        <v>496</v>
      </c>
    </row>
    <row r="28" spans="1:9" ht="14.45" x14ac:dyDescent="0.3">
      <c r="A28" s="12" t="s">
        <v>21</v>
      </c>
      <c r="B28" s="13">
        <v>381</v>
      </c>
      <c r="C28" s="14">
        <f t="shared" si="3"/>
        <v>14900</v>
      </c>
      <c r="D28" s="15">
        <f t="shared" si="4"/>
        <v>5676900</v>
      </c>
      <c r="E28" s="13">
        <v>2</v>
      </c>
      <c r="F28" s="13">
        <v>5</v>
      </c>
      <c r="G28" s="13">
        <v>0</v>
      </c>
      <c r="H28" s="13">
        <v>0</v>
      </c>
      <c r="I28" s="16">
        <f t="shared" si="5"/>
        <v>388</v>
      </c>
    </row>
    <row r="29" spans="1:9" ht="14.45" x14ac:dyDescent="0.3">
      <c r="A29" s="12" t="s">
        <v>22</v>
      </c>
      <c r="B29" s="13">
        <v>407</v>
      </c>
      <c r="C29" s="14">
        <f t="shared" si="3"/>
        <v>25100</v>
      </c>
      <c r="D29" s="15">
        <f t="shared" si="4"/>
        <v>10215700</v>
      </c>
      <c r="E29" s="13">
        <v>1</v>
      </c>
      <c r="F29" s="13">
        <v>0</v>
      </c>
      <c r="G29" s="13">
        <v>0</v>
      </c>
      <c r="H29" s="13">
        <v>0</v>
      </c>
      <c r="I29" s="16">
        <f t="shared" si="5"/>
        <v>408</v>
      </c>
    </row>
    <row r="30" spans="1:9" ht="14.45" x14ac:dyDescent="0.3">
      <c r="A30" s="12" t="s">
        <v>23</v>
      </c>
      <c r="B30" s="13">
        <v>101</v>
      </c>
      <c r="C30" s="14">
        <f t="shared" si="3"/>
        <v>33000</v>
      </c>
      <c r="D30" s="15">
        <f t="shared" si="4"/>
        <v>3333000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101</v>
      </c>
    </row>
    <row r="31" spans="1:9" ht="14.45" x14ac:dyDescent="0.3">
      <c r="A31" s="12" t="s">
        <v>24</v>
      </c>
      <c r="B31" s="13">
        <v>256</v>
      </c>
      <c r="C31" s="14">
        <f t="shared" si="3"/>
        <v>36900</v>
      </c>
      <c r="D31" s="15">
        <f t="shared" si="4"/>
        <v>9446400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256</v>
      </c>
    </row>
    <row r="32" spans="1:9" s="2" customFormat="1" ht="15" x14ac:dyDescent="0.25">
      <c r="A32" s="12" t="s">
        <v>25</v>
      </c>
      <c r="B32" s="17">
        <f>SUM(B25:B31)</f>
        <v>6014</v>
      </c>
      <c r="C32" s="18"/>
      <c r="D32" s="19">
        <f t="shared" ref="D32:I32" si="6">SUM(D25:D31)</f>
        <v>74349100</v>
      </c>
      <c r="E32" s="17">
        <f t="shared" si="6"/>
        <v>70</v>
      </c>
      <c r="F32" s="17">
        <f t="shared" si="6"/>
        <v>757</v>
      </c>
      <c r="G32" s="17">
        <f t="shared" si="6"/>
        <v>4</v>
      </c>
      <c r="H32" s="17">
        <f t="shared" si="6"/>
        <v>0</v>
      </c>
      <c r="I32" s="17">
        <f t="shared" si="6"/>
        <v>6845</v>
      </c>
    </row>
    <row r="33" spans="1:12" ht="15" x14ac:dyDescent="0.25">
      <c r="A33" s="20" t="s">
        <v>26</v>
      </c>
      <c r="B33" s="21"/>
      <c r="C33" s="21"/>
      <c r="D33" s="22">
        <v>4300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74353400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6890</v>
      </c>
      <c r="C37" s="14">
        <f t="shared" si="7"/>
        <v>9200</v>
      </c>
      <c r="D37" s="15">
        <f t="shared" ref="D37:D43" si="9">+D13+D25</f>
        <v>63388000</v>
      </c>
      <c r="E37" s="16">
        <f t="shared" ref="E37:H43" si="10">E25+E13</f>
        <v>114</v>
      </c>
      <c r="F37" s="16">
        <f t="shared" si="10"/>
        <v>855</v>
      </c>
      <c r="G37" s="16">
        <f t="shared" si="10"/>
        <v>4</v>
      </c>
      <c r="H37" s="16">
        <f t="shared" si="10"/>
        <v>0</v>
      </c>
      <c r="I37" s="16">
        <f>B37+E37+F37+G37+H37</f>
        <v>7863</v>
      </c>
      <c r="J37" s="26"/>
      <c r="K37" s="26"/>
    </row>
    <row r="38" spans="1:12" ht="15" x14ac:dyDescent="0.25">
      <c r="A38" s="12" t="s">
        <v>19</v>
      </c>
      <c r="B38" s="16">
        <f t="shared" si="8"/>
        <v>974</v>
      </c>
      <c r="C38" s="14">
        <f t="shared" si="7"/>
        <v>9700</v>
      </c>
      <c r="D38" s="15">
        <f t="shared" si="9"/>
        <v>9447800</v>
      </c>
      <c r="E38" s="16">
        <f t="shared" si="10"/>
        <v>0</v>
      </c>
      <c r="F38" s="16">
        <f t="shared" si="10"/>
        <v>543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1519</v>
      </c>
      <c r="J38" s="26"/>
      <c r="K38" s="26"/>
    </row>
    <row r="39" spans="1:12" ht="15" x14ac:dyDescent="0.25">
      <c r="A39" s="12" t="s">
        <v>20</v>
      </c>
      <c r="B39" s="16">
        <f t="shared" si="8"/>
        <v>1052</v>
      </c>
      <c r="C39" s="14">
        <f t="shared" si="7"/>
        <v>10500</v>
      </c>
      <c r="D39" s="15">
        <f t="shared" si="9"/>
        <v>11046000</v>
      </c>
      <c r="E39" s="16">
        <f t="shared" si="10"/>
        <v>13</v>
      </c>
      <c r="F39" s="16">
        <f t="shared" si="10"/>
        <v>2</v>
      </c>
      <c r="G39" s="16">
        <f t="shared" ref="G39:H39" si="13">G27+G15</f>
        <v>2</v>
      </c>
      <c r="H39" s="16">
        <f t="shared" si="13"/>
        <v>0</v>
      </c>
      <c r="I39" s="16">
        <f t="shared" si="12"/>
        <v>1069</v>
      </c>
      <c r="J39" s="26"/>
      <c r="K39" s="26"/>
    </row>
    <row r="40" spans="1:12" ht="15" x14ac:dyDescent="0.25">
      <c r="A40" s="12" t="s">
        <v>21</v>
      </c>
      <c r="B40" s="16">
        <f t="shared" si="8"/>
        <v>801</v>
      </c>
      <c r="C40" s="14">
        <f t="shared" si="7"/>
        <v>14900</v>
      </c>
      <c r="D40" s="15">
        <f t="shared" si="9"/>
        <v>11934900</v>
      </c>
      <c r="E40" s="16">
        <f t="shared" si="10"/>
        <v>8</v>
      </c>
      <c r="F40" s="16">
        <f t="shared" si="10"/>
        <v>11</v>
      </c>
      <c r="G40" s="16">
        <f t="shared" ref="G40:H40" si="14">G28+G16</f>
        <v>0</v>
      </c>
      <c r="H40" s="16">
        <f t="shared" si="14"/>
        <v>0</v>
      </c>
      <c r="I40" s="16">
        <f t="shared" si="12"/>
        <v>820</v>
      </c>
      <c r="J40" s="26"/>
      <c r="K40" s="26"/>
    </row>
    <row r="41" spans="1:12" ht="15" x14ac:dyDescent="0.25">
      <c r="A41" s="12" t="s">
        <v>22</v>
      </c>
      <c r="B41" s="16">
        <f t="shared" si="8"/>
        <v>858</v>
      </c>
      <c r="C41" s="14">
        <f t="shared" si="7"/>
        <v>25100</v>
      </c>
      <c r="D41" s="15">
        <f t="shared" si="9"/>
        <v>21535800</v>
      </c>
      <c r="E41" s="16">
        <f t="shared" si="10"/>
        <v>2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860</v>
      </c>
      <c r="J41" s="26"/>
      <c r="K41" s="26"/>
    </row>
    <row r="42" spans="1:12" ht="15" x14ac:dyDescent="0.25">
      <c r="A42" s="12" t="s">
        <v>23</v>
      </c>
      <c r="B42" s="16">
        <f t="shared" si="8"/>
        <v>217</v>
      </c>
      <c r="C42" s="14">
        <f t="shared" si="7"/>
        <v>33000</v>
      </c>
      <c r="D42" s="15">
        <f t="shared" si="9"/>
        <v>7161000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217</v>
      </c>
      <c r="J42" s="26"/>
      <c r="K42" s="26"/>
    </row>
    <row r="43" spans="1:12" ht="15" x14ac:dyDescent="0.25">
      <c r="A43" s="12" t="s">
        <v>24</v>
      </c>
      <c r="B43" s="16">
        <f t="shared" si="8"/>
        <v>601</v>
      </c>
      <c r="C43" s="14">
        <f t="shared" si="7"/>
        <v>36900</v>
      </c>
      <c r="D43" s="15">
        <f t="shared" si="9"/>
        <v>22176900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601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11393</v>
      </c>
      <c r="C44" s="18"/>
      <c r="D44" s="19">
        <f t="shared" ref="D44:F44" si="18">SUM(D37:D43)</f>
        <v>146690400</v>
      </c>
      <c r="E44" s="17">
        <f t="shared" si="18"/>
        <v>137</v>
      </c>
      <c r="F44" s="17">
        <f t="shared" si="18"/>
        <v>1411</v>
      </c>
      <c r="G44" s="17">
        <f>SUM(G37:G43)</f>
        <v>8</v>
      </c>
      <c r="H44" s="17">
        <f>SUM(H37:H43)</f>
        <v>0</v>
      </c>
      <c r="I44" s="17">
        <f>SUM(I37:I43)</f>
        <v>12949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9000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28" t="s">
        <v>31</v>
      </c>
      <c r="B46" s="21"/>
      <c r="C46" s="21"/>
      <c r="D46" s="23">
        <f>SUM(D44:D45)</f>
        <v>146699400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2">
        <v>336</v>
      </c>
      <c r="D52" s="34">
        <f>(C52*B52)</f>
        <v>3091200</v>
      </c>
      <c r="E52" s="20"/>
      <c r="F52" s="32" t="s">
        <v>18</v>
      </c>
      <c r="G52" s="33">
        <f>B52-2300</f>
        <v>6900</v>
      </c>
      <c r="H52" s="82">
        <v>369</v>
      </c>
      <c r="I52" s="34">
        <f>(H52*G52)</f>
        <v>2546100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2">
        <v>112</v>
      </c>
      <c r="D53" s="34">
        <f t="shared" ref="D53:D58" si="20">(C53*B53)</f>
        <v>1086400</v>
      </c>
      <c r="E53" s="20"/>
      <c r="F53" s="32" t="s">
        <v>19</v>
      </c>
      <c r="G53" s="33">
        <f>B53-2300</f>
        <v>7400</v>
      </c>
      <c r="H53" s="82">
        <v>111</v>
      </c>
      <c r="I53" s="34">
        <f t="shared" ref="I53:I58" si="21">(H53*G53)</f>
        <v>821400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2">
        <v>77</v>
      </c>
      <c r="D54" s="34">
        <f t="shared" si="20"/>
        <v>808500</v>
      </c>
      <c r="E54" s="20"/>
      <c r="F54" s="32" t="s">
        <v>20</v>
      </c>
      <c r="G54" s="33">
        <f>B54-2900</f>
        <v>7600</v>
      </c>
      <c r="H54" s="82">
        <v>59</v>
      </c>
      <c r="I54" s="34">
        <f t="shared" si="21"/>
        <v>448400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2">
        <v>74</v>
      </c>
      <c r="D55" s="34">
        <f t="shared" si="20"/>
        <v>1102600</v>
      </c>
      <c r="E55" s="20"/>
      <c r="F55" s="32" t="s">
        <v>21</v>
      </c>
      <c r="G55" s="33">
        <f>B55-3100</f>
        <v>11800</v>
      </c>
      <c r="H55" s="82">
        <v>55</v>
      </c>
      <c r="I55" s="34">
        <f t="shared" si="21"/>
        <v>649000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2">
        <v>276</v>
      </c>
      <c r="D56" s="34">
        <f t="shared" si="20"/>
        <v>6927600</v>
      </c>
      <c r="E56" s="20"/>
      <c r="F56" s="32" t="s">
        <v>22</v>
      </c>
      <c r="G56" s="33">
        <f>B56-3100</f>
        <v>22000</v>
      </c>
      <c r="H56" s="82">
        <v>256</v>
      </c>
      <c r="I56" s="34">
        <f t="shared" si="21"/>
        <v>5632000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2">
        <v>46</v>
      </c>
      <c r="D57" s="34">
        <f t="shared" si="20"/>
        <v>1518000</v>
      </c>
      <c r="E57" s="20"/>
      <c r="F57" s="32" t="s">
        <v>23</v>
      </c>
      <c r="G57" s="33">
        <f>B57-3100</f>
        <v>29900</v>
      </c>
      <c r="H57" s="82">
        <v>34</v>
      </c>
      <c r="I57" s="34">
        <f t="shared" si="21"/>
        <v>1016600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2">
        <v>21</v>
      </c>
      <c r="D58" s="34">
        <f t="shared" si="20"/>
        <v>774900</v>
      </c>
      <c r="E58" s="20"/>
      <c r="F58" s="32" t="s">
        <v>24</v>
      </c>
      <c r="G58" s="33">
        <f>B58-3100</f>
        <v>33800</v>
      </c>
      <c r="H58" s="82">
        <v>2</v>
      </c>
      <c r="I58" s="34">
        <f t="shared" si="21"/>
        <v>67600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942</v>
      </c>
      <c r="D59" s="36">
        <f>SUM(D52:D58)</f>
        <v>15309200</v>
      </c>
      <c r="E59" s="37"/>
      <c r="F59" s="116" t="s">
        <v>39</v>
      </c>
      <c r="G59" s="116"/>
      <c r="H59" s="35">
        <f>SUM(H52:H58)</f>
        <v>886</v>
      </c>
      <c r="I59" s="36">
        <f>SUM(I52:I58)</f>
        <v>11181100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84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84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84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84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84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84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84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 t="s">
        <v>49</v>
      </c>
      <c r="E76" s="25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85">
        <v>3668</v>
      </c>
      <c r="D77" s="96">
        <f>B77*C77</f>
        <v>8436400</v>
      </c>
      <c r="E77" s="26"/>
      <c r="F77" s="57" t="s">
        <v>18</v>
      </c>
      <c r="G77" s="58">
        <f t="shared" ref="G77:G83" si="24">B37</f>
        <v>6890</v>
      </c>
      <c r="H77" s="59">
        <f t="shared" ref="H77:H83" si="25">G77*200</f>
        <v>1378000</v>
      </c>
      <c r="I77" s="60">
        <f>G77*100</f>
        <v>689000</v>
      </c>
      <c r="J77" s="61">
        <f>G77*400</f>
        <v>2756000</v>
      </c>
      <c r="K77" s="92">
        <f>G77*200</f>
        <v>1378000</v>
      </c>
    </row>
    <row r="78" spans="1:12" ht="18.75" customHeight="1" x14ac:dyDescent="0.25">
      <c r="A78" s="54" t="s">
        <v>19</v>
      </c>
      <c r="B78" s="55">
        <f>RIDYM!B78</f>
        <v>2300</v>
      </c>
      <c r="C78" s="84">
        <v>474</v>
      </c>
      <c r="D78" s="96">
        <f t="shared" ref="D78:D83" si="26">B78*C78</f>
        <v>1090200</v>
      </c>
      <c r="E78" s="26"/>
      <c r="F78" s="57" t="s">
        <v>19</v>
      </c>
      <c r="G78" s="58">
        <f t="shared" si="24"/>
        <v>974</v>
      </c>
      <c r="H78" s="59">
        <f t="shared" si="25"/>
        <v>194800</v>
      </c>
      <c r="I78" s="60">
        <f>G78*300</f>
        <v>292200</v>
      </c>
      <c r="J78" s="61">
        <f>G78*400</f>
        <v>389600</v>
      </c>
      <c r="K78" s="92">
        <f>G78*200</f>
        <v>194800</v>
      </c>
    </row>
    <row r="79" spans="1:12" ht="18.75" customHeight="1" x14ac:dyDescent="0.25">
      <c r="A79" s="54" t="s">
        <v>20</v>
      </c>
      <c r="B79" s="55">
        <f>RIDYM!B79</f>
        <v>2900</v>
      </c>
      <c r="C79" s="84">
        <v>452</v>
      </c>
      <c r="D79" s="96">
        <f t="shared" si="26"/>
        <v>1310800</v>
      </c>
      <c r="E79" s="26"/>
      <c r="F79" s="57" t="s">
        <v>20</v>
      </c>
      <c r="G79" s="58">
        <f t="shared" si="24"/>
        <v>1052</v>
      </c>
      <c r="H79" s="59">
        <f t="shared" si="25"/>
        <v>210400</v>
      </c>
      <c r="I79" s="60">
        <f>G79*300</f>
        <v>315600</v>
      </c>
      <c r="J79" s="61">
        <f>G79*400</f>
        <v>420800</v>
      </c>
      <c r="K79" s="92">
        <f>G79*200</f>
        <v>210400</v>
      </c>
    </row>
    <row r="80" spans="1:12" ht="18.75" customHeight="1" x14ac:dyDescent="0.25">
      <c r="A80" s="54" t="s">
        <v>21</v>
      </c>
      <c r="B80" s="55">
        <f>RIDYM!B80</f>
        <v>3100</v>
      </c>
      <c r="C80" s="84">
        <v>363</v>
      </c>
      <c r="D80" s="96">
        <f t="shared" si="26"/>
        <v>1125300</v>
      </c>
      <c r="E80" s="26"/>
      <c r="F80" s="57" t="s">
        <v>21</v>
      </c>
      <c r="G80" s="58">
        <f t="shared" si="24"/>
        <v>801</v>
      </c>
      <c r="H80" s="59">
        <f t="shared" si="25"/>
        <v>160200</v>
      </c>
      <c r="I80" s="60">
        <f>G80*300</f>
        <v>240300</v>
      </c>
      <c r="J80" s="61">
        <f>G80*200</f>
        <v>160200</v>
      </c>
      <c r="K80" s="92">
        <f>G80*100</f>
        <v>80100</v>
      </c>
    </row>
    <row r="81" spans="1:12" ht="18.75" customHeight="1" x14ac:dyDescent="0.25">
      <c r="A81" s="54" t="s">
        <v>22</v>
      </c>
      <c r="B81" s="55">
        <f>RIDYM!B81</f>
        <v>3100</v>
      </c>
      <c r="C81" s="84">
        <v>387</v>
      </c>
      <c r="D81" s="96">
        <f t="shared" si="26"/>
        <v>1199700</v>
      </c>
      <c r="E81" s="26"/>
      <c r="F81" s="57" t="s">
        <v>22</v>
      </c>
      <c r="G81" s="58">
        <f t="shared" si="24"/>
        <v>858</v>
      </c>
      <c r="H81" s="59">
        <f t="shared" si="25"/>
        <v>171600</v>
      </c>
      <c r="I81" s="60">
        <f>G81*300</f>
        <v>257400</v>
      </c>
      <c r="J81" s="61">
        <f>G81*600</f>
        <v>514800</v>
      </c>
      <c r="K81" s="92">
        <f>G81*300</f>
        <v>257400</v>
      </c>
    </row>
    <row r="82" spans="1:12" ht="18.75" customHeight="1" x14ac:dyDescent="0.25">
      <c r="A82" s="54" t="s">
        <v>23</v>
      </c>
      <c r="B82" s="55">
        <f>RIDYM!B82</f>
        <v>3100</v>
      </c>
      <c r="C82" s="84">
        <v>92</v>
      </c>
      <c r="D82" s="96">
        <f t="shared" si="26"/>
        <v>285200</v>
      </c>
      <c r="E82" s="26"/>
      <c r="F82" s="57" t="s">
        <v>23</v>
      </c>
      <c r="G82" s="58">
        <f t="shared" si="24"/>
        <v>217</v>
      </c>
      <c r="H82" s="59">
        <f t="shared" si="25"/>
        <v>43400</v>
      </c>
      <c r="I82" s="60">
        <f>G82*300</f>
        <v>65100</v>
      </c>
      <c r="J82" s="61">
        <f>G82*800</f>
        <v>173600</v>
      </c>
      <c r="K82" s="92">
        <f t="shared" ref="K82:K83" si="27">G82*400</f>
        <v>86800</v>
      </c>
    </row>
    <row r="83" spans="1:12" ht="18.75" customHeight="1" x14ac:dyDescent="0.25">
      <c r="A83" s="54" t="s">
        <v>24</v>
      </c>
      <c r="B83" s="55">
        <f>RIDYM!B83</f>
        <v>3100</v>
      </c>
      <c r="C83" s="84">
        <v>222</v>
      </c>
      <c r="D83" s="96">
        <f t="shared" si="26"/>
        <v>688200</v>
      </c>
      <c r="E83" s="26"/>
      <c r="F83" s="57" t="s">
        <v>24</v>
      </c>
      <c r="G83" s="58">
        <f t="shared" si="24"/>
        <v>601</v>
      </c>
      <c r="H83" s="59">
        <f t="shared" si="25"/>
        <v>120200</v>
      </c>
      <c r="I83" s="60">
        <f>G83*200</f>
        <v>120200</v>
      </c>
      <c r="J83" s="61">
        <f>G83*800</f>
        <v>480800</v>
      </c>
      <c r="K83" s="92">
        <f t="shared" si="27"/>
        <v>240400</v>
      </c>
    </row>
    <row r="84" spans="1:12" ht="20.100000000000001" customHeight="1" x14ac:dyDescent="0.25">
      <c r="A84" s="119" t="s">
        <v>54</v>
      </c>
      <c r="B84" s="119"/>
      <c r="C84" s="62">
        <f>SUM(C77:C83)</f>
        <v>5658</v>
      </c>
      <c r="D84" s="97">
        <f>SUM(D77:D83)</f>
        <v>14135800</v>
      </c>
      <c r="E84" s="38"/>
      <c r="F84" s="64" t="s">
        <v>55</v>
      </c>
      <c r="G84" s="65">
        <f>SUM(G77:G83)</f>
        <v>11393</v>
      </c>
      <c r="H84" s="66">
        <f>SUM(H77:H83)</f>
        <v>2278600</v>
      </c>
      <c r="I84" s="67">
        <f>SUM(I77:I83)</f>
        <v>1979800</v>
      </c>
      <c r="J84" s="68">
        <f>SUM(J77:J83)</f>
        <v>4895800</v>
      </c>
      <c r="K84" s="93">
        <f>SUM(K77:K83)</f>
        <v>2447900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146699400</v>
      </c>
      <c r="C88" s="110"/>
      <c r="D88" s="46"/>
      <c r="E88" s="111" t="s">
        <v>57</v>
      </c>
      <c r="F88" s="111"/>
      <c r="G88" s="72">
        <f>D59+I59</f>
        <v>26490300</v>
      </c>
      <c r="H88" s="111" t="s">
        <v>58</v>
      </c>
      <c r="I88" s="111"/>
      <c r="J88" s="73">
        <f>C59+H59+E44+F44+G44</f>
        <v>3384</v>
      </c>
    </row>
    <row r="89" spans="1:12" ht="24" x14ac:dyDescent="0.25">
      <c r="A89" s="74" t="s">
        <v>59</v>
      </c>
      <c r="B89" s="112">
        <f>D59+I59+H72</f>
        <v>26490300</v>
      </c>
      <c r="C89" s="112"/>
      <c r="D89" s="75"/>
      <c r="E89" s="111" t="s">
        <v>60</v>
      </c>
      <c r="F89" s="111"/>
      <c r="G89" s="72">
        <f>D44</f>
        <v>146690400</v>
      </c>
      <c r="H89" s="111" t="s">
        <v>61</v>
      </c>
      <c r="I89" s="111"/>
      <c r="J89" s="73">
        <f>I44</f>
        <v>12949</v>
      </c>
    </row>
    <row r="90" spans="1:12" ht="17.25" customHeight="1" x14ac:dyDescent="0.25">
      <c r="A90" s="76" t="s">
        <v>62</v>
      </c>
      <c r="B90" s="103">
        <f>D84</f>
        <v>14135800</v>
      </c>
      <c r="C90" s="103"/>
      <c r="D90" s="75"/>
      <c r="E90" s="104" t="s">
        <v>63</v>
      </c>
      <c r="F90" s="105"/>
      <c r="G90" s="77">
        <f>IF(G89=0,0,G88/G89)</f>
        <v>0.18058645964562098</v>
      </c>
      <c r="H90" s="104" t="s">
        <v>63</v>
      </c>
      <c r="I90" s="105"/>
      <c r="J90" s="77">
        <f>IF(J89=0,0,J88/J89)</f>
        <v>0.2613329214611167</v>
      </c>
    </row>
    <row r="91" spans="1:12" ht="17.25" customHeight="1" x14ac:dyDescent="0.25">
      <c r="A91" s="25" t="s">
        <v>64</v>
      </c>
      <c r="B91" s="106">
        <f>B88-B89-B90</f>
        <v>106073300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2278600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1979800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4895800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2447900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H89:I89"/>
    <mergeCell ref="A86:C86"/>
    <mergeCell ref="A48:J48"/>
    <mergeCell ref="A50:D50"/>
    <mergeCell ref="F50:I50"/>
    <mergeCell ref="A59:B59"/>
    <mergeCell ref="F59:G59"/>
    <mergeCell ref="A61:J61"/>
    <mergeCell ref="C63:H63"/>
    <mergeCell ref="C72:D72"/>
    <mergeCell ref="A74:D74"/>
    <mergeCell ref="A84:B84"/>
    <mergeCell ref="B95:C95"/>
    <mergeCell ref="F74:K74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B88:C88"/>
    <mergeCell ref="E88:F88"/>
    <mergeCell ref="H88:I88"/>
    <mergeCell ref="B89:C89"/>
    <mergeCell ref="E89:F89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+RIDYM!B7+9</f>
        <v>42653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2919</v>
      </c>
      <c r="C13" s="14">
        <f>RIDYM!C13</f>
        <v>9200</v>
      </c>
      <c r="D13" s="15">
        <f t="shared" ref="D13:D19" si="0">+C13*B13</f>
        <v>26854800</v>
      </c>
      <c r="E13" s="13">
        <v>47</v>
      </c>
      <c r="F13" s="13">
        <v>347</v>
      </c>
      <c r="G13" s="13">
        <v>3</v>
      </c>
      <c r="H13" s="13">
        <v>0</v>
      </c>
      <c r="I13" s="16">
        <f>B13+E13+F13+G13+H13</f>
        <v>3316</v>
      </c>
    </row>
    <row r="14" spans="1:12" ht="15" x14ac:dyDescent="0.25">
      <c r="A14" s="12" t="s">
        <v>19</v>
      </c>
      <c r="B14" s="13">
        <v>456</v>
      </c>
      <c r="C14" s="14">
        <f>RIDYM!C14</f>
        <v>9700</v>
      </c>
      <c r="D14" s="15">
        <f t="shared" si="0"/>
        <v>4423200</v>
      </c>
      <c r="E14" s="13">
        <v>0</v>
      </c>
      <c r="F14" s="13">
        <v>292</v>
      </c>
      <c r="G14" s="13">
        <v>1</v>
      </c>
      <c r="H14" s="13">
        <v>0</v>
      </c>
      <c r="I14" s="16">
        <f t="shared" ref="I14:I19" si="1">B14+E14+F14+G14+H14</f>
        <v>749</v>
      </c>
    </row>
    <row r="15" spans="1:12" ht="15" x14ac:dyDescent="0.25">
      <c r="A15" s="12" t="s">
        <v>20</v>
      </c>
      <c r="B15" s="13">
        <v>640</v>
      </c>
      <c r="C15" s="14">
        <f>RIDYM!C15</f>
        <v>10500</v>
      </c>
      <c r="D15" s="15">
        <f t="shared" si="0"/>
        <v>6720000</v>
      </c>
      <c r="E15" s="13">
        <v>3</v>
      </c>
      <c r="F15" s="13">
        <v>1</v>
      </c>
      <c r="G15" s="13">
        <v>0</v>
      </c>
      <c r="H15" s="13">
        <v>0</v>
      </c>
      <c r="I15" s="16">
        <f t="shared" si="1"/>
        <v>644</v>
      </c>
    </row>
    <row r="16" spans="1:12" ht="15" x14ac:dyDescent="0.25">
      <c r="A16" s="12" t="s">
        <v>21</v>
      </c>
      <c r="B16" s="13">
        <v>426</v>
      </c>
      <c r="C16" s="14">
        <f>RIDYM!C16</f>
        <v>14900</v>
      </c>
      <c r="D16" s="15">
        <f t="shared" si="0"/>
        <v>6347400</v>
      </c>
      <c r="E16" s="13">
        <v>1</v>
      </c>
      <c r="F16" s="13">
        <v>6</v>
      </c>
      <c r="G16" s="13">
        <v>0</v>
      </c>
      <c r="H16" s="13">
        <v>0</v>
      </c>
      <c r="I16" s="16">
        <f t="shared" si="1"/>
        <v>433</v>
      </c>
    </row>
    <row r="17" spans="1:9" ht="15" x14ac:dyDescent="0.25">
      <c r="A17" s="12" t="s">
        <v>22</v>
      </c>
      <c r="B17" s="13">
        <v>435</v>
      </c>
      <c r="C17" s="14">
        <f>RIDYM!C17</f>
        <v>25100</v>
      </c>
      <c r="D17" s="15">
        <f t="shared" si="0"/>
        <v>10918500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435</v>
      </c>
    </row>
    <row r="18" spans="1:9" ht="15" x14ac:dyDescent="0.25">
      <c r="A18" s="12" t="s">
        <v>23</v>
      </c>
      <c r="B18" s="13">
        <v>79</v>
      </c>
      <c r="C18" s="14">
        <f>RIDYM!C18</f>
        <v>33000</v>
      </c>
      <c r="D18" s="15">
        <f t="shared" si="0"/>
        <v>2607000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79</v>
      </c>
    </row>
    <row r="19" spans="1:9" ht="15" x14ac:dyDescent="0.25">
      <c r="A19" s="12" t="s">
        <v>24</v>
      </c>
      <c r="B19" s="13">
        <v>308</v>
      </c>
      <c r="C19" s="14">
        <f>RIDYM!C19</f>
        <v>36900</v>
      </c>
      <c r="D19" s="15">
        <f t="shared" si="0"/>
        <v>11365200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308</v>
      </c>
    </row>
    <row r="20" spans="1:9" s="2" customFormat="1" ht="15" x14ac:dyDescent="0.25">
      <c r="A20" s="12" t="s">
        <v>25</v>
      </c>
      <c r="B20" s="17">
        <f>SUM(B13:B19)</f>
        <v>5263</v>
      </c>
      <c r="C20" s="18"/>
      <c r="D20" s="19">
        <f t="shared" ref="D20:I20" si="2">SUM(D13:D19)</f>
        <v>69236100</v>
      </c>
      <c r="E20" s="17">
        <f t="shared" si="2"/>
        <v>51</v>
      </c>
      <c r="F20" s="17">
        <f t="shared" si="2"/>
        <v>646</v>
      </c>
      <c r="G20" s="17">
        <f t="shared" si="2"/>
        <v>4</v>
      </c>
      <c r="H20" s="17">
        <f t="shared" si="2"/>
        <v>0</v>
      </c>
      <c r="I20" s="17">
        <f t="shared" si="2"/>
        <v>5964</v>
      </c>
    </row>
    <row r="21" spans="1:9" ht="15" x14ac:dyDescent="0.25">
      <c r="A21" s="20" t="s">
        <v>26</v>
      </c>
      <c r="B21" s="21"/>
      <c r="C21" s="21"/>
      <c r="D21" s="22">
        <v>11900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69248000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3011</v>
      </c>
      <c r="C25" s="14">
        <f t="shared" si="3"/>
        <v>9200</v>
      </c>
      <c r="D25" s="15">
        <f t="shared" ref="D25:D31" si="4">+C25*B25</f>
        <v>27701200</v>
      </c>
      <c r="E25" s="13">
        <v>59</v>
      </c>
      <c r="F25" s="13">
        <v>375</v>
      </c>
      <c r="G25" s="13">
        <v>3</v>
      </c>
      <c r="H25" s="13">
        <v>0</v>
      </c>
      <c r="I25" s="16">
        <f>B25+E25+F25+G25+H25</f>
        <v>3448</v>
      </c>
    </row>
    <row r="26" spans="1:9" ht="15" x14ac:dyDescent="0.25">
      <c r="A26" s="12" t="s">
        <v>19</v>
      </c>
      <c r="B26" s="13">
        <v>428</v>
      </c>
      <c r="C26" s="14">
        <f t="shared" si="3"/>
        <v>9700</v>
      </c>
      <c r="D26" s="15">
        <f t="shared" si="4"/>
        <v>4151600</v>
      </c>
      <c r="E26" s="13">
        <v>2</v>
      </c>
      <c r="F26" s="13">
        <v>319</v>
      </c>
      <c r="G26" s="13">
        <v>1</v>
      </c>
      <c r="H26" s="13">
        <v>0</v>
      </c>
      <c r="I26" s="16">
        <f t="shared" ref="I26:I31" si="5">B26+E26+F26+G26+H26</f>
        <v>750</v>
      </c>
    </row>
    <row r="27" spans="1:9" ht="15" x14ac:dyDescent="0.25">
      <c r="A27" s="12" t="s">
        <v>20</v>
      </c>
      <c r="B27" s="13">
        <v>737</v>
      </c>
      <c r="C27" s="14">
        <f t="shared" si="3"/>
        <v>10500</v>
      </c>
      <c r="D27" s="15">
        <f t="shared" si="4"/>
        <v>7738500</v>
      </c>
      <c r="E27" s="13">
        <v>6</v>
      </c>
      <c r="F27" s="13">
        <v>2</v>
      </c>
      <c r="G27" s="13">
        <v>0</v>
      </c>
      <c r="H27" s="13">
        <v>0</v>
      </c>
      <c r="I27" s="16">
        <f t="shared" si="5"/>
        <v>745</v>
      </c>
    </row>
    <row r="28" spans="1:9" ht="15" x14ac:dyDescent="0.25">
      <c r="A28" s="12" t="s">
        <v>21</v>
      </c>
      <c r="B28" s="13">
        <v>514</v>
      </c>
      <c r="C28" s="14">
        <f t="shared" si="3"/>
        <v>14900</v>
      </c>
      <c r="D28" s="15">
        <f t="shared" si="4"/>
        <v>7658600</v>
      </c>
      <c r="E28" s="13">
        <v>2</v>
      </c>
      <c r="F28" s="13">
        <v>8</v>
      </c>
      <c r="G28" s="13">
        <v>0</v>
      </c>
      <c r="H28" s="13">
        <v>0</v>
      </c>
      <c r="I28" s="16">
        <f t="shared" si="5"/>
        <v>524</v>
      </c>
    </row>
    <row r="29" spans="1:9" ht="15" x14ac:dyDescent="0.25">
      <c r="A29" s="12" t="s">
        <v>22</v>
      </c>
      <c r="B29" s="13">
        <v>526</v>
      </c>
      <c r="C29" s="14">
        <f t="shared" si="3"/>
        <v>25100</v>
      </c>
      <c r="D29" s="15">
        <f t="shared" si="4"/>
        <v>13202600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526</v>
      </c>
    </row>
    <row r="30" spans="1:9" ht="15" x14ac:dyDescent="0.25">
      <c r="A30" s="12" t="s">
        <v>23</v>
      </c>
      <c r="B30" s="13">
        <v>105</v>
      </c>
      <c r="C30" s="14">
        <f t="shared" si="3"/>
        <v>33000</v>
      </c>
      <c r="D30" s="15">
        <f t="shared" si="4"/>
        <v>3465000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105</v>
      </c>
    </row>
    <row r="31" spans="1:9" ht="15" x14ac:dyDescent="0.25">
      <c r="A31" s="12" t="s">
        <v>24</v>
      </c>
      <c r="B31" s="13">
        <v>364</v>
      </c>
      <c r="C31" s="14">
        <f t="shared" si="3"/>
        <v>36900</v>
      </c>
      <c r="D31" s="15">
        <f t="shared" si="4"/>
        <v>13431600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364</v>
      </c>
    </row>
    <row r="32" spans="1:9" s="2" customFormat="1" ht="15" x14ac:dyDescent="0.25">
      <c r="A32" s="12" t="s">
        <v>25</v>
      </c>
      <c r="B32" s="17">
        <f>SUM(B25:B31)</f>
        <v>5685</v>
      </c>
      <c r="C32" s="18"/>
      <c r="D32" s="19">
        <f t="shared" ref="D32:I32" si="6">SUM(D25:D31)</f>
        <v>77349100</v>
      </c>
      <c r="E32" s="17">
        <f t="shared" si="6"/>
        <v>69</v>
      </c>
      <c r="F32" s="17">
        <f t="shared" si="6"/>
        <v>704</v>
      </c>
      <c r="G32" s="17">
        <f t="shared" si="6"/>
        <v>4</v>
      </c>
      <c r="H32" s="17">
        <f t="shared" si="6"/>
        <v>0</v>
      </c>
      <c r="I32" s="17">
        <f t="shared" si="6"/>
        <v>6462</v>
      </c>
    </row>
    <row r="33" spans="1:12" ht="15" x14ac:dyDescent="0.25">
      <c r="A33" s="20" t="s">
        <v>26</v>
      </c>
      <c r="B33" s="21"/>
      <c r="C33" s="21"/>
      <c r="D33" s="22">
        <v>10100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77359200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5930</v>
      </c>
      <c r="C37" s="14">
        <f t="shared" si="7"/>
        <v>9200</v>
      </c>
      <c r="D37" s="15">
        <f t="shared" ref="D37:D43" si="9">+D13+D25</f>
        <v>54556000</v>
      </c>
      <c r="E37" s="16">
        <f t="shared" ref="E37:H43" si="10">E25+E13</f>
        <v>106</v>
      </c>
      <c r="F37" s="16">
        <f t="shared" si="10"/>
        <v>722</v>
      </c>
      <c r="G37" s="16">
        <f t="shared" si="10"/>
        <v>6</v>
      </c>
      <c r="H37" s="16">
        <f t="shared" si="10"/>
        <v>0</v>
      </c>
      <c r="I37" s="16">
        <f>B37+E37+F37+G37+H37</f>
        <v>6764</v>
      </c>
      <c r="J37" s="26"/>
      <c r="K37" s="26"/>
    </row>
    <row r="38" spans="1:12" ht="15" x14ac:dyDescent="0.25">
      <c r="A38" s="12" t="s">
        <v>19</v>
      </c>
      <c r="B38" s="16">
        <f t="shared" si="8"/>
        <v>884</v>
      </c>
      <c r="C38" s="14">
        <f t="shared" si="7"/>
        <v>9700</v>
      </c>
      <c r="D38" s="15">
        <f t="shared" si="9"/>
        <v>8574800</v>
      </c>
      <c r="E38" s="16">
        <f t="shared" si="10"/>
        <v>2</v>
      </c>
      <c r="F38" s="16">
        <f t="shared" si="10"/>
        <v>611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1377</v>
      </c>
      <c r="C39" s="14">
        <f t="shared" si="7"/>
        <v>10500</v>
      </c>
      <c r="D39" s="15">
        <f t="shared" si="9"/>
        <v>14458500</v>
      </c>
      <c r="E39" s="16">
        <f t="shared" si="10"/>
        <v>9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1389</v>
      </c>
      <c r="J39" s="26"/>
      <c r="K39" s="26"/>
    </row>
    <row r="40" spans="1:12" ht="15" x14ac:dyDescent="0.25">
      <c r="A40" s="12" t="s">
        <v>21</v>
      </c>
      <c r="B40" s="16">
        <f t="shared" si="8"/>
        <v>940</v>
      </c>
      <c r="C40" s="14">
        <f t="shared" si="7"/>
        <v>14900</v>
      </c>
      <c r="D40" s="15">
        <f t="shared" si="9"/>
        <v>14006000</v>
      </c>
      <c r="E40" s="16">
        <f t="shared" si="10"/>
        <v>3</v>
      </c>
      <c r="F40" s="16">
        <f t="shared" si="10"/>
        <v>14</v>
      </c>
      <c r="G40" s="16">
        <f t="shared" ref="G40:H40" si="14">G28+G16</f>
        <v>0</v>
      </c>
      <c r="H40" s="16">
        <f t="shared" si="14"/>
        <v>0</v>
      </c>
      <c r="I40" s="16">
        <f t="shared" si="12"/>
        <v>957</v>
      </c>
      <c r="J40" s="26"/>
      <c r="K40" s="26"/>
    </row>
    <row r="41" spans="1:12" ht="15" x14ac:dyDescent="0.25">
      <c r="A41" s="12" t="s">
        <v>22</v>
      </c>
      <c r="B41" s="16">
        <f t="shared" si="8"/>
        <v>961</v>
      </c>
      <c r="C41" s="14">
        <f t="shared" si="7"/>
        <v>25100</v>
      </c>
      <c r="D41" s="15">
        <f t="shared" si="9"/>
        <v>24121100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961</v>
      </c>
      <c r="J41" s="26"/>
      <c r="K41" s="26"/>
    </row>
    <row r="42" spans="1:12" ht="15" x14ac:dyDescent="0.25">
      <c r="A42" s="12" t="s">
        <v>23</v>
      </c>
      <c r="B42" s="16">
        <f t="shared" si="8"/>
        <v>184</v>
      </c>
      <c r="C42" s="14">
        <f t="shared" si="7"/>
        <v>33000</v>
      </c>
      <c r="D42" s="15">
        <f t="shared" si="9"/>
        <v>6072000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184</v>
      </c>
      <c r="J42" s="26"/>
      <c r="K42" s="26"/>
    </row>
    <row r="43" spans="1:12" ht="15" x14ac:dyDescent="0.25">
      <c r="A43" s="12" t="s">
        <v>24</v>
      </c>
      <c r="B43" s="16">
        <f t="shared" si="8"/>
        <v>672</v>
      </c>
      <c r="C43" s="14">
        <f t="shared" si="7"/>
        <v>36900</v>
      </c>
      <c r="D43" s="15">
        <f t="shared" si="9"/>
        <v>24796800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672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10948</v>
      </c>
      <c r="C44" s="18"/>
      <c r="D44" s="19">
        <f t="shared" ref="D44:F44" si="18">SUM(D37:D43)</f>
        <v>146585200</v>
      </c>
      <c r="E44" s="17">
        <f t="shared" si="18"/>
        <v>120</v>
      </c>
      <c r="F44" s="17">
        <f t="shared" si="18"/>
        <v>1350</v>
      </c>
      <c r="G44" s="17">
        <f>SUM(G37:G43)</f>
        <v>8</v>
      </c>
      <c r="H44" s="17">
        <f>SUM(H37:H43)</f>
        <v>0</v>
      </c>
      <c r="I44" s="17">
        <f>SUM(I37:I43)</f>
        <v>12426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22000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146607200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369</v>
      </c>
      <c r="D52" s="34">
        <f>(C52*B52)</f>
        <v>3394800</v>
      </c>
      <c r="E52" s="20"/>
      <c r="F52" s="32" t="s">
        <v>18</v>
      </c>
      <c r="G52" s="33">
        <f>B52-2300</f>
        <v>6900</v>
      </c>
      <c r="H52" s="13">
        <v>346</v>
      </c>
      <c r="I52" s="34">
        <f>(H52*G52)</f>
        <v>2387400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134</v>
      </c>
      <c r="D53" s="34">
        <f t="shared" ref="D53:D58" si="20">(C53*B53)</f>
        <v>1299800</v>
      </c>
      <c r="E53" s="20"/>
      <c r="F53" s="32" t="s">
        <v>19</v>
      </c>
      <c r="G53" s="33">
        <f>B53-2300</f>
        <v>7400</v>
      </c>
      <c r="H53" s="13">
        <v>131</v>
      </c>
      <c r="I53" s="34">
        <f t="shared" ref="I53:I58" si="21">(H53*G53)</f>
        <v>969400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104</v>
      </c>
      <c r="D54" s="34">
        <f t="shared" si="20"/>
        <v>1092000</v>
      </c>
      <c r="E54" s="20"/>
      <c r="F54" s="32" t="s">
        <v>20</v>
      </c>
      <c r="G54" s="33">
        <f>B54-2900</f>
        <v>7600</v>
      </c>
      <c r="H54" s="13">
        <v>79</v>
      </c>
      <c r="I54" s="34">
        <f t="shared" si="21"/>
        <v>600400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95</v>
      </c>
      <c r="D55" s="34">
        <f t="shared" si="20"/>
        <v>1415500</v>
      </c>
      <c r="E55" s="20"/>
      <c r="F55" s="32" t="s">
        <v>21</v>
      </c>
      <c r="G55" s="33">
        <f>B55-3100</f>
        <v>11800</v>
      </c>
      <c r="H55" s="13">
        <v>78</v>
      </c>
      <c r="I55" s="34">
        <f t="shared" si="21"/>
        <v>920400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330</v>
      </c>
      <c r="D56" s="34">
        <f t="shared" si="20"/>
        <v>8283000</v>
      </c>
      <c r="E56" s="20"/>
      <c r="F56" s="32" t="s">
        <v>22</v>
      </c>
      <c r="G56" s="33">
        <f>B56-3100</f>
        <v>22000</v>
      </c>
      <c r="H56" s="13">
        <v>282</v>
      </c>
      <c r="I56" s="34">
        <f t="shared" si="21"/>
        <v>6204000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42</v>
      </c>
      <c r="D57" s="34">
        <f t="shared" si="20"/>
        <v>1386000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22</v>
      </c>
      <c r="D58" s="34">
        <f t="shared" si="20"/>
        <v>811800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1096</v>
      </c>
      <c r="D59" s="36">
        <f>SUM(D52:D58)</f>
        <v>17682900</v>
      </c>
      <c r="E59" s="37"/>
      <c r="F59" s="116" t="s">
        <v>39</v>
      </c>
      <c r="G59" s="116"/>
      <c r="H59" s="35">
        <f>SUM(H52:H58)</f>
        <v>963</v>
      </c>
      <c r="I59" s="36">
        <f>SUM(I52:I58)</f>
        <v>12525900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2846</v>
      </c>
      <c r="D77" s="95">
        <f>B77*C77</f>
        <v>6545800</v>
      </c>
      <c r="E77" s="3"/>
      <c r="F77" s="57" t="s">
        <v>18</v>
      </c>
      <c r="G77" s="58">
        <f t="shared" ref="G77:G83" si="24">B37</f>
        <v>5930</v>
      </c>
      <c r="H77" s="59">
        <f t="shared" ref="H77:H83" si="25">G77*200</f>
        <v>1186000</v>
      </c>
      <c r="I77" s="60">
        <f>G77*100</f>
        <v>593000</v>
      </c>
      <c r="J77" s="61">
        <f>G77*400</f>
        <v>2372000</v>
      </c>
      <c r="K77" s="92">
        <f>G77*200</f>
        <v>1186000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416</v>
      </c>
      <c r="D78" s="95">
        <f t="shared" ref="D78:D83" si="26">B78*C78</f>
        <v>956800</v>
      </c>
      <c r="E78" s="3"/>
      <c r="F78" s="57" t="s">
        <v>19</v>
      </c>
      <c r="G78" s="58">
        <f t="shared" si="24"/>
        <v>884</v>
      </c>
      <c r="H78" s="59">
        <f t="shared" si="25"/>
        <v>176800</v>
      </c>
      <c r="I78" s="60">
        <f>G78*300</f>
        <v>265200</v>
      </c>
      <c r="J78" s="61">
        <f>G78*400</f>
        <v>353600</v>
      </c>
      <c r="K78" s="92">
        <f>G78*200</f>
        <v>176800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682</v>
      </c>
      <c r="D79" s="95">
        <f t="shared" si="26"/>
        <v>1977800</v>
      </c>
      <c r="E79" s="3"/>
      <c r="F79" s="57" t="s">
        <v>20</v>
      </c>
      <c r="G79" s="58">
        <f t="shared" si="24"/>
        <v>1377</v>
      </c>
      <c r="H79" s="59">
        <f t="shared" si="25"/>
        <v>275400</v>
      </c>
      <c r="I79" s="60">
        <f>G79*300</f>
        <v>413100</v>
      </c>
      <c r="J79" s="61">
        <f>G79*400</f>
        <v>550800</v>
      </c>
      <c r="K79" s="92">
        <f>G79*200</f>
        <v>275400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478</v>
      </c>
      <c r="D80" s="95">
        <f t="shared" si="26"/>
        <v>1481800</v>
      </c>
      <c r="E80" s="3"/>
      <c r="F80" s="57" t="s">
        <v>21</v>
      </c>
      <c r="G80" s="58">
        <f t="shared" si="24"/>
        <v>940</v>
      </c>
      <c r="H80" s="59">
        <f t="shared" si="25"/>
        <v>188000</v>
      </c>
      <c r="I80" s="60">
        <f>G80*300</f>
        <v>282000</v>
      </c>
      <c r="J80" s="61">
        <f>G80*200</f>
        <v>188000</v>
      </c>
      <c r="K80" s="92">
        <f>G80*100</f>
        <v>94000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485</v>
      </c>
      <c r="D81" s="95">
        <f t="shared" si="26"/>
        <v>1503500</v>
      </c>
      <c r="E81" s="3"/>
      <c r="F81" s="57" t="s">
        <v>22</v>
      </c>
      <c r="G81" s="58">
        <f t="shared" si="24"/>
        <v>961</v>
      </c>
      <c r="H81" s="59">
        <f t="shared" si="25"/>
        <v>192200</v>
      </c>
      <c r="I81" s="60">
        <f>G81*300</f>
        <v>288300</v>
      </c>
      <c r="J81" s="61">
        <f>G81*600</f>
        <v>576600</v>
      </c>
      <c r="K81" s="92">
        <f>G81*300</f>
        <v>288300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94</v>
      </c>
      <c r="D82" s="95">
        <f t="shared" si="26"/>
        <v>291400</v>
      </c>
      <c r="E82" s="3"/>
      <c r="F82" s="57" t="s">
        <v>23</v>
      </c>
      <c r="G82" s="58">
        <f t="shared" si="24"/>
        <v>184</v>
      </c>
      <c r="H82" s="59">
        <f t="shared" si="25"/>
        <v>36800</v>
      </c>
      <c r="I82" s="60">
        <f>G82*300</f>
        <v>55200</v>
      </c>
      <c r="J82" s="61">
        <f>G82*800</f>
        <v>147200</v>
      </c>
      <c r="K82" s="92">
        <f t="shared" ref="K82:K83" si="27">G82*400</f>
        <v>73600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330</v>
      </c>
      <c r="D83" s="95">
        <f t="shared" si="26"/>
        <v>1023000</v>
      </c>
      <c r="E83" s="3"/>
      <c r="F83" s="57" t="s">
        <v>24</v>
      </c>
      <c r="G83" s="58">
        <f t="shared" si="24"/>
        <v>672</v>
      </c>
      <c r="H83" s="59">
        <f t="shared" si="25"/>
        <v>134400</v>
      </c>
      <c r="I83" s="60">
        <f>G83*200</f>
        <v>134400</v>
      </c>
      <c r="J83" s="61">
        <f>G83*800</f>
        <v>537600</v>
      </c>
      <c r="K83" s="92">
        <f t="shared" si="27"/>
        <v>268800</v>
      </c>
    </row>
    <row r="84" spans="1:12" ht="20.100000000000001" customHeight="1" x14ac:dyDescent="0.25">
      <c r="A84" s="119" t="s">
        <v>54</v>
      </c>
      <c r="B84" s="119"/>
      <c r="C84" s="62">
        <f>SUM(C77:C83)</f>
        <v>5331</v>
      </c>
      <c r="D84" s="97">
        <f>SUM(D77:D83)</f>
        <v>13780100</v>
      </c>
      <c r="E84" s="3"/>
      <c r="F84" s="64" t="s">
        <v>55</v>
      </c>
      <c r="G84" s="65">
        <f>SUM(G77:G83)</f>
        <v>10948</v>
      </c>
      <c r="H84" s="66">
        <f>SUM(H77:H83)</f>
        <v>2189600</v>
      </c>
      <c r="I84" s="67">
        <f>SUM(I77:I83)</f>
        <v>2031200</v>
      </c>
      <c r="J84" s="68">
        <f>SUM(J77:J83)</f>
        <v>4725800</v>
      </c>
      <c r="K84" s="93">
        <f>SUM(K77:K83)</f>
        <v>2362900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146607200</v>
      </c>
      <c r="C88" s="110"/>
      <c r="D88" s="46"/>
      <c r="E88" s="111" t="s">
        <v>57</v>
      </c>
      <c r="F88" s="111"/>
      <c r="G88" s="72">
        <f>D59+I59</f>
        <v>30208800</v>
      </c>
      <c r="H88" s="111" t="s">
        <v>58</v>
      </c>
      <c r="I88" s="111"/>
      <c r="J88" s="73">
        <f>C59+H59+E44+F44+G44</f>
        <v>3537</v>
      </c>
    </row>
    <row r="89" spans="1:12" ht="24" x14ac:dyDescent="0.25">
      <c r="A89" s="74" t="s">
        <v>59</v>
      </c>
      <c r="B89" s="112">
        <f>D59+I59+H72</f>
        <v>30208800</v>
      </c>
      <c r="C89" s="112"/>
      <c r="D89" s="75"/>
      <c r="E89" s="111" t="s">
        <v>60</v>
      </c>
      <c r="F89" s="111"/>
      <c r="G89" s="72">
        <f>D44</f>
        <v>146585200</v>
      </c>
      <c r="H89" s="111" t="s">
        <v>61</v>
      </c>
      <c r="I89" s="111"/>
      <c r="J89" s="73">
        <f>I44</f>
        <v>12426</v>
      </c>
    </row>
    <row r="90" spans="1:12" ht="17.25" customHeight="1" x14ac:dyDescent="0.25">
      <c r="A90" s="76" t="s">
        <v>62</v>
      </c>
      <c r="B90" s="103">
        <f>D84</f>
        <v>13780100</v>
      </c>
      <c r="C90" s="103"/>
      <c r="D90" s="75"/>
      <c r="E90" s="104" t="s">
        <v>63</v>
      </c>
      <c r="F90" s="105"/>
      <c r="G90" s="77">
        <f>IF(G89=0,0,G88/G89)</f>
        <v>0.20608356095976949</v>
      </c>
      <c r="H90" s="104" t="s">
        <v>63</v>
      </c>
      <c r="I90" s="105"/>
      <c r="J90" s="77">
        <f>IF(J89=0,0,J88/J89)</f>
        <v>0.2846450989859971</v>
      </c>
    </row>
    <row r="91" spans="1:12" ht="17.25" customHeight="1" x14ac:dyDescent="0.25">
      <c r="A91" s="25" t="s">
        <v>64</v>
      </c>
      <c r="B91" s="106">
        <f>B88-B89-B90</f>
        <v>102618300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2189600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2031200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4725800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2362900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98"/>
  <sheetViews>
    <sheetView topLeftCell="A79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+RIDYM!B7+10</f>
        <v>42654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2746</v>
      </c>
      <c r="C13" s="14">
        <f>RIDYM!C13</f>
        <v>9200</v>
      </c>
      <c r="D13" s="15">
        <f t="shared" ref="D13:D19" si="0">+C13*B13</f>
        <v>25263200</v>
      </c>
      <c r="E13" s="13">
        <v>67</v>
      </c>
      <c r="F13" s="13">
        <v>356</v>
      </c>
      <c r="G13" s="13">
        <v>1</v>
      </c>
      <c r="H13" s="13">
        <v>0</v>
      </c>
      <c r="I13" s="16">
        <f>B13+E13+F13+G13+H13</f>
        <v>3170</v>
      </c>
    </row>
    <row r="14" spans="1:12" ht="15" x14ac:dyDescent="0.25">
      <c r="A14" s="12" t="s">
        <v>19</v>
      </c>
      <c r="B14" s="13">
        <v>507</v>
      </c>
      <c r="C14" s="14">
        <f>RIDYM!C14</f>
        <v>9700</v>
      </c>
      <c r="D14" s="15">
        <f t="shared" si="0"/>
        <v>4917900</v>
      </c>
      <c r="E14" s="13">
        <v>1</v>
      </c>
      <c r="F14" s="13">
        <v>293</v>
      </c>
      <c r="G14" s="13">
        <v>1</v>
      </c>
      <c r="H14" s="13">
        <v>0</v>
      </c>
      <c r="I14" s="16">
        <f t="shared" ref="I14:I19" si="1">B14+E14+F14+G14+H14</f>
        <v>802</v>
      </c>
    </row>
    <row r="15" spans="1:12" ht="15" x14ac:dyDescent="0.25">
      <c r="A15" s="12" t="s">
        <v>20</v>
      </c>
      <c r="B15" s="13">
        <v>687</v>
      </c>
      <c r="C15" s="14">
        <f>RIDYM!C15</f>
        <v>10500</v>
      </c>
      <c r="D15" s="15">
        <f t="shared" si="0"/>
        <v>7213500</v>
      </c>
      <c r="E15" s="13">
        <v>4</v>
      </c>
      <c r="F15" s="13">
        <v>2</v>
      </c>
      <c r="G15" s="13">
        <v>0</v>
      </c>
      <c r="H15" s="13">
        <v>0</v>
      </c>
      <c r="I15" s="16">
        <f t="shared" si="1"/>
        <v>693</v>
      </c>
    </row>
    <row r="16" spans="1:12" ht="15" x14ac:dyDescent="0.25">
      <c r="A16" s="12" t="s">
        <v>21</v>
      </c>
      <c r="B16" s="13">
        <v>543</v>
      </c>
      <c r="C16" s="14">
        <f>RIDYM!C16</f>
        <v>14900</v>
      </c>
      <c r="D16" s="15">
        <f t="shared" si="0"/>
        <v>8090700</v>
      </c>
      <c r="E16" s="13">
        <v>2</v>
      </c>
      <c r="F16" s="13">
        <v>13</v>
      </c>
      <c r="G16" s="13">
        <v>0</v>
      </c>
      <c r="H16" s="13">
        <v>0</v>
      </c>
      <c r="I16" s="16">
        <f t="shared" si="1"/>
        <v>558</v>
      </c>
    </row>
    <row r="17" spans="1:9" ht="15" x14ac:dyDescent="0.25">
      <c r="A17" s="12" t="s">
        <v>22</v>
      </c>
      <c r="B17" s="13">
        <v>577</v>
      </c>
      <c r="C17" s="14">
        <f>RIDYM!C17</f>
        <v>25100</v>
      </c>
      <c r="D17" s="15">
        <f t="shared" si="0"/>
        <v>14482700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578</v>
      </c>
    </row>
    <row r="18" spans="1:9" ht="15" x14ac:dyDescent="0.25">
      <c r="A18" s="12" t="s">
        <v>23</v>
      </c>
      <c r="B18" s="13">
        <v>98</v>
      </c>
      <c r="C18" s="14">
        <f>RIDYM!C18</f>
        <v>33000</v>
      </c>
      <c r="D18" s="15">
        <f t="shared" si="0"/>
        <v>3234000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98</v>
      </c>
    </row>
    <row r="19" spans="1:9" ht="15" x14ac:dyDescent="0.25">
      <c r="A19" s="12" t="s">
        <v>24</v>
      </c>
      <c r="B19" s="13">
        <v>345</v>
      </c>
      <c r="C19" s="14">
        <f>RIDYM!C19</f>
        <v>36900</v>
      </c>
      <c r="D19" s="15">
        <f t="shared" si="0"/>
        <v>12730500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345</v>
      </c>
    </row>
    <row r="20" spans="1:9" s="2" customFormat="1" ht="15" x14ac:dyDescent="0.25">
      <c r="A20" s="12" t="s">
        <v>25</v>
      </c>
      <c r="B20" s="17">
        <f>SUM(B13:B19)</f>
        <v>5503</v>
      </c>
      <c r="C20" s="18"/>
      <c r="D20" s="19">
        <f t="shared" ref="D20:I20" si="2">SUM(D13:D19)</f>
        <v>75932500</v>
      </c>
      <c r="E20" s="17">
        <f t="shared" si="2"/>
        <v>75</v>
      </c>
      <c r="F20" s="17">
        <f t="shared" si="2"/>
        <v>664</v>
      </c>
      <c r="G20" s="17">
        <f t="shared" si="2"/>
        <v>2</v>
      </c>
      <c r="H20" s="17">
        <f t="shared" si="2"/>
        <v>0</v>
      </c>
      <c r="I20" s="17">
        <f t="shared" si="2"/>
        <v>6244</v>
      </c>
    </row>
    <row r="21" spans="1:9" ht="15" x14ac:dyDescent="0.25">
      <c r="A21" s="20" t="s">
        <v>26</v>
      </c>
      <c r="B21" s="21"/>
      <c r="C21" s="21"/>
      <c r="D21" s="22">
        <v>4900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75937400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2897</v>
      </c>
      <c r="C25" s="14">
        <f t="shared" si="3"/>
        <v>9200</v>
      </c>
      <c r="D25" s="15">
        <f t="shared" ref="D25:D31" si="4">+C25*B25</f>
        <v>26652400</v>
      </c>
      <c r="E25" s="13">
        <v>70</v>
      </c>
      <c r="F25" s="13">
        <v>373</v>
      </c>
      <c r="G25" s="13">
        <v>1</v>
      </c>
      <c r="H25" s="13">
        <v>0</v>
      </c>
      <c r="I25" s="16">
        <f>B25+E25+F25+G25+H25</f>
        <v>3341</v>
      </c>
    </row>
    <row r="26" spans="1:9" ht="15" x14ac:dyDescent="0.25">
      <c r="A26" s="12" t="s">
        <v>19</v>
      </c>
      <c r="B26" s="13">
        <v>468</v>
      </c>
      <c r="C26" s="14">
        <f t="shared" si="3"/>
        <v>9700</v>
      </c>
      <c r="D26" s="15">
        <f t="shared" si="4"/>
        <v>4539600</v>
      </c>
      <c r="E26" s="13">
        <v>1</v>
      </c>
      <c r="F26" s="13">
        <v>319</v>
      </c>
      <c r="G26" s="13">
        <v>1</v>
      </c>
      <c r="H26" s="13">
        <v>0</v>
      </c>
      <c r="I26" s="16">
        <f t="shared" ref="I26:I31" si="5">B26+E26+F26+G26+H26</f>
        <v>789</v>
      </c>
    </row>
    <row r="27" spans="1:9" ht="15" x14ac:dyDescent="0.25">
      <c r="A27" s="12" t="s">
        <v>20</v>
      </c>
      <c r="B27" s="13">
        <v>778</v>
      </c>
      <c r="C27" s="14">
        <f t="shared" si="3"/>
        <v>10500</v>
      </c>
      <c r="D27" s="15">
        <f t="shared" si="4"/>
        <v>8169000</v>
      </c>
      <c r="E27" s="13">
        <v>4</v>
      </c>
      <c r="F27" s="13">
        <v>3</v>
      </c>
      <c r="G27" s="13">
        <v>0</v>
      </c>
      <c r="H27" s="13">
        <v>0</v>
      </c>
      <c r="I27" s="16">
        <f t="shared" si="5"/>
        <v>785</v>
      </c>
    </row>
    <row r="28" spans="1:9" ht="15" x14ac:dyDescent="0.25">
      <c r="A28" s="12" t="s">
        <v>21</v>
      </c>
      <c r="B28" s="13">
        <v>599</v>
      </c>
      <c r="C28" s="14">
        <f t="shared" si="3"/>
        <v>14900</v>
      </c>
      <c r="D28" s="15">
        <f t="shared" si="4"/>
        <v>8925100</v>
      </c>
      <c r="E28" s="13">
        <v>3</v>
      </c>
      <c r="F28" s="13">
        <v>9</v>
      </c>
      <c r="G28" s="13">
        <v>0</v>
      </c>
      <c r="H28" s="13">
        <v>0</v>
      </c>
      <c r="I28" s="16">
        <f t="shared" si="5"/>
        <v>611</v>
      </c>
    </row>
    <row r="29" spans="1:9" ht="15" x14ac:dyDescent="0.25">
      <c r="A29" s="12" t="s">
        <v>22</v>
      </c>
      <c r="B29" s="13">
        <v>606</v>
      </c>
      <c r="C29" s="14">
        <f t="shared" si="3"/>
        <v>25100</v>
      </c>
      <c r="D29" s="15">
        <f t="shared" si="4"/>
        <v>15210600</v>
      </c>
      <c r="E29" s="13">
        <v>2</v>
      </c>
      <c r="F29" s="13">
        <v>0</v>
      </c>
      <c r="G29" s="13">
        <v>0</v>
      </c>
      <c r="H29" s="13">
        <v>0</v>
      </c>
      <c r="I29" s="16">
        <f t="shared" si="5"/>
        <v>608</v>
      </c>
    </row>
    <row r="30" spans="1:9" ht="15" x14ac:dyDescent="0.25">
      <c r="A30" s="12" t="s">
        <v>23</v>
      </c>
      <c r="B30" s="13">
        <v>137</v>
      </c>
      <c r="C30" s="14">
        <f t="shared" si="3"/>
        <v>33000</v>
      </c>
      <c r="D30" s="15">
        <f t="shared" si="4"/>
        <v>4521000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137</v>
      </c>
    </row>
    <row r="31" spans="1:9" ht="15" x14ac:dyDescent="0.25">
      <c r="A31" s="12" t="s">
        <v>24</v>
      </c>
      <c r="B31" s="13">
        <v>473</v>
      </c>
      <c r="C31" s="14">
        <f t="shared" si="3"/>
        <v>36900</v>
      </c>
      <c r="D31" s="15">
        <f t="shared" si="4"/>
        <v>17453700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473</v>
      </c>
    </row>
    <row r="32" spans="1:9" s="2" customFormat="1" ht="15" x14ac:dyDescent="0.25">
      <c r="A32" s="12" t="s">
        <v>25</v>
      </c>
      <c r="B32" s="17">
        <f>SUM(B25:B31)</f>
        <v>5958</v>
      </c>
      <c r="C32" s="18"/>
      <c r="D32" s="19">
        <f t="shared" ref="D32:I32" si="6">SUM(D25:D31)</f>
        <v>85471400</v>
      </c>
      <c r="E32" s="17">
        <f t="shared" si="6"/>
        <v>80</v>
      </c>
      <c r="F32" s="17">
        <f t="shared" si="6"/>
        <v>704</v>
      </c>
      <c r="G32" s="17">
        <f t="shared" si="6"/>
        <v>2</v>
      </c>
      <c r="H32" s="17">
        <f t="shared" si="6"/>
        <v>0</v>
      </c>
      <c r="I32" s="17">
        <f t="shared" si="6"/>
        <v>6744</v>
      </c>
    </row>
    <row r="33" spans="1:12" ht="15" x14ac:dyDescent="0.25">
      <c r="A33" s="20" t="s">
        <v>26</v>
      </c>
      <c r="B33" s="21"/>
      <c r="C33" s="21"/>
      <c r="D33" s="22">
        <v>25700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85497100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5643</v>
      </c>
      <c r="C37" s="14">
        <f t="shared" si="7"/>
        <v>9200</v>
      </c>
      <c r="D37" s="15">
        <f t="shared" ref="D37:D43" si="9">+D13+D25</f>
        <v>51915600</v>
      </c>
      <c r="E37" s="16">
        <f t="shared" ref="E37:H43" si="10">E25+E13</f>
        <v>137</v>
      </c>
      <c r="F37" s="16">
        <f t="shared" si="10"/>
        <v>729</v>
      </c>
      <c r="G37" s="16">
        <f t="shared" si="10"/>
        <v>2</v>
      </c>
      <c r="H37" s="16">
        <f t="shared" si="10"/>
        <v>0</v>
      </c>
      <c r="I37" s="16">
        <f>B37+E37+F37+G37+H37</f>
        <v>6511</v>
      </c>
      <c r="J37" s="26"/>
      <c r="K37" s="26"/>
    </row>
    <row r="38" spans="1:12" ht="15" x14ac:dyDescent="0.25">
      <c r="A38" s="12" t="s">
        <v>19</v>
      </c>
      <c r="B38" s="16">
        <f t="shared" si="8"/>
        <v>975</v>
      </c>
      <c r="C38" s="14">
        <f t="shared" si="7"/>
        <v>9700</v>
      </c>
      <c r="D38" s="15">
        <f t="shared" si="9"/>
        <v>9457500</v>
      </c>
      <c r="E38" s="16">
        <f t="shared" si="10"/>
        <v>2</v>
      </c>
      <c r="F38" s="16">
        <f t="shared" si="10"/>
        <v>612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1591</v>
      </c>
      <c r="J38" s="26"/>
      <c r="K38" s="26"/>
    </row>
    <row r="39" spans="1:12" ht="15" x14ac:dyDescent="0.25">
      <c r="A39" s="12" t="s">
        <v>20</v>
      </c>
      <c r="B39" s="16">
        <f t="shared" si="8"/>
        <v>1465</v>
      </c>
      <c r="C39" s="14">
        <f t="shared" si="7"/>
        <v>10500</v>
      </c>
      <c r="D39" s="15">
        <f t="shared" si="9"/>
        <v>15382500</v>
      </c>
      <c r="E39" s="16">
        <f t="shared" si="10"/>
        <v>8</v>
      </c>
      <c r="F39" s="16">
        <f t="shared" si="10"/>
        <v>5</v>
      </c>
      <c r="G39" s="16">
        <f t="shared" ref="G39:H39" si="13">G27+G15</f>
        <v>0</v>
      </c>
      <c r="H39" s="16">
        <f t="shared" si="13"/>
        <v>0</v>
      </c>
      <c r="I39" s="16">
        <f t="shared" si="12"/>
        <v>1478</v>
      </c>
      <c r="J39" s="26"/>
      <c r="K39" s="26"/>
    </row>
    <row r="40" spans="1:12" ht="15" x14ac:dyDescent="0.25">
      <c r="A40" s="12" t="s">
        <v>21</v>
      </c>
      <c r="B40" s="16">
        <f t="shared" si="8"/>
        <v>1142</v>
      </c>
      <c r="C40" s="14">
        <f t="shared" si="7"/>
        <v>14900</v>
      </c>
      <c r="D40" s="15">
        <f t="shared" si="9"/>
        <v>17015800</v>
      </c>
      <c r="E40" s="16">
        <f t="shared" si="10"/>
        <v>5</v>
      </c>
      <c r="F40" s="16">
        <f t="shared" si="10"/>
        <v>22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1169</v>
      </c>
      <c r="J40" s="26"/>
      <c r="K40" s="26"/>
    </row>
    <row r="41" spans="1:12" ht="15" x14ac:dyDescent="0.25">
      <c r="A41" s="12" t="s">
        <v>22</v>
      </c>
      <c r="B41" s="16">
        <f t="shared" si="8"/>
        <v>1183</v>
      </c>
      <c r="C41" s="14">
        <f t="shared" si="7"/>
        <v>25100</v>
      </c>
      <c r="D41" s="15">
        <f t="shared" si="9"/>
        <v>29693300</v>
      </c>
      <c r="E41" s="16">
        <f t="shared" si="10"/>
        <v>3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1186</v>
      </c>
      <c r="J41" s="26"/>
      <c r="K41" s="26"/>
    </row>
    <row r="42" spans="1:12" ht="15" x14ac:dyDescent="0.25">
      <c r="A42" s="12" t="s">
        <v>23</v>
      </c>
      <c r="B42" s="16">
        <f t="shared" si="8"/>
        <v>235</v>
      </c>
      <c r="C42" s="14">
        <f t="shared" si="7"/>
        <v>33000</v>
      </c>
      <c r="D42" s="15">
        <f t="shared" si="9"/>
        <v>7755000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235</v>
      </c>
      <c r="J42" s="26"/>
      <c r="K42" s="26"/>
    </row>
    <row r="43" spans="1:12" ht="15" x14ac:dyDescent="0.25">
      <c r="A43" s="12" t="s">
        <v>24</v>
      </c>
      <c r="B43" s="16">
        <f t="shared" si="8"/>
        <v>818</v>
      </c>
      <c r="C43" s="14">
        <f t="shared" si="7"/>
        <v>36900</v>
      </c>
      <c r="D43" s="15">
        <f t="shared" si="9"/>
        <v>30184200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818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11461</v>
      </c>
      <c r="C44" s="18"/>
      <c r="D44" s="19">
        <f t="shared" ref="D44:F44" si="18">SUM(D37:D43)</f>
        <v>161403900</v>
      </c>
      <c r="E44" s="17">
        <f t="shared" si="18"/>
        <v>155</v>
      </c>
      <c r="F44" s="17">
        <f t="shared" si="18"/>
        <v>1368</v>
      </c>
      <c r="G44" s="17">
        <f>SUM(G37:G43)</f>
        <v>4</v>
      </c>
      <c r="H44" s="17">
        <f>SUM(H37:H43)</f>
        <v>0</v>
      </c>
      <c r="I44" s="17">
        <f>SUM(I37:I43)</f>
        <v>12988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30600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161434500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383</v>
      </c>
      <c r="D52" s="34">
        <f>(C52*B52)</f>
        <v>3523600</v>
      </c>
      <c r="E52" s="20"/>
      <c r="F52" s="32" t="s">
        <v>18</v>
      </c>
      <c r="G52" s="33">
        <f>B52-2300</f>
        <v>6900</v>
      </c>
      <c r="H52" s="13">
        <v>311</v>
      </c>
      <c r="I52" s="34">
        <f>(H52*G52)</f>
        <v>2145900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127</v>
      </c>
      <c r="D53" s="34">
        <f t="shared" ref="D53:D58" si="20">(C53*B53)</f>
        <v>1231900</v>
      </c>
      <c r="E53" s="20"/>
      <c r="F53" s="32" t="s">
        <v>19</v>
      </c>
      <c r="G53" s="33">
        <f>B53-2300</f>
        <v>7400</v>
      </c>
      <c r="H53" s="13">
        <v>117</v>
      </c>
      <c r="I53" s="34">
        <f t="shared" ref="I53:I58" si="21">(H53*G53)</f>
        <v>865800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138</v>
      </c>
      <c r="D54" s="34">
        <f t="shared" si="20"/>
        <v>1449000</v>
      </c>
      <c r="E54" s="20"/>
      <c r="F54" s="32" t="s">
        <v>20</v>
      </c>
      <c r="G54" s="33">
        <f>B54-2900</f>
        <v>7600</v>
      </c>
      <c r="H54" s="13">
        <v>78</v>
      </c>
      <c r="I54" s="34">
        <f t="shared" si="21"/>
        <v>592800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109</v>
      </c>
      <c r="D55" s="34">
        <f t="shared" si="20"/>
        <v>1624100</v>
      </c>
      <c r="E55" s="20"/>
      <c r="F55" s="32" t="s">
        <v>21</v>
      </c>
      <c r="G55" s="33">
        <f>B55-3100</f>
        <v>11800</v>
      </c>
      <c r="H55" s="13">
        <v>92</v>
      </c>
      <c r="I55" s="34">
        <f t="shared" si="21"/>
        <v>1085600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483</v>
      </c>
      <c r="D56" s="34">
        <f t="shared" si="20"/>
        <v>12123300</v>
      </c>
      <c r="E56" s="20"/>
      <c r="F56" s="32" t="s">
        <v>22</v>
      </c>
      <c r="G56" s="33">
        <f>B56-3100</f>
        <v>22000</v>
      </c>
      <c r="H56" s="13">
        <v>290</v>
      </c>
      <c r="I56" s="34">
        <f t="shared" si="21"/>
        <v>6380000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41</v>
      </c>
      <c r="D57" s="34">
        <f t="shared" si="20"/>
        <v>1353000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23</v>
      </c>
      <c r="D58" s="34">
        <f t="shared" si="20"/>
        <v>848700</v>
      </c>
      <c r="E58" s="20"/>
      <c r="F58" s="32" t="s">
        <v>24</v>
      </c>
      <c r="G58" s="33">
        <f>B58-3100</f>
        <v>33800</v>
      </c>
      <c r="H58" s="13">
        <v>20</v>
      </c>
      <c r="I58" s="34">
        <f t="shared" si="21"/>
        <v>676000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1304</v>
      </c>
      <c r="D59" s="36">
        <f>SUM(D52:D58)</f>
        <v>22153600</v>
      </c>
      <c r="E59" s="37"/>
      <c r="F59" s="116" t="s">
        <v>39</v>
      </c>
      <c r="G59" s="116"/>
      <c r="H59" s="35">
        <f>SUM(H52:H58)</f>
        <v>951</v>
      </c>
      <c r="I59" s="36">
        <f>SUM(I52:I58)</f>
        <v>13031800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2708</v>
      </c>
      <c r="D77" s="95">
        <f>B77*C77</f>
        <v>6228400</v>
      </c>
      <c r="E77" s="3"/>
      <c r="F77" s="57" t="s">
        <v>18</v>
      </c>
      <c r="G77" s="58">
        <f t="shared" ref="G77:G83" si="24">B37</f>
        <v>5643</v>
      </c>
      <c r="H77" s="59">
        <f t="shared" ref="H77:H83" si="25">G77*200</f>
        <v>1128600</v>
      </c>
      <c r="I77" s="60">
        <f>G77*100</f>
        <v>564300</v>
      </c>
      <c r="J77" s="61">
        <f>G77*400</f>
        <v>2257200</v>
      </c>
      <c r="K77" s="92">
        <f>G77*200</f>
        <v>1128600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451</v>
      </c>
      <c r="D78" s="95">
        <f t="shared" ref="D78:D83" si="26">B78*C78</f>
        <v>1037300</v>
      </c>
      <c r="E78" s="3"/>
      <c r="F78" s="57" t="s">
        <v>19</v>
      </c>
      <c r="G78" s="58">
        <f t="shared" si="24"/>
        <v>975</v>
      </c>
      <c r="H78" s="59">
        <f t="shared" si="25"/>
        <v>195000</v>
      </c>
      <c r="I78" s="60">
        <f>G78*300</f>
        <v>292500</v>
      </c>
      <c r="J78" s="61">
        <f>G78*400</f>
        <v>390000</v>
      </c>
      <c r="K78" s="92">
        <f>G78*200</f>
        <v>195000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708</v>
      </c>
      <c r="D79" s="95">
        <f t="shared" si="26"/>
        <v>2053200</v>
      </c>
      <c r="E79" s="3"/>
      <c r="F79" s="57" t="s">
        <v>20</v>
      </c>
      <c r="G79" s="58">
        <f t="shared" si="24"/>
        <v>1465</v>
      </c>
      <c r="H79" s="59">
        <f t="shared" si="25"/>
        <v>293000</v>
      </c>
      <c r="I79" s="60">
        <f>G79*300</f>
        <v>439500</v>
      </c>
      <c r="J79" s="61">
        <f>G79*400</f>
        <v>586000</v>
      </c>
      <c r="K79" s="92">
        <f>G79*200</f>
        <v>293000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551</v>
      </c>
      <c r="D80" s="95">
        <f t="shared" si="26"/>
        <v>1708100</v>
      </c>
      <c r="E80" s="3"/>
      <c r="F80" s="57" t="s">
        <v>21</v>
      </c>
      <c r="G80" s="58">
        <f t="shared" si="24"/>
        <v>1142</v>
      </c>
      <c r="H80" s="59">
        <f t="shared" si="25"/>
        <v>228400</v>
      </c>
      <c r="I80" s="60">
        <f>G80*300</f>
        <v>342600</v>
      </c>
      <c r="J80" s="61">
        <f>G80*200</f>
        <v>228400</v>
      </c>
      <c r="K80" s="92">
        <f>G80*100</f>
        <v>114200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494</v>
      </c>
      <c r="D81" s="95">
        <f t="shared" si="26"/>
        <v>1531400</v>
      </c>
      <c r="E81" s="3"/>
      <c r="F81" s="57" t="s">
        <v>22</v>
      </c>
      <c r="G81" s="58">
        <f t="shared" si="24"/>
        <v>1183</v>
      </c>
      <c r="H81" s="59">
        <f t="shared" si="25"/>
        <v>236600</v>
      </c>
      <c r="I81" s="60">
        <f>G81*300</f>
        <v>354900</v>
      </c>
      <c r="J81" s="61">
        <f>G81*600</f>
        <v>709800</v>
      </c>
      <c r="K81" s="92">
        <f>G81*300</f>
        <v>354900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125</v>
      </c>
      <c r="D82" s="95">
        <f t="shared" si="26"/>
        <v>387500</v>
      </c>
      <c r="E82" s="3"/>
      <c r="F82" s="57" t="s">
        <v>23</v>
      </c>
      <c r="G82" s="58">
        <f t="shared" si="24"/>
        <v>235</v>
      </c>
      <c r="H82" s="59">
        <f t="shared" si="25"/>
        <v>47000</v>
      </c>
      <c r="I82" s="60">
        <f>G82*300</f>
        <v>70500</v>
      </c>
      <c r="J82" s="61">
        <f>G82*800</f>
        <v>188000</v>
      </c>
      <c r="K82" s="92">
        <f t="shared" ref="K82:K83" si="27">G82*400</f>
        <v>94000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425</v>
      </c>
      <c r="D83" s="95">
        <f t="shared" si="26"/>
        <v>1317500</v>
      </c>
      <c r="E83" s="3"/>
      <c r="F83" s="57" t="s">
        <v>24</v>
      </c>
      <c r="G83" s="58">
        <f t="shared" si="24"/>
        <v>818</v>
      </c>
      <c r="H83" s="59">
        <f t="shared" si="25"/>
        <v>163600</v>
      </c>
      <c r="I83" s="60">
        <f>G83*200</f>
        <v>163600</v>
      </c>
      <c r="J83" s="61">
        <f>G83*800</f>
        <v>654400</v>
      </c>
      <c r="K83" s="92">
        <f t="shared" si="27"/>
        <v>327200</v>
      </c>
    </row>
    <row r="84" spans="1:12" ht="20.100000000000001" customHeight="1" x14ac:dyDescent="0.25">
      <c r="A84" s="119" t="s">
        <v>54</v>
      </c>
      <c r="B84" s="119"/>
      <c r="C84" s="62">
        <f>SUM(C77:C83)</f>
        <v>5462</v>
      </c>
      <c r="D84" s="97">
        <f>SUM(D77:D83)</f>
        <v>14263400</v>
      </c>
      <c r="E84" s="3"/>
      <c r="F84" s="64" t="s">
        <v>55</v>
      </c>
      <c r="G84" s="65">
        <f>SUM(G77:G83)</f>
        <v>11461</v>
      </c>
      <c r="H84" s="66">
        <f>SUM(H77:H83)</f>
        <v>2292200</v>
      </c>
      <c r="I84" s="67">
        <f>SUM(I77:I83)</f>
        <v>2227900</v>
      </c>
      <c r="J84" s="68">
        <f>SUM(J77:J83)</f>
        <v>5013800</v>
      </c>
      <c r="K84" s="93">
        <f>SUM(K77:K83)</f>
        <v>2506900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161434500</v>
      </c>
      <c r="C88" s="110"/>
      <c r="D88" s="46"/>
      <c r="E88" s="111" t="s">
        <v>57</v>
      </c>
      <c r="F88" s="111"/>
      <c r="G88" s="72">
        <f>D59+I59</f>
        <v>35185400</v>
      </c>
      <c r="H88" s="111" t="s">
        <v>58</v>
      </c>
      <c r="I88" s="111"/>
      <c r="J88" s="73">
        <f>C59+H59+E44+F44+G44</f>
        <v>3782</v>
      </c>
    </row>
    <row r="89" spans="1:12" ht="24" x14ac:dyDescent="0.25">
      <c r="A89" s="74" t="s">
        <v>59</v>
      </c>
      <c r="B89" s="112">
        <f>D59+I59+H72</f>
        <v>35185400</v>
      </c>
      <c r="C89" s="112"/>
      <c r="D89" s="75"/>
      <c r="E89" s="111" t="s">
        <v>60</v>
      </c>
      <c r="F89" s="111"/>
      <c r="G89" s="72">
        <f>D44</f>
        <v>161403900</v>
      </c>
      <c r="H89" s="111" t="s">
        <v>61</v>
      </c>
      <c r="I89" s="111"/>
      <c r="J89" s="73">
        <f>I44</f>
        <v>12988</v>
      </c>
    </row>
    <row r="90" spans="1:12" ht="17.25" customHeight="1" x14ac:dyDescent="0.25">
      <c r="A90" s="76" t="s">
        <v>62</v>
      </c>
      <c r="B90" s="103">
        <f>D84</f>
        <v>14263400</v>
      </c>
      <c r="C90" s="103"/>
      <c r="D90" s="75"/>
      <c r="E90" s="104" t="s">
        <v>63</v>
      </c>
      <c r="F90" s="105"/>
      <c r="G90" s="77">
        <f>IF(G89=0,0,G88/G89)</f>
        <v>0.21799597159672102</v>
      </c>
      <c r="H90" s="104" t="s">
        <v>63</v>
      </c>
      <c r="I90" s="105"/>
      <c r="J90" s="77">
        <f>IF(J89=0,0,J88/J89)</f>
        <v>0.29119186941792424</v>
      </c>
    </row>
    <row r="91" spans="1:12" ht="17.25" customHeight="1" x14ac:dyDescent="0.25">
      <c r="A91" s="25" t="s">
        <v>64</v>
      </c>
      <c r="B91" s="106">
        <f>B88-B89-B90</f>
        <v>111985700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2292200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2227900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5013800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2506900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98"/>
  <sheetViews>
    <sheetView topLeftCell="A88" zoomScale="96" zoomScaleNormal="96" workbookViewId="0">
      <selection activeCell="F102" sqref="F10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+RIDYM!B7+11</f>
        <v>42655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3333</v>
      </c>
      <c r="C13" s="14">
        <f>RIDYM!C13</f>
        <v>9200</v>
      </c>
      <c r="D13" s="15">
        <f t="shared" ref="D13:D19" si="0">+C13*B13</f>
        <v>30663600</v>
      </c>
      <c r="E13" s="13">
        <v>69</v>
      </c>
      <c r="F13" s="13">
        <v>346</v>
      </c>
      <c r="G13" s="13">
        <v>3</v>
      </c>
      <c r="H13" s="13">
        <v>0</v>
      </c>
      <c r="I13" s="16">
        <f>B13+E13+F13+G13+H13</f>
        <v>3751</v>
      </c>
    </row>
    <row r="14" spans="1:12" ht="15" x14ac:dyDescent="0.25">
      <c r="A14" s="12" t="s">
        <v>19</v>
      </c>
      <c r="B14" s="13">
        <v>576</v>
      </c>
      <c r="C14" s="14">
        <f>RIDYM!C14</f>
        <v>9700</v>
      </c>
      <c r="D14" s="15">
        <f t="shared" si="0"/>
        <v>5587200</v>
      </c>
      <c r="E14" s="13">
        <v>1</v>
      </c>
      <c r="F14" s="13">
        <v>289</v>
      </c>
      <c r="G14" s="13">
        <v>1</v>
      </c>
      <c r="H14" s="13">
        <v>0</v>
      </c>
      <c r="I14" s="16">
        <f t="shared" ref="I14:I19" si="1">B14+E14+F14+G14+H14</f>
        <v>867</v>
      </c>
    </row>
    <row r="15" spans="1:12" ht="15" x14ac:dyDescent="0.25">
      <c r="A15" s="12" t="s">
        <v>20</v>
      </c>
      <c r="B15" s="13">
        <v>834</v>
      </c>
      <c r="C15" s="14">
        <f>RIDYM!C15</f>
        <v>10500</v>
      </c>
      <c r="D15" s="15">
        <f t="shared" si="0"/>
        <v>8757000</v>
      </c>
      <c r="E15" s="13">
        <v>8</v>
      </c>
      <c r="F15" s="13">
        <v>1</v>
      </c>
      <c r="G15" s="13">
        <v>0</v>
      </c>
      <c r="H15" s="13">
        <v>0</v>
      </c>
      <c r="I15" s="16">
        <f t="shared" si="1"/>
        <v>843</v>
      </c>
    </row>
    <row r="16" spans="1:12" ht="15" x14ac:dyDescent="0.25">
      <c r="A16" s="12" t="s">
        <v>21</v>
      </c>
      <c r="B16" s="13">
        <v>506</v>
      </c>
      <c r="C16" s="14">
        <f>RIDYM!C16</f>
        <v>14900</v>
      </c>
      <c r="D16" s="15">
        <f t="shared" si="0"/>
        <v>7539400</v>
      </c>
      <c r="E16" s="13">
        <v>6</v>
      </c>
      <c r="F16" s="13">
        <v>8</v>
      </c>
      <c r="G16" s="13">
        <v>0</v>
      </c>
      <c r="H16" s="13">
        <v>0</v>
      </c>
      <c r="I16" s="16">
        <f t="shared" si="1"/>
        <v>520</v>
      </c>
    </row>
    <row r="17" spans="1:9" ht="15" x14ac:dyDescent="0.25">
      <c r="A17" s="12" t="s">
        <v>22</v>
      </c>
      <c r="B17" s="13">
        <v>529</v>
      </c>
      <c r="C17" s="14">
        <f>RIDYM!C17</f>
        <v>25100</v>
      </c>
      <c r="D17" s="15">
        <f t="shared" si="0"/>
        <v>13277900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530</v>
      </c>
    </row>
    <row r="18" spans="1:9" ht="15" x14ac:dyDescent="0.25">
      <c r="A18" s="12" t="s">
        <v>23</v>
      </c>
      <c r="B18" s="13">
        <v>123</v>
      </c>
      <c r="C18" s="14">
        <f>RIDYM!C18</f>
        <v>33000</v>
      </c>
      <c r="D18" s="15">
        <f t="shared" si="0"/>
        <v>4059000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123</v>
      </c>
    </row>
    <row r="19" spans="1:9" ht="15" x14ac:dyDescent="0.25">
      <c r="A19" s="12" t="s">
        <v>24</v>
      </c>
      <c r="B19" s="13">
        <v>395</v>
      </c>
      <c r="C19" s="14">
        <f>RIDYM!C19</f>
        <v>36900</v>
      </c>
      <c r="D19" s="15">
        <f t="shared" si="0"/>
        <v>14575500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395</v>
      </c>
    </row>
    <row r="20" spans="1:9" s="2" customFormat="1" ht="15" x14ac:dyDescent="0.25">
      <c r="A20" s="12" t="s">
        <v>25</v>
      </c>
      <c r="B20" s="17">
        <f>SUM(B13:B19)</f>
        <v>6296</v>
      </c>
      <c r="C20" s="18"/>
      <c r="D20" s="19">
        <f t="shared" ref="D20:I20" si="2">SUM(D13:D19)</f>
        <v>84459600</v>
      </c>
      <c r="E20" s="17">
        <f t="shared" si="2"/>
        <v>85</v>
      </c>
      <c r="F20" s="17">
        <f t="shared" si="2"/>
        <v>644</v>
      </c>
      <c r="G20" s="17">
        <f t="shared" si="2"/>
        <v>4</v>
      </c>
      <c r="H20" s="17">
        <f t="shared" si="2"/>
        <v>0</v>
      </c>
      <c r="I20" s="17">
        <f t="shared" si="2"/>
        <v>7029</v>
      </c>
    </row>
    <row r="21" spans="1:9" ht="15" x14ac:dyDescent="0.25">
      <c r="A21" s="20" t="s">
        <v>26</v>
      </c>
      <c r="B21" s="21"/>
      <c r="C21" s="21"/>
      <c r="D21" s="22">
        <v>7700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84467300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3050</v>
      </c>
      <c r="C25" s="14">
        <f t="shared" si="3"/>
        <v>9200</v>
      </c>
      <c r="D25" s="15">
        <f t="shared" ref="D25:D31" si="4">+C25*B25</f>
        <v>28060000</v>
      </c>
      <c r="E25" s="13">
        <v>58</v>
      </c>
      <c r="F25" s="13">
        <v>382</v>
      </c>
      <c r="G25" s="13">
        <v>3</v>
      </c>
      <c r="H25" s="13">
        <v>0</v>
      </c>
      <c r="I25" s="16">
        <f>B25+E25+F25+G25+H25</f>
        <v>3493</v>
      </c>
    </row>
    <row r="26" spans="1:9" ht="15" x14ac:dyDescent="0.25">
      <c r="A26" s="12" t="s">
        <v>19</v>
      </c>
      <c r="B26" s="13">
        <v>521</v>
      </c>
      <c r="C26" s="14">
        <f t="shared" si="3"/>
        <v>9700</v>
      </c>
      <c r="D26" s="15">
        <f t="shared" si="4"/>
        <v>5053700</v>
      </c>
      <c r="E26" s="13">
        <v>1</v>
      </c>
      <c r="F26" s="13">
        <v>318</v>
      </c>
      <c r="G26" s="13">
        <v>1</v>
      </c>
      <c r="H26" s="13">
        <v>0</v>
      </c>
      <c r="I26" s="16">
        <f t="shared" ref="I26:I31" si="5">B26+E26+F26+G26+H26</f>
        <v>841</v>
      </c>
    </row>
    <row r="27" spans="1:9" ht="15" x14ac:dyDescent="0.25">
      <c r="A27" s="12" t="s">
        <v>20</v>
      </c>
      <c r="B27" s="13">
        <v>804</v>
      </c>
      <c r="C27" s="14">
        <f t="shared" si="3"/>
        <v>10500</v>
      </c>
      <c r="D27" s="15">
        <f t="shared" si="4"/>
        <v>8442000</v>
      </c>
      <c r="E27" s="13">
        <v>3</v>
      </c>
      <c r="F27" s="13">
        <v>2</v>
      </c>
      <c r="G27" s="13">
        <v>0</v>
      </c>
      <c r="H27" s="13">
        <v>0</v>
      </c>
      <c r="I27" s="16">
        <f t="shared" si="5"/>
        <v>809</v>
      </c>
    </row>
    <row r="28" spans="1:9" ht="15" x14ac:dyDescent="0.25">
      <c r="A28" s="12" t="s">
        <v>21</v>
      </c>
      <c r="B28" s="13">
        <v>573</v>
      </c>
      <c r="C28" s="14">
        <f t="shared" si="3"/>
        <v>14900</v>
      </c>
      <c r="D28" s="15">
        <f t="shared" si="4"/>
        <v>8537700</v>
      </c>
      <c r="E28" s="13">
        <v>5</v>
      </c>
      <c r="F28" s="13">
        <v>8</v>
      </c>
      <c r="G28" s="13">
        <v>0</v>
      </c>
      <c r="H28" s="13">
        <v>0</v>
      </c>
      <c r="I28" s="16">
        <f t="shared" si="5"/>
        <v>586</v>
      </c>
    </row>
    <row r="29" spans="1:9" ht="15" x14ac:dyDescent="0.25">
      <c r="A29" s="12" t="s">
        <v>22</v>
      </c>
      <c r="B29" s="13">
        <v>529</v>
      </c>
      <c r="C29" s="14">
        <f t="shared" si="3"/>
        <v>25100</v>
      </c>
      <c r="D29" s="15">
        <f t="shared" si="4"/>
        <v>13277900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529</v>
      </c>
    </row>
    <row r="30" spans="1:9" ht="15" x14ac:dyDescent="0.25">
      <c r="A30" s="12" t="s">
        <v>23</v>
      </c>
      <c r="B30" s="13">
        <v>150</v>
      </c>
      <c r="C30" s="14">
        <f t="shared" si="3"/>
        <v>33000</v>
      </c>
      <c r="D30" s="15">
        <f t="shared" si="4"/>
        <v>4950000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150</v>
      </c>
    </row>
    <row r="31" spans="1:9" ht="15" x14ac:dyDescent="0.25">
      <c r="A31" s="12" t="s">
        <v>24</v>
      </c>
      <c r="B31" s="13">
        <v>455</v>
      </c>
      <c r="C31" s="14">
        <f t="shared" si="3"/>
        <v>36900</v>
      </c>
      <c r="D31" s="15">
        <f t="shared" si="4"/>
        <v>16789500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455</v>
      </c>
    </row>
    <row r="32" spans="1:9" s="2" customFormat="1" ht="15" x14ac:dyDescent="0.25">
      <c r="A32" s="12" t="s">
        <v>25</v>
      </c>
      <c r="B32" s="17">
        <f>SUM(B25:B31)</f>
        <v>6082</v>
      </c>
      <c r="C32" s="18"/>
      <c r="D32" s="19">
        <f t="shared" ref="D32:I32" si="6">SUM(D25:D31)</f>
        <v>85110800</v>
      </c>
      <c r="E32" s="17">
        <f t="shared" si="6"/>
        <v>67</v>
      </c>
      <c r="F32" s="17">
        <f t="shared" si="6"/>
        <v>710</v>
      </c>
      <c r="G32" s="17">
        <f t="shared" si="6"/>
        <v>4</v>
      </c>
      <c r="H32" s="17">
        <f t="shared" si="6"/>
        <v>0</v>
      </c>
      <c r="I32" s="17">
        <f t="shared" si="6"/>
        <v>6863</v>
      </c>
    </row>
    <row r="33" spans="1:12" ht="15" x14ac:dyDescent="0.25">
      <c r="A33" s="20" t="s">
        <v>26</v>
      </c>
      <c r="B33" s="21"/>
      <c r="C33" s="21"/>
      <c r="D33" s="22">
        <v>8000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85118800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6383</v>
      </c>
      <c r="C37" s="14">
        <f t="shared" si="7"/>
        <v>9200</v>
      </c>
      <c r="D37" s="15">
        <f t="shared" ref="D37:D43" si="9">+D13+D25</f>
        <v>58723600</v>
      </c>
      <c r="E37" s="16">
        <f t="shared" ref="E37:H43" si="10">E25+E13</f>
        <v>127</v>
      </c>
      <c r="F37" s="16">
        <f t="shared" si="10"/>
        <v>728</v>
      </c>
      <c r="G37" s="16">
        <f t="shared" si="10"/>
        <v>6</v>
      </c>
      <c r="H37" s="16">
        <f t="shared" si="10"/>
        <v>0</v>
      </c>
      <c r="I37" s="16">
        <f>B37+E37+F37+G37+H37</f>
        <v>7244</v>
      </c>
      <c r="J37" s="26"/>
      <c r="K37" s="26"/>
    </row>
    <row r="38" spans="1:12" ht="15" x14ac:dyDescent="0.25">
      <c r="A38" s="12" t="s">
        <v>19</v>
      </c>
      <c r="B38" s="16">
        <f t="shared" si="8"/>
        <v>1097</v>
      </c>
      <c r="C38" s="14">
        <f t="shared" si="7"/>
        <v>9700</v>
      </c>
      <c r="D38" s="15">
        <f t="shared" si="9"/>
        <v>10640900</v>
      </c>
      <c r="E38" s="16">
        <f t="shared" si="10"/>
        <v>2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1708</v>
      </c>
      <c r="J38" s="26"/>
      <c r="K38" s="26"/>
    </row>
    <row r="39" spans="1:12" ht="15" x14ac:dyDescent="0.25">
      <c r="A39" s="12" t="s">
        <v>20</v>
      </c>
      <c r="B39" s="16">
        <f t="shared" si="8"/>
        <v>1638</v>
      </c>
      <c r="C39" s="14">
        <f t="shared" si="7"/>
        <v>10500</v>
      </c>
      <c r="D39" s="15">
        <f t="shared" si="9"/>
        <v>17199000</v>
      </c>
      <c r="E39" s="16">
        <f t="shared" si="10"/>
        <v>11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1652</v>
      </c>
      <c r="J39" s="26"/>
      <c r="K39" s="26"/>
    </row>
    <row r="40" spans="1:12" ht="15" x14ac:dyDescent="0.25">
      <c r="A40" s="12" t="s">
        <v>21</v>
      </c>
      <c r="B40" s="16">
        <f t="shared" si="8"/>
        <v>1079</v>
      </c>
      <c r="C40" s="14">
        <f t="shared" si="7"/>
        <v>14900</v>
      </c>
      <c r="D40" s="15">
        <f t="shared" si="9"/>
        <v>16077100</v>
      </c>
      <c r="E40" s="16">
        <f t="shared" si="10"/>
        <v>11</v>
      </c>
      <c r="F40" s="16">
        <f t="shared" si="10"/>
        <v>16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1106</v>
      </c>
      <c r="J40" s="26"/>
      <c r="K40" s="26"/>
    </row>
    <row r="41" spans="1:12" ht="15" x14ac:dyDescent="0.25">
      <c r="A41" s="12" t="s">
        <v>22</v>
      </c>
      <c r="B41" s="16">
        <f t="shared" si="8"/>
        <v>1058</v>
      </c>
      <c r="C41" s="14">
        <f t="shared" si="7"/>
        <v>25100</v>
      </c>
      <c r="D41" s="15">
        <f t="shared" si="9"/>
        <v>26555800</v>
      </c>
      <c r="E41" s="16">
        <f t="shared" si="10"/>
        <v>1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1059</v>
      </c>
      <c r="J41" s="26"/>
      <c r="K41" s="26"/>
    </row>
    <row r="42" spans="1:12" ht="15" x14ac:dyDescent="0.25">
      <c r="A42" s="12" t="s">
        <v>23</v>
      </c>
      <c r="B42" s="16">
        <f t="shared" si="8"/>
        <v>273</v>
      </c>
      <c r="C42" s="14">
        <f t="shared" si="7"/>
        <v>33000</v>
      </c>
      <c r="D42" s="15">
        <f t="shared" si="9"/>
        <v>9009000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273</v>
      </c>
      <c r="J42" s="26"/>
      <c r="K42" s="26"/>
    </row>
    <row r="43" spans="1:12" ht="15" x14ac:dyDescent="0.25">
      <c r="A43" s="12" t="s">
        <v>24</v>
      </c>
      <c r="B43" s="16">
        <f t="shared" si="8"/>
        <v>850</v>
      </c>
      <c r="C43" s="14">
        <f t="shared" si="7"/>
        <v>36900</v>
      </c>
      <c r="D43" s="15">
        <f t="shared" si="9"/>
        <v>31365000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850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12378</v>
      </c>
      <c r="C44" s="18"/>
      <c r="D44" s="19">
        <f t="shared" ref="D44:F44" si="18">SUM(D37:D43)</f>
        <v>169570400</v>
      </c>
      <c r="E44" s="17">
        <f t="shared" si="18"/>
        <v>152</v>
      </c>
      <c r="F44" s="17">
        <f t="shared" si="18"/>
        <v>1354</v>
      </c>
      <c r="G44" s="17">
        <f>SUM(G37:G43)</f>
        <v>8</v>
      </c>
      <c r="H44" s="17">
        <f>SUM(H37:H43)</f>
        <v>0</v>
      </c>
      <c r="I44" s="17">
        <f>SUM(I37:I43)</f>
        <v>13892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15700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169586100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417</v>
      </c>
      <c r="D52" s="34">
        <f>(C52*B52)</f>
        <v>3836400</v>
      </c>
      <c r="E52" s="20"/>
      <c r="F52" s="32" t="s">
        <v>18</v>
      </c>
      <c r="G52" s="33">
        <f>B52-2300</f>
        <v>6900</v>
      </c>
      <c r="H52" s="13">
        <v>366</v>
      </c>
      <c r="I52" s="34">
        <f>(H52*G52)</f>
        <v>2525400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149</v>
      </c>
      <c r="D53" s="34">
        <f t="shared" ref="D53:D58" si="20">(C53*B53)</f>
        <v>1445300</v>
      </c>
      <c r="E53" s="20"/>
      <c r="F53" s="32" t="s">
        <v>19</v>
      </c>
      <c r="G53" s="33">
        <f>B53-2300</f>
        <v>7400</v>
      </c>
      <c r="H53" s="13">
        <v>130</v>
      </c>
      <c r="I53" s="34">
        <f t="shared" ref="I53:I58" si="21">(H53*G53)</f>
        <v>962000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120</v>
      </c>
      <c r="D54" s="34">
        <f t="shared" si="20"/>
        <v>1260000</v>
      </c>
      <c r="E54" s="20"/>
      <c r="F54" s="32" t="s">
        <v>20</v>
      </c>
      <c r="G54" s="33">
        <f>B54-2900</f>
        <v>7600</v>
      </c>
      <c r="H54" s="13">
        <v>89</v>
      </c>
      <c r="I54" s="34">
        <f t="shared" si="21"/>
        <v>676400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112</v>
      </c>
      <c r="D55" s="34">
        <f t="shared" si="20"/>
        <v>1668800</v>
      </c>
      <c r="E55" s="20"/>
      <c r="F55" s="32" t="s">
        <v>21</v>
      </c>
      <c r="G55" s="33">
        <f>B55-3100</f>
        <v>11800</v>
      </c>
      <c r="H55" s="13">
        <v>77</v>
      </c>
      <c r="I55" s="34">
        <f t="shared" si="21"/>
        <v>908600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300</v>
      </c>
      <c r="D56" s="34">
        <f t="shared" si="20"/>
        <v>7530000</v>
      </c>
      <c r="E56" s="20"/>
      <c r="F56" s="32" t="s">
        <v>22</v>
      </c>
      <c r="G56" s="33">
        <f>B56-3100</f>
        <v>22000</v>
      </c>
      <c r="H56" s="13">
        <v>276</v>
      </c>
      <c r="I56" s="34">
        <f t="shared" si="21"/>
        <v>6072000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52</v>
      </c>
      <c r="D57" s="34">
        <f t="shared" si="20"/>
        <v>1716000</v>
      </c>
      <c r="E57" s="20"/>
      <c r="F57" s="32" t="s">
        <v>23</v>
      </c>
      <c r="G57" s="33">
        <f>B57-3100</f>
        <v>29900</v>
      </c>
      <c r="H57" s="13">
        <v>44</v>
      </c>
      <c r="I57" s="34">
        <f t="shared" si="21"/>
        <v>1315600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24</v>
      </c>
      <c r="D58" s="34">
        <f t="shared" si="20"/>
        <v>885600</v>
      </c>
      <c r="E58" s="20"/>
      <c r="F58" s="32" t="s">
        <v>24</v>
      </c>
      <c r="G58" s="33">
        <f>B58-3100</f>
        <v>33800</v>
      </c>
      <c r="H58" s="13">
        <v>20</v>
      </c>
      <c r="I58" s="34">
        <f t="shared" si="21"/>
        <v>676000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1174</v>
      </c>
      <c r="D59" s="36">
        <f>SUM(D52:D58)</f>
        <v>18342100</v>
      </c>
      <c r="E59" s="37"/>
      <c r="F59" s="116" t="s">
        <v>39</v>
      </c>
      <c r="G59" s="116"/>
      <c r="H59" s="35">
        <f>SUM(H52:H58)</f>
        <v>1002</v>
      </c>
      <c r="I59" s="36">
        <f>SUM(I52:I58)</f>
        <v>13136000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3020</v>
      </c>
      <c r="D77" s="95">
        <f>B77*C77</f>
        <v>6946000</v>
      </c>
      <c r="E77" s="3"/>
      <c r="F77" s="57" t="s">
        <v>18</v>
      </c>
      <c r="G77" s="58">
        <f t="shared" ref="G77:G83" si="24">B37</f>
        <v>6383</v>
      </c>
      <c r="H77" s="59">
        <f t="shared" ref="H77:H83" si="25">G77*200</f>
        <v>1276600</v>
      </c>
      <c r="I77" s="60">
        <f>G77*100</f>
        <v>638300</v>
      </c>
      <c r="J77" s="61">
        <f>G77*400</f>
        <v>2553200</v>
      </c>
      <c r="K77" s="92">
        <f>G77*200</f>
        <v>1276600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519</v>
      </c>
      <c r="D78" s="95">
        <f t="shared" ref="D78:D83" si="26">B78*C78</f>
        <v>1193700</v>
      </c>
      <c r="E78" s="3"/>
      <c r="F78" s="57" t="s">
        <v>19</v>
      </c>
      <c r="G78" s="58">
        <f t="shared" si="24"/>
        <v>1097</v>
      </c>
      <c r="H78" s="59">
        <f t="shared" si="25"/>
        <v>219400</v>
      </c>
      <c r="I78" s="60">
        <f>G78*300</f>
        <v>329100</v>
      </c>
      <c r="J78" s="61">
        <f>G78*400</f>
        <v>438800</v>
      </c>
      <c r="K78" s="92">
        <f>G78*200</f>
        <v>219400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747</v>
      </c>
      <c r="D79" s="95">
        <f t="shared" si="26"/>
        <v>2166300</v>
      </c>
      <c r="E79" s="3"/>
      <c r="F79" s="57" t="s">
        <v>20</v>
      </c>
      <c r="G79" s="58">
        <f t="shared" si="24"/>
        <v>1638</v>
      </c>
      <c r="H79" s="59">
        <f t="shared" si="25"/>
        <v>327600</v>
      </c>
      <c r="I79" s="60">
        <f>G79*300</f>
        <v>491400</v>
      </c>
      <c r="J79" s="61">
        <f>G79*400</f>
        <v>655200</v>
      </c>
      <c r="K79" s="92">
        <f>G79*200</f>
        <v>327600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537</v>
      </c>
      <c r="D80" s="95">
        <f t="shared" si="26"/>
        <v>1664700</v>
      </c>
      <c r="E80" s="3"/>
      <c r="F80" s="57" t="s">
        <v>21</v>
      </c>
      <c r="G80" s="58">
        <f t="shared" si="24"/>
        <v>1079</v>
      </c>
      <c r="H80" s="59">
        <f t="shared" si="25"/>
        <v>215800</v>
      </c>
      <c r="I80" s="60">
        <f>G80*300</f>
        <v>323700</v>
      </c>
      <c r="J80" s="61">
        <f>G80*200</f>
        <v>215800</v>
      </c>
      <c r="K80" s="92">
        <f>G80*100</f>
        <v>107900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502</v>
      </c>
      <c r="D81" s="95">
        <f t="shared" si="26"/>
        <v>1556200</v>
      </c>
      <c r="E81" s="3"/>
      <c r="F81" s="57" t="s">
        <v>22</v>
      </c>
      <c r="G81" s="58">
        <f t="shared" si="24"/>
        <v>1058</v>
      </c>
      <c r="H81" s="59">
        <f t="shared" si="25"/>
        <v>211600</v>
      </c>
      <c r="I81" s="60">
        <f>G81*300</f>
        <v>317400</v>
      </c>
      <c r="J81" s="61">
        <f>G81*600</f>
        <v>634800</v>
      </c>
      <c r="K81" s="92">
        <f>G81*300</f>
        <v>317400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135</v>
      </c>
      <c r="D82" s="95">
        <f t="shared" si="26"/>
        <v>418500</v>
      </c>
      <c r="E82" s="3"/>
      <c r="F82" s="57" t="s">
        <v>23</v>
      </c>
      <c r="G82" s="58">
        <f t="shared" si="24"/>
        <v>273</v>
      </c>
      <c r="H82" s="59">
        <f t="shared" si="25"/>
        <v>54600</v>
      </c>
      <c r="I82" s="60">
        <f>G82*300</f>
        <v>81900</v>
      </c>
      <c r="J82" s="61">
        <f>G82*800</f>
        <v>218400</v>
      </c>
      <c r="K82" s="92">
        <f t="shared" ref="K82:K83" si="27">G82*400</f>
        <v>109200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407</v>
      </c>
      <c r="D83" s="95">
        <f t="shared" si="26"/>
        <v>1261700</v>
      </c>
      <c r="E83" s="3"/>
      <c r="F83" s="57" t="s">
        <v>24</v>
      </c>
      <c r="G83" s="58">
        <f t="shared" si="24"/>
        <v>850</v>
      </c>
      <c r="H83" s="59">
        <f t="shared" si="25"/>
        <v>170000</v>
      </c>
      <c r="I83" s="60">
        <f>G83*200</f>
        <v>170000</v>
      </c>
      <c r="J83" s="61">
        <f>G83*800</f>
        <v>680000</v>
      </c>
      <c r="K83" s="92">
        <f t="shared" si="27"/>
        <v>340000</v>
      </c>
    </row>
    <row r="84" spans="1:12" ht="20.100000000000001" customHeight="1" x14ac:dyDescent="0.25">
      <c r="A84" s="119" t="s">
        <v>54</v>
      </c>
      <c r="B84" s="119"/>
      <c r="C84" s="62">
        <f>SUM(C77:C83)</f>
        <v>5867</v>
      </c>
      <c r="D84" s="97">
        <f>SUM(D77:D83)</f>
        <v>15207100</v>
      </c>
      <c r="E84" s="3"/>
      <c r="F84" s="64" t="s">
        <v>55</v>
      </c>
      <c r="G84" s="65">
        <f>SUM(G77:G83)</f>
        <v>12378</v>
      </c>
      <c r="H84" s="66">
        <f>SUM(H77:H83)</f>
        <v>2475600</v>
      </c>
      <c r="I84" s="67">
        <f>SUM(I77:I83)</f>
        <v>2351800</v>
      </c>
      <c r="J84" s="68">
        <f>SUM(J77:J83)</f>
        <v>5396200</v>
      </c>
      <c r="K84" s="93">
        <f>SUM(K77:K83)</f>
        <v>2698100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169586100</v>
      </c>
      <c r="C88" s="110"/>
      <c r="D88" s="46"/>
      <c r="E88" s="111" t="s">
        <v>57</v>
      </c>
      <c r="F88" s="111"/>
      <c r="G88" s="72">
        <f>D59+I59</f>
        <v>31478100</v>
      </c>
      <c r="H88" s="111" t="s">
        <v>58</v>
      </c>
      <c r="I88" s="111"/>
      <c r="J88" s="73">
        <f>C59+H59+E44+F44+G44</f>
        <v>3690</v>
      </c>
    </row>
    <row r="89" spans="1:12" ht="24" x14ac:dyDescent="0.25">
      <c r="A89" s="74" t="s">
        <v>59</v>
      </c>
      <c r="B89" s="112">
        <f>D59+I59+H72</f>
        <v>31478100</v>
      </c>
      <c r="C89" s="112"/>
      <c r="D89" s="75"/>
      <c r="E89" s="111" t="s">
        <v>60</v>
      </c>
      <c r="F89" s="111"/>
      <c r="G89" s="72">
        <f>D44</f>
        <v>169570400</v>
      </c>
      <c r="H89" s="111" t="s">
        <v>61</v>
      </c>
      <c r="I89" s="111"/>
      <c r="J89" s="73">
        <f>I44</f>
        <v>13892</v>
      </c>
    </row>
    <row r="90" spans="1:12" ht="17.25" customHeight="1" x14ac:dyDescent="0.25">
      <c r="A90" s="76" t="s">
        <v>62</v>
      </c>
      <c r="B90" s="103">
        <f>D84</f>
        <v>15207100</v>
      </c>
      <c r="C90" s="103"/>
      <c r="D90" s="75"/>
      <c r="E90" s="104" t="s">
        <v>63</v>
      </c>
      <c r="F90" s="105"/>
      <c r="G90" s="77">
        <f>IF(G89=0,0,G88/G89)</f>
        <v>0.18563440317413887</v>
      </c>
      <c r="H90" s="104" t="s">
        <v>63</v>
      </c>
      <c r="I90" s="105"/>
      <c r="J90" s="77">
        <f>IF(J89=0,0,J88/J89)</f>
        <v>0.26562050100777423</v>
      </c>
    </row>
    <row r="91" spans="1:12" ht="17.25" customHeight="1" x14ac:dyDescent="0.25">
      <c r="A91" s="25" t="s">
        <v>64</v>
      </c>
      <c r="B91" s="106">
        <f>B88-B89-B90</f>
        <v>122900900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2475600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2351800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5396200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2698100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98"/>
  <sheetViews>
    <sheetView topLeftCell="A78" zoomScaleNormal="100" workbookViewId="0">
      <selection activeCell="D94" sqref="D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+RIDYM!B7+12</f>
        <v>42656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3475</v>
      </c>
      <c r="C13" s="14">
        <f>RIDYM!C13</f>
        <v>9200</v>
      </c>
      <c r="D13" s="15">
        <f t="shared" ref="D13:D19" si="0">+C13*B13</f>
        <v>31970000</v>
      </c>
      <c r="E13" s="13">
        <v>69</v>
      </c>
      <c r="F13" s="13">
        <v>361</v>
      </c>
      <c r="G13" s="13">
        <v>1</v>
      </c>
      <c r="H13" s="13">
        <v>0</v>
      </c>
      <c r="I13" s="16">
        <f>B13+E13+F13+G13+H13</f>
        <v>3906</v>
      </c>
    </row>
    <row r="14" spans="1:12" ht="15" x14ac:dyDescent="0.25">
      <c r="A14" s="12" t="s">
        <v>19</v>
      </c>
      <c r="B14" s="13">
        <v>541</v>
      </c>
      <c r="C14" s="14">
        <f>RIDYM!C14</f>
        <v>9700</v>
      </c>
      <c r="D14" s="15">
        <f t="shared" si="0"/>
        <v>5247700</v>
      </c>
      <c r="E14" s="13">
        <v>1</v>
      </c>
      <c r="F14" s="13">
        <v>292</v>
      </c>
      <c r="G14" s="13">
        <v>1</v>
      </c>
      <c r="H14" s="13">
        <v>0</v>
      </c>
      <c r="I14" s="16">
        <f t="shared" ref="I14:I19" si="1">B14+E14+F14+G14+H14</f>
        <v>835</v>
      </c>
    </row>
    <row r="15" spans="1:12" ht="15" x14ac:dyDescent="0.25">
      <c r="A15" s="12" t="s">
        <v>20</v>
      </c>
      <c r="B15" s="13">
        <v>833</v>
      </c>
      <c r="C15" s="14">
        <f>RIDYM!C15</f>
        <v>10500</v>
      </c>
      <c r="D15" s="15">
        <f t="shared" si="0"/>
        <v>8746500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841</v>
      </c>
    </row>
    <row r="16" spans="1:12" ht="15" x14ac:dyDescent="0.25">
      <c r="A16" s="12" t="s">
        <v>21</v>
      </c>
      <c r="B16" s="13">
        <v>552</v>
      </c>
      <c r="C16" s="14">
        <f>RIDYM!C16</f>
        <v>14900</v>
      </c>
      <c r="D16" s="15">
        <f t="shared" si="0"/>
        <v>8224800</v>
      </c>
      <c r="E16" s="13">
        <v>7</v>
      </c>
      <c r="F16" s="13">
        <v>6</v>
      </c>
      <c r="G16" s="13">
        <v>0</v>
      </c>
      <c r="H16" s="13">
        <v>0</v>
      </c>
      <c r="I16" s="16">
        <f t="shared" si="1"/>
        <v>565</v>
      </c>
    </row>
    <row r="17" spans="1:9" ht="15" x14ac:dyDescent="0.25">
      <c r="A17" s="12" t="s">
        <v>22</v>
      </c>
      <c r="B17" s="13">
        <v>537</v>
      </c>
      <c r="C17" s="14">
        <f>RIDYM!C17</f>
        <v>25100</v>
      </c>
      <c r="D17" s="15">
        <f t="shared" si="0"/>
        <v>13478700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537</v>
      </c>
    </row>
    <row r="18" spans="1:9" ht="15" x14ac:dyDescent="0.25">
      <c r="A18" s="12" t="s">
        <v>23</v>
      </c>
      <c r="B18" s="13">
        <v>154</v>
      </c>
      <c r="C18" s="14">
        <f>RIDYM!C18</f>
        <v>33000</v>
      </c>
      <c r="D18" s="15">
        <f t="shared" si="0"/>
        <v>5082000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154</v>
      </c>
    </row>
    <row r="19" spans="1:9" ht="15" x14ac:dyDescent="0.25">
      <c r="A19" s="12" t="s">
        <v>24</v>
      </c>
      <c r="B19" s="13">
        <v>466</v>
      </c>
      <c r="C19" s="14">
        <f>RIDYM!C19</f>
        <v>36900</v>
      </c>
      <c r="D19" s="15">
        <f t="shared" si="0"/>
        <v>17195400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466</v>
      </c>
    </row>
    <row r="20" spans="1:9" s="2" customFormat="1" ht="15" x14ac:dyDescent="0.25">
      <c r="A20" s="12" t="s">
        <v>25</v>
      </c>
      <c r="B20" s="17">
        <f>SUM(B13:B19)</f>
        <v>6558</v>
      </c>
      <c r="C20" s="18"/>
      <c r="D20" s="19">
        <f t="shared" ref="D20:I20" si="2">SUM(D13:D19)</f>
        <v>89945100</v>
      </c>
      <c r="E20" s="17">
        <f t="shared" si="2"/>
        <v>83</v>
      </c>
      <c r="F20" s="17">
        <f t="shared" si="2"/>
        <v>661</v>
      </c>
      <c r="G20" s="17">
        <f t="shared" si="2"/>
        <v>2</v>
      </c>
      <c r="H20" s="17">
        <f t="shared" si="2"/>
        <v>0</v>
      </c>
      <c r="I20" s="17">
        <f t="shared" si="2"/>
        <v>7304</v>
      </c>
    </row>
    <row r="21" spans="1:9" ht="15" x14ac:dyDescent="0.25">
      <c r="A21" s="20" t="s">
        <v>26</v>
      </c>
      <c r="B21" s="21"/>
      <c r="C21" s="21"/>
      <c r="D21" s="22">
        <v>13600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89958700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3645</v>
      </c>
      <c r="C25" s="14">
        <f t="shared" si="3"/>
        <v>9200</v>
      </c>
      <c r="D25" s="15">
        <f t="shared" ref="D25:D31" si="4">+C25*B25</f>
        <v>33534000</v>
      </c>
      <c r="E25" s="13">
        <v>67</v>
      </c>
      <c r="F25" s="13">
        <v>396</v>
      </c>
      <c r="G25" s="13">
        <v>1</v>
      </c>
      <c r="H25" s="13">
        <v>0</v>
      </c>
      <c r="I25" s="16">
        <f>B25+E25+F25+G25+H25</f>
        <v>4109</v>
      </c>
    </row>
    <row r="26" spans="1:9" ht="15" x14ac:dyDescent="0.25">
      <c r="A26" s="12" t="s">
        <v>19</v>
      </c>
      <c r="B26" s="13">
        <v>533</v>
      </c>
      <c r="C26" s="14">
        <f t="shared" si="3"/>
        <v>9700</v>
      </c>
      <c r="D26" s="15">
        <f t="shared" si="4"/>
        <v>5170100</v>
      </c>
      <c r="E26" s="13">
        <v>0</v>
      </c>
      <c r="F26" s="13">
        <v>318</v>
      </c>
      <c r="G26" s="13">
        <v>1</v>
      </c>
      <c r="H26" s="13">
        <v>0</v>
      </c>
      <c r="I26" s="16">
        <f t="shared" ref="I26:I31" si="5">B26+E26+F26+G26+H26</f>
        <v>852</v>
      </c>
    </row>
    <row r="27" spans="1:9" ht="15" x14ac:dyDescent="0.25">
      <c r="A27" s="12" t="s">
        <v>20</v>
      </c>
      <c r="B27" s="13">
        <v>815</v>
      </c>
      <c r="C27" s="14">
        <f t="shared" si="3"/>
        <v>10500</v>
      </c>
      <c r="D27" s="15">
        <f t="shared" si="4"/>
        <v>8557500</v>
      </c>
      <c r="E27" s="13">
        <v>6</v>
      </c>
      <c r="F27" s="13">
        <v>1</v>
      </c>
      <c r="G27" s="13">
        <v>0</v>
      </c>
      <c r="H27" s="13">
        <v>0</v>
      </c>
      <c r="I27" s="16">
        <f t="shared" si="5"/>
        <v>822</v>
      </c>
    </row>
    <row r="28" spans="1:9" ht="15" x14ac:dyDescent="0.25">
      <c r="A28" s="12" t="s">
        <v>21</v>
      </c>
      <c r="B28" s="13">
        <v>572</v>
      </c>
      <c r="C28" s="14">
        <f t="shared" si="3"/>
        <v>14900</v>
      </c>
      <c r="D28" s="15">
        <f t="shared" si="4"/>
        <v>8522800</v>
      </c>
      <c r="E28" s="13">
        <v>4</v>
      </c>
      <c r="F28" s="13">
        <v>5</v>
      </c>
      <c r="G28" s="13">
        <v>0</v>
      </c>
      <c r="H28" s="13">
        <v>0</v>
      </c>
      <c r="I28" s="16">
        <f t="shared" si="5"/>
        <v>581</v>
      </c>
    </row>
    <row r="29" spans="1:9" ht="15" x14ac:dyDescent="0.25">
      <c r="A29" s="12" t="s">
        <v>22</v>
      </c>
      <c r="B29" s="13">
        <v>505</v>
      </c>
      <c r="C29" s="14">
        <f t="shared" si="3"/>
        <v>25100</v>
      </c>
      <c r="D29" s="15">
        <f t="shared" si="4"/>
        <v>12675500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505</v>
      </c>
    </row>
    <row r="30" spans="1:9" ht="15" x14ac:dyDescent="0.25">
      <c r="A30" s="12" t="s">
        <v>23</v>
      </c>
      <c r="B30" s="13">
        <v>132</v>
      </c>
      <c r="C30" s="14">
        <f t="shared" si="3"/>
        <v>33000</v>
      </c>
      <c r="D30" s="15">
        <f t="shared" si="4"/>
        <v>4356000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132</v>
      </c>
    </row>
    <row r="31" spans="1:9" ht="15" x14ac:dyDescent="0.25">
      <c r="A31" s="12" t="s">
        <v>24</v>
      </c>
      <c r="B31" s="13">
        <v>414</v>
      </c>
      <c r="C31" s="14">
        <f t="shared" si="3"/>
        <v>36900</v>
      </c>
      <c r="D31" s="15">
        <f t="shared" si="4"/>
        <v>15276600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414</v>
      </c>
    </row>
    <row r="32" spans="1:9" s="2" customFormat="1" ht="15" x14ac:dyDescent="0.25">
      <c r="A32" s="12" t="s">
        <v>25</v>
      </c>
      <c r="B32" s="17">
        <f>SUM(B25:B31)</f>
        <v>6616</v>
      </c>
      <c r="C32" s="18"/>
      <c r="D32" s="19">
        <f t="shared" ref="D32:I32" si="6">SUM(D25:D31)</f>
        <v>88092500</v>
      </c>
      <c r="E32" s="17">
        <f t="shared" si="6"/>
        <v>77</v>
      </c>
      <c r="F32" s="17">
        <f t="shared" si="6"/>
        <v>720</v>
      </c>
      <c r="G32" s="17">
        <f t="shared" si="6"/>
        <v>2</v>
      </c>
      <c r="H32" s="17">
        <f t="shared" si="6"/>
        <v>0</v>
      </c>
      <c r="I32" s="17">
        <f t="shared" si="6"/>
        <v>7415</v>
      </c>
    </row>
    <row r="33" spans="1:12" ht="15" x14ac:dyDescent="0.25">
      <c r="A33" s="20" t="s">
        <v>26</v>
      </c>
      <c r="B33" s="21"/>
      <c r="C33" s="21"/>
      <c r="D33" s="22">
        <v>11900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88104400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7120</v>
      </c>
      <c r="C37" s="14">
        <f t="shared" si="7"/>
        <v>9200</v>
      </c>
      <c r="D37" s="15">
        <f t="shared" ref="D37:D43" si="9">+D13+D25</f>
        <v>65504000</v>
      </c>
      <c r="E37" s="16">
        <f t="shared" ref="E37:H43" si="10">E25+E13</f>
        <v>136</v>
      </c>
      <c r="F37" s="16">
        <f t="shared" si="10"/>
        <v>757</v>
      </c>
      <c r="G37" s="16">
        <f t="shared" si="10"/>
        <v>2</v>
      </c>
      <c r="H37" s="16">
        <f t="shared" si="10"/>
        <v>0</v>
      </c>
      <c r="I37" s="16">
        <f>B37+E37+F37+G37+H37</f>
        <v>8015</v>
      </c>
      <c r="J37" s="26"/>
      <c r="K37" s="26"/>
    </row>
    <row r="38" spans="1:12" ht="15" x14ac:dyDescent="0.25">
      <c r="A38" s="12" t="s">
        <v>19</v>
      </c>
      <c r="B38" s="16">
        <f t="shared" si="8"/>
        <v>1074</v>
      </c>
      <c r="C38" s="14">
        <f t="shared" si="7"/>
        <v>9700</v>
      </c>
      <c r="D38" s="15">
        <f t="shared" si="9"/>
        <v>10417800</v>
      </c>
      <c r="E38" s="16">
        <f t="shared" si="10"/>
        <v>1</v>
      </c>
      <c r="F38" s="16">
        <f t="shared" si="10"/>
        <v>610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1687</v>
      </c>
      <c r="J38" s="26"/>
      <c r="K38" s="26"/>
    </row>
    <row r="39" spans="1:12" ht="15" x14ac:dyDescent="0.25">
      <c r="A39" s="12" t="s">
        <v>20</v>
      </c>
      <c r="B39" s="16">
        <f t="shared" si="8"/>
        <v>1648</v>
      </c>
      <c r="C39" s="14">
        <f t="shared" si="7"/>
        <v>10500</v>
      </c>
      <c r="D39" s="15">
        <f t="shared" si="9"/>
        <v>17304000</v>
      </c>
      <c r="E39" s="16">
        <f t="shared" si="10"/>
        <v>12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1663</v>
      </c>
      <c r="J39" s="26"/>
      <c r="K39" s="26"/>
    </row>
    <row r="40" spans="1:12" ht="15" x14ac:dyDescent="0.25">
      <c r="A40" s="12" t="s">
        <v>21</v>
      </c>
      <c r="B40" s="16">
        <f t="shared" si="8"/>
        <v>1124</v>
      </c>
      <c r="C40" s="14">
        <f t="shared" si="7"/>
        <v>14900</v>
      </c>
      <c r="D40" s="15">
        <f t="shared" si="9"/>
        <v>16747600</v>
      </c>
      <c r="E40" s="16">
        <f t="shared" si="10"/>
        <v>11</v>
      </c>
      <c r="F40" s="16">
        <f t="shared" si="10"/>
        <v>11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1146</v>
      </c>
      <c r="J40" s="26"/>
      <c r="K40" s="26"/>
    </row>
    <row r="41" spans="1:12" ht="15" x14ac:dyDescent="0.25">
      <c r="A41" s="12" t="s">
        <v>22</v>
      </c>
      <c r="B41" s="16">
        <f t="shared" si="8"/>
        <v>1042</v>
      </c>
      <c r="C41" s="14">
        <f t="shared" si="7"/>
        <v>25100</v>
      </c>
      <c r="D41" s="15">
        <f t="shared" si="9"/>
        <v>26154200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1042</v>
      </c>
      <c r="J41" s="26"/>
      <c r="K41" s="26"/>
    </row>
    <row r="42" spans="1:12" ht="15" x14ac:dyDescent="0.25">
      <c r="A42" s="12" t="s">
        <v>23</v>
      </c>
      <c r="B42" s="16">
        <f t="shared" si="8"/>
        <v>286</v>
      </c>
      <c r="C42" s="14">
        <f t="shared" si="7"/>
        <v>33000</v>
      </c>
      <c r="D42" s="15">
        <f t="shared" si="9"/>
        <v>9438000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286</v>
      </c>
      <c r="J42" s="26"/>
      <c r="K42" s="26"/>
    </row>
    <row r="43" spans="1:12" ht="15" x14ac:dyDescent="0.25">
      <c r="A43" s="12" t="s">
        <v>24</v>
      </c>
      <c r="B43" s="16">
        <f t="shared" si="8"/>
        <v>880</v>
      </c>
      <c r="C43" s="14">
        <f t="shared" si="7"/>
        <v>36900</v>
      </c>
      <c r="D43" s="15">
        <f t="shared" si="9"/>
        <v>32472000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880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13174</v>
      </c>
      <c r="C44" s="18"/>
      <c r="D44" s="19">
        <f t="shared" ref="D44:F44" si="18">SUM(D37:D43)</f>
        <v>178037600</v>
      </c>
      <c r="E44" s="17">
        <f t="shared" si="18"/>
        <v>160</v>
      </c>
      <c r="F44" s="17">
        <f t="shared" si="18"/>
        <v>1381</v>
      </c>
      <c r="G44" s="17">
        <f>SUM(G37:G43)</f>
        <v>4</v>
      </c>
      <c r="H44" s="17">
        <f>SUM(H37:H43)</f>
        <v>0</v>
      </c>
      <c r="I44" s="17">
        <f>SUM(I37:I43)</f>
        <v>14719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25500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178063100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422</v>
      </c>
      <c r="D52" s="34">
        <f>(C52*B52)</f>
        <v>3882400</v>
      </c>
      <c r="E52" s="20"/>
      <c r="F52" s="32" t="s">
        <v>18</v>
      </c>
      <c r="G52" s="33">
        <f>B52-2300</f>
        <v>6900</v>
      </c>
      <c r="H52" s="13">
        <v>395</v>
      </c>
      <c r="I52" s="34">
        <f>(H52*G52)</f>
        <v>2725500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162</v>
      </c>
      <c r="D53" s="34">
        <f t="shared" ref="D53:D58" si="20">(C53*B53)</f>
        <v>1571400</v>
      </c>
      <c r="E53" s="20"/>
      <c r="F53" s="32" t="s">
        <v>19</v>
      </c>
      <c r="G53" s="33">
        <f>B53-2300</f>
        <v>7400</v>
      </c>
      <c r="H53" s="13">
        <v>141</v>
      </c>
      <c r="I53" s="34">
        <f t="shared" ref="I53:I58" si="21">(H53*G53)</f>
        <v>1043400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119</v>
      </c>
      <c r="D54" s="34">
        <f t="shared" si="20"/>
        <v>1249500</v>
      </c>
      <c r="E54" s="20"/>
      <c r="F54" s="32" t="s">
        <v>20</v>
      </c>
      <c r="G54" s="33">
        <f>B54-2900</f>
        <v>7600</v>
      </c>
      <c r="H54" s="13">
        <v>88</v>
      </c>
      <c r="I54" s="34">
        <f t="shared" si="21"/>
        <v>668800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111</v>
      </c>
      <c r="D55" s="34">
        <f t="shared" si="20"/>
        <v>1653900</v>
      </c>
      <c r="E55" s="20"/>
      <c r="F55" s="32" t="s">
        <v>21</v>
      </c>
      <c r="G55" s="33">
        <f>B55-3100</f>
        <v>11800</v>
      </c>
      <c r="H55" s="13">
        <v>87</v>
      </c>
      <c r="I55" s="34">
        <f t="shared" si="21"/>
        <v>1026600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337</v>
      </c>
      <c r="D56" s="34">
        <f t="shared" si="20"/>
        <v>8458700</v>
      </c>
      <c r="E56" s="20"/>
      <c r="F56" s="32" t="s">
        <v>22</v>
      </c>
      <c r="G56" s="33">
        <f>B56-3100</f>
        <v>22000</v>
      </c>
      <c r="H56" s="13">
        <v>276</v>
      </c>
      <c r="I56" s="34">
        <f t="shared" si="21"/>
        <v>6072000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58</v>
      </c>
      <c r="D57" s="34">
        <f t="shared" si="20"/>
        <v>1914000</v>
      </c>
      <c r="E57" s="20"/>
      <c r="F57" s="32" t="s">
        <v>23</v>
      </c>
      <c r="G57" s="33">
        <f>B57-3100</f>
        <v>29900</v>
      </c>
      <c r="H57" s="13">
        <v>39</v>
      </c>
      <c r="I57" s="34">
        <f t="shared" si="21"/>
        <v>1166100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21</v>
      </c>
      <c r="D58" s="34">
        <f t="shared" si="20"/>
        <v>774900</v>
      </c>
      <c r="E58" s="20"/>
      <c r="F58" s="32" t="s">
        <v>24</v>
      </c>
      <c r="G58" s="33">
        <f>B58-3100</f>
        <v>33800</v>
      </c>
      <c r="H58" s="13">
        <v>22</v>
      </c>
      <c r="I58" s="34">
        <f t="shared" si="21"/>
        <v>743600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1230</v>
      </c>
      <c r="D59" s="36">
        <f>SUM(D52:D58)</f>
        <v>19504800</v>
      </c>
      <c r="E59" s="37"/>
      <c r="F59" s="116" t="s">
        <v>39</v>
      </c>
      <c r="G59" s="116"/>
      <c r="H59" s="35">
        <f>SUM(H52:H58)</f>
        <v>1048</v>
      </c>
      <c r="I59" s="36">
        <f>SUM(I52:I58)</f>
        <v>13446000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3483</v>
      </c>
      <c r="D77" s="95">
        <f>B77*C77</f>
        <v>8010900</v>
      </c>
      <c r="E77" s="3"/>
      <c r="F77" s="57" t="s">
        <v>18</v>
      </c>
      <c r="G77" s="58">
        <f t="shared" ref="G77:G83" si="24">B37</f>
        <v>7120</v>
      </c>
      <c r="H77" s="59">
        <f t="shared" ref="H77:H83" si="25">G77*200</f>
        <v>1424000</v>
      </c>
      <c r="I77" s="60">
        <f>G77*100</f>
        <v>712000</v>
      </c>
      <c r="J77" s="61">
        <f>G77*400</f>
        <v>2848000</v>
      </c>
      <c r="K77" s="92">
        <f>G77*200</f>
        <v>1424000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500</v>
      </c>
      <c r="D78" s="95">
        <f t="shared" ref="D78:D83" si="26">B78*C78</f>
        <v>1150000</v>
      </c>
      <c r="E78" s="3"/>
      <c r="F78" s="57" t="s">
        <v>19</v>
      </c>
      <c r="G78" s="58">
        <f t="shared" si="24"/>
        <v>1074</v>
      </c>
      <c r="H78" s="59">
        <f t="shared" si="25"/>
        <v>214800</v>
      </c>
      <c r="I78" s="60">
        <f>G78*300</f>
        <v>322200</v>
      </c>
      <c r="J78" s="61">
        <f>G78*400</f>
        <v>429600</v>
      </c>
      <c r="K78" s="92">
        <f>G78*200</f>
        <v>214800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742</v>
      </c>
      <c r="D79" s="95">
        <f t="shared" si="26"/>
        <v>2151800</v>
      </c>
      <c r="E79" s="3"/>
      <c r="F79" s="57" t="s">
        <v>20</v>
      </c>
      <c r="G79" s="58">
        <f t="shared" si="24"/>
        <v>1648</v>
      </c>
      <c r="H79" s="59">
        <f t="shared" si="25"/>
        <v>329600</v>
      </c>
      <c r="I79" s="60">
        <f>G79*300</f>
        <v>494400</v>
      </c>
      <c r="J79" s="61">
        <f>G79*400</f>
        <v>659200</v>
      </c>
      <c r="K79" s="92">
        <f>G79*200</f>
        <v>329600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530</v>
      </c>
      <c r="D80" s="95">
        <f t="shared" si="26"/>
        <v>1643000</v>
      </c>
      <c r="E80" s="3"/>
      <c r="F80" s="57" t="s">
        <v>21</v>
      </c>
      <c r="G80" s="58">
        <f t="shared" si="24"/>
        <v>1124</v>
      </c>
      <c r="H80" s="59">
        <f t="shared" si="25"/>
        <v>224800</v>
      </c>
      <c r="I80" s="60">
        <f>G80*300</f>
        <v>337200</v>
      </c>
      <c r="J80" s="61">
        <f>G80*200</f>
        <v>224800</v>
      </c>
      <c r="K80" s="92">
        <f>G80*100</f>
        <v>112400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454</v>
      </c>
      <c r="D81" s="95">
        <f t="shared" si="26"/>
        <v>1407400</v>
      </c>
      <c r="E81" s="3"/>
      <c r="F81" s="57" t="s">
        <v>22</v>
      </c>
      <c r="G81" s="58">
        <f t="shared" si="24"/>
        <v>1042</v>
      </c>
      <c r="H81" s="59">
        <f t="shared" si="25"/>
        <v>208400</v>
      </c>
      <c r="I81" s="60">
        <f>G81*300</f>
        <v>312600</v>
      </c>
      <c r="J81" s="61">
        <f>G81*600</f>
        <v>625200</v>
      </c>
      <c r="K81" s="92">
        <f>G81*300</f>
        <v>312600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118</v>
      </c>
      <c r="D82" s="95">
        <f t="shared" si="26"/>
        <v>365800</v>
      </c>
      <c r="E82" s="3"/>
      <c r="F82" s="57" t="s">
        <v>23</v>
      </c>
      <c r="G82" s="58">
        <f t="shared" si="24"/>
        <v>286</v>
      </c>
      <c r="H82" s="59">
        <f t="shared" si="25"/>
        <v>57200</v>
      </c>
      <c r="I82" s="60">
        <f>G82*300</f>
        <v>85800</v>
      </c>
      <c r="J82" s="61">
        <f>G82*800</f>
        <v>228800</v>
      </c>
      <c r="K82" s="92">
        <f t="shared" ref="K82:K83" si="27">G82*400</f>
        <v>114400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379</v>
      </c>
      <c r="D83" s="95">
        <f t="shared" si="26"/>
        <v>1174900</v>
      </c>
      <c r="E83" s="3"/>
      <c r="F83" s="57" t="s">
        <v>24</v>
      </c>
      <c r="G83" s="58">
        <f t="shared" si="24"/>
        <v>880</v>
      </c>
      <c r="H83" s="59">
        <f t="shared" si="25"/>
        <v>176000</v>
      </c>
      <c r="I83" s="60">
        <f>G83*200</f>
        <v>176000</v>
      </c>
      <c r="J83" s="61">
        <f>G83*800</f>
        <v>704000</v>
      </c>
      <c r="K83" s="92">
        <f t="shared" si="27"/>
        <v>352000</v>
      </c>
    </row>
    <row r="84" spans="1:12" ht="20.100000000000001" customHeight="1" x14ac:dyDescent="0.25">
      <c r="A84" s="119" t="s">
        <v>54</v>
      </c>
      <c r="B84" s="119"/>
      <c r="C84" s="62">
        <f>SUM(C77:C83)</f>
        <v>6206</v>
      </c>
      <c r="D84" s="97">
        <f>SUM(D77:D83)</f>
        <v>15903800</v>
      </c>
      <c r="E84" s="3"/>
      <c r="F84" s="64" t="s">
        <v>55</v>
      </c>
      <c r="G84" s="65">
        <f>SUM(G77:G83)</f>
        <v>13174</v>
      </c>
      <c r="H84" s="66">
        <f>SUM(H77:H83)</f>
        <v>2634800</v>
      </c>
      <c r="I84" s="67">
        <f>SUM(I77:I83)</f>
        <v>2440200</v>
      </c>
      <c r="J84" s="68">
        <f>SUM(J77:J83)</f>
        <v>5719600</v>
      </c>
      <c r="K84" s="93">
        <f>SUM(K77:K83)</f>
        <v>2859800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178063100</v>
      </c>
      <c r="C88" s="110"/>
      <c r="D88" s="46"/>
      <c r="E88" s="111" t="s">
        <v>57</v>
      </c>
      <c r="F88" s="111"/>
      <c r="G88" s="72">
        <f>D59+I59</f>
        <v>32950800</v>
      </c>
      <c r="H88" s="111" t="s">
        <v>58</v>
      </c>
      <c r="I88" s="111"/>
      <c r="J88" s="73">
        <f>C59+H59+E44+F44+G44</f>
        <v>3823</v>
      </c>
    </row>
    <row r="89" spans="1:12" ht="24" x14ac:dyDescent="0.25">
      <c r="A89" s="74" t="s">
        <v>59</v>
      </c>
      <c r="B89" s="112">
        <f>D59+I59+H72</f>
        <v>32950800</v>
      </c>
      <c r="C89" s="112"/>
      <c r="D89" s="75"/>
      <c r="E89" s="111" t="s">
        <v>60</v>
      </c>
      <c r="F89" s="111"/>
      <c r="G89" s="72">
        <f>D44</f>
        <v>178037600</v>
      </c>
      <c r="H89" s="111" t="s">
        <v>61</v>
      </c>
      <c r="I89" s="111"/>
      <c r="J89" s="73">
        <f>I44</f>
        <v>14719</v>
      </c>
    </row>
    <row r="90" spans="1:12" ht="17.25" customHeight="1" x14ac:dyDescent="0.25">
      <c r="A90" s="76" t="s">
        <v>62</v>
      </c>
      <c r="B90" s="103">
        <f>D84</f>
        <v>15903800</v>
      </c>
      <c r="C90" s="103"/>
      <c r="D90" s="75"/>
      <c r="E90" s="104" t="s">
        <v>63</v>
      </c>
      <c r="F90" s="105"/>
      <c r="G90" s="77">
        <f>IF(G89=0,0,G88/G89)</f>
        <v>0.18507775885543279</v>
      </c>
      <c r="H90" s="104" t="s">
        <v>63</v>
      </c>
      <c r="I90" s="105"/>
      <c r="J90" s="77">
        <f>IF(J89=0,0,J88/J89)</f>
        <v>0.2597323187716557</v>
      </c>
    </row>
    <row r="91" spans="1:12" ht="17.25" customHeight="1" x14ac:dyDescent="0.25">
      <c r="A91" s="25" t="s">
        <v>64</v>
      </c>
      <c r="B91" s="106">
        <f>B88-B89-B90</f>
        <v>129208500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2634800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2440200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5719600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2859800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98"/>
  <sheetViews>
    <sheetView topLeftCell="A76" zoomScale="80" zoomScaleNormal="80" workbookViewId="0">
      <selection activeCell="G94" sqref="G94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+RIDYM!B7+13</f>
        <v>42657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4277</v>
      </c>
      <c r="C13" s="14">
        <f>RIDYM!C13</f>
        <v>9200</v>
      </c>
      <c r="D13" s="15">
        <f t="shared" ref="D13:D19" si="0">+C13*B13</f>
        <v>39348400</v>
      </c>
      <c r="E13" s="13">
        <v>61</v>
      </c>
      <c r="F13" s="13">
        <v>404</v>
      </c>
      <c r="G13" s="13">
        <v>3</v>
      </c>
      <c r="H13" s="13">
        <v>0</v>
      </c>
      <c r="I13" s="16">
        <f>B13+E13+F13+G13+H13</f>
        <v>4745</v>
      </c>
    </row>
    <row r="14" spans="1:12" ht="15" x14ac:dyDescent="0.25">
      <c r="A14" s="12" t="s">
        <v>19</v>
      </c>
      <c r="B14" s="13">
        <v>593</v>
      </c>
      <c r="C14" s="14">
        <f>RIDYM!C14</f>
        <v>9700</v>
      </c>
      <c r="D14" s="15">
        <f t="shared" si="0"/>
        <v>5752100</v>
      </c>
      <c r="E14" s="13">
        <v>2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886</v>
      </c>
    </row>
    <row r="15" spans="1:12" ht="15" x14ac:dyDescent="0.25">
      <c r="A15" s="12" t="s">
        <v>20</v>
      </c>
      <c r="B15" s="13">
        <v>844</v>
      </c>
      <c r="C15" s="14">
        <f>RIDYM!C15</f>
        <v>10500</v>
      </c>
      <c r="D15" s="15">
        <f t="shared" si="0"/>
        <v>8862000</v>
      </c>
      <c r="E15" s="13">
        <v>4</v>
      </c>
      <c r="F15" s="13">
        <v>0</v>
      </c>
      <c r="G15" s="13">
        <v>0</v>
      </c>
      <c r="H15" s="13">
        <v>0</v>
      </c>
      <c r="I15" s="16">
        <f t="shared" si="1"/>
        <v>848</v>
      </c>
    </row>
    <row r="16" spans="1:12" ht="15" x14ac:dyDescent="0.25">
      <c r="A16" s="12" t="s">
        <v>21</v>
      </c>
      <c r="B16" s="13">
        <v>560</v>
      </c>
      <c r="C16" s="14">
        <f>RIDYM!C16</f>
        <v>14900</v>
      </c>
      <c r="D16" s="15">
        <f t="shared" si="0"/>
        <v>8344000</v>
      </c>
      <c r="E16" s="13">
        <v>2</v>
      </c>
      <c r="F16" s="13">
        <v>17</v>
      </c>
      <c r="G16" s="13">
        <v>0</v>
      </c>
      <c r="H16" s="13">
        <v>0</v>
      </c>
      <c r="I16" s="16">
        <f t="shared" si="1"/>
        <v>579</v>
      </c>
    </row>
    <row r="17" spans="1:9" ht="15" x14ac:dyDescent="0.25">
      <c r="A17" s="12" t="s">
        <v>22</v>
      </c>
      <c r="B17" s="13">
        <v>572</v>
      </c>
      <c r="C17" s="14">
        <f>RIDYM!C17</f>
        <v>25100</v>
      </c>
      <c r="D17" s="15">
        <f t="shared" si="0"/>
        <v>14357200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572</v>
      </c>
    </row>
    <row r="18" spans="1:9" ht="15" x14ac:dyDescent="0.25">
      <c r="A18" s="12" t="s">
        <v>23</v>
      </c>
      <c r="B18" s="13">
        <v>150</v>
      </c>
      <c r="C18" s="14">
        <f>RIDYM!C18</f>
        <v>33000</v>
      </c>
      <c r="D18" s="15">
        <f t="shared" si="0"/>
        <v>4950000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150</v>
      </c>
    </row>
    <row r="19" spans="1:9" ht="15" x14ac:dyDescent="0.25">
      <c r="A19" s="12" t="s">
        <v>24</v>
      </c>
      <c r="B19" s="13">
        <v>437</v>
      </c>
      <c r="C19" s="14">
        <f>RIDYM!C19</f>
        <v>36900</v>
      </c>
      <c r="D19" s="15">
        <f t="shared" si="0"/>
        <v>16125300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437</v>
      </c>
    </row>
    <row r="20" spans="1:9" s="2" customFormat="1" ht="15" x14ac:dyDescent="0.25">
      <c r="A20" s="12" t="s">
        <v>25</v>
      </c>
      <c r="B20" s="17">
        <f>SUM(B13:B19)</f>
        <v>7433</v>
      </c>
      <c r="C20" s="18"/>
      <c r="D20" s="19">
        <f t="shared" ref="D20:I20" si="2">SUM(D13:D19)</f>
        <v>97739000</v>
      </c>
      <c r="E20" s="17">
        <f t="shared" si="2"/>
        <v>69</v>
      </c>
      <c r="F20" s="17">
        <f t="shared" si="2"/>
        <v>711</v>
      </c>
      <c r="G20" s="17">
        <f t="shared" si="2"/>
        <v>4</v>
      </c>
      <c r="H20" s="17">
        <f t="shared" si="2"/>
        <v>0</v>
      </c>
      <c r="I20" s="17">
        <f t="shared" si="2"/>
        <v>8217</v>
      </c>
    </row>
    <row r="21" spans="1:9" ht="15" x14ac:dyDescent="0.25">
      <c r="A21" s="20" t="s">
        <v>26</v>
      </c>
      <c r="B21" s="21"/>
      <c r="C21" s="21"/>
      <c r="D21" s="22">
        <v>17800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97756800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4997</v>
      </c>
      <c r="C25" s="14">
        <f t="shared" si="3"/>
        <v>9200</v>
      </c>
      <c r="D25" s="15">
        <f t="shared" ref="D25:D31" si="4">+C25*B25</f>
        <v>45972400</v>
      </c>
      <c r="E25" s="13">
        <v>60</v>
      </c>
      <c r="F25" s="13">
        <v>440</v>
      </c>
      <c r="G25" s="13">
        <v>3</v>
      </c>
      <c r="H25" s="13">
        <v>0</v>
      </c>
      <c r="I25" s="16">
        <f>B25+E25+F25+G25+H25</f>
        <v>5500</v>
      </c>
    </row>
    <row r="26" spans="1:9" ht="15" x14ac:dyDescent="0.25">
      <c r="A26" s="12" t="s">
        <v>19</v>
      </c>
      <c r="B26" s="13">
        <v>876</v>
      </c>
      <c r="C26" s="14">
        <f t="shared" si="3"/>
        <v>9700</v>
      </c>
      <c r="D26" s="15">
        <f t="shared" si="4"/>
        <v>8497200</v>
      </c>
      <c r="E26" s="13">
        <v>0</v>
      </c>
      <c r="F26" s="13">
        <v>320</v>
      </c>
      <c r="G26" s="13">
        <v>1</v>
      </c>
      <c r="H26" s="13">
        <v>0</v>
      </c>
      <c r="I26" s="16">
        <f t="shared" ref="I26:I31" si="5">B26+E26+F26+G26+H26</f>
        <v>1197</v>
      </c>
    </row>
    <row r="27" spans="1:9" ht="15" x14ac:dyDescent="0.25">
      <c r="A27" s="12" t="s">
        <v>20</v>
      </c>
      <c r="B27" s="13">
        <v>848</v>
      </c>
      <c r="C27" s="14">
        <f t="shared" si="3"/>
        <v>10500</v>
      </c>
      <c r="D27" s="15">
        <f t="shared" si="4"/>
        <v>8904000</v>
      </c>
      <c r="E27" s="13">
        <v>3</v>
      </c>
      <c r="F27" s="13">
        <v>2</v>
      </c>
      <c r="G27" s="13">
        <v>0</v>
      </c>
      <c r="H27" s="13">
        <v>0</v>
      </c>
      <c r="I27" s="16">
        <f t="shared" si="5"/>
        <v>853</v>
      </c>
    </row>
    <row r="28" spans="1:9" ht="15" x14ac:dyDescent="0.25">
      <c r="A28" s="12" t="s">
        <v>21</v>
      </c>
      <c r="B28" s="13">
        <v>480</v>
      </c>
      <c r="C28" s="14">
        <f t="shared" si="3"/>
        <v>14900</v>
      </c>
      <c r="D28" s="15">
        <f t="shared" si="4"/>
        <v>7152000</v>
      </c>
      <c r="E28" s="13">
        <v>0</v>
      </c>
      <c r="F28" s="13">
        <v>13</v>
      </c>
      <c r="G28" s="13">
        <v>0</v>
      </c>
      <c r="H28" s="13">
        <v>0</v>
      </c>
      <c r="I28" s="16">
        <f t="shared" si="5"/>
        <v>493</v>
      </c>
    </row>
    <row r="29" spans="1:9" ht="15" x14ac:dyDescent="0.25">
      <c r="A29" s="12" t="s">
        <v>22</v>
      </c>
      <c r="B29" s="13">
        <v>504</v>
      </c>
      <c r="C29" s="14">
        <f t="shared" si="3"/>
        <v>25100</v>
      </c>
      <c r="D29" s="15">
        <f t="shared" si="4"/>
        <v>12650400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504</v>
      </c>
    </row>
    <row r="30" spans="1:9" ht="15" x14ac:dyDescent="0.25">
      <c r="A30" s="12" t="s">
        <v>23</v>
      </c>
      <c r="B30" s="13">
        <v>125</v>
      </c>
      <c r="C30" s="14">
        <f t="shared" si="3"/>
        <v>33000</v>
      </c>
      <c r="D30" s="15">
        <f t="shared" si="4"/>
        <v>4125000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125</v>
      </c>
    </row>
    <row r="31" spans="1:9" ht="15" x14ac:dyDescent="0.25">
      <c r="A31" s="12" t="s">
        <v>24</v>
      </c>
      <c r="B31" s="13">
        <v>304</v>
      </c>
      <c r="C31" s="14">
        <f t="shared" si="3"/>
        <v>36900</v>
      </c>
      <c r="D31" s="15">
        <f t="shared" si="4"/>
        <v>11217600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304</v>
      </c>
    </row>
    <row r="32" spans="1:9" s="2" customFormat="1" ht="15" x14ac:dyDescent="0.25">
      <c r="A32" s="12" t="s">
        <v>25</v>
      </c>
      <c r="B32" s="17">
        <f>SUM(B25:B31)</f>
        <v>8134</v>
      </c>
      <c r="C32" s="18"/>
      <c r="D32" s="19">
        <f t="shared" ref="D32:I32" si="6">SUM(D25:D31)</f>
        <v>98518600</v>
      </c>
      <c r="E32" s="17">
        <f t="shared" si="6"/>
        <v>63</v>
      </c>
      <c r="F32" s="17">
        <f t="shared" si="6"/>
        <v>775</v>
      </c>
      <c r="G32" s="17">
        <f t="shared" si="6"/>
        <v>4</v>
      </c>
      <c r="H32" s="17">
        <f t="shared" si="6"/>
        <v>0</v>
      </c>
      <c r="I32" s="17">
        <f t="shared" si="6"/>
        <v>8976</v>
      </c>
    </row>
    <row r="33" spans="1:12" ht="15" x14ac:dyDescent="0.25">
      <c r="A33" s="20" t="s">
        <v>26</v>
      </c>
      <c r="B33" s="21"/>
      <c r="C33" s="21"/>
      <c r="D33" s="22">
        <v>10500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98529100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9274</v>
      </c>
      <c r="C37" s="14">
        <f t="shared" si="7"/>
        <v>9200</v>
      </c>
      <c r="D37" s="15">
        <f t="shared" ref="D37:D43" si="9">+D13+D25</f>
        <v>85320800</v>
      </c>
      <c r="E37" s="16">
        <f t="shared" ref="E37:H43" si="10">E25+E13</f>
        <v>121</v>
      </c>
      <c r="F37" s="16">
        <f t="shared" si="10"/>
        <v>844</v>
      </c>
      <c r="G37" s="16">
        <f t="shared" si="10"/>
        <v>6</v>
      </c>
      <c r="H37" s="16">
        <f t="shared" si="10"/>
        <v>0</v>
      </c>
      <c r="I37" s="16">
        <f>B37+E37+F37+G37+H37</f>
        <v>10245</v>
      </c>
      <c r="J37" s="26"/>
      <c r="K37" s="26"/>
    </row>
    <row r="38" spans="1:12" ht="15" x14ac:dyDescent="0.25">
      <c r="A38" s="12" t="s">
        <v>19</v>
      </c>
      <c r="B38" s="16">
        <f t="shared" si="8"/>
        <v>1469</v>
      </c>
      <c r="C38" s="14">
        <f t="shared" si="7"/>
        <v>9700</v>
      </c>
      <c r="D38" s="15">
        <f t="shared" si="9"/>
        <v>14249300</v>
      </c>
      <c r="E38" s="16">
        <f t="shared" si="10"/>
        <v>2</v>
      </c>
      <c r="F38" s="16">
        <f t="shared" si="10"/>
        <v>610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2083</v>
      </c>
      <c r="J38" s="26"/>
      <c r="K38" s="26"/>
    </row>
    <row r="39" spans="1:12" ht="15" x14ac:dyDescent="0.25">
      <c r="A39" s="12" t="s">
        <v>20</v>
      </c>
      <c r="B39" s="16">
        <f t="shared" si="8"/>
        <v>1692</v>
      </c>
      <c r="C39" s="14">
        <f t="shared" si="7"/>
        <v>10500</v>
      </c>
      <c r="D39" s="15">
        <f t="shared" si="9"/>
        <v>17766000</v>
      </c>
      <c r="E39" s="16">
        <f t="shared" si="10"/>
        <v>7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1701</v>
      </c>
      <c r="J39" s="26"/>
      <c r="K39" s="26"/>
    </row>
    <row r="40" spans="1:12" ht="15" x14ac:dyDescent="0.25">
      <c r="A40" s="12" t="s">
        <v>21</v>
      </c>
      <c r="B40" s="16">
        <f t="shared" si="8"/>
        <v>1040</v>
      </c>
      <c r="C40" s="14">
        <f t="shared" si="7"/>
        <v>14900</v>
      </c>
      <c r="D40" s="15">
        <f t="shared" si="9"/>
        <v>15496000</v>
      </c>
      <c r="E40" s="16">
        <f t="shared" si="10"/>
        <v>2</v>
      </c>
      <c r="F40" s="16">
        <f t="shared" si="10"/>
        <v>30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1072</v>
      </c>
      <c r="J40" s="26"/>
      <c r="K40" s="26"/>
    </row>
    <row r="41" spans="1:12" ht="15" x14ac:dyDescent="0.25">
      <c r="A41" s="12" t="s">
        <v>22</v>
      </c>
      <c r="B41" s="16">
        <f t="shared" si="8"/>
        <v>1076</v>
      </c>
      <c r="C41" s="14">
        <f t="shared" si="7"/>
        <v>25100</v>
      </c>
      <c r="D41" s="15">
        <f t="shared" si="9"/>
        <v>27007600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1076</v>
      </c>
      <c r="J41" s="26"/>
      <c r="K41" s="26"/>
    </row>
    <row r="42" spans="1:12" ht="15" x14ac:dyDescent="0.25">
      <c r="A42" s="12" t="s">
        <v>23</v>
      </c>
      <c r="B42" s="16">
        <f t="shared" si="8"/>
        <v>275</v>
      </c>
      <c r="C42" s="14">
        <f t="shared" si="7"/>
        <v>33000</v>
      </c>
      <c r="D42" s="15">
        <f t="shared" si="9"/>
        <v>9075000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275</v>
      </c>
      <c r="J42" s="26"/>
      <c r="K42" s="26"/>
    </row>
    <row r="43" spans="1:12" ht="15" x14ac:dyDescent="0.25">
      <c r="A43" s="12" t="s">
        <v>24</v>
      </c>
      <c r="B43" s="16">
        <f t="shared" si="8"/>
        <v>741</v>
      </c>
      <c r="C43" s="14">
        <f t="shared" si="7"/>
        <v>36900</v>
      </c>
      <c r="D43" s="15">
        <f t="shared" si="9"/>
        <v>27342900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15567</v>
      </c>
      <c r="C44" s="18"/>
      <c r="D44" s="19">
        <f t="shared" ref="D44:F44" si="18">SUM(D37:D43)</f>
        <v>196257600</v>
      </c>
      <c r="E44" s="17">
        <f t="shared" si="18"/>
        <v>132</v>
      </c>
      <c r="F44" s="17">
        <f t="shared" si="18"/>
        <v>1486</v>
      </c>
      <c r="G44" s="17">
        <f>SUM(G37:G43)</f>
        <v>8</v>
      </c>
      <c r="H44" s="17">
        <f>SUM(H37:H43)</f>
        <v>0</v>
      </c>
      <c r="I44" s="17">
        <f>SUM(I37:I43)</f>
        <v>17193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28300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196285900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470</v>
      </c>
      <c r="D52" s="34">
        <f>(C52*B52)</f>
        <v>4324000</v>
      </c>
      <c r="E52" s="20"/>
      <c r="F52" s="32" t="s">
        <v>18</v>
      </c>
      <c r="G52" s="33">
        <f>B52-2300</f>
        <v>6900</v>
      </c>
      <c r="H52" s="13">
        <v>518</v>
      </c>
      <c r="I52" s="34">
        <f>(H52*G52)</f>
        <v>3574200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187</v>
      </c>
      <c r="D53" s="34">
        <f t="shared" ref="D53:D58" si="20">(C53*B53)</f>
        <v>1813900</v>
      </c>
      <c r="E53" s="20"/>
      <c r="F53" s="32" t="s">
        <v>19</v>
      </c>
      <c r="G53" s="33">
        <f>B53-2300</f>
        <v>7400</v>
      </c>
      <c r="H53" s="13">
        <v>247</v>
      </c>
      <c r="I53" s="34">
        <f t="shared" ref="I53:I58" si="21">(H53*G53)</f>
        <v>1827800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127</v>
      </c>
      <c r="D54" s="34">
        <f t="shared" si="20"/>
        <v>1333500</v>
      </c>
      <c r="E54" s="20"/>
      <c r="F54" s="32" t="s">
        <v>20</v>
      </c>
      <c r="G54" s="33">
        <f>B54-2900</f>
        <v>7600</v>
      </c>
      <c r="H54" s="13">
        <v>87</v>
      </c>
      <c r="I54" s="34">
        <f t="shared" si="21"/>
        <v>661200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118</v>
      </c>
      <c r="D55" s="34">
        <f t="shared" si="20"/>
        <v>1758200</v>
      </c>
      <c r="E55" s="20"/>
      <c r="F55" s="32" t="s">
        <v>21</v>
      </c>
      <c r="G55" s="33">
        <f>B55-3100</f>
        <v>11800</v>
      </c>
      <c r="H55" s="13">
        <v>77</v>
      </c>
      <c r="I55" s="34">
        <f t="shared" si="21"/>
        <v>908600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359</v>
      </c>
      <c r="D56" s="34">
        <f t="shared" si="20"/>
        <v>9010900</v>
      </c>
      <c r="E56" s="20"/>
      <c r="F56" s="32" t="s">
        <v>22</v>
      </c>
      <c r="G56" s="33">
        <f>B56-3100</f>
        <v>22000</v>
      </c>
      <c r="H56" s="13">
        <v>289</v>
      </c>
      <c r="I56" s="34">
        <f t="shared" si="21"/>
        <v>6358000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54</v>
      </c>
      <c r="D57" s="34">
        <f t="shared" si="20"/>
        <v>1782000</v>
      </c>
      <c r="E57" s="20"/>
      <c r="F57" s="32" t="s">
        <v>23</v>
      </c>
      <c r="G57" s="33">
        <f>B57-3100</f>
        <v>29900</v>
      </c>
      <c r="H57" s="13">
        <v>38</v>
      </c>
      <c r="I57" s="34">
        <f t="shared" si="21"/>
        <v>1136200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19</v>
      </c>
      <c r="D58" s="34">
        <f t="shared" si="20"/>
        <v>701100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1334</v>
      </c>
      <c r="D59" s="36">
        <f>SUM(D52:D58)</f>
        <v>20723600</v>
      </c>
      <c r="E59" s="37"/>
      <c r="F59" s="116" t="s">
        <v>39</v>
      </c>
      <c r="G59" s="116"/>
      <c r="H59" s="35">
        <f>SUM(H52:H58)</f>
        <v>1266</v>
      </c>
      <c r="I59" s="36">
        <f>SUM(I52:I58)</f>
        <v>14804000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4951</v>
      </c>
      <c r="D77" s="95">
        <f>B77*C77</f>
        <v>11387300</v>
      </c>
      <c r="E77" s="3"/>
      <c r="F77" s="57" t="s">
        <v>18</v>
      </c>
      <c r="G77" s="58">
        <f t="shared" ref="G77:G83" si="24">B37</f>
        <v>9274</v>
      </c>
      <c r="H77" s="59">
        <f t="shared" ref="H77:H83" si="25">G77*200</f>
        <v>1854800</v>
      </c>
      <c r="I77" s="60">
        <f>G77*100</f>
        <v>927400</v>
      </c>
      <c r="J77" s="61">
        <f>G77*400</f>
        <v>3709600</v>
      </c>
      <c r="K77" s="92">
        <f>G77*200</f>
        <v>1854800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880</v>
      </c>
      <c r="D78" s="95">
        <f t="shared" ref="D78:D83" si="26">B78*C78</f>
        <v>2024000</v>
      </c>
      <c r="E78" s="3"/>
      <c r="F78" s="57" t="s">
        <v>19</v>
      </c>
      <c r="G78" s="58">
        <f t="shared" si="24"/>
        <v>1469</v>
      </c>
      <c r="H78" s="59">
        <f t="shared" si="25"/>
        <v>293800</v>
      </c>
      <c r="I78" s="60">
        <f>G78*300</f>
        <v>440700</v>
      </c>
      <c r="J78" s="61">
        <f>G78*400</f>
        <v>587600</v>
      </c>
      <c r="K78" s="92">
        <f>G78*200</f>
        <v>293800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775</v>
      </c>
      <c r="D79" s="95">
        <f t="shared" si="26"/>
        <v>2247500</v>
      </c>
      <c r="E79" s="3"/>
      <c r="F79" s="57" t="s">
        <v>20</v>
      </c>
      <c r="G79" s="58">
        <f t="shared" si="24"/>
        <v>1692</v>
      </c>
      <c r="H79" s="59">
        <f t="shared" si="25"/>
        <v>338400</v>
      </c>
      <c r="I79" s="60">
        <f>G79*300</f>
        <v>507600</v>
      </c>
      <c r="J79" s="61">
        <f>G79*400</f>
        <v>676800</v>
      </c>
      <c r="K79" s="92">
        <f>G79*200</f>
        <v>338400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435</v>
      </c>
      <c r="D80" s="95">
        <f t="shared" si="26"/>
        <v>1348500</v>
      </c>
      <c r="E80" s="3"/>
      <c r="F80" s="57" t="s">
        <v>21</v>
      </c>
      <c r="G80" s="58">
        <f t="shared" si="24"/>
        <v>1040</v>
      </c>
      <c r="H80" s="59">
        <f t="shared" si="25"/>
        <v>208000</v>
      </c>
      <c r="I80" s="60">
        <f>G80*300</f>
        <v>312000</v>
      </c>
      <c r="J80" s="61">
        <f>G80*200</f>
        <v>208000</v>
      </c>
      <c r="K80" s="92">
        <f>G80*100</f>
        <v>104000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461</v>
      </c>
      <c r="D81" s="95">
        <f t="shared" si="26"/>
        <v>1429100</v>
      </c>
      <c r="E81" s="3"/>
      <c r="F81" s="57" t="s">
        <v>22</v>
      </c>
      <c r="G81" s="58">
        <f t="shared" si="24"/>
        <v>1076</v>
      </c>
      <c r="H81" s="59">
        <f t="shared" si="25"/>
        <v>215200</v>
      </c>
      <c r="I81" s="60">
        <f>G81*300</f>
        <v>322800</v>
      </c>
      <c r="J81" s="61">
        <f>G81*600</f>
        <v>645600</v>
      </c>
      <c r="K81" s="92">
        <f>G81*300</f>
        <v>322800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117</v>
      </c>
      <c r="D82" s="95">
        <f t="shared" si="26"/>
        <v>362700</v>
      </c>
      <c r="E82" s="3"/>
      <c r="F82" s="57" t="s">
        <v>23</v>
      </c>
      <c r="G82" s="58">
        <f t="shared" si="24"/>
        <v>275</v>
      </c>
      <c r="H82" s="59">
        <f t="shared" si="25"/>
        <v>55000</v>
      </c>
      <c r="I82" s="60">
        <f>G82*300</f>
        <v>82500</v>
      </c>
      <c r="J82" s="61">
        <f>G82*800</f>
        <v>220000</v>
      </c>
      <c r="K82" s="92">
        <f t="shared" ref="K82:K83" si="27">G82*400</f>
        <v>110000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273</v>
      </c>
      <c r="D83" s="95">
        <f t="shared" si="26"/>
        <v>846300</v>
      </c>
      <c r="E83" s="3"/>
      <c r="F83" s="57" t="s">
        <v>24</v>
      </c>
      <c r="G83" s="58">
        <f t="shared" si="24"/>
        <v>741</v>
      </c>
      <c r="H83" s="59">
        <f t="shared" si="25"/>
        <v>148200</v>
      </c>
      <c r="I83" s="60">
        <f>G83*200</f>
        <v>148200</v>
      </c>
      <c r="J83" s="61">
        <f>G83*800</f>
        <v>592800</v>
      </c>
      <c r="K83" s="92">
        <f t="shared" si="27"/>
        <v>296400</v>
      </c>
    </row>
    <row r="84" spans="1:12" ht="20.100000000000001" customHeight="1" x14ac:dyDescent="0.25">
      <c r="A84" s="119" t="s">
        <v>54</v>
      </c>
      <c r="B84" s="119"/>
      <c r="C84" s="62">
        <f>SUM(C77:C83)</f>
        <v>7892</v>
      </c>
      <c r="D84" s="97">
        <f>SUM(D77:D83)</f>
        <v>19645400</v>
      </c>
      <c r="E84" s="3"/>
      <c r="F84" s="64" t="s">
        <v>55</v>
      </c>
      <c r="G84" s="65">
        <f>SUM(G77:G83)</f>
        <v>15567</v>
      </c>
      <c r="H84" s="66">
        <f>SUM(H77:H83)</f>
        <v>3113400</v>
      </c>
      <c r="I84" s="67">
        <f>SUM(I77:I83)</f>
        <v>2741200</v>
      </c>
      <c r="J84" s="68">
        <f>SUM(J77:J83)</f>
        <v>6640400</v>
      </c>
      <c r="K84" s="93">
        <f>SUM(K77:K83)</f>
        <v>3320200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196285900</v>
      </c>
      <c r="C88" s="110"/>
      <c r="D88" s="46"/>
      <c r="E88" s="111" t="s">
        <v>57</v>
      </c>
      <c r="F88" s="111"/>
      <c r="G88" s="72">
        <f>D59+I59</f>
        <v>35527600</v>
      </c>
      <c r="H88" s="111" t="s">
        <v>58</v>
      </c>
      <c r="I88" s="111"/>
      <c r="J88" s="73">
        <f>C59+H59+E44+F44+G44</f>
        <v>4226</v>
      </c>
    </row>
    <row r="89" spans="1:12" ht="24" x14ac:dyDescent="0.25">
      <c r="A89" s="74" t="s">
        <v>59</v>
      </c>
      <c r="B89" s="112">
        <f>D59+I59+H72</f>
        <v>35527600</v>
      </c>
      <c r="C89" s="112"/>
      <c r="D89" s="75"/>
      <c r="E89" s="111" t="s">
        <v>60</v>
      </c>
      <c r="F89" s="111"/>
      <c r="G89" s="72">
        <f>D44</f>
        <v>196257600</v>
      </c>
      <c r="H89" s="111" t="s">
        <v>61</v>
      </c>
      <c r="I89" s="111"/>
      <c r="J89" s="73">
        <f>I44</f>
        <v>17193</v>
      </c>
    </row>
    <row r="90" spans="1:12" ht="17.25" customHeight="1" x14ac:dyDescent="0.25">
      <c r="A90" s="76" t="s">
        <v>62</v>
      </c>
      <c r="B90" s="103">
        <f>D84</f>
        <v>19645400</v>
      </c>
      <c r="C90" s="103"/>
      <c r="D90" s="75"/>
      <c r="E90" s="104" t="s">
        <v>63</v>
      </c>
      <c r="F90" s="105"/>
      <c r="G90" s="77">
        <f>IF(G89=0,0,G88/G89)</f>
        <v>0.18102534627958355</v>
      </c>
      <c r="H90" s="104" t="s">
        <v>63</v>
      </c>
      <c r="I90" s="105"/>
      <c r="J90" s="77">
        <f>IF(J89=0,0,J88/J89)</f>
        <v>0.24579770836968534</v>
      </c>
    </row>
    <row r="91" spans="1:12" ht="17.25" customHeight="1" x14ac:dyDescent="0.25">
      <c r="A91" s="25" t="s">
        <v>64</v>
      </c>
      <c r="B91" s="106">
        <f>B88-B89-B90</f>
        <v>141112900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3113400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2741200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6640400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3320200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98"/>
  <sheetViews>
    <sheetView topLeftCell="A79" zoomScale="80" zoomScaleNormal="8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+RIDYM!B7+14</f>
        <v>42658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4106</v>
      </c>
      <c r="C13" s="14">
        <f>RIDYM!C13</f>
        <v>9200</v>
      </c>
      <c r="D13" s="15">
        <f t="shared" ref="D13:D19" si="0">+C13*B13</f>
        <v>37775200</v>
      </c>
      <c r="E13" s="13">
        <v>35</v>
      </c>
      <c r="F13" s="13">
        <v>417</v>
      </c>
      <c r="G13" s="13">
        <v>2</v>
      </c>
      <c r="H13" s="13">
        <v>0</v>
      </c>
      <c r="I13" s="16">
        <f>B13+E13+F13+G13+H13</f>
        <v>4560</v>
      </c>
    </row>
    <row r="14" spans="1:12" ht="15" x14ac:dyDescent="0.25">
      <c r="A14" s="12" t="s">
        <v>19</v>
      </c>
      <c r="B14" s="13">
        <v>660</v>
      </c>
      <c r="C14" s="14">
        <f>RIDYM!C14</f>
        <v>9700</v>
      </c>
      <c r="D14" s="15">
        <f t="shared" si="0"/>
        <v>6402000</v>
      </c>
      <c r="E14" s="13">
        <v>0</v>
      </c>
      <c r="F14" s="13">
        <v>285</v>
      </c>
      <c r="G14" s="13">
        <v>0</v>
      </c>
      <c r="H14" s="13">
        <v>0</v>
      </c>
      <c r="I14" s="16">
        <f t="shared" ref="I14:I19" si="1">B14+E14+F14+G14+H14</f>
        <v>945</v>
      </c>
    </row>
    <row r="15" spans="1:12" ht="15" x14ac:dyDescent="0.25">
      <c r="A15" s="12" t="s">
        <v>20</v>
      </c>
      <c r="B15" s="13">
        <v>542</v>
      </c>
      <c r="C15" s="14">
        <f>RIDYM!C15</f>
        <v>10500</v>
      </c>
      <c r="D15" s="15">
        <f t="shared" si="0"/>
        <v>5691000</v>
      </c>
      <c r="E15" s="13">
        <v>2</v>
      </c>
      <c r="F15" s="13">
        <v>1</v>
      </c>
      <c r="G15" s="13">
        <v>0</v>
      </c>
      <c r="H15" s="13">
        <v>0</v>
      </c>
      <c r="I15" s="16">
        <f t="shared" si="1"/>
        <v>545</v>
      </c>
    </row>
    <row r="16" spans="1:12" ht="15" x14ac:dyDescent="0.25">
      <c r="A16" s="12" t="s">
        <v>21</v>
      </c>
      <c r="B16" s="13">
        <v>343</v>
      </c>
      <c r="C16" s="14">
        <f>RIDYM!C16</f>
        <v>14900</v>
      </c>
      <c r="D16" s="15">
        <f t="shared" si="0"/>
        <v>5110700</v>
      </c>
      <c r="E16" s="13">
        <v>0</v>
      </c>
      <c r="F16" s="13">
        <v>3</v>
      </c>
      <c r="G16" s="13">
        <v>0</v>
      </c>
      <c r="H16" s="13">
        <v>0</v>
      </c>
      <c r="I16" s="16">
        <f t="shared" si="1"/>
        <v>346</v>
      </c>
    </row>
    <row r="17" spans="1:9" ht="15" x14ac:dyDescent="0.25">
      <c r="A17" s="12" t="s">
        <v>22</v>
      </c>
      <c r="B17" s="13">
        <v>388</v>
      </c>
      <c r="C17" s="14">
        <f>RIDYM!C17</f>
        <v>25100</v>
      </c>
      <c r="D17" s="15">
        <f t="shared" si="0"/>
        <v>9738800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388</v>
      </c>
    </row>
    <row r="18" spans="1:9" ht="15" x14ac:dyDescent="0.25">
      <c r="A18" s="12" t="s">
        <v>23</v>
      </c>
      <c r="B18" s="13">
        <v>121</v>
      </c>
      <c r="C18" s="14">
        <f>RIDYM!C18</f>
        <v>33000</v>
      </c>
      <c r="D18" s="15">
        <f t="shared" si="0"/>
        <v>3993000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121</v>
      </c>
    </row>
    <row r="19" spans="1:9" ht="15" x14ac:dyDescent="0.25">
      <c r="A19" s="12" t="s">
        <v>24</v>
      </c>
      <c r="B19" s="13">
        <v>370</v>
      </c>
      <c r="C19" s="14">
        <f>RIDYM!C19</f>
        <v>36900</v>
      </c>
      <c r="D19" s="15">
        <f t="shared" si="0"/>
        <v>13653000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370</v>
      </c>
    </row>
    <row r="20" spans="1:9" s="2" customFormat="1" ht="15" x14ac:dyDescent="0.25">
      <c r="A20" s="12" t="s">
        <v>25</v>
      </c>
      <c r="B20" s="17">
        <f>SUM(B13:B19)</f>
        <v>6530</v>
      </c>
      <c r="C20" s="18"/>
      <c r="D20" s="19">
        <f t="shared" ref="D20:I20" si="2">SUM(D13:D19)</f>
        <v>82363700</v>
      </c>
      <c r="E20" s="17">
        <f t="shared" si="2"/>
        <v>37</v>
      </c>
      <c r="F20" s="17">
        <f t="shared" si="2"/>
        <v>706</v>
      </c>
      <c r="G20" s="17">
        <f t="shared" si="2"/>
        <v>2</v>
      </c>
      <c r="H20" s="17">
        <f t="shared" si="2"/>
        <v>0</v>
      </c>
      <c r="I20" s="17">
        <f t="shared" si="2"/>
        <v>7275</v>
      </c>
    </row>
    <row r="21" spans="1:9" ht="15" x14ac:dyDescent="0.25">
      <c r="A21" s="20" t="s">
        <v>26</v>
      </c>
      <c r="B21" s="21"/>
      <c r="C21" s="21"/>
      <c r="D21" s="22">
        <v>19900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82383600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7342</v>
      </c>
      <c r="C25" s="14">
        <f t="shared" si="3"/>
        <v>9200</v>
      </c>
      <c r="D25" s="15">
        <f t="shared" ref="D25:D31" si="4">+C25*B25</f>
        <v>67546400</v>
      </c>
      <c r="E25" s="13">
        <v>44</v>
      </c>
      <c r="F25" s="13">
        <v>490</v>
      </c>
      <c r="G25" s="13">
        <v>2</v>
      </c>
      <c r="H25" s="13">
        <v>0</v>
      </c>
      <c r="I25" s="16">
        <f>B25+E25+F25+G25+H25</f>
        <v>7878</v>
      </c>
    </row>
    <row r="26" spans="1:9" ht="15" x14ac:dyDescent="0.25">
      <c r="A26" s="12" t="s">
        <v>19</v>
      </c>
      <c r="B26" s="13">
        <v>614</v>
      </c>
      <c r="C26" s="14">
        <f t="shared" si="3"/>
        <v>9700</v>
      </c>
      <c r="D26" s="15">
        <f t="shared" si="4"/>
        <v>5955800</v>
      </c>
      <c r="E26" s="13">
        <v>0</v>
      </c>
      <c r="F26" s="13">
        <v>326</v>
      </c>
      <c r="G26" s="13">
        <v>0</v>
      </c>
      <c r="H26" s="13">
        <v>0</v>
      </c>
      <c r="I26" s="16">
        <f t="shared" ref="I26:I31" si="5">B26+E26+F26+G26+H26</f>
        <v>940</v>
      </c>
    </row>
    <row r="27" spans="1:9" ht="15" x14ac:dyDescent="0.25">
      <c r="A27" s="12" t="s">
        <v>20</v>
      </c>
      <c r="B27" s="13">
        <v>418</v>
      </c>
      <c r="C27" s="14">
        <f t="shared" si="3"/>
        <v>10500</v>
      </c>
      <c r="D27" s="15">
        <f t="shared" si="4"/>
        <v>4389000</v>
      </c>
      <c r="E27" s="13">
        <v>5</v>
      </c>
      <c r="F27" s="13">
        <v>1</v>
      </c>
      <c r="G27" s="13">
        <v>0</v>
      </c>
      <c r="H27" s="13">
        <v>0</v>
      </c>
      <c r="I27" s="16">
        <f t="shared" si="5"/>
        <v>424</v>
      </c>
    </row>
    <row r="28" spans="1:9" ht="15" x14ac:dyDescent="0.25">
      <c r="A28" s="12" t="s">
        <v>21</v>
      </c>
      <c r="B28" s="13">
        <v>285</v>
      </c>
      <c r="C28" s="14">
        <f t="shared" si="3"/>
        <v>14900</v>
      </c>
      <c r="D28" s="15">
        <f t="shared" si="4"/>
        <v>4246500</v>
      </c>
      <c r="E28" s="13">
        <v>2</v>
      </c>
      <c r="F28" s="13">
        <v>2</v>
      </c>
      <c r="G28" s="13">
        <v>0</v>
      </c>
      <c r="H28" s="13">
        <v>0</v>
      </c>
      <c r="I28" s="16">
        <f t="shared" si="5"/>
        <v>289</v>
      </c>
    </row>
    <row r="29" spans="1:9" ht="15" x14ac:dyDescent="0.25">
      <c r="A29" s="12" t="s">
        <v>22</v>
      </c>
      <c r="B29" s="13">
        <v>363</v>
      </c>
      <c r="C29" s="14">
        <f t="shared" si="3"/>
        <v>25100</v>
      </c>
      <c r="D29" s="15">
        <f t="shared" si="4"/>
        <v>9111300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363</v>
      </c>
    </row>
    <row r="30" spans="1:9" ht="15" x14ac:dyDescent="0.25">
      <c r="A30" s="12" t="s">
        <v>23</v>
      </c>
      <c r="B30" s="13">
        <v>89</v>
      </c>
      <c r="C30" s="14">
        <f t="shared" si="3"/>
        <v>33000</v>
      </c>
      <c r="D30" s="15">
        <f t="shared" si="4"/>
        <v>2937000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89</v>
      </c>
    </row>
    <row r="31" spans="1:9" ht="15" x14ac:dyDescent="0.25">
      <c r="A31" s="12" t="s">
        <v>24</v>
      </c>
      <c r="B31" s="13">
        <v>202</v>
      </c>
      <c r="C31" s="14">
        <f t="shared" si="3"/>
        <v>36900</v>
      </c>
      <c r="D31" s="15">
        <f t="shared" si="4"/>
        <v>7453800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202</v>
      </c>
    </row>
    <row r="32" spans="1:9" s="2" customFormat="1" ht="15" x14ac:dyDescent="0.25">
      <c r="A32" s="12" t="s">
        <v>25</v>
      </c>
      <c r="B32" s="17">
        <f>SUM(B25:B31)</f>
        <v>9313</v>
      </c>
      <c r="C32" s="18"/>
      <c r="D32" s="19">
        <f t="shared" ref="D32:I32" si="6">SUM(D25:D31)</f>
        <v>101639800</v>
      </c>
      <c r="E32" s="17">
        <f t="shared" si="6"/>
        <v>51</v>
      </c>
      <c r="F32" s="17">
        <f t="shared" si="6"/>
        <v>819</v>
      </c>
      <c r="G32" s="17">
        <f t="shared" si="6"/>
        <v>2</v>
      </c>
      <c r="H32" s="17">
        <f t="shared" si="6"/>
        <v>0</v>
      </c>
      <c r="I32" s="17">
        <f t="shared" si="6"/>
        <v>10185</v>
      </c>
    </row>
    <row r="33" spans="1:12" ht="15" x14ac:dyDescent="0.25">
      <c r="A33" s="20" t="s">
        <v>26</v>
      </c>
      <c r="B33" s="21"/>
      <c r="C33" s="21"/>
      <c r="D33" s="22">
        <v>7500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101647300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11448</v>
      </c>
      <c r="C37" s="14">
        <f t="shared" si="7"/>
        <v>9200</v>
      </c>
      <c r="D37" s="15">
        <f t="shared" ref="D37:D43" si="9">+D13+D25</f>
        <v>105321600</v>
      </c>
      <c r="E37" s="16">
        <f t="shared" ref="E37:H43" si="10">E25+E13</f>
        <v>79</v>
      </c>
      <c r="F37" s="16">
        <f t="shared" si="10"/>
        <v>907</v>
      </c>
      <c r="G37" s="16">
        <f t="shared" si="10"/>
        <v>4</v>
      </c>
      <c r="H37" s="16">
        <f t="shared" si="10"/>
        <v>0</v>
      </c>
      <c r="I37" s="16">
        <f>B37+E37+F37+G37+H37</f>
        <v>12438</v>
      </c>
      <c r="J37" s="26"/>
      <c r="K37" s="26"/>
    </row>
    <row r="38" spans="1:12" ht="15" x14ac:dyDescent="0.25">
      <c r="A38" s="12" t="s">
        <v>19</v>
      </c>
      <c r="B38" s="16">
        <f t="shared" si="8"/>
        <v>1274</v>
      </c>
      <c r="C38" s="14">
        <f t="shared" si="7"/>
        <v>9700</v>
      </c>
      <c r="D38" s="15">
        <f t="shared" si="9"/>
        <v>12357800</v>
      </c>
      <c r="E38" s="16">
        <f t="shared" si="10"/>
        <v>0</v>
      </c>
      <c r="F38" s="16">
        <f t="shared" si="10"/>
        <v>611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1885</v>
      </c>
      <c r="J38" s="26"/>
      <c r="K38" s="26"/>
    </row>
    <row r="39" spans="1:12" ht="15" x14ac:dyDescent="0.25">
      <c r="A39" s="12" t="s">
        <v>20</v>
      </c>
      <c r="B39" s="16">
        <f t="shared" si="8"/>
        <v>960</v>
      </c>
      <c r="C39" s="14">
        <f t="shared" si="7"/>
        <v>10500</v>
      </c>
      <c r="D39" s="15">
        <f t="shared" si="9"/>
        <v>10080000</v>
      </c>
      <c r="E39" s="16">
        <f t="shared" si="10"/>
        <v>7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969</v>
      </c>
      <c r="J39" s="26"/>
      <c r="K39" s="26"/>
    </row>
    <row r="40" spans="1:12" ht="15" x14ac:dyDescent="0.25">
      <c r="A40" s="12" t="s">
        <v>21</v>
      </c>
      <c r="B40" s="16">
        <f t="shared" si="8"/>
        <v>628</v>
      </c>
      <c r="C40" s="14">
        <f t="shared" si="7"/>
        <v>14900</v>
      </c>
      <c r="D40" s="15">
        <f t="shared" si="9"/>
        <v>9357200</v>
      </c>
      <c r="E40" s="16">
        <f t="shared" si="10"/>
        <v>2</v>
      </c>
      <c r="F40" s="16">
        <f t="shared" si="10"/>
        <v>5</v>
      </c>
      <c r="G40" s="16">
        <f t="shared" ref="G40:H40" si="14">G28+G16</f>
        <v>0</v>
      </c>
      <c r="H40" s="16">
        <f t="shared" si="14"/>
        <v>0</v>
      </c>
      <c r="I40" s="16">
        <f t="shared" si="12"/>
        <v>635</v>
      </c>
      <c r="J40" s="26"/>
      <c r="K40" s="26"/>
    </row>
    <row r="41" spans="1:12" ht="15" x14ac:dyDescent="0.25">
      <c r="A41" s="12" t="s">
        <v>22</v>
      </c>
      <c r="B41" s="16">
        <f t="shared" si="8"/>
        <v>751</v>
      </c>
      <c r="C41" s="14">
        <f t="shared" si="7"/>
        <v>25100</v>
      </c>
      <c r="D41" s="15">
        <f t="shared" si="9"/>
        <v>18850100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751</v>
      </c>
      <c r="J41" s="26"/>
      <c r="K41" s="26"/>
    </row>
    <row r="42" spans="1:12" ht="15" x14ac:dyDescent="0.25">
      <c r="A42" s="12" t="s">
        <v>23</v>
      </c>
      <c r="B42" s="16">
        <f t="shared" si="8"/>
        <v>210</v>
      </c>
      <c r="C42" s="14">
        <f t="shared" si="7"/>
        <v>33000</v>
      </c>
      <c r="D42" s="15">
        <f t="shared" si="9"/>
        <v>6930000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210</v>
      </c>
      <c r="J42" s="26"/>
      <c r="K42" s="26"/>
    </row>
    <row r="43" spans="1:12" ht="15" x14ac:dyDescent="0.25">
      <c r="A43" s="12" t="s">
        <v>24</v>
      </c>
      <c r="B43" s="16">
        <f t="shared" si="8"/>
        <v>572</v>
      </c>
      <c r="C43" s="14">
        <f t="shared" si="7"/>
        <v>36900</v>
      </c>
      <c r="D43" s="15">
        <f t="shared" si="9"/>
        <v>21106800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572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15843</v>
      </c>
      <c r="C44" s="18"/>
      <c r="D44" s="19">
        <f t="shared" ref="D44:F44" si="18">SUM(D37:D43)</f>
        <v>184003500</v>
      </c>
      <c r="E44" s="17">
        <f t="shared" si="18"/>
        <v>88</v>
      </c>
      <c r="F44" s="17">
        <f t="shared" si="18"/>
        <v>1525</v>
      </c>
      <c r="G44" s="17">
        <f>SUM(G37:G43)</f>
        <v>4</v>
      </c>
      <c r="H44" s="17">
        <f>SUM(H37:H43)</f>
        <v>0</v>
      </c>
      <c r="I44" s="17">
        <f>SUM(I37:I43)</f>
        <v>17460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27400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184030900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348</v>
      </c>
      <c r="D52" s="34">
        <f>(C52*B52)</f>
        <v>3201600</v>
      </c>
      <c r="E52" s="20"/>
      <c r="F52" s="32" t="s">
        <v>18</v>
      </c>
      <c r="G52" s="33">
        <f>B52-2300</f>
        <v>6900</v>
      </c>
      <c r="H52" s="13">
        <v>597</v>
      </c>
      <c r="I52" s="34">
        <f>(H52*G52)</f>
        <v>4119300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213</v>
      </c>
      <c r="D53" s="34">
        <f t="shared" ref="D53:D58" si="20">(C53*B53)</f>
        <v>2066100</v>
      </c>
      <c r="E53" s="20"/>
      <c r="F53" s="32" t="s">
        <v>19</v>
      </c>
      <c r="G53" s="33">
        <f>B53-2300</f>
        <v>7400</v>
      </c>
      <c r="H53" s="13">
        <v>212</v>
      </c>
      <c r="I53" s="34">
        <f t="shared" ref="I53:I58" si="21">(H53*G53)</f>
        <v>1568800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64</v>
      </c>
      <c r="D54" s="34">
        <f t="shared" si="20"/>
        <v>672000</v>
      </c>
      <c r="E54" s="20"/>
      <c r="F54" s="32" t="s">
        <v>20</v>
      </c>
      <c r="G54" s="33">
        <f>B54-2900</f>
        <v>7600</v>
      </c>
      <c r="H54" s="13">
        <v>47</v>
      </c>
      <c r="I54" s="34">
        <f t="shared" si="21"/>
        <v>357200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63</v>
      </c>
      <c r="D55" s="34">
        <f t="shared" si="20"/>
        <v>938700</v>
      </c>
      <c r="E55" s="20"/>
      <c r="F55" s="32" t="s">
        <v>21</v>
      </c>
      <c r="G55" s="33">
        <f>B55-3100</f>
        <v>11800</v>
      </c>
      <c r="H55" s="13">
        <v>54</v>
      </c>
      <c r="I55" s="34">
        <f t="shared" si="21"/>
        <v>637200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261</v>
      </c>
      <c r="D56" s="34">
        <f t="shared" si="20"/>
        <v>6551100</v>
      </c>
      <c r="E56" s="20"/>
      <c r="F56" s="32" t="s">
        <v>22</v>
      </c>
      <c r="G56" s="33">
        <f>B56-3100</f>
        <v>22000</v>
      </c>
      <c r="H56" s="13">
        <v>247</v>
      </c>
      <c r="I56" s="34">
        <f t="shared" si="21"/>
        <v>5434000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53</v>
      </c>
      <c r="D57" s="34">
        <f t="shared" si="20"/>
        <v>1749000</v>
      </c>
      <c r="E57" s="20"/>
      <c r="F57" s="32" t="s">
        <v>23</v>
      </c>
      <c r="G57" s="33">
        <f>B57-3100</f>
        <v>29900</v>
      </c>
      <c r="H57" s="13">
        <v>28</v>
      </c>
      <c r="I57" s="34">
        <f t="shared" si="21"/>
        <v>837200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14</v>
      </c>
      <c r="D58" s="34">
        <f t="shared" si="20"/>
        <v>516600</v>
      </c>
      <c r="E58" s="20"/>
      <c r="F58" s="32" t="s">
        <v>24</v>
      </c>
      <c r="G58" s="33">
        <f>B58-3100</f>
        <v>33800</v>
      </c>
      <c r="H58" s="13">
        <v>5</v>
      </c>
      <c r="I58" s="34">
        <f t="shared" si="21"/>
        <v>169000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1016</v>
      </c>
      <c r="D59" s="36">
        <f>SUM(D52:D58)</f>
        <v>15695100</v>
      </c>
      <c r="E59" s="37"/>
      <c r="F59" s="116" t="s">
        <v>39</v>
      </c>
      <c r="G59" s="116"/>
      <c r="H59" s="35">
        <f>SUM(H52:H58)</f>
        <v>1190</v>
      </c>
      <c r="I59" s="36">
        <f>SUM(I52:I58)</f>
        <v>13122700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7214</v>
      </c>
      <c r="D77" s="95">
        <f>B77*C77</f>
        <v>16592200</v>
      </c>
      <c r="E77" s="3"/>
      <c r="F77" s="57" t="s">
        <v>18</v>
      </c>
      <c r="G77" s="58">
        <f t="shared" ref="G77:G83" si="24">B37</f>
        <v>11448</v>
      </c>
      <c r="H77" s="59">
        <f t="shared" ref="H77:H83" si="25">G77*200</f>
        <v>2289600</v>
      </c>
      <c r="I77" s="60">
        <f>G77*100</f>
        <v>1144800</v>
      </c>
      <c r="J77" s="61">
        <f>G77*400</f>
        <v>4579200</v>
      </c>
      <c r="K77" s="92">
        <f>G77*200</f>
        <v>2289600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597</v>
      </c>
      <c r="D78" s="95">
        <f t="shared" ref="D78:D83" si="26">B78*C78</f>
        <v>1373100</v>
      </c>
      <c r="E78" s="3"/>
      <c r="F78" s="57" t="s">
        <v>19</v>
      </c>
      <c r="G78" s="58">
        <f t="shared" si="24"/>
        <v>1274</v>
      </c>
      <c r="H78" s="59">
        <f t="shared" si="25"/>
        <v>254800</v>
      </c>
      <c r="I78" s="60">
        <f>G78*300</f>
        <v>382200</v>
      </c>
      <c r="J78" s="61">
        <f>G78*400</f>
        <v>509600</v>
      </c>
      <c r="K78" s="92">
        <f>G78*200</f>
        <v>254800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372</v>
      </c>
      <c r="D79" s="95">
        <f t="shared" si="26"/>
        <v>1078800</v>
      </c>
      <c r="E79" s="3"/>
      <c r="F79" s="57" t="s">
        <v>20</v>
      </c>
      <c r="G79" s="58">
        <f t="shared" si="24"/>
        <v>960</v>
      </c>
      <c r="H79" s="59">
        <f t="shared" si="25"/>
        <v>192000</v>
      </c>
      <c r="I79" s="60">
        <f>G79*300</f>
        <v>288000</v>
      </c>
      <c r="J79" s="61">
        <f>G79*400</f>
        <v>384000</v>
      </c>
      <c r="K79" s="92">
        <f>G79*200</f>
        <v>192000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274</v>
      </c>
      <c r="D80" s="95">
        <f t="shared" si="26"/>
        <v>849400</v>
      </c>
      <c r="E80" s="3"/>
      <c r="F80" s="57" t="s">
        <v>21</v>
      </c>
      <c r="G80" s="58">
        <f t="shared" si="24"/>
        <v>628</v>
      </c>
      <c r="H80" s="59">
        <f t="shared" si="25"/>
        <v>125600</v>
      </c>
      <c r="I80" s="60">
        <f>G80*300</f>
        <v>188400</v>
      </c>
      <c r="J80" s="61">
        <f>G80*200</f>
        <v>125600</v>
      </c>
      <c r="K80" s="92">
        <f>G80*100</f>
        <v>62800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342</v>
      </c>
      <c r="D81" s="95">
        <f t="shared" si="26"/>
        <v>1060200</v>
      </c>
      <c r="E81" s="3"/>
      <c r="F81" s="57" t="s">
        <v>22</v>
      </c>
      <c r="G81" s="58">
        <f t="shared" si="24"/>
        <v>751</v>
      </c>
      <c r="H81" s="59">
        <f t="shared" si="25"/>
        <v>150200</v>
      </c>
      <c r="I81" s="60">
        <f>G81*300</f>
        <v>225300</v>
      </c>
      <c r="J81" s="61">
        <f>G81*600</f>
        <v>450600</v>
      </c>
      <c r="K81" s="92">
        <f>G81*300</f>
        <v>225300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73</v>
      </c>
      <c r="D82" s="95">
        <f t="shared" si="26"/>
        <v>226300</v>
      </c>
      <c r="E82" s="3"/>
      <c r="F82" s="57" t="s">
        <v>23</v>
      </c>
      <c r="G82" s="58">
        <f t="shared" si="24"/>
        <v>210</v>
      </c>
      <c r="H82" s="59">
        <f t="shared" si="25"/>
        <v>42000</v>
      </c>
      <c r="I82" s="60">
        <f>G82*300</f>
        <v>63000</v>
      </c>
      <c r="J82" s="61">
        <f>G82*800</f>
        <v>168000</v>
      </c>
      <c r="K82" s="92">
        <f t="shared" ref="K82:K83" si="27">G82*400</f>
        <v>84000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187</v>
      </c>
      <c r="D83" s="95">
        <f t="shared" si="26"/>
        <v>579700</v>
      </c>
      <c r="E83" s="3"/>
      <c r="F83" s="57" t="s">
        <v>24</v>
      </c>
      <c r="G83" s="58">
        <f t="shared" si="24"/>
        <v>572</v>
      </c>
      <c r="H83" s="59">
        <f t="shared" si="25"/>
        <v>114400</v>
      </c>
      <c r="I83" s="60">
        <f>G83*200</f>
        <v>114400</v>
      </c>
      <c r="J83" s="61">
        <f>G83*800</f>
        <v>457600</v>
      </c>
      <c r="K83" s="92">
        <f t="shared" si="27"/>
        <v>228800</v>
      </c>
    </row>
    <row r="84" spans="1:12" ht="20.100000000000001" customHeight="1" x14ac:dyDescent="0.25">
      <c r="A84" s="119" t="s">
        <v>54</v>
      </c>
      <c r="B84" s="119"/>
      <c r="C84" s="62">
        <f>SUM(C77:C83)</f>
        <v>9059</v>
      </c>
      <c r="D84" s="97">
        <f>SUM(D77:D83)</f>
        <v>21759700</v>
      </c>
      <c r="E84" s="3"/>
      <c r="F84" s="64" t="s">
        <v>55</v>
      </c>
      <c r="G84" s="65">
        <f>SUM(G77:G83)</f>
        <v>15843</v>
      </c>
      <c r="H84" s="66">
        <f>SUM(H77:H83)</f>
        <v>3168600</v>
      </c>
      <c r="I84" s="67">
        <f>SUM(I77:I83)</f>
        <v>2406100</v>
      </c>
      <c r="J84" s="68">
        <f>SUM(J77:J83)</f>
        <v>6674600</v>
      </c>
      <c r="K84" s="93">
        <f>SUM(K77:K83)</f>
        <v>3337300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184030900</v>
      </c>
      <c r="C88" s="110"/>
      <c r="D88" s="46"/>
      <c r="E88" s="111" t="s">
        <v>57</v>
      </c>
      <c r="F88" s="111"/>
      <c r="G88" s="72">
        <f>D59+I59</f>
        <v>28817800</v>
      </c>
      <c r="H88" s="111" t="s">
        <v>58</v>
      </c>
      <c r="I88" s="111"/>
      <c r="J88" s="73">
        <f>C59+H59+E44+F44+G44</f>
        <v>3823</v>
      </c>
    </row>
    <row r="89" spans="1:12" ht="24" x14ac:dyDescent="0.25">
      <c r="A89" s="74" t="s">
        <v>59</v>
      </c>
      <c r="B89" s="112">
        <f>D59+I59+H72</f>
        <v>28817800</v>
      </c>
      <c r="C89" s="112"/>
      <c r="D89" s="75"/>
      <c r="E89" s="111" t="s">
        <v>60</v>
      </c>
      <c r="F89" s="111"/>
      <c r="G89" s="72">
        <f>D44</f>
        <v>184003500</v>
      </c>
      <c r="H89" s="111" t="s">
        <v>61</v>
      </c>
      <c r="I89" s="111"/>
      <c r="J89" s="73">
        <f>I44</f>
        <v>17460</v>
      </c>
    </row>
    <row r="90" spans="1:12" ht="17.25" customHeight="1" x14ac:dyDescent="0.25">
      <c r="A90" s="76" t="s">
        <v>62</v>
      </c>
      <c r="B90" s="103">
        <f>D84</f>
        <v>21759700</v>
      </c>
      <c r="C90" s="103"/>
      <c r="D90" s="75"/>
      <c r="E90" s="104" t="s">
        <v>63</v>
      </c>
      <c r="F90" s="105"/>
      <c r="G90" s="77">
        <f>IF(G89=0,0,G88/G89)</f>
        <v>0.15661549916170073</v>
      </c>
      <c r="H90" s="104" t="s">
        <v>63</v>
      </c>
      <c r="I90" s="105"/>
      <c r="J90" s="77">
        <f>IF(J89=0,0,J88/J89)</f>
        <v>0.21895761741122566</v>
      </c>
    </row>
    <row r="91" spans="1:12" ht="17.25" customHeight="1" x14ac:dyDescent="0.25">
      <c r="A91" s="25" t="s">
        <v>64</v>
      </c>
      <c r="B91" s="106">
        <f>B88-B89-B90</f>
        <v>133453400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3168600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2406100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6674600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3337300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98"/>
  <sheetViews>
    <sheetView topLeftCell="A85" zoomScale="80" zoomScaleNormal="80" workbookViewId="0">
      <selection activeCell="A23" sqref="A23:I2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+RIDYM!B7+15</f>
        <v>42659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5453</v>
      </c>
      <c r="C13" s="14">
        <f>RIDYM!C13</f>
        <v>9200</v>
      </c>
      <c r="D13" s="15">
        <f t="shared" ref="D13:D19" si="0">+C13*B13</f>
        <v>50167600</v>
      </c>
      <c r="E13" s="13">
        <v>43</v>
      </c>
      <c r="F13" s="13">
        <v>313</v>
      </c>
      <c r="G13" s="13">
        <v>1</v>
      </c>
      <c r="H13" s="13">
        <v>0</v>
      </c>
      <c r="I13" s="16">
        <f>B13+E13+F13+G13+H13</f>
        <v>5810</v>
      </c>
    </row>
    <row r="14" spans="1:12" ht="15" x14ac:dyDescent="0.25">
      <c r="A14" s="12" t="s">
        <v>19</v>
      </c>
      <c r="B14" s="13">
        <v>575</v>
      </c>
      <c r="C14" s="14">
        <f>RIDYM!C14</f>
        <v>9700</v>
      </c>
      <c r="D14" s="15">
        <f t="shared" si="0"/>
        <v>5577500</v>
      </c>
      <c r="E14" s="13">
        <v>0</v>
      </c>
      <c r="F14" s="13">
        <v>308</v>
      </c>
      <c r="G14" s="13">
        <v>0</v>
      </c>
      <c r="H14" s="13">
        <v>0</v>
      </c>
      <c r="I14" s="16">
        <f t="shared" ref="I14:I19" si="1">B14+E14+F14+G14+H14</f>
        <v>883</v>
      </c>
    </row>
    <row r="15" spans="1:12" ht="15" x14ac:dyDescent="0.25">
      <c r="A15" s="12" t="s">
        <v>20</v>
      </c>
      <c r="B15" s="13">
        <v>411</v>
      </c>
      <c r="C15" s="14">
        <f>RIDYM!C15</f>
        <v>10500</v>
      </c>
      <c r="D15" s="15">
        <f t="shared" si="0"/>
        <v>4315500</v>
      </c>
      <c r="E15" s="13">
        <v>3</v>
      </c>
      <c r="F15" s="13">
        <v>1</v>
      </c>
      <c r="G15" s="13">
        <v>2</v>
      </c>
      <c r="H15" s="13">
        <v>0</v>
      </c>
      <c r="I15" s="16">
        <f t="shared" si="1"/>
        <v>417</v>
      </c>
    </row>
    <row r="16" spans="1:12" ht="15" x14ac:dyDescent="0.25">
      <c r="A16" s="12" t="s">
        <v>21</v>
      </c>
      <c r="B16" s="13">
        <v>383</v>
      </c>
      <c r="C16" s="14">
        <f>RIDYM!C16</f>
        <v>14900</v>
      </c>
      <c r="D16" s="15">
        <f t="shared" si="0"/>
        <v>5706700</v>
      </c>
      <c r="E16" s="13">
        <v>2</v>
      </c>
      <c r="F16" s="13">
        <v>0</v>
      </c>
      <c r="G16" s="13">
        <v>0</v>
      </c>
      <c r="H16" s="13">
        <v>0</v>
      </c>
      <c r="I16" s="16">
        <f t="shared" si="1"/>
        <v>385</v>
      </c>
    </row>
    <row r="17" spans="1:9" ht="15" x14ac:dyDescent="0.25">
      <c r="A17" s="12" t="s">
        <v>22</v>
      </c>
      <c r="B17" s="13">
        <v>170</v>
      </c>
      <c r="C17" s="14">
        <f>RIDYM!C17</f>
        <v>25100</v>
      </c>
      <c r="D17" s="15">
        <f t="shared" si="0"/>
        <v>4267000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170</v>
      </c>
    </row>
    <row r="18" spans="1:9" ht="15" x14ac:dyDescent="0.25">
      <c r="A18" s="12" t="s">
        <v>23</v>
      </c>
      <c r="B18" s="13">
        <v>106</v>
      </c>
      <c r="C18" s="14">
        <f>RIDYM!C18</f>
        <v>33000</v>
      </c>
      <c r="D18" s="15">
        <f t="shared" si="0"/>
        <v>3498000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106</v>
      </c>
    </row>
    <row r="19" spans="1:9" ht="15" x14ac:dyDescent="0.25">
      <c r="A19" s="12" t="s">
        <v>24</v>
      </c>
      <c r="B19" s="13">
        <v>384</v>
      </c>
      <c r="C19" s="14">
        <f>RIDYM!C19</f>
        <v>36900</v>
      </c>
      <c r="D19" s="15">
        <f t="shared" si="0"/>
        <v>14169600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384</v>
      </c>
    </row>
    <row r="20" spans="1:9" s="2" customFormat="1" ht="15" x14ac:dyDescent="0.25">
      <c r="A20" s="12" t="s">
        <v>25</v>
      </c>
      <c r="B20" s="17">
        <f>SUM(B13:B19)</f>
        <v>7482</v>
      </c>
      <c r="C20" s="18"/>
      <c r="D20" s="19">
        <f t="shared" ref="D20:I20" si="2">SUM(D13:D19)</f>
        <v>87701900</v>
      </c>
      <c r="E20" s="17">
        <f t="shared" si="2"/>
        <v>48</v>
      </c>
      <c r="F20" s="17">
        <f t="shared" si="2"/>
        <v>622</v>
      </c>
      <c r="G20" s="17">
        <f t="shared" si="2"/>
        <v>3</v>
      </c>
      <c r="H20" s="17">
        <f t="shared" si="2"/>
        <v>0</v>
      </c>
      <c r="I20" s="17">
        <f t="shared" si="2"/>
        <v>8155</v>
      </c>
    </row>
    <row r="21" spans="1:9" ht="15" x14ac:dyDescent="0.25">
      <c r="A21" s="20" t="s">
        <v>26</v>
      </c>
      <c r="B21" s="21"/>
      <c r="C21" s="21"/>
      <c r="D21" s="22">
        <v>14300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87716200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5280</v>
      </c>
      <c r="C25" s="14">
        <f t="shared" si="3"/>
        <v>9200</v>
      </c>
      <c r="D25" s="15">
        <f t="shared" ref="D25:D31" si="4">+C25*B25</f>
        <v>48576000</v>
      </c>
      <c r="E25" s="13">
        <v>41</v>
      </c>
      <c r="F25" s="13">
        <v>348</v>
      </c>
      <c r="G25" s="13">
        <v>2</v>
      </c>
      <c r="H25" s="13">
        <v>0</v>
      </c>
      <c r="I25" s="16">
        <f>B25+E25+F25+G25+H25</f>
        <v>5671</v>
      </c>
    </row>
    <row r="26" spans="1:9" ht="15" x14ac:dyDescent="0.25">
      <c r="A26" s="12" t="s">
        <v>19</v>
      </c>
      <c r="B26" s="13">
        <v>506</v>
      </c>
      <c r="C26" s="14">
        <f t="shared" si="3"/>
        <v>9700</v>
      </c>
      <c r="D26" s="15">
        <f t="shared" si="4"/>
        <v>4908200</v>
      </c>
      <c r="E26" s="13">
        <v>0</v>
      </c>
      <c r="F26" s="13">
        <v>333</v>
      </c>
      <c r="G26" s="13">
        <v>0</v>
      </c>
      <c r="H26" s="13">
        <v>0</v>
      </c>
      <c r="I26" s="16">
        <f t="shared" ref="I26:I31" si="5">B26+E26+F26+G26+H26</f>
        <v>839</v>
      </c>
    </row>
    <row r="27" spans="1:9" ht="15" x14ac:dyDescent="0.25">
      <c r="A27" s="12" t="s">
        <v>20</v>
      </c>
      <c r="B27" s="13">
        <v>306</v>
      </c>
      <c r="C27" s="14">
        <f t="shared" si="3"/>
        <v>10500</v>
      </c>
      <c r="D27" s="15">
        <f t="shared" si="4"/>
        <v>3213000</v>
      </c>
      <c r="E27" s="13">
        <v>2</v>
      </c>
      <c r="F27" s="13">
        <v>1</v>
      </c>
      <c r="G27" s="13">
        <v>2</v>
      </c>
      <c r="H27" s="13">
        <v>0</v>
      </c>
      <c r="I27" s="16">
        <f t="shared" si="5"/>
        <v>311</v>
      </c>
    </row>
    <row r="28" spans="1:9" ht="15" x14ac:dyDescent="0.25">
      <c r="A28" s="12" t="s">
        <v>21</v>
      </c>
      <c r="B28" s="13">
        <v>274</v>
      </c>
      <c r="C28" s="14">
        <f t="shared" si="3"/>
        <v>14900</v>
      </c>
      <c r="D28" s="15">
        <f t="shared" si="4"/>
        <v>4082600</v>
      </c>
      <c r="E28" s="13">
        <v>2</v>
      </c>
      <c r="F28" s="13">
        <v>1</v>
      </c>
      <c r="G28" s="13">
        <v>0</v>
      </c>
      <c r="H28" s="13">
        <v>0</v>
      </c>
      <c r="I28" s="16">
        <f t="shared" si="5"/>
        <v>277</v>
      </c>
    </row>
    <row r="29" spans="1:9" ht="15" x14ac:dyDescent="0.25">
      <c r="A29" s="12" t="s">
        <v>22</v>
      </c>
      <c r="B29" s="13">
        <v>203</v>
      </c>
      <c r="C29" s="14">
        <f t="shared" si="3"/>
        <v>25100</v>
      </c>
      <c r="D29" s="15">
        <f t="shared" si="4"/>
        <v>5095300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203</v>
      </c>
    </row>
    <row r="30" spans="1:9" ht="15" x14ac:dyDescent="0.25">
      <c r="A30" s="12" t="s">
        <v>23</v>
      </c>
      <c r="B30" s="13">
        <v>106</v>
      </c>
      <c r="C30" s="14">
        <f t="shared" si="3"/>
        <v>33000</v>
      </c>
      <c r="D30" s="15">
        <f t="shared" si="4"/>
        <v>3498000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106</v>
      </c>
    </row>
    <row r="31" spans="1:9" ht="15" x14ac:dyDescent="0.25">
      <c r="A31" s="12" t="s">
        <v>24</v>
      </c>
      <c r="B31" s="13">
        <v>358</v>
      </c>
      <c r="C31" s="14">
        <f t="shared" si="3"/>
        <v>36900</v>
      </c>
      <c r="D31" s="15">
        <f t="shared" si="4"/>
        <v>13210200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358</v>
      </c>
    </row>
    <row r="32" spans="1:9" s="2" customFormat="1" ht="15" x14ac:dyDescent="0.25">
      <c r="A32" s="12" t="s">
        <v>25</v>
      </c>
      <c r="B32" s="17">
        <f>SUM(B25:B31)</f>
        <v>7033</v>
      </c>
      <c r="C32" s="18"/>
      <c r="D32" s="19">
        <f t="shared" ref="D32:I32" si="6">SUM(D25:D31)</f>
        <v>82583300</v>
      </c>
      <c r="E32" s="17">
        <f t="shared" si="6"/>
        <v>45</v>
      </c>
      <c r="F32" s="17">
        <f t="shared" si="6"/>
        <v>683</v>
      </c>
      <c r="G32" s="17">
        <f t="shared" si="6"/>
        <v>4</v>
      </c>
      <c r="H32" s="17">
        <f t="shared" si="6"/>
        <v>0</v>
      </c>
      <c r="I32" s="17">
        <f t="shared" si="6"/>
        <v>7765</v>
      </c>
    </row>
    <row r="33" spans="1:12" ht="15" x14ac:dyDescent="0.25">
      <c r="A33" s="20" t="s">
        <v>26</v>
      </c>
      <c r="B33" s="21"/>
      <c r="C33" s="21"/>
      <c r="D33" s="22">
        <v>25000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82608300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10733</v>
      </c>
      <c r="C37" s="14">
        <f t="shared" si="7"/>
        <v>9200</v>
      </c>
      <c r="D37" s="15">
        <f t="shared" ref="D37:D43" si="9">+D13+D25</f>
        <v>98743600</v>
      </c>
      <c r="E37" s="16">
        <f t="shared" ref="E37:H43" si="10">E25+E13</f>
        <v>84</v>
      </c>
      <c r="F37" s="16">
        <f t="shared" si="10"/>
        <v>661</v>
      </c>
      <c r="G37" s="16">
        <f t="shared" si="10"/>
        <v>3</v>
      </c>
      <c r="H37" s="16">
        <f t="shared" si="10"/>
        <v>0</v>
      </c>
      <c r="I37" s="16">
        <f>B37+E37+F37+G37+H37</f>
        <v>11481</v>
      </c>
      <c r="J37" s="26"/>
      <c r="K37" s="26"/>
    </row>
    <row r="38" spans="1:12" ht="15" x14ac:dyDescent="0.25">
      <c r="A38" s="12" t="s">
        <v>19</v>
      </c>
      <c r="B38" s="16">
        <f t="shared" si="8"/>
        <v>1081</v>
      </c>
      <c r="C38" s="14">
        <f t="shared" si="7"/>
        <v>9700</v>
      </c>
      <c r="D38" s="15">
        <f t="shared" si="9"/>
        <v>10485700</v>
      </c>
      <c r="E38" s="16">
        <f t="shared" si="10"/>
        <v>0</v>
      </c>
      <c r="F38" s="16">
        <f t="shared" si="10"/>
        <v>641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1722</v>
      </c>
      <c r="J38" s="26"/>
      <c r="K38" s="26"/>
    </row>
    <row r="39" spans="1:12" ht="15" x14ac:dyDescent="0.25">
      <c r="A39" s="12" t="s">
        <v>20</v>
      </c>
      <c r="B39" s="16">
        <f t="shared" si="8"/>
        <v>717</v>
      </c>
      <c r="C39" s="14">
        <f t="shared" si="7"/>
        <v>10500</v>
      </c>
      <c r="D39" s="15">
        <f t="shared" si="9"/>
        <v>7528500</v>
      </c>
      <c r="E39" s="16">
        <f t="shared" si="10"/>
        <v>5</v>
      </c>
      <c r="F39" s="16">
        <f t="shared" si="10"/>
        <v>2</v>
      </c>
      <c r="G39" s="16">
        <f t="shared" ref="G39:H39" si="13">G27+G15</f>
        <v>4</v>
      </c>
      <c r="H39" s="16">
        <f t="shared" si="13"/>
        <v>0</v>
      </c>
      <c r="I39" s="16">
        <f t="shared" si="12"/>
        <v>728</v>
      </c>
      <c r="J39" s="26"/>
      <c r="K39" s="26"/>
    </row>
    <row r="40" spans="1:12" ht="15" x14ac:dyDescent="0.25">
      <c r="A40" s="12" t="s">
        <v>21</v>
      </c>
      <c r="B40" s="16">
        <f t="shared" si="8"/>
        <v>657</v>
      </c>
      <c r="C40" s="14">
        <f t="shared" si="7"/>
        <v>14900</v>
      </c>
      <c r="D40" s="15">
        <f t="shared" si="9"/>
        <v>9789300</v>
      </c>
      <c r="E40" s="16">
        <f t="shared" si="10"/>
        <v>4</v>
      </c>
      <c r="F40" s="16">
        <f t="shared" si="10"/>
        <v>1</v>
      </c>
      <c r="G40" s="16">
        <f t="shared" ref="G40:H40" si="14">G28+G16</f>
        <v>0</v>
      </c>
      <c r="H40" s="16">
        <f t="shared" si="14"/>
        <v>0</v>
      </c>
      <c r="I40" s="16">
        <f t="shared" si="12"/>
        <v>662</v>
      </c>
      <c r="J40" s="26"/>
      <c r="K40" s="26"/>
    </row>
    <row r="41" spans="1:12" ht="15" x14ac:dyDescent="0.25">
      <c r="A41" s="12" t="s">
        <v>22</v>
      </c>
      <c r="B41" s="16">
        <f t="shared" si="8"/>
        <v>373</v>
      </c>
      <c r="C41" s="14">
        <f t="shared" si="7"/>
        <v>25100</v>
      </c>
      <c r="D41" s="15">
        <f t="shared" si="9"/>
        <v>9362300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373</v>
      </c>
      <c r="J41" s="26"/>
      <c r="K41" s="26"/>
    </row>
    <row r="42" spans="1:12" ht="15" x14ac:dyDescent="0.25">
      <c r="A42" s="12" t="s">
        <v>23</v>
      </c>
      <c r="B42" s="16">
        <f t="shared" si="8"/>
        <v>212</v>
      </c>
      <c r="C42" s="14">
        <f t="shared" si="7"/>
        <v>33000</v>
      </c>
      <c r="D42" s="15">
        <f t="shared" si="9"/>
        <v>6996000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212</v>
      </c>
      <c r="J42" s="26"/>
      <c r="K42" s="26"/>
    </row>
    <row r="43" spans="1:12" ht="15" x14ac:dyDescent="0.25">
      <c r="A43" s="12" t="s">
        <v>24</v>
      </c>
      <c r="B43" s="16">
        <f t="shared" si="8"/>
        <v>742</v>
      </c>
      <c r="C43" s="14">
        <f t="shared" si="7"/>
        <v>36900</v>
      </c>
      <c r="D43" s="15">
        <f t="shared" si="9"/>
        <v>27379800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14515</v>
      </c>
      <c r="C44" s="18"/>
      <c r="D44" s="19">
        <f t="shared" ref="D44:F44" si="18">SUM(D37:D43)</f>
        <v>170285200</v>
      </c>
      <c r="E44" s="17">
        <f t="shared" si="18"/>
        <v>93</v>
      </c>
      <c r="F44" s="17">
        <f t="shared" si="18"/>
        <v>1305</v>
      </c>
      <c r="G44" s="17">
        <f>SUM(G37:G43)</f>
        <v>7</v>
      </c>
      <c r="H44" s="17">
        <f>SUM(H37:H43)</f>
        <v>0</v>
      </c>
      <c r="I44" s="17">
        <f>SUM(I37:I43)</f>
        <v>15920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39300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170324500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369</v>
      </c>
      <c r="D52" s="34">
        <f>(C52*B52)</f>
        <v>3394800</v>
      </c>
      <c r="E52" s="20"/>
      <c r="F52" s="32" t="s">
        <v>18</v>
      </c>
      <c r="G52" s="33">
        <f>B52-2300</f>
        <v>6900</v>
      </c>
      <c r="H52" s="13">
        <v>274</v>
      </c>
      <c r="I52" s="34">
        <f>(H52*G52)</f>
        <v>1890600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185</v>
      </c>
      <c r="D53" s="34">
        <f t="shared" ref="D53:D58" si="20">(C53*B53)</f>
        <v>1794500</v>
      </c>
      <c r="E53" s="20"/>
      <c r="F53" s="32" t="s">
        <v>19</v>
      </c>
      <c r="G53" s="33">
        <f>B53-2300</f>
        <v>7400</v>
      </c>
      <c r="H53" s="13">
        <v>152</v>
      </c>
      <c r="I53" s="34">
        <f t="shared" ref="I53:I58" si="21">(H53*G53)</f>
        <v>1124800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26</v>
      </c>
      <c r="D54" s="34">
        <f t="shared" si="20"/>
        <v>273000</v>
      </c>
      <c r="E54" s="20"/>
      <c r="F54" s="32" t="s">
        <v>20</v>
      </c>
      <c r="G54" s="33">
        <f>B54-2900</f>
        <v>7600</v>
      </c>
      <c r="H54" s="13">
        <v>13</v>
      </c>
      <c r="I54" s="34">
        <f t="shared" si="21"/>
        <v>98800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38</v>
      </c>
      <c r="D55" s="34">
        <f t="shared" si="20"/>
        <v>566200</v>
      </c>
      <c r="E55" s="20"/>
      <c r="F55" s="32" t="s">
        <v>21</v>
      </c>
      <c r="G55" s="33">
        <f>B55-3100</f>
        <v>11800</v>
      </c>
      <c r="H55" s="13">
        <v>29</v>
      </c>
      <c r="I55" s="34">
        <f t="shared" si="21"/>
        <v>342200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66</v>
      </c>
      <c r="D56" s="34">
        <f t="shared" si="20"/>
        <v>1656600</v>
      </c>
      <c r="E56" s="20"/>
      <c r="F56" s="32" t="s">
        <v>22</v>
      </c>
      <c r="G56" s="33">
        <f>B56-3100</f>
        <v>22000</v>
      </c>
      <c r="H56" s="13">
        <v>57</v>
      </c>
      <c r="I56" s="34">
        <f t="shared" si="21"/>
        <v>1254000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26</v>
      </c>
      <c r="D57" s="34">
        <f t="shared" si="20"/>
        <v>858000</v>
      </c>
      <c r="E57" s="20"/>
      <c r="F57" s="32" t="s">
        <v>23</v>
      </c>
      <c r="G57" s="33">
        <f>B57-3100</f>
        <v>29900</v>
      </c>
      <c r="H57" s="13">
        <v>22</v>
      </c>
      <c r="I57" s="34">
        <f t="shared" si="21"/>
        <v>657800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6</v>
      </c>
      <c r="I58" s="34">
        <f t="shared" si="21"/>
        <v>202800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727</v>
      </c>
      <c r="D59" s="36">
        <f>SUM(D52:D58)</f>
        <v>9170400</v>
      </c>
      <c r="E59" s="37"/>
      <c r="F59" s="116" t="s">
        <v>39</v>
      </c>
      <c r="G59" s="116"/>
      <c r="H59" s="35">
        <f>SUM(H52:H58)</f>
        <v>553</v>
      </c>
      <c r="I59" s="36">
        <f>SUM(I52:I58)</f>
        <v>5571000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4981</v>
      </c>
      <c r="D77" s="95">
        <f>B77*C77</f>
        <v>11456300</v>
      </c>
      <c r="E77" s="3"/>
      <c r="F77" s="57" t="s">
        <v>18</v>
      </c>
      <c r="G77" s="58">
        <f t="shared" ref="G77:G83" si="24">B37</f>
        <v>10733</v>
      </c>
      <c r="H77" s="59">
        <f t="shared" ref="H77:H83" si="25">G77*200</f>
        <v>2146600</v>
      </c>
      <c r="I77" s="60">
        <f>G77*100</f>
        <v>1073300</v>
      </c>
      <c r="J77" s="61">
        <f>G77*400</f>
        <v>4293200</v>
      </c>
      <c r="K77" s="92">
        <f>G77*200</f>
        <v>2146600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497</v>
      </c>
      <c r="D78" s="95">
        <f t="shared" ref="D78:D83" si="26">B78*C78</f>
        <v>1143100</v>
      </c>
      <c r="E78" s="3"/>
      <c r="F78" s="57" t="s">
        <v>19</v>
      </c>
      <c r="G78" s="58">
        <f t="shared" si="24"/>
        <v>1081</v>
      </c>
      <c r="H78" s="59">
        <f t="shared" si="25"/>
        <v>216200</v>
      </c>
      <c r="I78" s="60">
        <f>G78*300</f>
        <v>324300</v>
      </c>
      <c r="J78" s="61">
        <f>G78*400</f>
        <v>432400</v>
      </c>
      <c r="K78" s="92">
        <f>G78*200</f>
        <v>216200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289</v>
      </c>
      <c r="D79" s="95">
        <f t="shared" si="26"/>
        <v>838100</v>
      </c>
      <c r="E79" s="3"/>
      <c r="F79" s="57" t="s">
        <v>20</v>
      </c>
      <c r="G79" s="58">
        <f t="shared" si="24"/>
        <v>717</v>
      </c>
      <c r="H79" s="59">
        <f t="shared" si="25"/>
        <v>143400</v>
      </c>
      <c r="I79" s="60">
        <f>G79*300</f>
        <v>215100</v>
      </c>
      <c r="J79" s="61">
        <f>G79*400</f>
        <v>286800</v>
      </c>
      <c r="K79" s="92">
        <f>G79*200</f>
        <v>143400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259</v>
      </c>
      <c r="D80" s="95">
        <f t="shared" si="26"/>
        <v>802900</v>
      </c>
      <c r="E80" s="3"/>
      <c r="F80" s="57" t="s">
        <v>21</v>
      </c>
      <c r="G80" s="58">
        <f t="shared" si="24"/>
        <v>657</v>
      </c>
      <c r="H80" s="59">
        <f t="shared" si="25"/>
        <v>131400</v>
      </c>
      <c r="I80" s="60">
        <f>G80*300</f>
        <v>197100</v>
      </c>
      <c r="J80" s="61">
        <f>G80*200</f>
        <v>131400</v>
      </c>
      <c r="K80" s="92">
        <f>G80*100</f>
        <v>65700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179</v>
      </c>
      <c r="D81" s="95">
        <f t="shared" si="26"/>
        <v>554900</v>
      </c>
      <c r="E81" s="3"/>
      <c r="F81" s="57" t="s">
        <v>22</v>
      </c>
      <c r="G81" s="58">
        <f t="shared" si="24"/>
        <v>373</v>
      </c>
      <c r="H81" s="59">
        <f t="shared" si="25"/>
        <v>74600</v>
      </c>
      <c r="I81" s="60">
        <f>G81*300</f>
        <v>111900</v>
      </c>
      <c r="J81" s="61">
        <f>G81*600</f>
        <v>223800</v>
      </c>
      <c r="K81" s="92">
        <f>G81*300</f>
        <v>111900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94</v>
      </c>
      <c r="D82" s="95">
        <f t="shared" si="26"/>
        <v>291400</v>
      </c>
      <c r="E82" s="3"/>
      <c r="F82" s="57" t="s">
        <v>23</v>
      </c>
      <c r="G82" s="58">
        <f t="shared" si="24"/>
        <v>212</v>
      </c>
      <c r="H82" s="59">
        <f t="shared" si="25"/>
        <v>42400</v>
      </c>
      <c r="I82" s="60">
        <f>G82*300</f>
        <v>63600</v>
      </c>
      <c r="J82" s="61">
        <f>G82*800</f>
        <v>169600</v>
      </c>
      <c r="K82" s="92">
        <f t="shared" ref="K82:K83" si="27">G82*400</f>
        <v>84800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320</v>
      </c>
      <c r="D83" s="95">
        <f t="shared" si="26"/>
        <v>992000</v>
      </c>
      <c r="E83" s="3"/>
      <c r="F83" s="57" t="s">
        <v>24</v>
      </c>
      <c r="G83" s="58">
        <f t="shared" si="24"/>
        <v>742</v>
      </c>
      <c r="H83" s="59">
        <f t="shared" si="25"/>
        <v>148400</v>
      </c>
      <c r="I83" s="60">
        <f>G83*200</f>
        <v>148400</v>
      </c>
      <c r="J83" s="61">
        <f>G83*800</f>
        <v>593600</v>
      </c>
      <c r="K83" s="92">
        <f t="shared" si="27"/>
        <v>296800</v>
      </c>
    </row>
    <row r="84" spans="1:12" ht="20.100000000000001" customHeight="1" x14ac:dyDescent="0.25">
      <c r="A84" s="119" t="s">
        <v>54</v>
      </c>
      <c r="B84" s="119"/>
      <c r="C84" s="62">
        <f>SUM(C77:C83)</f>
        <v>6619</v>
      </c>
      <c r="D84" s="97">
        <f>SUM(D77:D83)</f>
        <v>16078700</v>
      </c>
      <c r="E84" s="3"/>
      <c r="F84" s="64" t="s">
        <v>55</v>
      </c>
      <c r="G84" s="65">
        <f>SUM(G77:G83)</f>
        <v>14515</v>
      </c>
      <c r="H84" s="66">
        <f>SUM(H77:H83)</f>
        <v>2903000</v>
      </c>
      <c r="I84" s="67">
        <f>SUM(I77:I83)</f>
        <v>2133700</v>
      </c>
      <c r="J84" s="68">
        <f>SUM(J77:J83)</f>
        <v>6130800</v>
      </c>
      <c r="K84" s="93">
        <f>SUM(K77:K83)</f>
        <v>3065400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170324500</v>
      </c>
      <c r="C88" s="110"/>
      <c r="D88" s="46"/>
      <c r="E88" s="111" t="s">
        <v>57</v>
      </c>
      <c r="F88" s="111"/>
      <c r="G88" s="72">
        <f>D59+I59</f>
        <v>14741400</v>
      </c>
      <c r="H88" s="111" t="s">
        <v>58</v>
      </c>
      <c r="I88" s="111"/>
      <c r="J88" s="73">
        <f>C59+H59+E44+F44+G44</f>
        <v>2685</v>
      </c>
    </row>
    <row r="89" spans="1:12" ht="24" x14ac:dyDescent="0.25">
      <c r="A89" s="74" t="s">
        <v>59</v>
      </c>
      <c r="B89" s="112">
        <f>D59+I59+H72</f>
        <v>14741400</v>
      </c>
      <c r="C89" s="112"/>
      <c r="D89" s="75"/>
      <c r="E89" s="111" t="s">
        <v>60</v>
      </c>
      <c r="F89" s="111"/>
      <c r="G89" s="72">
        <f>D44</f>
        <v>170285200</v>
      </c>
      <c r="H89" s="111" t="s">
        <v>61</v>
      </c>
      <c r="I89" s="111"/>
      <c r="J89" s="73">
        <f>I44</f>
        <v>15920</v>
      </c>
    </row>
    <row r="90" spans="1:12" ht="17.25" customHeight="1" x14ac:dyDescent="0.25">
      <c r="A90" s="76" t="s">
        <v>62</v>
      </c>
      <c r="B90" s="103">
        <f>D84</f>
        <v>16078700</v>
      </c>
      <c r="C90" s="103"/>
      <c r="D90" s="75"/>
      <c r="E90" s="104" t="s">
        <v>63</v>
      </c>
      <c r="F90" s="105"/>
      <c r="G90" s="77">
        <f>IF(G89=0,0,G88/G89)</f>
        <v>8.6568885610728355E-2</v>
      </c>
      <c r="H90" s="104" t="s">
        <v>63</v>
      </c>
      <c r="I90" s="105"/>
      <c r="J90" s="77">
        <f>IF(J89=0,0,J88/J89)</f>
        <v>0.16865577889447236</v>
      </c>
    </row>
    <row r="91" spans="1:12" ht="17.25" customHeight="1" x14ac:dyDescent="0.25">
      <c r="A91" s="25" t="s">
        <v>64</v>
      </c>
      <c r="B91" s="106">
        <f>B88-B89-B90</f>
        <v>139504400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2903000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2133700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6130800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3065400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98"/>
  <sheetViews>
    <sheetView topLeftCell="A73" zoomScale="80" zoomScaleNormal="80" workbookViewId="0">
      <selection activeCell="H21" sqref="H2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+RIDYM!B7+16</f>
        <v>42660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8741</v>
      </c>
      <c r="C13" s="14">
        <f>RIDYM!C13</f>
        <v>9200</v>
      </c>
      <c r="D13" s="15">
        <f t="shared" ref="D13:D19" si="0">+C13*B13</f>
        <v>80417200</v>
      </c>
      <c r="E13" s="13">
        <v>60</v>
      </c>
      <c r="F13" s="13">
        <v>317</v>
      </c>
      <c r="G13" s="13">
        <v>0</v>
      </c>
      <c r="H13" s="13">
        <v>0</v>
      </c>
      <c r="I13" s="16">
        <f>B13+E13+F13+G13+H13</f>
        <v>9118</v>
      </c>
    </row>
    <row r="14" spans="1:12" ht="15" x14ac:dyDescent="0.25">
      <c r="A14" s="12" t="s">
        <v>19</v>
      </c>
      <c r="B14" s="13">
        <v>1027</v>
      </c>
      <c r="C14" s="14">
        <f>RIDYM!C14</f>
        <v>9700</v>
      </c>
      <c r="D14" s="15">
        <f t="shared" si="0"/>
        <v>9961900</v>
      </c>
      <c r="E14" s="13">
        <v>0</v>
      </c>
      <c r="F14" s="13">
        <v>278</v>
      </c>
      <c r="G14" s="13">
        <v>1</v>
      </c>
      <c r="H14" s="13">
        <v>0</v>
      </c>
      <c r="I14" s="16">
        <f t="shared" ref="I14:I19" si="1">B14+E14+F14+G14+H14</f>
        <v>1306</v>
      </c>
    </row>
    <row r="15" spans="1:12" ht="15" x14ac:dyDescent="0.25">
      <c r="A15" s="12" t="s">
        <v>20</v>
      </c>
      <c r="B15" s="13">
        <v>372</v>
      </c>
      <c r="C15" s="14">
        <f>RIDYM!C15</f>
        <v>10500</v>
      </c>
      <c r="D15" s="15">
        <f t="shared" si="0"/>
        <v>3906000</v>
      </c>
      <c r="E15" s="13">
        <v>5</v>
      </c>
      <c r="F15" s="13">
        <v>1</v>
      </c>
      <c r="G15" s="13">
        <v>0</v>
      </c>
      <c r="H15" s="13">
        <v>0</v>
      </c>
      <c r="I15" s="16">
        <f t="shared" si="1"/>
        <v>378</v>
      </c>
    </row>
    <row r="16" spans="1:12" ht="15" x14ac:dyDescent="0.25">
      <c r="A16" s="12" t="s">
        <v>21</v>
      </c>
      <c r="B16" s="13">
        <v>244</v>
      </c>
      <c r="C16" s="14">
        <f>RIDYM!C16</f>
        <v>14900</v>
      </c>
      <c r="D16" s="15">
        <f t="shared" si="0"/>
        <v>3635600</v>
      </c>
      <c r="E16" s="13">
        <v>0</v>
      </c>
      <c r="F16" s="13">
        <v>2</v>
      </c>
      <c r="G16" s="13">
        <v>0</v>
      </c>
      <c r="H16" s="13">
        <v>0</v>
      </c>
      <c r="I16" s="16">
        <f t="shared" si="1"/>
        <v>246</v>
      </c>
    </row>
    <row r="17" spans="1:9" ht="15" x14ac:dyDescent="0.25">
      <c r="A17" s="12" t="s">
        <v>22</v>
      </c>
      <c r="B17" s="13">
        <v>300</v>
      </c>
      <c r="C17" s="14">
        <f>RIDYM!C17</f>
        <v>25100</v>
      </c>
      <c r="D17" s="15">
        <f t="shared" si="0"/>
        <v>7530000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300</v>
      </c>
    </row>
    <row r="18" spans="1:9" ht="15" x14ac:dyDescent="0.25">
      <c r="A18" s="12" t="s">
        <v>23</v>
      </c>
      <c r="B18" s="13">
        <v>55</v>
      </c>
      <c r="C18" s="14">
        <f>RIDYM!C18</f>
        <v>33000</v>
      </c>
      <c r="D18" s="15">
        <f t="shared" si="0"/>
        <v>1815000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55</v>
      </c>
    </row>
    <row r="19" spans="1:9" ht="15" x14ac:dyDescent="0.25">
      <c r="A19" s="12" t="s">
        <v>24</v>
      </c>
      <c r="B19" s="13">
        <v>146</v>
      </c>
      <c r="C19" s="14">
        <f>RIDYM!C19</f>
        <v>36900</v>
      </c>
      <c r="D19" s="15">
        <f t="shared" si="0"/>
        <v>5387400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146</v>
      </c>
    </row>
    <row r="20" spans="1:9" s="2" customFormat="1" ht="15" x14ac:dyDescent="0.25">
      <c r="A20" s="12" t="s">
        <v>25</v>
      </c>
      <c r="B20" s="17">
        <f>SUM(B13:B19)</f>
        <v>10885</v>
      </c>
      <c r="C20" s="18"/>
      <c r="D20" s="19">
        <f t="shared" ref="D20:I20" si="2">SUM(D13:D19)</f>
        <v>112653100</v>
      </c>
      <c r="E20" s="17">
        <f t="shared" si="2"/>
        <v>65</v>
      </c>
      <c r="F20" s="17">
        <f t="shared" si="2"/>
        <v>598</v>
      </c>
      <c r="G20" s="17">
        <f t="shared" si="2"/>
        <v>1</v>
      </c>
      <c r="H20" s="17">
        <f t="shared" si="2"/>
        <v>0</v>
      </c>
      <c r="I20" s="17">
        <f t="shared" si="2"/>
        <v>11549</v>
      </c>
    </row>
    <row r="21" spans="1:9" ht="15" x14ac:dyDescent="0.25">
      <c r="A21" s="20" t="s">
        <v>26</v>
      </c>
      <c r="B21" s="21"/>
      <c r="C21" s="21"/>
      <c r="D21" s="22">
        <v>16900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112670000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5590</v>
      </c>
      <c r="C25" s="14">
        <f t="shared" si="3"/>
        <v>9200</v>
      </c>
      <c r="D25" s="15">
        <f t="shared" ref="D25:D31" si="4">+C25*B25</f>
        <v>51428000</v>
      </c>
      <c r="E25" s="13">
        <v>50</v>
      </c>
      <c r="F25" s="13">
        <v>286</v>
      </c>
      <c r="G25" s="13">
        <v>1</v>
      </c>
      <c r="H25" s="13">
        <v>0</v>
      </c>
      <c r="I25" s="16">
        <f>B25+E25+F25+G25+H25</f>
        <v>5927</v>
      </c>
    </row>
    <row r="26" spans="1:9" ht="15" x14ac:dyDescent="0.25">
      <c r="A26" s="12" t="s">
        <v>19</v>
      </c>
      <c r="B26" s="13">
        <v>745</v>
      </c>
      <c r="C26" s="14">
        <f t="shared" si="3"/>
        <v>9700</v>
      </c>
      <c r="D26" s="15">
        <f t="shared" si="4"/>
        <v>7226500</v>
      </c>
      <c r="E26" s="13">
        <v>0</v>
      </c>
      <c r="F26" s="13">
        <v>329</v>
      </c>
      <c r="G26" s="13">
        <v>1</v>
      </c>
      <c r="H26" s="13">
        <v>0</v>
      </c>
      <c r="I26" s="16">
        <f t="shared" ref="I26:I31" si="5">B26+E26+F26+G26+H26</f>
        <v>1075</v>
      </c>
    </row>
    <row r="27" spans="1:9" ht="15" x14ac:dyDescent="0.25">
      <c r="A27" s="12" t="s">
        <v>20</v>
      </c>
      <c r="B27" s="13">
        <v>258</v>
      </c>
      <c r="C27" s="14">
        <f t="shared" si="3"/>
        <v>10500</v>
      </c>
      <c r="D27" s="15">
        <f t="shared" si="4"/>
        <v>2709000</v>
      </c>
      <c r="E27" s="13">
        <v>5</v>
      </c>
      <c r="F27" s="13">
        <v>0</v>
      </c>
      <c r="G27" s="13">
        <v>0</v>
      </c>
      <c r="H27" s="13">
        <v>0</v>
      </c>
      <c r="I27" s="16">
        <f t="shared" si="5"/>
        <v>263</v>
      </c>
    </row>
    <row r="28" spans="1:9" ht="15" x14ac:dyDescent="0.25">
      <c r="A28" s="12" t="s">
        <v>21</v>
      </c>
      <c r="B28" s="13">
        <v>170</v>
      </c>
      <c r="C28" s="14">
        <f t="shared" si="3"/>
        <v>14900</v>
      </c>
      <c r="D28" s="15">
        <f t="shared" si="4"/>
        <v>2533000</v>
      </c>
      <c r="E28" s="13">
        <v>3</v>
      </c>
      <c r="F28" s="13">
        <v>1</v>
      </c>
      <c r="G28" s="13">
        <v>0</v>
      </c>
      <c r="H28" s="13">
        <v>0</v>
      </c>
      <c r="I28" s="16">
        <f t="shared" si="5"/>
        <v>174</v>
      </c>
    </row>
    <row r="29" spans="1:9" ht="15" x14ac:dyDescent="0.25">
      <c r="A29" s="12" t="s">
        <v>22</v>
      </c>
      <c r="B29" s="13">
        <v>292</v>
      </c>
      <c r="C29" s="14">
        <f t="shared" si="3"/>
        <v>25100</v>
      </c>
      <c r="D29" s="15">
        <f t="shared" si="4"/>
        <v>7329200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292</v>
      </c>
    </row>
    <row r="30" spans="1:9" ht="15" x14ac:dyDescent="0.25">
      <c r="A30" s="12" t="s">
        <v>23</v>
      </c>
      <c r="B30" s="13">
        <v>36</v>
      </c>
      <c r="C30" s="14">
        <f t="shared" si="3"/>
        <v>33000</v>
      </c>
      <c r="D30" s="15">
        <f t="shared" si="4"/>
        <v>1188000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36</v>
      </c>
    </row>
    <row r="31" spans="1:9" ht="15" x14ac:dyDescent="0.25">
      <c r="A31" s="12" t="s">
        <v>24</v>
      </c>
      <c r="B31" s="13">
        <v>107</v>
      </c>
      <c r="C31" s="14">
        <f t="shared" si="3"/>
        <v>36900</v>
      </c>
      <c r="D31" s="15">
        <f t="shared" si="4"/>
        <v>3948300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107</v>
      </c>
    </row>
    <row r="32" spans="1:9" s="2" customFormat="1" ht="15" x14ac:dyDescent="0.25">
      <c r="A32" s="12" t="s">
        <v>25</v>
      </c>
      <c r="B32" s="17">
        <f>SUM(B25:B31)</f>
        <v>7198</v>
      </c>
      <c r="C32" s="18"/>
      <c r="D32" s="19">
        <f t="shared" ref="D32:I32" si="6">SUM(D25:D31)</f>
        <v>76362000</v>
      </c>
      <c r="E32" s="17">
        <f t="shared" si="6"/>
        <v>58</v>
      </c>
      <c r="F32" s="17">
        <f t="shared" si="6"/>
        <v>616</v>
      </c>
      <c r="G32" s="17">
        <f t="shared" si="6"/>
        <v>2</v>
      </c>
      <c r="H32" s="17">
        <f t="shared" si="6"/>
        <v>0</v>
      </c>
      <c r="I32" s="17">
        <f t="shared" si="6"/>
        <v>7874</v>
      </c>
    </row>
    <row r="33" spans="1:12" ht="15" x14ac:dyDescent="0.25">
      <c r="A33" s="20" t="s">
        <v>26</v>
      </c>
      <c r="B33" s="21"/>
      <c r="C33" s="21"/>
      <c r="D33" s="22">
        <v>17700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76379700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14331</v>
      </c>
      <c r="C37" s="14">
        <f t="shared" si="7"/>
        <v>9200</v>
      </c>
      <c r="D37" s="15">
        <f t="shared" ref="D37:D43" si="9">+D13+D25</f>
        <v>131845200</v>
      </c>
      <c r="E37" s="16">
        <f t="shared" ref="E37:H43" si="10">E25+E13</f>
        <v>110</v>
      </c>
      <c r="F37" s="16">
        <f t="shared" si="10"/>
        <v>603</v>
      </c>
      <c r="G37" s="16">
        <f t="shared" si="10"/>
        <v>1</v>
      </c>
      <c r="H37" s="16">
        <f t="shared" si="10"/>
        <v>0</v>
      </c>
      <c r="I37" s="16">
        <f>B37+E37+F37+G37+H37</f>
        <v>15045</v>
      </c>
      <c r="J37" s="26"/>
      <c r="K37" s="26"/>
    </row>
    <row r="38" spans="1:12" ht="15" x14ac:dyDescent="0.25">
      <c r="A38" s="12" t="s">
        <v>19</v>
      </c>
      <c r="B38" s="16">
        <f t="shared" si="8"/>
        <v>1772</v>
      </c>
      <c r="C38" s="14">
        <f t="shared" si="7"/>
        <v>9700</v>
      </c>
      <c r="D38" s="15">
        <f t="shared" si="9"/>
        <v>17188400</v>
      </c>
      <c r="E38" s="16">
        <f t="shared" si="10"/>
        <v>0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2381</v>
      </c>
      <c r="J38" s="26"/>
      <c r="K38" s="26"/>
    </row>
    <row r="39" spans="1:12" ht="15" x14ac:dyDescent="0.25">
      <c r="A39" s="12" t="s">
        <v>20</v>
      </c>
      <c r="B39" s="16">
        <f t="shared" si="8"/>
        <v>630</v>
      </c>
      <c r="C39" s="14">
        <f t="shared" si="7"/>
        <v>10500</v>
      </c>
      <c r="D39" s="15">
        <f t="shared" si="9"/>
        <v>6615000</v>
      </c>
      <c r="E39" s="16">
        <f t="shared" si="10"/>
        <v>10</v>
      </c>
      <c r="F39" s="16">
        <f t="shared" si="10"/>
        <v>1</v>
      </c>
      <c r="G39" s="16">
        <f t="shared" ref="G39:H39" si="13">G27+G15</f>
        <v>0</v>
      </c>
      <c r="H39" s="16">
        <f t="shared" si="13"/>
        <v>0</v>
      </c>
      <c r="I39" s="16">
        <f t="shared" si="12"/>
        <v>641</v>
      </c>
      <c r="J39" s="26"/>
      <c r="K39" s="26"/>
    </row>
    <row r="40" spans="1:12" ht="15" x14ac:dyDescent="0.25">
      <c r="A40" s="12" t="s">
        <v>21</v>
      </c>
      <c r="B40" s="16">
        <f t="shared" si="8"/>
        <v>414</v>
      </c>
      <c r="C40" s="14">
        <f t="shared" si="7"/>
        <v>14900</v>
      </c>
      <c r="D40" s="15">
        <f t="shared" si="9"/>
        <v>6168600</v>
      </c>
      <c r="E40" s="16">
        <f t="shared" si="10"/>
        <v>3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420</v>
      </c>
      <c r="J40" s="26"/>
      <c r="K40" s="26"/>
    </row>
    <row r="41" spans="1:12" ht="15" x14ac:dyDescent="0.25">
      <c r="A41" s="12" t="s">
        <v>22</v>
      </c>
      <c r="B41" s="16">
        <f t="shared" si="8"/>
        <v>592</v>
      </c>
      <c r="C41" s="14">
        <f t="shared" si="7"/>
        <v>25100</v>
      </c>
      <c r="D41" s="15">
        <f t="shared" si="9"/>
        <v>14859200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592</v>
      </c>
      <c r="J41" s="26"/>
      <c r="K41" s="26"/>
    </row>
    <row r="42" spans="1:12" ht="15" x14ac:dyDescent="0.25">
      <c r="A42" s="12" t="s">
        <v>23</v>
      </c>
      <c r="B42" s="16">
        <f t="shared" si="8"/>
        <v>91</v>
      </c>
      <c r="C42" s="14">
        <f t="shared" si="7"/>
        <v>33000</v>
      </c>
      <c r="D42" s="15">
        <f t="shared" si="9"/>
        <v>3003000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91</v>
      </c>
      <c r="J42" s="26"/>
      <c r="K42" s="26"/>
    </row>
    <row r="43" spans="1:12" ht="15" x14ac:dyDescent="0.25">
      <c r="A43" s="12" t="s">
        <v>24</v>
      </c>
      <c r="B43" s="16">
        <f t="shared" si="8"/>
        <v>253</v>
      </c>
      <c r="C43" s="14">
        <f t="shared" si="7"/>
        <v>36900</v>
      </c>
      <c r="D43" s="15">
        <f t="shared" si="9"/>
        <v>9335700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253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18083</v>
      </c>
      <c r="C44" s="18"/>
      <c r="D44" s="19">
        <f t="shared" ref="D44:F44" si="18">SUM(D37:D43)</f>
        <v>189015100</v>
      </c>
      <c r="E44" s="17">
        <f t="shared" si="18"/>
        <v>123</v>
      </c>
      <c r="F44" s="17">
        <f t="shared" si="18"/>
        <v>1214</v>
      </c>
      <c r="G44" s="17">
        <f>SUM(G37:G43)</f>
        <v>3</v>
      </c>
      <c r="H44" s="17">
        <f>SUM(H37:H43)</f>
        <v>0</v>
      </c>
      <c r="I44" s="17">
        <f>SUM(I37:I43)</f>
        <v>19423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34600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189049700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878</v>
      </c>
      <c r="D52" s="34">
        <f>(C52*B52)</f>
        <v>8077600</v>
      </c>
      <c r="E52" s="20"/>
      <c r="F52" s="32" t="s">
        <v>18</v>
      </c>
      <c r="G52" s="33">
        <f>B52-2300</f>
        <v>6900</v>
      </c>
      <c r="H52" s="13">
        <v>225</v>
      </c>
      <c r="I52" s="34">
        <f>(H52*G52)</f>
        <v>1552500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317</v>
      </c>
      <c r="D53" s="34">
        <f t="shared" ref="D53:D58" si="20">(C53*B53)</f>
        <v>3074900</v>
      </c>
      <c r="E53" s="20"/>
      <c r="F53" s="32" t="s">
        <v>19</v>
      </c>
      <c r="G53" s="33">
        <f>B53-2300</f>
        <v>7400</v>
      </c>
      <c r="H53" s="13">
        <v>193</v>
      </c>
      <c r="I53" s="34">
        <f t="shared" ref="I53:I58" si="21">(H53*G53)</f>
        <v>1428200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43</v>
      </c>
      <c r="D54" s="34">
        <f t="shared" si="20"/>
        <v>451500</v>
      </c>
      <c r="E54" s="20"/>
      <c r="F54" s="32" t="s">
        <v>20</v>
      </c>
      <c r="G54" s="33">
        <f>B54-2900</f>
        <v>7600</v>
      </c>
      <c r="H54" s="13">
        <v>25</v>
      </c>
      <c r="I54" s="34">
        <f t="shared" si="21"/>
        <v>190000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64</v>
      </c>
      <c r="D55" s="34">
        <f t="shared" si="20"/>
        <v>953600</v>
      </c>
      <c r="E55" s="20"/>
      <c r="F55" s="32" t="s">
        <v>21</v>
      </c>
      <c r="G55" s="33">
        <f>B55-3100</f>
        <v>11800</v>
      </c>
      <c r="H55" s="13">
        <v>39</v>
      </c>
      <c r="I55" s="34">
        <f t="shared" si="21"/>
        <v>460200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234</v>
      </c>
      <c r="D56" s="34">
        <f t="shared" si="20"/>
        <v>5873400</v>
      </c>
      <c r="E56" s="20"/>
      <c r="F56" s="32" t="s">
        <v>22</v>
      </c>
      <c r="G56" s="33">
        <f>B56-3100</f>
        <v>22000</v>
      </c>
      <c r="H56" s="13">
        <v>233</v>
      </c>
      <c r="I56" s="34">
        <f t="shared" si="21"/>
        <v>5126000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30</v>
      </c>
      <c r="D57" s="34">
        <f t="shared" si="20"/>
        <v>990000</v>
      </c>
      <c r="E57" s="20"/>
      <c r="F57" s="32" t="s">
        <v>23</v>
      </c>
      <c r="G57" s="33">
        <f>B57-3100</f>
        <v>29900</v>
      </c>
      <c r="H57" s="13">
        <v>20</v>
      </c>
      <c r="I57" s="34">
        <f t="shared" si="21"/>
        <v>598000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6</v>
      </c>
      <c r="D58" s="34">
        <f t="shared" si="20"/>
        <v>221400</v>
      </c>
      <c r="E58" s="20"/>
      <c r="F58" s="32" t="s">
        <v>24</v>
      </c>
      <c r="G58" s="33">
        <f>B58-3100</f>
        <v>33800</v>
      </c>
      <c r="H58" s="13">
        <v>2</v>
      </c>
      <c r="I58" s="34">
        <f t="shared" si="21"/>
        <v>67600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1572</v>
      </c>
      <c r="D59" s="36">
        <f>SUM(D52:D58)</f>
        <v>19642400</v>
      </c>
      <c r="E59" s="37"/>
      <c r="F59" s="116" t="s">
        <v>39</v>
      </c>
      <c r="G59" s="116"/>
      <c r="H59" s="35">
        <f>SUM(H52:H58)</f>
        <v>737</v>
      </c>
      <c r="I59" s="36">
        <f>SUM(I52:I58)</f>
        <v>9422500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3354</v>
      </c>
      <c r="D77" s="95">
        <f>B77*C77</f>
        <v>7714200</v>
      </c>
      <c r="E77" s="3"/>
      <c r="F77" s="57" t="s">
        <v>18</v>
      </c>
      <c r="G77" s="58">
        <f t="shared" ref="G77:G83" si="24">B37</f>
        <v>14331</v>
      </c>
      <c r="H77" s="59">
        <f t="shared" ref="H77:H83" si="25">G77*200</f>
        <v>2866200</v>
      </c>
      <c r="I77" s="60">
        <f>G77*100</f>
        <v>1433100</v>
      </c>
      <c r="J77" s="61">
        <f>G77*400</f>
        <v>5732400</v>
      </c>
      <c r="K77" s="92">
        <f>G77*200</f>
        <v>2866200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692</v>
      </c>
      <c r="D78" s="95">
        <f t="shared" ref="D78:D83" si="26">B78*C78</f>
        <v>1591600</v>
      </c>
      <c r="E78" s="3"/>
      <c r="F78" s="57" t="s">
        <v>19</v>
      </c>
      <c r="G78" s="58">
        <f t="shared" si="24"/>
        <v>1772</v>
      </c>
      <c r="H78" s="59">
        <f t="shared" si="25"/>
        <v>354400</v>
      </c>
      <c r="I78" s="60">
        <f>G78*300</f>
        <v>531600</v>
      </c>
      <c r="J78" s="61">
        <f>G78*400</f>
        <v>708800</v>
      </c>
      <c r="K78" s="92">
        <f>G78*200</f>
        <v>354400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233</v>
      </c>
      <c r="D79" s="95">
        <f t="shared" si="26"/>
        <v>675700</v>
      </c>
      <c r="E79" s="3"/>
      <c r="F79" s="57" t="s">
        <v>20</v>
      </c>
      <c r="G79" s="58">
        <f t="shared" si="24"/>
        <v>630</v>
      </c>
      <c r="H79" s="59">
        <f t="shared" si="25"/>
        <v>126000</v>
      </c>
      <c r="I79" s="60">
        <f>G79*300</f>
        <v>189000</v>
      </c>
      <c r="J79" s="61">
        <f>G79*400</f>
        <v>252000</v>
      </c>
      <c r="K79" s="92">
        <f>G79*200</f>
        <v>126000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155</v>
      </c>
      <c r="D80" s="95">
        <f t="shared" si="26"/>
        <v>480500</v>
      </c>
      <c r="E80" s="3"/>
      <c r="F80" s="57" t="s">
        <v>21</v>
      </c>
      <c r="G80" s="58">
        <f t="shared" si="24"/>
        <v>414</v>
      </c>
      <c r="H80" s="59">
        <f t="shared" si="25"/>
        <v>82800</v>
      </c>
      <c r="I80" s="60">
        <f>G80*300</f>
        <v>124200</v>
      </c>
      <c r="J80" s="61">
        <f>G80*200</f>
        <v>82800</v>
      </c>
      <c r="K80" s="92">
        <f>G80*100</f>
        <v>41400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276</v>
      </c>
      <c r="D81" s="95">
        <f t="shared" si="26"/>
        <v>855600</v>
      </c>
      <c r="E81" s="3"/>
      <c r="F81" s="57" t="s">
        <v>22</v>
      </c>
      <c r="G81" s="58">
        <f t="shared" si="24"/>
        <v>592</v>
      </c>
      <c r="H81" s="59">
        <f t="shared" si="25"/>
        <v>118400</v>
      </c>
      <c r="I81" s="60">
        <f>G81*300</f>
        <v>177600</v>
      </c>
      <c r="J81" s="61">
        <f>G81*600</f>
        <v>355200</v>
      </c>
      <c r="K81" s="92">
        <f>G81*300</f>
        <v>177600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29</v>
      </c>
      <c r="D82" s="95">
        <f t="shared" si="26"/>
        <v>89900</v>
      </c>
      <c r="E82" s="3"/>
      <c r="F82" s="57" t="s">
        <v>23</v>
      </c>
      <c r="G82" s="58">
        <f t="shared" si="24"/>
        <v>91</v>
      </c>
      <c r="H82" s="59">
        <f t="shared" si="25"/>
        <v>18200</v>
      </c>
      <c r="I82" s="60">
        <f>G82*300</f>
        <v>27300</v>
      </c>
      <c r="J82" s="61">
        <f>G82*800</f>
        <v>72800</v>
      </c>
      <c r="K82" s="92">
        <f t="shared" ref="K82:K83" si="27">G82*400</f>
        <v>36400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94</v>
      </c>
      <c r="D83" s="95">
        <f t="shared" si="26"/>
        <v>291400</v>
      </c>
      <c r="E83" s="3"/>
      <c r="F83" s="57" t="s">
        <v>24</v>
      </c>
      <c r="G83" s="58">
        <f t="shared" si="24"/>
        <v>253</v>
      </c>
      <c r="H83" s="59">
        <f t="shared" si="25"/>
        <v>50600</v>
      </c>
      <c r="I83" s="60">
        <f>G83*200</f>
        <v>50600</v>
      </c>
      <c r="J83" s="61">
        <f>G83*800</f>
        <v>202400</v>
      </c>
      <c r="K83" s="92">
        <f t="shared" si="27"/>
        <v>101200</v>
      </c>
    </row>
    <row r="84" spans="1:12" ht="20.100000000000001" customHeight="1" x14ac:dyDescent="0.25">
      <c r="A84" s="119" t="s">
        <v>54</v>
      </c>
      <c r="B84" s="119"/>
      <c r="C84" s="62">
        <f>SUM(C77:C83)</f>
        <v>4833</v>
      </c>
      <c r="D84" s="97">
        <f>SUM(D77:D83)</f>
        <v>11698900</v>
      </c>
      <c r="E84" s="3"/>
      <c r="F84" s="64" t="s">
        <v>55</v>
      </c>
      <c r="G84" s="65">
        <f>SUM(G77:G83)</f>
        <v>18083</v>
      </c>
      <c r="H84" s="66">
        <f>SUM(H77:H83)</f>
        <v>3616600</v>
      </c>
      <c r="I84" s="67">
        <f>SUM(I77:I83)</f>
        <v>2533400</v>
      </c>
      <c r="J84" s="68">
        <f>SUM(J77:J83)</f>
        <v>7406400</v>
      </c>
      <c r="K84" s="93">
        <f>SUM(K77:K83)</f>
        <v>3703200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189049700</v>
      </c>
      <c r="C88" s="110"/>
      <c r="D88" s="46"/>
      <c r="E88" s="111" t="s">
        <v>57</v>
      </c>
      <c r="F88" s="111"/>
      <c r="G88" s="72">
        <f>D59+I59</f>
        <v>29064900</v>
      </c>
      <c r="H88" s="111" t="s">
        <v>58</v>
      </c>
      <c r="I88" s="111"/>
      <c r="J88" s="73">
        <f>C59+H59+E44+F44+G44</f>
        <v>3649</v>
      </c>
    </row>
    <row r="89" spans="1:12" ht="24" x14ac:dyDescent="0.25">
      <c r="A89" s="74" t="s">
        <v>59</v>
      </c>
      <c r="B89" s="112">
        <f>D59+I59+H72</f>
        <v>29064900</v>
      </c>
      <c r="C89" s="112"/>
      <c r="D89" s="75"/>
      <c r="E89" s="111" t="s">
        <v>60</v>
      </c>
      <c r="F89" s="111"/>
      <c r="G89" s="72">
        <f>D44</f>
        <v>189015100</v>
      </c>
      <c r="H89" s="111" t="s">
        <v>61</v>
      </c>
      <c r="I89" s="111"/>
      <c r="J89" s="73">
        <f>I44</f>
        <v>19423</v>
      </c>
    </row>
    <row r="90" spans="1:12" ht="17.25" customHeight="1" x14ac:dyDescent="0.25">
      <c r="A90" s="76" t="s">
        <v>62</v>
      </c>
      <c r="B90" s="103">
        <f>D84</f>
        <v>11698900</v>
      </c>
      <c r="C90" s="103"/>
      <c r="D90" s="75"/>
      <c r="E90" s="104" t="s">
        <v>63</v>
      </c>
      <c r="F90" s="105"/>
      <c r="G90" s="77">
        <f>IF(G89=0,0,G88/G89)</f>
        <v>0.15377025433417754</v>
      </c>
      <c r="H90" s="104" t="s">
        <v>63</v>
      </c>
      <c r="I90" s="105"/>
      <c r="J90" s="77">
        <f>IF(J89=0,0,J88/J89)</f>
        <v>0.18787005097049889</v>
      </c>
    </row>
    <row r="91" spans="1:12" ht="17.25" customHeight="1" x14ac:dyDescent="0.25">
      <c r="A91" s="25" t="s">
        <v>64</v>
      </c>
      <c r="B91" s="106">
        <f>B88-B89-B90</f>
        <v>148285900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3616600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2533400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7406400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3703200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98"/>
  <sheetViews>
    <sheetView topLeftCell="A79" zoomScale="80" zoomScaleNormal="80" workbookViewId="0">
      <selection activeCell="G96" sqref="G96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+RIDYM!B7+17</f>
        <v>42661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3027</v>
      </c>
      <c r="C13" s="14">
        <f>RIDYM!C13</f>
        <v>9200</v>
      </c>
      <c r="D13" s="15">
        <f t="shared" ref="D13:D19" si="0">+C13*B13</f>
        <v>27848400</v>
      </c>
      <c r="E13" s="13">
        <v>57</v>
      </c>
      <c r="F13" s="13">
        <v>395</v>
      </c>
      <c r="G13" s="13">
        <v>0</v>
      </c>
      <c r="H13" s="13">
        <v>0</v>
      </c>
      <c r="I13" s="16">
        <f>B13+E13+F13+G13+H13</f>
        <v>3479</v>
      </c>
    </row>
    <row r="14" spans="1:12" ht="15" x14ac:dyDescent="0.25">
      <c r="A14" s="12" t="s">
        <v>19</v>
      </c>
      <c r="B14" s="13">
        <v>497</v>
      </c>
      <c r="C14" s="14">
        <f>RIDYM!C14</f>
        <v>9700</v>
      </c>
      <c r="D14" s="15">
        <f t="shared" si="0"/>
        <v>4820900</v>
      </c>
      <c r="E14" s="13">
        <v>0</v>
      </c>
      <c r="F14" s="13">
        <v>296</v>
      </c>
      <c r="G14" s="13">
        <v>1</v>
      </c>
      <c r="H14" s="13">
        <v>0</v>
      </c>
      <c r="I14" s="16">
        <f t="shared" ref="I14:I19" si="1">B14+E14+F14+G14+H14</f>
        <v>794</v>
      </c>
    </row>
    <row r="15" spans="1:12" ht="15" x14ac:dyDescent="0.25">
      <c r="A15" s="12" t="s">
        <v>20</v>
      </c>
      <c r="B15" s="13">
        <v>709</v>
      </c>
      <c r="C15" s="14">
        <f>RIDYM!C15</f>
        <v>10500</v>
      </c>
      <c r="D15" s="15">
        <f t="shared" si="0"/>
        <v>7444500</v>
      </c>
      <c r="E15" s="13">
        <v>2</v>
      </c>
      <c r="F15" s="13">
        <v>3</v>
      </c>
      <c r="G15" s="13">
        <v>0</v>
      </c>
      <c r="H15" s="13">
        <v>0</v>
      </c>
      <c r="I15" s="16">
        <f t="shared" si="1"/>
        <v>714</v>
      </c>
    </row>
    <row r="16" spans="1:12" ht="15" x14ac:dyDescent="0.25">
      <c r="A16" s="12" t="s">
        <v>21</v>
      </c>
      <c r="B16" s="13">
        <v>481</v>
      </c>
      <c r="C16" s="14">
        <f>RIDYM!C16</f>
        <v>14900</v>
      </c>
      <c r="D16" s="15">
        <f t="shared" si="0"/>
        <v>7166900</v>
      </c>
      <c r="E16" s="13">
        <v>1</v>
      </c>
      <c r="F16" s="13">
        <v>11</v>
      </c>
      <c r="G16" s="13">
        <v>0</v>
      </c>
      <c r="H16" s="13">
        <v>0</v>
      </c>
      <c r="I16" s="16">
        <f t="shared" si="1"/>
        <v>493</v>
      </c>
    </row>
    <row r="17" spans="1:9" ht="15" x14ac:dyDescent="0.25">
      <c r="A17" s="12" t="s">
        <v>22</v>
      </c>
      <c r="B17" s="13">
        <v>512</v>
      </c>
      <c r="C17" s="14">
        <f>RIDYM!C17</f>
        <v>25100</v>
      </c>
      <c r="D17" s="15">
        <f t="shared" si="0"/>
        <v>12851200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512</v>
      </c>
    </row>
    <row r="18" spans="1:9" ht="15" x14ac:dyDescent="0.25">
      <c r="A18" s="12" t="s">
        <v>23</v>
      </c>
      <c r="B18" s="13">
        <v>82</v>
      </c>
      <c r="C18" s="14">
        <f>RIDYM!C18</f>
        <v>33000</v>
      </c>
      <c r="D18" s="15">
        <f t="shared" si="0"/>
        <v>2706000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82</v>
      </c>
    </row>
    <row r="19" spans="1:9" ht="15" x14ac:dyDescent="0.25">
      <c r="A19" s="12" t="s">
        <v>24</v>
      </c>
      <c r="B19" s="13">
        <v>206</v>
      </c>
      <c r="C19" s="14">
        <f>RIDYM!C19</f>
        <v>36900</v>
      </c>
      <c r="D19" s="15">
        <f t="shared" si="0"/>
        <v>7601400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206</v>
      </c>
    </row>
    <row r="20" spans="1:9" s="2" customFormat="1" ht="15" x14ac:dyDescent="0.25">
      <c r="A20" s="12" t="s">
        <v>25</v>
      </c>
      <c r="B20" s="17">
        <f>SUM(B13:B19)</f>
        <v>5514</v>
      </c>
      <c r="C20" s="18"/>
      <c r="D20" s="19">
        <f t="shared" ref="D20:I20" si="2">SUM(D13:D19)</f>
        <v>70439300</v>
      </c>
      <c r="E20" s="17">
        <f t="shared" si="2"/>
        <v>60</v>
      </c>
      <c r="F20" s="17">
        <f t="shared" si="2"/>
        <v>705</v>
      </c>
      <c r="G20" s="17">
        <f t="shared" si="2"/>
        <v>1</v>
      </c>
      <c r="H20" s="17">
        <f t="shared" si="2"/>
        <v>0</v>
      </c>
      <c r="I20" s="17">
        <f t="shared" si="2"/>
        <v>6280</v>
      </c>
    </row>
    <row r="21" spans="1:9" ht="15" x14ac:dyDescent="0.25">
      <c r="A21" s="20" t="s">
        <v>26</v>
      </c>
      <c r="B21" s="21"/>
      <c r="C21" s="21"/>
      <c r="D21" s="22">
        <v>3000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70442300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2825</v>
      </c>
      <c r="C25" s="14">
        <f t="shared" si="3"/>
        <v>9200</v>
      </c>
      <c r="D25" s="15">
        <f t="shared" ref="D25:D31" si="4">+C25*B25</f>
        <v>25990000</v>
      </c>
      <c r="E25" s="13">
        <v>56</v>
      </c>
      <c r="F25" s="13">
        <v>402</v>
      </c>
      <c r="G25" s="13">
        <v>0</v>
      </c>
      <c r="H25" s="13">
        <v>0</v>
      </c>
      <c r="I25" s="16">
        <f>B25+E25+F25+G25+H25</f>
        <v>3283</v>
      </c>
    </row>
    <row r="26" spans="1:9" ht="15" x14ac:dyDescent="0.25">
      <c r="A26" s="12" t="s">
        <v>19</v>
      </c>
      <c r="B26" s="13">
        <v>473</v>
      </c>
      <c r="C26" s="14">
        <f t="shared" si="3"/>
        <v>9700</v>
      </c>
      <c r="D26" s="15">
        <f t="shared" si="4"/>
        <v>4588100</v>
      </c>
      <c r="E26" s="13">
        <v>0</v>
      </c>
      <c r="F26" s="13">
        <v>324</v>
      </c>
      <c r="G26" s="13">
        <v>1</v>
      </c>
      <c r="H26" s="13">
        <v>0</v>
      </c>
      <c r="I26" s="16">
        <f t="shared" ref="I26:I31" si="5">B26+E26+F26+G26+H26</f>
        <v>798</v>
      </c>
    </row>
    <row r="27" spans="1:9" ht="15" x14ac:dyDescent="0.25">
      <c r="A27" s="12" t="s">
        <v>20</v>
      </c>
      <c r="B27" s="13">
        <v>857</v>
      </c>
      <c r="C27" s="14">
        <f t="shared" si="3"/>
        <v>10500</v>
      </c>
      <c r="D27" s="15">
        <f t="shared" si="4"/>
        <v>8998500</v>
      </c>
      <c r="E27" s="13">
        <v>2</v>
      </c>
      <c r="F27" s="13">
        <v>3</v>
      </c>
      <c r="G27" s="13">
        <v>0</v>
      </c>
      <c r="H27" s="13">
        <v>0</v>
      </c>
      <c r="I27" s="16">
        <f t="shared" si="5"/>
        <v>862</v>
      </c>
    </row>
    <row r="28" spans="1:9" ht="15" x14ac:dyDescent="0.25">
      <c r="A28" s="12" t="s">
        <v>21</v>
      </c>
      <c r="B28" s="13">
        <v>586</v>
      </c>
      <c r="C28" s="14">
        <f t="shared" si="3"/>
        <v>14900</v>
      </c>
      <c r="D28" s="15">
        <f t="shared" si="4"/>
        <v>8731400</v>
      </c>
      <c r="E28" s="13">
        <v>1</v>
      </c>
      <c r="F28" s="13">
        <v>10</v>
      </c>
      <c r="G28" s="13">
        <v>0</v>
      </c>
      <c r="H28" s="13">
        <v>0</v>
      </c>
      <c r="I28" s="16">
        <f t="shared" si="5"/>
        <v>597</v>
      </c>
    </row>
    <row r="29" spans="1:9" ht="15" x14ac:dyDescent="0.25">
      <c r="A29" s="12" t="s">
        <v>22</v>
      </c>
      <c r="B29" s="13">
        <v>575</v>
      </c>
      <c r="C29" s="14">
        <f t="shared" si="3"/>
        <v>25100</v>
      </c>
      <c r="D29" s="15">
        <f t="shared" si="4"/>
        <v>14432500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575</v>
      </c>
    </row>
    <row r="30" spans="1:9" ht="15" x14ac:dyDescent="0.25">
      <c r="A30" s="12" t="s">
        <v>23</v>
      </c>
      <c r="B30" s="13">
        <v>137</v>
      </c>
      <c r="C30" s="14">
        <f t="shared" si="3"/>
        <v>33000</v>
      </c>
      <c r="D30" s="15">
        <f t="shared" si="4"/>
        <v>4521000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137</v>
      </c>
    </row>
    <row r="31" spans="1:9" ht="15" x14ac:dyDescent="0.25">
      <c r="A31" s="12" t="s">
        <v>24</v>
      </c>
      <c r="B31" s="13">
        <v>374</v>
      </c>
      <c r="C31" s="14">
        <f t="shared" si="3"/>
        <v>36900</v>
      </c>
      <c r="D31" s="15">
        <f t="shared" si="4"/>
        <v>13800600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374</v>
      </c>
    </row>
    <row r="32" spans="1:9" s="2" customFormat="1" ht="15" x14ac:dyDescent="0.25">
      <c r="A32" s="12" t="s">
        <v>25</v>
      </c>
      <c r="B32" s="17">
        <f>SUM(B25:B31)</f>
        <v>5827</v>
      </c>
      <c r="C32" s="18"/>
      <c r="D32" s="19">
        <f t="shared" ref="D32:I32" si="6">SUM(D25:D31)</f>
        <v>81062100</v>
      </c>
      <c r="E32" s="17">
        <f t="shared" si="6"/>
        <v>59</v>
      </c>
      <c r="F32" s="17">
        <f t="shared" si="6"/>
        <v>739</v>
      </c>
      <c r="G32" s="17">
        <f t="shared" si="6"/>
        <v>1</v>
      </c>
      <c r="H32" s="17">
        <f t="shared" si="6"/>
        <v>0</v>
      </c>
      <c r="I32" s="17">
        <f t="shared" si="6"/>
        <v>6626</v>
      </c>
    </row>
    <row r="33" spans="1:12" ht="15" x14ac:dyDescent="0.25">
      <c r="A33" s="20" t="s">
        <v>26</v>
      </c>
      <c r="B33" s="21"/>
      <c r="C33" s="21"/>
      <c r="D33" s="22">
        <v>7100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81069200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5852</v>
      </c>
      <c r="C37" s="14">
        <f t="shared" si="7"/>
        <v>9200</v>
      </c>
      <c r="D37" s="15">
        <f t="shared" ref="D37:D43" si="9">+D13+D25</f>
        <v>53838400</v>
      </c>
      <c r="E37" s="16">
        <f t="shared" ref="E37:H43" si="10">E25+E13</f>
        <v>113</v>
      </c>
      <c r="F37" s="16">
        <f t="shared" si="10"/>
        <v>797</v>
      </c>
      <c r="G37" s="16">
        <f t="shared" si="10"/>
        <v>0</v>
      </c>
      <c r="H37" s="16">
        <f t="shared" si="10"/>
        <v>0</v>
      </c>
      <c r="I37" s="16">
        <f>B37+E37+F37+G37+H37</f>
        <v>6762</v>
      </c>
      <c r="J37" s="26"/>
      <c r="K37" s="26"/>
    </row>
    <row r="38" spans="1:12" ht="15" x14ac:dyDescent="0.25">
      <c r="A38" s="12" t="s">
        <v>19</v>
      </c>
      <c r="B38" s="16">
        <f t="shared" si="8"/>
        <v>970</v>
      </c>
      <c r="C38" s="14">
        <f t="shared" si="7"/>
        <v>9700</v>
      </c>
      <c r="D38" s="15">
        <f t="shared" si="9"/>
        <v>9409000</v>
      </c>
      <c r="E38" s="16">
        <f t="shared" si="10"/>
        <v>0</v>
      </c>
      <c r="F38" s="16">
        <f t="shared" si="10"/>
        <v>620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1592</v>
      </c>
      <c r="J38" s="26"/>
      <c r="K38" s="26"/>
    </row>
    <row r="39" spans="1:12" ht="15" x14ac:dyDescent="0.25">
      <c r="A39" s="12" t="s">
        <v>20</v>
      </c>
      <c r="B39" s="16">
        <f t="shared" si="8"/>
        <v>1566</v>
      </c>
      <c r="C39" s="14">
        <f t="shared" si="7"/>
        <v>10500</v>
      </c>
      <c r="D39" s="15">
        <f t="shared" si="9"/>
        <v>16443000</v>
      </c>
      <c r="E39" s="16">
        <f t="shared" si="10"/>
        <v>4</v>
      </c>
      <c r="F39" s="16">
        <f t="shared" si="10"/>
        <v>6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1576</v>
      </c>
      <c r="J39" s="26"/>
      <c r="K39" s="26"/>
    </row>
    <row r="40" spans="1:12" ht="15" x14ac:dyDescent="0.25">
      <c r="A40" s="12" t="s">
        <v>21</v>
      </c>
      <c r="B40" s="16">
        <f t="shared" si="8"/>
        <v>1067</v>
      </c>
      <c r="C40" s="14">
        <f t="shared" si="7"/>
        <v>14900</v>
      </c>
      <c r="D40" s="15">
        <f t="shared" si="9"/>
        <v>15898300</v>
      </c>
      <c r="E40" s="16">
        <f t="shared" si="10"/>
        <v>2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1090</v>
      </c>
      <c r="J40" s="26"/>
      <c r="K40" s="26"/>
    </row>
    <row r="41" spans="1:12" ht="15" x14ac:dyDescent="0.25">
      <c r="A41" s="12" t="s">
        <v>22</v>
      </c>
      <c r="B41" s="16">
        <f t="shared" si="8"/>
        <v>1087</v>
      </c>
      <c r="C41" s="14">
        <f t="shared" si="7"/>
        <v>25100</v>
      </c>
      <c r="D41" s="15">
        <f t="shared" si="9"/>
        <v>27283700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1087</v>
      </c>
      <c r="J41" s="26"/>
      <c r="K41" s="26"/>
    </row>
    <row r="42" spans="1:12" ht="15" x14ac:dyDescent="0.25">
      <c r="A42" s="12" t="s">
        <v>23</v>
      </c>
      <c r="B42" s="16">
        <f t="shared" si="8"/>
        <v>219</v>
      </c>
      <c r="C42" s="14">
        <f t="shared" si="7"/>
        <v>33000</v>
      </c>
      <c r="D42" s="15">
        <f t="shared" si="9"/>
        <v>7227000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219</v>
      </c>
      <c r="J42" s="26"/>
      <c r="K42" s="26"/>
    </row>
    <row r="43" spans="1:12" ht="15" x14ac:dyDescent="0.25">
      <c r="A43" s="12" t="s">
        <v>24</v>
      </c>
      <c r="B43" s="16">
        <f t="shared" si="8"/>
        <v>580</v>
      </c>
      <c r="C43" s="14">
        <f t="shared" si="7"/>
        <v>36900</v>
      </c>
      <c r="D43" s="15">
        <f t="shared" si="9"/>
        <v>21402000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11341</v>
      </c>
      <c r="C44" s="18"/>
      <c r="D44" s="19">
        <f t="shared" ref="D44:F44" si="18">SUM(D37:D43)</f>
        <v>151501400</v>
      </c>
      <c r="E44" s="17">
        <f t="shared" si="18"/>
        <v>119</v>
      </c>
      <c r="F44" s="17">
        <f t="shared" si="18"/>
        <v>1444</v>
      </c>
      <c r="G44" s="17">
        <f>SUM(G37:G43)</f>
        <v>2</v>
      </c>
      <c r="H44" s="17">
        <f>SUM(H37:H43)</f>
        <v>0</v>
      </c>
      <c r="I44" s="17">
        <f>SUM(I37:I43)</f>
        <v>12906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10100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151511500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385</v>
      </c>
      <c r="D52" s="34">
        <f>(C52*B52)</f>
        <v>3542000</v>
      </c>
      <c r="E52" s="20"/>
      <c r="F52" s="32" t="s">
        <v>18</v>
      </c>
      <c r="G52" s="33">
        <f>B52-2300</f>
        <v>6900</v>
      </c>
      <c r="H52" s="13">
        <v>311</v>
      </c>
      <c r="I52" s="34">
        <f>(H52*G52)</f>
        <v>2145900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140</v>
      </c>
      <c r="D53" s="34">
        <f t="shared" ref="D53:D58" si="20">(C53*B53)</f>
        <v>1358000</v>
      </c>
      <c r="E53" s="20"/>
      <c r="F53" s="32" t="s">
        <v>19</v>
      </c>
      <c r="G53" s="33">
        <f>B53-2300</f>
        <v>7400</v>
      </c>
      <c r="H53" s="13">
        <v>141</v>
      </c>
      <c r="I53" s="34">
        <f t="shared" ref="I53:I58" si="21">(H53*G53)</f>
        <v>1043400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131</v>
      </c>
      <c r="D54" s="34">
        <f t="shared" si="20"/>
        <v>1375500</v>
      </c>
      <c r="E54" s="20"/>
      <c r="F54" s="32" t="s">
        <v>20</v>
      </c>
      <c r="G54" s="33">
        <f>B54-2900</f>
        <v>7600</v>
      </c>
      <c r="H54" s="13">
        <v>95</v>
      </c>
      <c r="I54" s="34">
        <f t="shared" si="21"/>
        <v>722000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110</v>
      </c>
      <c r="D55" s="34">
        <f t="shared" si="20"/>
        <v>1639000</v>
      </c>
      <c r="E55" s="20"/>
      <c r="F55" s="32" t="s">
        <v>21</v>
      </c>
      <c r="G55" s="33">
        <f>B55-3100</f>
        <v>11800</v>
      </c>
      <c r="H55" s="13">
        <v>95</v>
      </c>
      <c r="I55" s="34">
        <f t="shared" si="21"/>
        <v>1121000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370</v>
      </c>
      <c r="D56" s="34">
        <f t="shared" si="20"/>
        <v>9287000</v>
      </c>
      <c r="E56" s="20"/>
      <c r="F56" s="32" t="s">
        <v>22</v>
      </c>
      <c r="G56" s="33">
        <f>B56-3100</f>
        <v>22000</v>
      </c>
      <c r="H56" s="13">
        <v>290</v>
      </c>
      <c r="I56" s="34">
        <f t="shared" si="21"/>
        <v>6380000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38</v>
      </c>
      <c r="D57" s="34">
        <f t="shared" si="20"/>
        <v>1254000</v>
      </c>
      <c r="E57" s="20"/>
      <c r="F57" s="32" t="s">
        <v>23</v>
      </c>
      <c r="G57" s="33">
        <f>B57-3100</f>
        <v>29900</v>
      </c>
      <c r="H57" s="13">
        <v>36</v>
      </c>
      <c r="I57" s="34">
        <f t="shared" si="21"/>
        <v>1076400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18</v>
      </c>
      <c r="D58" s="34">
        <f t="shared" si="20"/>
        <v>664200</v>
      </c>
      <c r="E58" s="20"/>
      <c r="F58" s="32" t="s">
        <v>24</v>
      </c>
      <c r="G58" s="33">
        <f>B58-3100</f>
        <v>33800</v>
      </c>
      <c r="H58" s="13">
        <v>13</v>
      </c>
      <c r="I58" s="34">
        <f t="shared" si="21"/>
        <v>439400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1192</v>
      </c>
      <c r="D59" s="36">
        <f>SUM(D52:D58)</f>
        <v>19119700</v>
      </c>
      <c r="E59" s="37"/>
      <c r="F59" s="116" t="s">
        <v>39</v>
      </c>
      <c r="G59" s="116"/>
      <c r="H59" s="35">
        <f>SUM(H52:H58)</f>
        <v>981</v>
      </c>
      <c r="I59" s="36">
        <f>SUM(I52:I58)</f>
        <v>12928100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2653</v>
      </c>
      <c r="D77" s="95">
        <f>B77*C77</f>
        <v>6101900</v>
      </c>
      <c r="E77" s="3"/>
      <c r="F77" s="57" t="s">
        <v>18</v>
      </c>
      <c r="G77" s="58">
        <f t="shared" ref="G77:G83" si="24">B37</f>
        <v>5852</v>
      </c>
      <c r="H77" s="59">
        <f t="shared" ref="H77:H83" si="25">G77*200</f>
        <v>1170400</v>
      </c>
      <c r="I77" s="60">
        <f>G77*100</f>
        <v>585200</v>
      </c>
      <c r="J77" s="61">
        <f>G77*400</f>
        <v>2340800</v>
      </c>
      <c r="K77" s="92">
        <f>G77*200</f>
        <v>1170400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459</v>
      </c>
      <c r="D78" s="95">
        <f t="shared" ref="D78:D83" si="26">B78*C78</f>
        <v>1055700</v>
      </c>
      <c r="E78" s="3"/>
      <c r="F78" s="57" t="s">
        <v>19</v>
      </c>
      <c r="G78" s="58">
        <f t="shared" si="24"/>
        <v>970</v>
      </c>
      <c r="H78" s="59">
        <f t="shared" si="25"/>
        <v>194000</v>
      </c>
      <c r="I78" s="60">
        <f>G78*300</f>
        <v>291000</v>
      </c>
      <c r="J78" s="61">
        <f>G78*400</f>
        <v>388000</v>
      </c>
      <c r="K78" s="92">
        <f>G78*200</f>
        <v>194000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788</v>
      </c>
      <c r="D79" s="95">
        <f t="shared" si="26"/>
        <v>2285200</v>
      </c>
      <c r="E79" s="3"/>
      <c r="F79" s="57" t="s">
        <v>20</v>
      </c>
      <c r="G79" s="58">
        <f t="shared" si="24"/>
        <v>1566</v>
      </c>
      <c r="H79" s="59">
        <f t="shared" si="25"/>
        <v>313200</v>
      </c>
      <c r="I79" s="60">
        <f>G79*300</f>
        <v>469800</v>
      </c>
      <c r="J79" s="61">
        <f>G79*400</f>
        <v>626400</v>
      </c>
      <c r="K79" s="92">
        <f>G79*200</f>
        <v>313200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546</v>
      </c>
      <c r="D80" s="95">
        <f t="shared" si="26"/>
        <v>1692600</v>
      </c>
      <c r="E80" s="3"/>
      <c r="F80" s="57" t="s">
        <v>21</v>
      </c>
      <c r="G80" s="58">
        <f t="shared" si="24"/>
        <v>1067</v>
      </c>
      <c r="H80" s="59">
        <f t="shared" si="25"/>
        <v>213400</v>
      </c>
      <c r="I80" s="60">
        <f>G80*300</f>
        <v>320100</v>
      </c>
      <c r="J80" s="61">
        <f>G80*200</f>
        <v>213400</v>
      </c>
      <c r="K80" s="92">
        <f>G80*100</f>
        <v>106700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507</v>
      </c>
      <c r="D81" s="95">
        <f t="shared" si="26"/>
        <v>1571700</v>
      </c>
      <c r="E81" s="3"/>
      <c r="F81" s="57" t="s">
        <v>22</v>
      </c>
      <c r="G81" s="58">
        <f t="shared" si="24"/>
        <v>1087</v>
      </c>
      <c r="H81" s="59">
        <f t="shared" si="25"/>
        <v>217400</v>
      </c>
      <c r="I81" s="60">
        <f>G81*300</f>
        <v>326100</v>
      </c>
      <c r="J81" s="61">
        <f>G81*600</f>
        <v>652200</v>
      </c>
      <c r="K81" s="92">
        <f>G81*300</f>
        <v>326100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123</v>
      </c>
      <c r="D82" s="95">
        <f t="shared" si="26"/>
        <v>381300</v>
      </c>
      <c r="E82" s="3"/>
      <c r="F82" s="57" t="s">
        <v>23</v>
      </c>
      <c r="G82" s="58">
        <f t="shared" si="24"/>
        <v>219</v>
      </c>
      <c r="H82" s="59">
        <f t="shared" si="25"/>
        <v>43800</v>
      </c>
      <c r="I82" s="60">
        <f>G82*300</f>
        <v>65700</v>
      </c>
      <c r="J82" s="61">
        <f>G82*800</f>
        <v>175200</v>
      </c>
      <c r="K82" s="92">
        <f t="shared" ref="K82:K83" si="27">G82*400</f>
        <v>87600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348</v>
      </c>
      <c r="D83" s="95">
        <f t="shared" si="26"/>
        <v>1078800</v>
      </c>
      <c r="E83" s="3"/>
      <c r="F83" s="57" t="s">
        <v>24</v>
      </c>
      <c r="G83" s="58">
        <f t="shared" si="24"/>
        <v>580</v>
      </c>
      <c r="H83" s="59">
        <f t="shared" si="25"/>
        <v>116000</v>
      </c>
      <c r="I83" s="60">
        <f>G83*200</f>
        <v>116000</v>
      </c>
      <c r="J83" s="61">
        <f>G83*800</f>
        <v>464000</v>
      </c>
      <c r="K83" s="92">
        <f t="shared" si="27"/>
        <v>232000</v>
      </c>
    </row>
    <row r="84" spans="1:12" ht="20.100000000000001" customHeight="1" x14ac:dyDescent="0.25">
      <c r="A84" s="119" t="s">
        <v>54</v>
      </c>
      <c r="B84" s="119"/>
      <c r="C84" s="62">
        <f>SUM(C77:C83)</f>
        <v>5424</v>
      </c>
      <c r="D84" s="97">
        <f>SUM(D77:D83)</f>
        <v>14167200</v>
      </c>
      <c r="E84" s="3"/>
      <c r="F84" s="64" t="s">
        <v>55</v>
      </c>
      <c r="G84" s="65">
        <f>SUM(G77:G83)</f>
        <v>11341</v>
      </c>
      <c r="H84" s="66">
        <f>SUM(H77:H83)</f>
        <v>2268200</v>
      </c>
      <c r="I84" s="67">
        <f>SUM(I77:I83)</f>
        <v>2173900</v>
      </c>
      <c r="J84" s="68">
        <f>SUM(J77:J83)</f>
        <v>4860000</v>
      </c>
      <c r="K84" s="93">
        <f>SUM(K77:K83)</f>
        <v>2430000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151511500</v>
      </c>
      <c r="C88" s="110"/>
      <c r="D88" s="46"/>
      <c r="E88" s="111" t="s">
        <v>57</v>
      </c>
      <c r="F88" s="111"/>
      <c r="G88" s="72">
        <f>D59+I59</f>
        <v>32047800</v>
      </c>
      <c r="H88" s="111" t="s">
        <v>58</v>
      </c>
      <c r="I88" s="111"/>
      <c r="J88" s="73">
        <f>C59+H59+E44+F44+G44</f>
        <v>3738</v>
      </c>
    </row>
    <row r="89" spans="1:12" ht="24" x14ac:dyDescent="0.25">
      <c r="A89" s="74" t="s">
        <v>59</v>
      </c>
      <c r="B89" s="112">
        <f>D59+I59+H72</f>
        <v>32047800</v>
      </c>
      <c r="C89" s="112"/>
      <c r="D89" s="75"/>
      <c r="E89" s="111" t="s">
        <v>60</v>
      </c>
      <c r="F89" s="111"/>
      <c r="G89" s="72">
        <f>D44</f>
        <v>151501400</v>
      </c>
      <c r="H89" s="111" t="s">
        <v>61</v>
      </c>
      <c r="I89" s="111"/>
      <c r="J89" s="73">
        <f>I44</f>
        <v>12906</v>
      </c>
    </row>
    <row r="90" spans="1:12" ht="17.25" customHeight="1" x14ac:dyDescent="0.25">
      <c r="A90" s="76" t="s">
        <v>62</v>
      </c>
      <c r="B90" s="103">
        <f>D84</f>
        <v>14167200</v>
      </c>
      <c r="C90" s="103"/>
      <c r="D90" s="75"/>
      <c r="E90" s="104" t="s">
        <v>63</v>
      </c>
      <c r="F90" s="105"/>
      <c r="G90" s="77">
        <f>IF(G89=0,0,G88/G89)</f>
        <v>0.21153467888745583</v>
      </c>
      <c r="H90" s="104" t="s">
        <v>63</v>
      </c>
      <c r="I90" s="105"/>
      <c r="J90" s="77">
        <f>IF(J89=0,0,J88/J89)</f>
        <v>0.28963272896327291</v>
      </c>
    </row>
    <row r="91" spans="1:12" ht="17.25" customHeight="1" x14ac:dyDescent="0.25">
      <c r="A91" s="25" t="s">
        <v>64</v>
      </c>
      <c r="B91" s="106">
        <f>B88-B89-B90</f>
        <v>105296500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2268200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2173900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4860000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2430000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98"/>
  <sheetViews>
    <sheetView topLeftCell="A79" zoomScale="80" zoomScaleNormal="80" workbookViewId="0">
      <selection activeCell="F100" sqref="F10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+RIDYM!B7+18</f>
        <v>42662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2629</v>
      </c>
      <c r="C13" s="14">
        <f>RIDYM!C13</f>
        <v>9200</v>
      </c>
      <c r="D13" s="15">
        <f t="shared" ref="D13:D19" si="0">+C13*B13</f>
        <v>24186800</v>
      </c>
      <c r="E13" s="13">
        <v>57</v>
      </c>
      <c r="F13" s="13">
        <v>368</v>
      </c>
      <c r="G13" s="13">
        <v>2</v>
      </c>
      <c r="H13" s="13">
        <v>0</v>
      </c>
      <c r="I13" s="16">
        <f>B13+E13+F13+G13+H13</f>
        <v>3056</v>
      </c>
    </row>
    <row r="14" spans="1:12" ht="15" x14ac:dyDescent="0.25">
      <c r="A14" s="12" t="s">
        <v>19</v>
      </c>
      <c r="B14" s="13">
        <v>465</v>
      </c>
      <c r="C14" s="14">
        <f>RIDYM!C14</f>
        <v>9700</v>
      </c>
      <c r="D14" s="15">
        <f t="shared" si="0"/>
        <v>4510500</v>
      </c>
      <c r="E14" s="13">
        <v>0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756</v>
      </c>
    </row>
    <row r="15" spans="1:12" ht="15" x14ac:dyDescent="0.25">
      <c r="A15" s="12" t="s">
        <v>20</v>
      </c>
      <c r="B15" s="13">
        <v>830</v>
      </c>
      <c r="C15" s="14">
        <f>RIDYM!C15</f>
        <v>10500</v>
      </c>
      <c r="D15" s="15">
        <f t="shared" si="0"/>
        <v>8715000</v>
      </c>
      <c r="E15" s="13">
        <v>2</v>
      </c>
      <c r="F15" s="13">
        <v>3</v>
      </c>
      <c r="G15" s="13">
        <v>1</v>
      </c>
      <c r="H15" s="13">
        <v>0</v>
      </c>
      <c r="I15" s="16">
        <f t="shared" si="1"/>
        <v>836</v>
      </c>
    </row>
    <row r="16" spans="1:12" ht="15" x14ac:dyDescent="0.25">
      <c r="A16" s="12" t="s">
        <v>21</v>
      </c>
      <c r="B16" s="13">
        <v>507</v>
      </c>
      <c r="C16" s="14">
        <f>RIDYM!C16</f>
        <v>14900</v>
      </c>
      <c r="D16" s="15">
        <f t="shared" si="0"/>
        <v>7554300</v>
      </c>
      <c r="E16" s="13">
        <v>1</v>
      </c>
      <c r="F16" s="13">
        <v>10</v>
      </c>
      <c r="G16" s="13">
        <v>0</v>
      </c>
      <c r="H16" s="13">
        <v>0</v>
      </c>
      <c r="I16" s="16">
        <f t="shared" si="1"/>
        <v>518</v>
      </c>
    </row>
    <row r="17" spans="1:9" ht="15" x14ac:dyDescent="0.25">
      <c r="A17" s="12" t="s">
        <v>22</v>
      </c>
      <c r="B17" s="13">
        <v>531</v>
      </c>
      <c r="C17" s="14">
        <f>RIDYM!C17</f>
        <v>25100</v>
      </c>
      <c r="D17" s="15">
        <f t="shared" si="0"/>
        <v>13328100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531</v>
      </c>
    </row>
    <row r="18" spans="1:9" ht="15" x14ac:dyDescent="0.25">
      <c r="A18" s="12" t="s">
        <v>23</v>
      </c>
      <c r="B18" s="13">
        <v>112</v>
      </c>
      <c r="C18" s="14">
        <f>RIDYM!C18</f>
        <v>33000</v>
      </c>
      <c r="D18" s="15">
        <f t="shared" si="0"/>
        <v>3696000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112</v>
      </c>
    </row>
    <row r="19" spans="1:9" ht="15" x14ac:dyDescent="0.25">
      <c r="A19" s="12" t="s">
        <v>24</v>
      </c>
      <c r="B19" s="13">
        <v>315</v>
      </c>
      <c r="C19" s="14">
        <f>RIDYM!C19</f>
        <v>36900</v>
      </c>
      <c r="D19" s="15">
        <f t="shared" si="0"/>
        <v>11623500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315</v>
      </c>
    </row>
    <row r="20" spans="1:9" s="2" customFormat="1" ht="15" x14ac:dyDescent="0.25">
      <c r="A20" s="12" t="s">
        <v>25</v>
      </c>
      <c r="B20" s="17">
        <f>SUM(B13:B19)</f>
        <v>5389</v>
      </c>
      <c r="C20" s="18"/>
      <c r="D20" s="19">
        <f t="shared" ref="D20:I20" si="2">SUM(D13:D19)</f>
        <v>73614200</v>
      </c>
      <c r="E20" s="17">
        <f t="shared" si="2"/>
        <v>60</v>
      </c>
      <c r="F20" s="17">
        <f t="shared" si="2"/>
        <v>671</v>
      </c>
      <c r="G20" s="17">
        <f t="shared" si="2"/>
        <v>4</v>
      </c>
      <c r="H20" s="17">
        <f t="shared" si="2"/>
        <v>0</v>
      </c>
      <c r="I20" s="17">
        <f t="shared" si="2"/>
        <v>6124</v>
      </c>
    </row>
    <row r="21" spans="1:9" ht="15" x14ac:dyDescent="0.25">
      <c r="A21" s="20" t="s">
        <v>26</v>
      </c>
      <c r="B21" s="21"/>
      <c r="C21" s="21"/>
      <c r="D21" s="22">
        <v>6200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73620400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2634</v>
      </c>
      <c r="C25" s="14">
        <f t="shared" si="3"/>
        <v>9200</v>
      </c>
      <c r="D25" s="15">
        <f t="shared" ref="D25:D31" si="4">+C25*B25</f>
        <v>24232800</v>
      </c>
      <c r="E25" s="13">
        <v>59</v>
      </c>
      <c r="F25" s="13">
        <v>403</v>
      </c>
      <c r="G25" s="13">
        <v>2</v>
      </c>
      <c r="H25" s="13">
        <v>0</v>
      </c>
      <c r="I25" s="16">
        <f>B25+E25+F25+G25+H25</f>
        <v>3098</v>
      </c>
    </row>
    <row r="26" spans="1:9" ht="15" x14ac:dyDescent="0.25">
      <c r="A26" s="12" t="s">
        <v>19</v>
      </c>
      <c r="B26" s="13">
        <v>428</v>
      </c>
      <c r="C26" s="14">
        <f t="shared" si="3"/>
        <v>9700</v>
      </c>
      <c r="D26" s="15">
        <f t="shared" si="4"/>
        <v>4151600</v>
      </c>
      <c r="E26" s="13">
        <v>0</v>
      </c>
      <c r="F26" s="13">
        <v>313</v>
      </c>
      <c r="G26" s="13">
        <v>1</v>
      </c>
      <c r="H26" s="13">
        <v>0</v>
      </c>
      <c r="I26" s="16">
        <f t="shared" ref="I26:I31" si="5">B26+E26+F26+G26+H26</f>
        <v>742</v>
      </c>
    </row>
    <row r="27" spans="1:9" ht="15" x14ac:dyDescent="0.25">
      <c r="A27" s="12" t="s">
        <v>20</v>
      </c>
      <c r="B27" s="13">
        <v>863</v>
      </c>
      <c r="C27" s="14">
        <f t="shared" si="3"/>
        <v>10500</v>
      </c>
      <c r="D27" s="15">
        <f t="shared" si="4"/>
        <v>9061500</v>
      </c>
      <c r="E27" s="13">
        <v>3</v>
      </c>
      <c r="F27" s="13">
        <v>3</v>
      </c>
      <c r="G27" s="13">
        <v>1</v>
      </c>
      <c r="H27" s="13">
        <v>0</v>
      </c>
      <c r="I27" s="16">
        <f t="shared" si="5"/>
        <v>870</v>
      </c>
    </row>
    <row r="28" spans="1:9" ht="15" x14ac:dyDescent="0.25">
      <c r="A28" s="12" t="s">
        <v>21</v>
      </c>
      <c r="B28" s="13">
        <v>643</v>
      </c>
      <c r="C28" s="14">
        <f t="shared" si="3"/>
        <v>14900</v>
      </c>
      <c r="D28" s="15">
        <f t="shared" si="4"/>
        <v>9580700</v>
      </c>
      <c r="E28" s="13">
        <v>3</v>
      </c>
      <c r="F28" s="13">
        <v>11</v>
      </c>
      <c r="G28" s="13">
        <v>0</v>
      </c>
      <c r="H28" s="13">
        <v>0</v>
      </c>
      <c r="I28" s="16">
        <f t="shared" si="5"/>
        <v>657</v>
      </c>
    </row>
    <row r="29" spans="1:9" ht="15" x14ac:dyDescent="0.25">
      <c r="A29" s="12" t="s">
        <v>22</v>
      </c>
      <c r="B29" s="13">
        <v>557</v>
      </c>
      <c r="C29" s="14">
        <f t="shared" si="3"/>
        <v>25100</v>
      </c>
      <c r="D29" s="15">
        <f t="shared" si="4"/>
        <v>13980700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557</v>
      </c>
    </row>
    <row r="30" spans="1:9" ht="15" x14ac:dyDescent="0.25">
      <c r="A30" s="12" t="s">
        <v>23</v>
      </c>
      <c r="B30" s="13">
        <v>141</v>
      </c>
      <c r="C30" s="14">
        <f t="shared" si="3"/>
        <v>33000</v>
      </c>
      <c r="D30" s="15">
        <f t="shared" si="4"/>
        <v>4653000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141</v>
      </c>
    </row>
    <row r="31" spans="1:9" ht="15" x14ac:dyDescent="0.25">
      <c r="A31" s="12" t="s">
        <v>24</v>
      </c>
      <c r="B31" s="13">
        <v>458</v>
      </c>
      <c r="C31" s="14">
        <f t="shared" si="3"/>
        <v>36900</v>
      </c>
      <c r="D31" s="15">
        <f t="shared" si="4"/>
        <v>16900200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458</v>
      </c>
    </row>
    <row r="32" spans="1:9" s="2" customFormat="1" ht="15" x14ac:dyDescent="0.25">
      <c r="A32" s="12" t="s">
        <v>25</v>
      </c>
      <c r="B32" s="17">
        <f>SUM(B25:B31)</f>
        <v>5724</v>
      </c>
      <c r="C32" s="18"/>
      <c r="D32" s="19">
        <f t="shared" ref="D32:I32" si="6">SUM(D25:D31)</f>
        <v>82560500</v>
      </c>
      <c r="E32" s="17">
        <f t="shared" si="6"/>
        <v>65</v>
      </c>
      <c r="F32" s="17">
        <f t="shared" si="6"/>
        <v>730</v>
      </c>
      <c r="G32" s="17">
        <f t="shared" si="6"/>
        <v>4</v>
      </c>
      <c r="H32" s="17">
        <f t="shared" si="6"/>
        <v>0</v>
      </c>
      <c r="I32" s="17">
        <f t="shared" si="6"/>
        <v>6523</v>
      </c>
    </row>
    <row r="33" spans="1:12" ht="15" x14ac:dyDescent="0.25">
      <c r="A33" s="20" t="s">
        <v>26</v>
      </c>
      <c r="B33" s="21"/>
      <c r="C33" s="21"/>
      <c r="D33" s="22">
        <v>1500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82562000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5263</v>
      </c>
      <c r="C37" s="14">
        <f t="shared" si="7"/>
        <v>9200</v>
      </c>
      <c r="D37" s="15">
        <f t="shared" ref="D37:D43" si="9">+D13+D25</f>
        <v>48419600</v>
      </c>
      <c r="E37" s="16">
        <f t="shared" ref="E37:H43" si="10">E25+E13</f>
        <v>116</v>
      </c>
      <c r="F37" s="16">
        <f t="shared" si="10"/>
        <v>771</v>
      </c>
      <c r="G37" s="16">
        <f t="shared" si="10"/>
        <v>4</v>
      </c>
      <c r="H37" s="16">
        <f t="shared" si="10"/>
        <v>0</v>
      </c>
      <c r="I37" s="16">
        <f>B37+E37+F37+G37+H37</f>
        <v>6154</v>
      </c>
      <c r="J37" s="26"/>
      <c r="K37" s="26"/>
    </row>
    <row r="38" spans="1:12" ht="15" x14ac:dyDescent="0.25">
      <c r="A38" s="12" t="s">
        <v>19</v>
      </c>
      <c r="B38" s="16">
        <f t="shared" si="8"/>
        <v>893</v>
      </c>
      <c r="C38" s="14">
        <f t="shared" si="7"/>
        <v>9700</v>
      </c>
      <c r="D38" s="15">
        <f t="shared" si="9"/>
        <v>8662100</v>
      </c>
      <c r="E38" s="16">
        <f t="shared" si="10"/>
        <v>0</v>
      </c>
      <c r="F38" s="16">
        <f t="shared" si="10"/>
        <v>603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1498</v>
      </c>
      <c r="J38" s="26"/>
      <c r="K38" s="26"/>
    </row>
    <row r="39" spans="1:12" ht="15" x14ac:dyDescent="0.25">
      <c r="A39" s="12" t="s">
        <v>20</v>
      </c>
      <c r="B39" s="16">
        <f t="shared" si="8"/>
        <v>1693</v>
      </c>
      <c r="C39" s="14">
        <f t="shared" si="7"/>
        <v>10500</v>
      </c>
      <c r="D39" s="15">
        <f t="shared" si="9"/>
        <v>17776500</v>
      </c>
      <c r="E39" s="16">
        <f t="shared" si="10"/>
        <v>5</v>
      </c>
      <c r="F39" s="16">
        <f t="shared" si="10"/>
        <v>6</v>
      </c>
      <c r="G39" s="16">
        <f t="shared" ref="G39:H39" si="13">G27+G15</f>
        <v>2</v>
      </c>
      <c r="H39" s="16">
        <f t="shared" si="13"/>
        <v>0</v>
      </c>
      <c r="I39" s="16">
        <f t="shared" si="12"/>
        <v>1706</v>
      </c>
      <c r="J39" s="26"/>
      <c r="K39" s="26"/>
    </row>
    <row r="40" spans="1:12" ht="15" x14ac:dyDescent="0.25">
      <c r="A40" s="12" t="s">
        <v>21</v>
      </c>
      <c r="B40" s="16">
        <f t="shared" si="8"/>
        <v>1150</v>
      </c>
      <c r="C40" s="14">
        <f t="shared" si="7"/>
        <v>14900</v>
      </c>
      <c r="D40" s="15">
        <f t="shared" si="9"/>
        <v>17135000</v>
      </c>
      <c r="E40" s="16">
        <f t="shared" si="10"/>
        <v>4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1175</v>
      </c>
      <c r="J40" s="26"/>
      <c r="K40" s="26"/>
    </row>
    <row r="41" spans="1:12" ht="15" x14ac:dyDescent="0.25">
      <c r="A41" s="12" t="s">
        <v>22</v>
      </c>
      <c r="B41" s="16">
        <f t="shared" si="8"/>
        <v>1088</v>
      </c>
      <c r="C41" s="14">
        <f t="shared" si="7"/>
        <v>25100</v>
      </c>
      <c r="D41" s="15">
        <f t="shared" si="9"/>
        <v>27308800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1088</v>
      </c>
      <c r="J41" s="26"/>
      <c r="K41" s="26"/>
    </row>
    <row r="42" spans="1:12" ht="15" x14ac:dyDescent="0.25">
      <c r="A42" s="12" t="s">
        <v>23</v>
      </c>
      <c r="B42" s="16">
        <f t="shared" si="8"/>
        <v>253</v>
      </c>
      <c r="C42" s="14">
        <f t="shared" si="7"/>
        <v>33000</v>
      </c>
      <c r="D42" s="15">
        <f t="shared" si="9"/>
        <v>8349000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253</v>
      </c>
      <c r="J42" s="26"/>
      <c r="K42" s="26"/>
    </row>
    <row r="43" spans="1:12" ht="15" x14ac:dyDescent="0.25">
      <c r="A43" s="12" t="s">
        <v>24</v>
      </c>
      <c r="B43" s="16">
        <f t="shared" si="8"/>
        <v>773</v>
      </c>
      <c r="C43" s="14">
        <f t="shared" si="7"/>
        <v>36900</v>
      </c>
      <c r="D43" s="15">
        <f t="shared" si="9"/>
        <v>28523700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773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11113</v>
      </c>
      <c r="C44" s="18"/>
      <c r="D44" s="19">
        <f t="shared" ref="D44:F44" si="18">SUM(D37:D43)</f>
        <v>156174700</v>
      </c>
      <c r="E44" s="17">
        <f t="shared" si="18"/>
        <v>125</v>
      </c>
      <c r="F44" s="17">
        <f t="shared" si="18"/>
        <v>1401</v>
      </c>
      <c r="G44" s="17">
        <f>SUM(G37:G43)</f>
        <v>8</v>
      </c>
      <c r="H44" s="17">
        <f>SUM(H37:H43)</f>
        <v>0</v>
      </c>
      <c r="I44" s="17">
        <f>SUM(I37:I43)</f>
        <v>12647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7700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156182400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383</v>
      </c>
      <c r="D52" s="34">
        <f>(C52*B52)</f>
        <v>3523600</v>
      </c>
      <c r="E52" s="20"/>
      <c r="F52" s="32" t="s">
        <v>18</v>
      </c>
      <c r="G52" s="33">
        <f>B52-2300</f>
        <v>6900</v>
      </c>
      <c r="H52" s="13">
        <v>340</v>
      </c>
      <c r="I52" s="34">
        <f>(H52*G52)</f>
        <v>2346000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134</v>
      </c>
      <c r="D53" s="34">
        <f t="shared" ref="D53:D58" si="20">(C53*B53)</f>
        <v>1299800</v>
      </c>
      <c r="E53" s="20"/>
      <c r="F53" s="32" t="s">
        <v>19</v>
      </c>
      <c r="G53" s="33">
        <f>B53-2300</f>
        <v>7400</v>
      </c>
      <c r="H53" s="13">
        <v>145</v>
      </c>
      <c r="I53" s="34">
        <f t="shared" ref="I53:I58" si="21">(H53*G53)</f>
        <v>1073000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119</v>
      </c>
      <c r="D54" s="34">
        <f t="shared" si="20"/>
        <v>1249500</v>
      </c>
      <c r="E54" s="20"/>
      <c r="F54" s="32" t="s">
        <v>20</v>
      </c>
      <c r="G54" s="33">
        <f>B54-2900</f>
        <v>7600</v>
      </c>
      <c r="H54" s="13">
        <v>95</v>
      </c>
      <c r="I54" s="34">
        <f t="shared" si="21"/>
        <v>722000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107</v>
      </c>
      <c r="D55" s="34">
        <f t="shared" si="20"/>
        <v>1594300</v>
      </c>
      <c r="E55" s="20"/>
      <c r="F55" s="32" t="s">
        <v>21</v>
      </c>
      <c r="G55" s="33">
        <f>B55-3100</f>
        <v>11800</v>
      </c>
      <c r="H55" s="13">
        <v>92</v>
      </c>
      <c r="I55" s="34">
        <f t="shared" si="21"/>
        <v>1085600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345</v>
      </c>
      <c r="D56" s="34">
        <f t="shared" si="20"/>
        <v>8659500</v>
      </c>
      <c r="E56" s="20"/>
      <c r="F56" s="32" t="s">
        <v>22</v>
      </c>
      <c r="G56" s="33">
        <f>B56-3100</f>
        <v>22000</v>
      </c>
      <c r="H56" s="13">
        <v>282</v>
      </c>
      <c r="I56" s="34">
        <f t="shared" si="21"/>
        <v>6204000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48</v>
      </c>
      <c r="D57" s="34">
        <f t="shared" si="20"/>
        <v>1584000</v>
      </c>
      <c r="E57" s="20"/>
      <c r="F57" s="32" t="s">
        <v>23</v>
      </c>
      <c r="G57" s="33">
        <f>B57-3100</f>
        <v>29900</v>
      </c>
      <c r="H57" s="13">
        <v>40</v>
      </c>
      <c r="I57" s="34">
        <f t="shared" si="21"/>
        <v>1196000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18</v>
      </c>
      <c r="D58" s="34">
        <f t="shared" si="20"/>
        <v>664200</v>
      </c>
      <c r="E58" s="20"/>
      <c r="F58" s="32" t="s">
        <v>24</v>
      </c>
      <c r="G58" s="33">
        <f>B58-3100</f>
        <v>33800</v>
      </c>
      <c r="H58" s="13">
        <v>13</v>
      </c>
      <c r="I58" s="34">
        <f t="shared" si="21"/>
        <v>439400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1154</v>
      </c>
      <c r="D59" s="36">
        <f>SUM(D52:D58)</f>
        <v>18574900</v>
      </c>
      <c r="E59" s="37"/>
      <c r="F59" s="116" t="s">
        <v>39</v>
      </c>
      <c r="G59" s="116"/>
      <c r="H59" s="35">
        <f>SUM(H52:H58)</f>
        <v>1007</v>
      </c>
      <c r="I59" s="36">
        <f>SUM(I52:I58)</f>
        <v>13066000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2526</v>
      </c>
      <c r="D77" s="95">
        <f>B77*C77</f>
        <v>5809800</v>
      </c>
      <c r="E77" s="3"/>
      <c r="F77" s="57" t="s">
        <v>18</v>
      </c>
      <c r="G77" s="58">
        <f t="shared" ref="G77:G83" si="24">B37</f>
        <v>5263</v>
      </c>
      <c r="H77" s="59">
        <f t="shared" ref="H77:H83" si="25">G77*200</f>
        <v>1052600</v>
      </c>
      <c r="I77" s="60">
        <f>G77*100</f>
        <v>526300</v>
      </c>
      <c r="J77" s="61">
        <f>G77*400</f>
        <v>2105200</v>
      </c>
      <c r="K77" s="92">
        <f>G77*200</f>
        <v>1052600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417</v>
      </c>
      <c r="D78" s="95">
        <f t="shared" ref="D78:D83" si="26">B78*C78</f>
        <v>959100</v>
      </c>
      <c r="E78" s="3"/>
      <c r="F78" s="57" t="s">
        <v>19</v>
      </c>
      <c r="G78" s="58">
        <f t="shared" si="24"/>
        <v>893</v>
      </c>
      <c r="H78" s="59">
        <f t="shared" si="25"/>
        <v>178600</v>
      </c>
      <c r="I78" s="60">
        <f>G78*300</f>
        <v>267900</v>
      </c>
      <c r="J78" s="61">
        <f>G78*400</f>
        <v>357200</v>
      </c>
      <c r="K78" s="92">
        <f>G78*200</f>
        <v>178600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815</v>
      </c>
      <c r="D79" s="95">
        <f t="shared" si="26"/>
        <v>2363500</v>
      </c>
      <c r="E79" s="3"/>
      <c r="F79" s="57" t="s">
        <v>20</v>
      </c>
      <c r="G79" s="58">
        <f t="shared" si="24"/>
        <v>1693</v>
      </c>
      <c r="H79" s="59">
        <f t="shared" si="25"/>
        <v>338600</v>
      </c>
      <c r="I79" s="60">
        <f>G79*300</f>
        <v>507900</v>
      </c>
      <c r="J79" s="61">
        <f>G79*400</f>
        <v>677200</v>
      </c>
      <c r="K79" s="92">
        <f>G79*200</f>
        <v>338600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609</v>
      </c>
      <c r="D80" s="95">
        <f t="shared" si="26"/>
        <v>1887900</v>
      </c>
      <c r="E80" s="3"/>
      <c r="F80" s="57" t="s">
        <v>21</v>
      </c>
      <c r="G80" s="58">
        <f t="shared" si="24"/>
        <v>1150</v>
      </c>
      <c r="H80" s="59">
        <f t="shared" si="25"/>
        <v>230000</v>
      </c>
      <c r="I80" s="60">
        <f>G80*300</f>
        <v>345000</v>
      </c>
      <c r="J80" s="61">
        <f>G80*200</f>
        <v>230000</v>
      </c>
      <c r="K80" s="92">
        <f>G80*100</f>
        <v>115000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509</v>
      </c>
      <c r="D81" s="95">
        <f t="shared" si="26"/>
        <v>1577900</v>
      </c>
      <c r="E81" s="3"/>
      <c r="F81" s="57" t="s">
        <v>22</v>
      </c>
      <c r="G81" s="58">
        <f t="shared" si="24"/>
        <v>1088</v>
      </c>
      <c r="H81" s="59">
        <f t="shared" si="25"/>
        <v>217600</v>
      </c>
      <c r="I81" s="60">
        <f>G81*300</f>
        <v>326400</v>
      </c>
      <c r="J81" s="61">
        <f>G81*600</f>
        <v>652800</v>
      </c>
      <c r="K81" s="92">
        <f>G81*300</f>
        <v>326400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123</v>
      </c>
      <c r="D82" s="95">
        <f t="shared" si="26"/>
        <v>381300</v>
      </c>
      <c r="E82" s="3"/>
      <c r="F82" s="57" t="s">
        <v>23</v>
      </c>
      <c r="G82" s="58">
        <f t="shared" si="24"/>
        <v>253</v>
      </c>
      <c r="H82" s="59">
        <f t="shared" si="25"/>
        <v>50600</v>
      </c>
      <c r="I82" s="60">
        <f>G82*300</f>
        <v>75900</v>
      </c>
      <c r="J82" s="61">
        <f>G82*800</f>
        <v>202400</v>
      </c>
      <c r="K82" s="92">
        <f t="shared" ref="K82:K83" si="27">G82*400</f>
        <v>101200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415</v>
      </c>
      <c r="D83" s="95">
        <f t="shared" si="26"/>
        <v>1286500</v>
      </c>
      <c r="E83" s="3"/>
      <c r="F83" s="57" t="s">
        <v>24</v>
      </c>
      <c r="G83" s="58">
        <f t="shared" si="24"/>
        <v>773</v>
      </c>
      <c r="H83" s="59">
        <f t="shared" si="25"/>
        <v>154600</v>
      </c>
      <c r="I83" s="60">
        <f>G83*200</f>
        <v>154600</v>
      </c>
      <c r="J83" s="61">
        <f>G83*800</f>
        <v>618400</v>
      </c>
      <c r="K83" s="92">
        <f t="shared" si="27"/>
        <v>309200</v>
      </c>
    </row>
    <row r="84" spans="1:12" ht="20.100000000000001" customHeight="1" x14ac:dyDescent="0.25">
      <c r="A84" s="119" t="s">
        <v>54</v>
      </c>
      <c r="B84" s="119"/>
      <c r="C84" s="62">
        <f>SUM(C77:C83)</f>
        <v>5414</v>
      </c>
      <c r="D84" s="97">
        <f>SUM(D77:D83)</f>
        <v>14266000</v>
      </c>
      <c r="E84" s="3"/>
      <c r="F84" s="64" t="s">
        <v>55</v>
      </c>
      <c r="G84" s="65">
        <f>SUM(G77:G83)</f>
        <v>11113</v>
      </c>
      <c r="H84" s="66">
        <f>SUM(H77:H83)</f>
        <v>2222600</v>
      </c>
      <c r="I84" s="67">
        <f>SUM(I77:I83)</f>
        <v>2204000</v>
      </c>
      <c r="J84" s="68">
        <f>SUM(J77:J83)</f>
        <v>4843200</v>
      </c>
      <c r="K84" s="93">
        <f>SUM(K77:K83)</f>
        <v>2421600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156182400</v>
      </c>
      <c r="C88" s="110"/>
      <c r="D88" s="46"/>
      <c r="E88" s="111" t="s">
        <v>57</v>
      </c>
      <c r="F88" s="111"/>
      <c r="G88" s="72">
        <f>D59+I59</f>
        <v>31640900</v>
      </c>
      <c r="H88" s="111" t="s">
        <v>58</v>
      </c>
      <c r="I88" s="111"/>
      <c r="J88" s="73">
        <f>C59+H59+E44+F44+G44</f>
        <v>3695</v>
      </c>
    </row>
    <row r="89" spans="1:12" ht="24" x14ac:dyDescent="0.25">
      <c r="A89" s="74" t="s">
        <v>59</v>
      </c>
      <c r="B89" s="112">
        <f>D59+I59+H72</f>
        <v>31640900</v>
      </c>
      <c r="C89" s="112"/>
      <c r="D89" s="75"/>
      <c r="E89" s="111" t="s">
        <v>60</v>
      </c>
      <c r="F89" s="111"/>
      <c r="G89" s="72">
        <f>D44</f>
        <v>156174700</v>
      </c>
      <c r="H89" s="111" t="s">
        <v>61</v>
      </c>
      <c r="I89" s="111"/>
      <c r="J89" s="73">
        <f>I44</f>
        <v>12647</v>
      </c>
    </row>
    <row r="90" spans="1:12" ht="17.25" customHeight="1" x14ac:dyDescent="0.25">
      <c r="A90" s="76" t="s">
        <v>62</v>
      </c>
      <c r="B90" s="103">
        <f>D84</f>
        <v>14266000</v>
      </c>
      <c r="C90" s="103"/>
      <c r="D90" s="75"/>
      <c r="E90" s="104" t="s">
        <v>63</v>
      </c>
      <c r="F90" s="105"/>
      <c r="G90" s="77">
        <f>IF(G89=0,0,G88/G89)</f>
        <v>0.20259939670125826</v>
      </c>
      <c r="H90" s="104" t="s">
        <v>63</v>
      </c>
      <c r="I90" s="105"/>
      <c r="J90" s="77">
        <f>IF(J89=0,0,J88/J89)</f>
        <v>0.29216414960069581</v>
      </c>
    </row>
    <row r="91" spans="1:12" ht="17.25" customHeight="1" x14ac:dyDescent="0.25">
      <c r="A91" s="25" t="s">
        <v>64</v>
      </c>
      <c r="B91" s="106">
        <f>B88-B89-B90</f>
        <v>110275500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2222600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2204000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4843200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2421600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8"/>
  <sheetViews>
    <sheetView topLeftCell="A88" zoomScaleNormal="100" workbookViewId="0">
      <selection activeCell="D102" sqref="D10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70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71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</f>
        <v>42645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4.45" x14ac:dyDescent="0.3">
      <c r="A13" s="12" t="s">
        <v>18</v>
      </c>
      <c r="B13" s="13">
        <v>4053</v>
      </c>
      <c r="C13" s="14">
        <f>RIDYM!C13</f>
        <v>9200</v>
      </c>
      <c r="D13" s="15">
        <f t="shared" ref="D13:D19" si="0">+C13*B13</f>
        <v>37287600</v>
      </c>
      <c r="E13" s="13">
        <v>57</v>
      </c>
      <c r="F13" s="13">
        <v>387</v>
      </c>
      <c r="G13" s="13">
        <v>0</v>
      </c>
      <c r="H13" s="13">
        <v>0</v>
      </c>
      <c r="I13" s="16">
        <f>B13+E13+F13+G13+H13</f>
        <v>4497</v>
      </c>
    </row>
    <row r="14" spans="1:12" ht="14.45" x14ac:dyDescent="0.3">
      <c r="A14" s="12" t="s">
        <v>19</v>
      </c>
      <c r="B14" s="82">
        <v>481</v>
      </c>
      <c r="C14" s="14">
        <f>RIDYM!C14</f>
        <v>9700</v>
      </c>
      <c r="D14" s="15">
        <f t="shared" si="0"/>
        <v>4665700</v>
      </c>
      <c r="E14" s="13">
        <v>1</v>
      </c>
      <c r="F14" s="13">
        <v>238</v>
      </c>
      <c r="G14" s="13">
        <v>1</v>
      </c>
      <c r="H14" s="13">
        <v>0</v>
      </c>
      <c r="I14" s="16">
        <f t="shared" ref="I14:I19" si="1">B14+E14+F14+G14+H14</f>
        <v>721</v>
      </c>
    </row>
    <row r="15" spans="1:12" ht="14.45" x14ac:dyDescent="0.3">
      <c r="A15" s="12" t="s">
        <v>20</v>
      </c>
      <c r="B15" s="83">
        <v>415</v>
      </c>
      <c r="C15" s="14">
        <f>RIDYM!C15</f>
        <v>10500</v>
      </c>
      <c r="D15" s="15">
        <f t="shared" si="0"/>
        <v>4357500</v>
      </c>
      <c r="E15" s="13">
        <v>7</v>
      </c>
      <c r="F15" s="13">
        <v>2</v>
      </c>
      <c r="G15" s="13">
        <v>2</v>
      </c>
      <c r="H15" s="13">
        <v>0</v>
      </c>
      <c r="I15" s="16">
        <f t="shared" si="1"/>
        <v>426</v>
      </c>
    </row>
    <row r="16" spans="1:12" ht="14.45" x14ac:dyDescent="0.3">
      <c r="A16" s="12" t="s">
        <v>21</v>
      </c>
      <c r="B16" s="82">
        <v>419</v>
      </c>
      <c r="C16" s="14">
        <f>RIDYM!C16</f>
        <v>14900</v>
      </c>
      <c r="D16" s="15">
        <f t="shared" si="0"/>
        <v>6243100</v>
      </c>
      <c r="E16" s="13">
        <v>1</v>
      </c>
      <c r="F16" s="13">
        <v>1</v>
      </c>
      <c r="G16" s="13">
        <v>0</v>
      </c>
      <c r="H16" s="13">
        <v>0</v>
      </c>
      <c r="I16" s="16">
        <f t="shared" si="1"/>
        <v>421</v>
      </c>
    </row>
    <row r="17" spans="1:9" ht="14.45" x14ac:dyDescent="0.3">
      <c r="A17" s="12" t="s">
        <v>22</v>
      </c>
      <c r="B17" s="82">
        <v>190</v>
      </c>
      <c r="C17" s="14">
        <f>RIDYM!C17</f>
        <v>25100</v>
      </c>
      <c r="D17" s="15">
        <f t="shared" si="0"/>
        <v>4769000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190</v>
      </c>
    </row>
    <row r="18" spans="1:9" ht="14.45" x14ac:dyDescent="0.3">
      <c r="A18" s="12" t="s">
        <v>23</v>
      </c>
      <c r="B18" s="82">
        <v>102</v>
      </c>
      <c r="C18" s="14">
        <f>RIDYM!C18</f>
        <v>33000</v>
      </c>
      <c r="D18" s="15">
        <f t="shared" si="0"/>
        <v>3366000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102</v>
      </c>
    </row>
    <row r="19" spans="1:9" ht="14.45" x14ac:dyDescent="0.3">
      <c r="A19" s="12" t="s">
        <v>24</v>
      </c>
      <c r="B19" s="82">
        <v>302</v>
      </c>
      <c r="C19" s="14">
        <f>RIDYM!C19</f>
        <v>36900</v>
      </c>
      <c r="D19" s="15">
        <f t="shared" si="0"/>
        <v>11143800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302</v>
      </c>
    </row>
    <row r="20" spans="1:9" s="2" customFormat="1" ht="15" x14ac:dyDescent="0.25">
      <c r="A20" s="12" t="s">
        <v>25</v>
      </c>
      <c r="B20" s="17">
        <f>SUM(B13:B19)</f>
        <v>5962</v>
      </c>
      <c r="C20" s="18"/>
      <c r="D20" s="19">
        <f t="shared" ref="D20:I20" si="2">SUM(D13:D19)</f>
        <v>71832700</v>
      </c>
      <c r="E20" s="17">
        <f t="shared" si="2"/>
        <v>66</v>
      </c>
      <c r="F20" s="17">
        <f t="shared" si="2"/>
        <v>628</v>
      </c>
      <c r="G20" s="17">
        <f t="shared" si="2"/>
        <v>3</v>
      </c>
      <c r="H20" s="17">
        <f t="shared" si="2"/>
        <v>0</v>
      </c>
      <c r="I20" s="17">
        <f t="shared" si="2"/>
        <v>6659</v>
      </c>
    </row>
    <row r="21" spans="1:9" ht="14.45" x14ac:dyDescent="0.3">
      <c r="A21" s="20" t="s">
        <v>26</v>
      </c>
      <c r="B21" s="21"/>
      <c r="C21" s="21"/>
      <c r="D21" s="22">
        <v>19500</v>
      </c>
      <c r="E21" s="3"/>
      <c r="F21" s="3"/>
      <c r="G21" s="3"/>
      <c r="H21" s="3"/>
      <c r="I21" s="3"/>
    </row>
    <row r="22" spans="1:9" ht="14.45" x14ac:dyDescent="0.3">
      <c r="A22" s="20" t="s">
        <v>27</v>
      </c>
      <c r="B22" s="21"/>
      <c r="C22" s="21"/>
      <c r="D22" s="23">
        <f>D21+D20</f>
        <v>71852200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3114</v>
      </c>
      <c r="C25" s="14">
        <f t="shared" si="3"/>
        <v>9200</v>
      </c>
      <c r="D25" s="15">
        <f t="shared" ref="D25:D31" si="4">+C25*B25</f>
        <v>28648800</v>
      </c>
      <c r="E25" s="13">
        <v>47</v>
      </c>
      <c r="F25" s="13">
        <v>356</v>
      </c>
      <c r="G25" s="13">
        <v>1</v>
      </c>
      <c r="H25" s="13">
        <v>0</v>
      </c>
      <c r="I25" s="16">
        <f>B25+E25+F25+G25+H25</f>
        <v>3518</v>
      </c>
    </row>
    <row r="26" spans="1:9" ht="15" x14ac:dyDescent="0.25">
      <c r="A26" s="12" t="s">
        <v>19</v>
      </c>
      <c r="B26" s="13">
        <v>447</v>
      </c>
      <c r="C26" s="14">
        <f t="shared" si="3"/>
        <v>9700</v>
      </c>
      <c r="D26" s="15">
        <f t="shared" si="4"/>
        <v>4335900</v>
      </c>
      <c r="E26" s="13">
        <v>0</v>
      </c>
      <c r="F26" s="13">
        <v>261</v>
      </c>
      <c r="G26" s="13">
        <v>1</v>
      </c>
      <c r="H26" s="13">
        <v>0</v>
      </c>
      <c r="I26" s="16">
        <f t="shared" ref="I26:I31" si="5">B26+E26+F26+G26+H26</f>
        <v>709</v>
      </c>
    </row>
    <row r="27" spans="1:9" ht="15" x14ac:dyDescent="0.25">
      <c r="A27" s="12" t="s">
        <v>20</v>
      </c>
      <c r="B27" s="13">
        <v>319</v>
      </c>
      <c r="C27" s="14">
        <f t="shared" si="3"/>
        <v>10500</v>
      </c>
      <c r="D27" s="15">
        <f t="shared" si="4"/>
        <v>3349500</v>
      </c>
      <c r="E27" s="13">
        <v>3</v>
      </c>
      <c r="F27" s="13">
        <v>1</v>
      </c>
      <c r="G27" s="13">
        <v>2</v>
      </c>
      <c r="H27" s="13">
        <v>0</v>
      </c>
      <c r="I27" s="16">
        <f t="shared" si="5"/>
        <v>325</v>
      </c>
    </row>
    <row r="28" spans="1:9" ht="15" x14ac:dyDescent="0.25">
      <c r="A28" s="12" t="s">
        <v>21</v>
      </c>
      <c r="B28" s="13">
        <v>240</v>
      </c>
      <c r="C28" s="14">
        <f t="shared" si="3"/>
        <v>14900</v>
      </c>
      <c r="D28" s="15">
        <f t="shared" si="4"/>
        <v>3576000</v>
      </c>
      <c r="E28" s="13">
        <v>0</v>
      </c>
      <c r="F28" s="13">
        <v>1</v>
      </c>
      <c r="G28" s="13">
        <v>0</v>
      </c>
      <c r="H28" s="13">
        <v>0</v>
      </c>
      <c r="I28" s="16">
        <f t="shared" si="5"/>
        <v>241</v>
      </c>
    </row>
    <row r="29" spans="1:9" ht="15" x14ac:dyDescent="0.25">
      <c r="A29" s="12" t="s">
        <v>22</v>
      </c>
      <c r="B29" s="13">
        <v>181</v>
      </c>
      <c r="C29" s="14">
        <f t="shared" si="3"/>
        <v>25100</v>
      </c>
      <c r="D29" s="15">
        <f t="shared" si="4"/>
        <v>4543100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181</v>
      </c>
    </row>
    <row r="30" spans="1:9" ht="15" x14ac:dyDescent="0.25">
      <c r="A30" s="12" t="s">
        <v>23</v>
      </c>
      <c r="B30" s="13">
        <v>77</v>
      </c>
      <c r="C30" s="14">
        <f t="shared" si="3"/>
        <v>33000</v>
      </c>
      <c r="D30" s="15">
        <f t="shared" si="4"/>
        <v>2541000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77</v>
      </c>
    </row>
    <row r="31" spans="1:9" ht="15" x14ac:dyDescent="0.25">
      <c r="A31" s="12" t="s">
        <v>24</v>
      </c>
      <c r="B31" s="13">
        <v>281</v>
      </c>
      <c r="C31" s="14">
        <f t="shared" si="3"/>
        <v>36900</v>
      </c>
      <c r="D31" s="15">
        <f t="shared" si="4"/>
        <v>10368900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281</v>
      </c>
    </row>
    <row r="32" spans="1:9" s="2" customFormat="1" ht="15" x14ac:dyDescent="0.25">
      <c r="A32" s="12" t="s">
        <v>25</v>
      </c>
      <c r="B32" s="17">
        <f>SUM(B25:B31)</f>
        <v>4659</v>
      </c>
      <c r="C32" s="18"/>
      <c r="D32" s="19">
        <f t="shared" ref="D32:I32" si="6">SUM(D25:D31)</f>
        <v>57363200</v>
      </c>
      <c r="E32" s="17">
        <f t="shared" si="6"/>
        <v>50</v>
      </c>
      <c r="F32" s="17">
        <f t="shared" si="6"/>
        <v>619</v>
      </c>
      <c r="G32" s="17">
        <f t="shared" si="6"/>
        <v>4</v>
      </c>
      <c r="H32" s="17">
        <f t="shared" si="6"/>
        <v>0</v>
      </c>
      <c r="I32" s="17">
        <f t="shared" si="6"/>
        <v>5332</v>
      </c>
    </row>
    <row r="33" spans="1:12" ht="15" x14ac:dyDescent="0.25">
      <c r="A33" s="20" t="s">
        <v>26</v>
      </c>
      <c r="B33" s="21"/>
      <c r="C33" s="21"/>
      <c r="D33" s="22">
        <v>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57364000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7167</v>
      </c>
      <c r="C37" s="14">
        <f t="shared" si="7"/>
        <v>9200</v>
      </c>
      <c r="D37" s="15">
        <f t="shared" ref="D37:D43" si="9">+D13+D25</f>
        <v>65936400</v>
      </c>
      <c r="E37" s="16">
        <f t="shared" ref="E37:H43" si="10">E25+E13</f>
        <v>104</v>
      </c>
      <c r="F37" s="16">
        <f t="shared" si="10"/>
        <v>743</v>
      </c>
      <c r="G37" s="16">
        <f t="shared" si="10"/>
        <v>1</v>
      </c>
      <c r="H37" s="16">
        <f t="shared" si="10"/>
        <v>0</v>
      </c>
      <c r="I37" s="16">
        <f>B37+E37+F37+G37+H37</f>
        <v>8015</v>
      </c>
      <c r="J37" s="26"/>
      <c r="K37" s="26"/>
    </row>
    <row r="38" spans="1:12" ht="15" x14ac:dyDescent="0.25">
      <c r="A38" s="12" t="s">
        <v>19</v>
      </c>
      <c r="B38" s="16">
        <f t="shared" si="8"/>
        <v>928</v>
      </c>
      <c r="C38" s="14">
        <f t="shared" si="7"/>
        <v>9700</v>
      </c>
      <c r="D38" s="15">
        <f t="shared" si="9"/>
        <v>9001600</v>
      </c>
      <c r="E38" s="16">
        <f t="shared" si="10"/>
        <v>1</v>
      </c>
      <c r="F38" s="16">
        <f t="shared" si="10"/>
        <v>499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1430</v>
      </c>
      <c r="J38" s="26"/>
      <c r="K38" s="26"/>
    </row>
    <row r="39" spans="1:12" ht="15" x14ac:dyDescent="0.25">
      <c r="A39" s="12" t="s">
        <v>20</v>
      </c>
      <c r="B39" s="16">
        <f t="shared" si="8"/>
        <v>734</v>
      </c>
      <c r="C39" s="14">
        <f t="shared" si="7"/>
        <v>10500</v>
      </c>
      <c r="D39" s="15">
        <f t="shared" si="9"/>
        <v>7707000</v>
      </c>
      <c r="E39" s="16">
        <f t="shared" si="10"/>
        <v>10</v>
      </c>
      <c r="F39" s="16">
        <f t="shared" si="10"/>
        <v>3</v>
      </c>
      <c r="G39" s="16">
        <f t="shared" ref="G39:H39" si="13">G27+G15</f>
        <v>4</v>
      </c>
      <c r="H39" s="16">
        <f t="shared" si="13"/>
        <v>0</v>
      </c>
      <c r="I39" s="16">
        <f t="shared" si="12"/>
        <v>751</v>
      </c>
      <c r="J39" s="26"/>
      <c r="K39" s="26"/>
    </row>
    <row r="40" spans="1:12" ht="15" x14ac:dyDescent="0.25">
      <c r="A40" s="12" t="s">
        <v>21</v>
      </c>
      <c r="B40" s="16">
        <f t="shared" si="8"/>
        <v>659</v>
      </c>
      <c r="C40" s="14">
        <f t="shared" si="7"/>
        <v>14900</v>
      </c>
      <c r="D40" s="15">
        <f t="shared" si="9"/>
        <v>9819100</v>
      </c>
      <c r="E40" s="16">
        <f t="shared" si="10"/>
        <v>1</v>
      </c>
      <c r="F40" s="16">
        <f t="shared" si="10"/>
        <v>2</v>
      </c>
      <c r="G40" s="16">
        <f t="shared" ref="G40:H40" si="14">G28+G16</f>
        <v>0</v>
      </c>
      <c r="H40" s="16">
        <f t="shared" si="14"/>
        <v>0</v>
      </c>
      <c r="I40" s="16">
        <f t="shared" si="12"/>
        <v>662</v>
      </c>
      <c r="J40" s="26"/>
      <c r="K40" s="26"/>
    </row>
    <row r="41" spans="1:12" ht="15" x14ac:dyDescent="0.25">
      <c r="A41" s="12" t="s">
        <v>22</v>
      </c>
      <c r="B41" s="16">
        <f t="shared" si="8"/>
        <v>371</v>
      </c>
      <c r="C41" s="14">
        <f t="shared" si="7"/>
        <v>25100</v>
      </c>
      <c r="D41" s="15">
        <f t="shared" si="9"/>
        <v>9312100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371</v>
      </c>
      <c r="J41" s="26"/>
      <c r="K41" s="26"/>
    </row>
    <row r="42" spans="1:12" ht="15" x14ac:dyDescent="0.25">
      <c r="A42" s="12" t="s">
        <v>23</v>
      </c>
      <c r="B42" s="16">
        <f t="shared" si="8"/>
        <v>179</v>
      </c>
      <c r="C42" s="14">
        <f t="shared" si="7"/>
        <v>33000</v>
      </c>
      <c r="D42" s="15">
        <f t="shared" si="9"/>
        <v>5907000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179</v>
      </c>
      <c r="J42" s="26"/>
      <c r="K42" s="26"/>
    </row>
    <row r="43" spans="1:12" ht="15" x14ac:dyDescent="0.25">
      <c r="A43" s="12" t="s">
        <v>24</v>
      </c>
      <c r="B43" s="16">
        <f t="shared" si="8"/>
        <v>583</v>
      </c>
      <c r="C43" s="14">
        <f t="shared" si="7"/>
        <v>36900</v>
      </c>
      <c r="D43" s="15">
        <f t="shared" si="9"/>
        <v>21512700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10621</v>
      </c>
      <c r="C44" s="18"/>
      <c r="D44" s="19">
        <f t="shared" ref="D44:F44" si="18">SUM(D37:D43)</f>
        <v>129195900</v>
      </c>
      <c r="E44" s="17">
        <f t="shared" si="18"/>
        <v>116</v>
      </c>
      <c r="F44" s="17">
        <f t="shared" si="18"/>
        <v>1247</v>
      </c>
      <c r="G44" s="17">
        <f>SUM(G37:G43)</f>
        <v>7</v>
      </c>
      <c r="H44" s="17">
        <f>SUM(H37:H43)</f>
        <v>0</v>
      </c>
      <c r="I44" s="17">
        <f>SUM(I37:I43)</f>
        <v>11991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20300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129216200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82">
        <v>444</v>
      </c>
      <c r="D52" s="34">
        <f>(C52*B52)</f>
        <v>4084800</v>
      </c>
      <c r="E52" s="20"/>
      <c r="F52" s="32" t="s">
        <v>18</v>
      </c>
      <c r="G52" s="33">
        <f>B52-2300</f>
        <v>6900</v>
      </c>
      <c r="H52" s="82">
        <v>220</v>
      </c>
      <c r="I52" s="34">
        <f>(H52*G52)</f>
        <v>1518000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82">
        <v>121</v>
      </c>
      <c r="D53" s="34">
        <f t="shared" ref="D53:D58" si="20">(C53*B53)</f>
        <v>1173700</v>
      </c>
      <c r="E53" s="20"/>
      <c r="F53" s="32" t="s">
        <v>19</v>
      </c>
      <c r="G53" s="33">
        <f>B53-2300</f>
        <v>7400</v>
      </c>
      <c r="H53" s="82">
        <v>103</v>
      </c>
      <c r="I53" s="34">
        <f t="shared" ref="I53:I58" si="21">(H53*G53)</f>
        <v>762200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82">
        <v>45</v>
      </c>
      <c r="D54" s="34">
        <f t="shared" si="20"/>
        <v>472500</v>
      </c>
      <c r="E54" s="20"/>
      <c r="F54" s="32" t="s">
        <v>20</v>
      </c>
      <c r="G54" s="33">
        <f>B54-2900</f>
        <v>7600</v>
      </c>
      <c r="H54" s="82">
        <v>17</v>
      </c>
      <c r="I54" s="34">
        <f t="shared" si="21"/>
        <v>129200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82">
        <v>49</v>
      </c>
      <c r="D55" s="34">
        <f t="shared" si="20"/>
        <v>730100</v>
      </c>
      <c r="E55" s="20"/>
      <c r="F55" s="32" t="s">
        <v>21</v>
      </c>
      <c r="G55" s="33">
        <f>B55-3100</f>
        <v>11800</v>
      </c>
      <c r="H55" s="82">
        <v>24</v>
      </c>
      <c r="I55" s="34">
        <f t="shared" si="21"/>
        <v>283200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82">
        <v>57</v>
      </c>
      <c r="D56" s="34">
        <f t="shared" si="20"/>
        <v>1430700</v>
      </c>
      <c r="E56" s="20"/>
      <c r="F56" s="32" t="s">
        <v>22</v>
      </c>
      <c r="G56" s="33">
        <f>B56-3100</f>
        <v>22000</v>
      </c>
      <c r="H56" s="82">
        <v>59</v>
      </c>
      <c r="I56" s="34">
        <f t="shared" si="21"/>
        <v>1298000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82">
        <v>35</v>
      </c>
      <c r="D57" s="34">
        <f t="shared" si="20"/>
        <v>1155000</v>
      </c>
      <c r="E57" s="20"/>
      <c r="F57" s="32" t="s">
        <v>23</v>
      </c>
      <c r="G57" s="33">
        <f>B57-3100</f>
        <v>29900</v>
      </c>
      <c r="H57" s="82">
        <v>16</v>
      </c>
      <c r="I57" s="34">
        <f t="shared" si="21"/>
        <v>478400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82">
        <v>10</v>
      </c>
      <c r="D58" s="34">
        <f t="shared" si="20"/>
        <v>369000</v>
      </c>
      <c r="E58" s="20"/>
      <c r="F58" s="32" t="s">
        <v>24</v>
      </c>
      <c r="G58" s="33">
        <f>B58-3100</f>
        <v>33800</v>
      </c>
      <c r="H58" s="82">
        <v>5</v>
      </c>
      <c r="I58" s="34">
        <f t="shared" si="21"/>
        <v>169000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761</v>
      </c>
      <c r="D59" s="36">
        <f>SUM(D52:D58)</f>
        <v>9415800</v>
      </c>
      <c r="E59" s="37"/>
      <c r="F59" s="116" t="s">
        <v>39</v>
      </c>
      <c r="G59" s="116"/>
      <c r="H59" s="35">
        <f>SUM(H52:H58)</f>
        <v>444</v>
      </c>
      <c r="I59" s="36">
        <f>SUM(I52:I58)</f>
        <v>4638000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84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84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84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84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84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84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84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85">
        <v>2577</v>
      </c>
      <c r="D77" s="95">
        <f>B77*C77</f>
        <v>5927100</v>
      </c>
      <c r="E77" s="3"/>
      <c r="F77" s="57" t="s">
        <v>18</v>
      </c>
      <c r="G77" s="58">
        <f t="shared" ref="G77:G83" si="24">B37</f>
        <v>7167</v>
      </c>
      <c r="H77" s="59">
        <f t="shared" ref="H77:H83" si="25">G77*200</f>
        <v>1433400</v>
      </c>
      <c r="I77" s="60">
        <f>G77*100</f>
        <v>716700</v>
      </c>
      <c r="J77" s="61">
        <f>G77*400</f>
        <v>2866800</v>
      </c>
      <c r="K77" s="92">
        <f>G77*200</f>
        <v>1433400</v>
      </c>
    </row>
    <row r="78" spans="1:12" ht="18.75" customHeight="1" x14ac:dyDescent="0.25">
      <c r="A78" s="54" t="s">
        <v>19</v>
      </c>
      <c r="B78" s="55">
        <f>RIDYM!B78</f>
        <v>2300</v>
      </c>
      <c r="C78" s="84">
        <v>429</v>
      </c>
      <c r="D78" s="95">
        <f t="shared" ref="D78:D83" si="26">B78*C78</f>
        <v>986700</v>
      </c>
      <c r="E78" s="3"/>
      <c r="F78" s="57" t="s">
        <v>19</v>
      </c>
      <c r="G78" s="58">
        <f t="shared" si="24"/>
        <v>928</v>
      </c>
      <c r="H78" s="59">
        <f t="shared" si="25"/>
        <v>185600</v>
      </c>
      <c r="I78" s="60">
        <f>G78*300</f>
        <v>278400</v>
      </c>
      <c r="J78" s="61">
        <f>G78*400</f>
        <v>371200</v>
      </c>
      <c r="K78" s="92">
        <f>G78*200</f>
        <v>185600</v>
      </c>
    </row>
    <row r="79" spans="1:12" ht="18.75" customHeight="1" x14ac:dyDescent="0.25">
      <c r="A79" s="54" t="s">
        <v>20</v>
      </c>
      <c r="B79" s="55">
        <f>RIDYM!B79</f>
        <v>2900</v>
      </c>
      <c r="C79" s="84">
        <v>297</v>
      </c>
      <c r="D79" s="95">
        <f t="shared" si="26"/>
        <v>861300</v>
      </c>
      <c r="E79" s="3"/>
      <c r="F79" s="57" t="s">
        <v>20</v>
      </c>
      <c r="G79" s="58">
        <f t="shared" si="24"/>
        <v>734</v>
      </c>
      <c r="H79" s="59">
        <f t="shared" si="25"/>
        <v>146800</v>
      </c>
      <c r="I79" s="60">
        <f>G79*300</f>
        <v>220200</v>
      </c>
      <c r="J79" s="61">
        <f>G79*400</f>
        <v>293600</v>
      </c>
      <c r="K79" s="92">
        <f>G79*200</f>
        <v>146800</v>
      </c>
    </row>
    <row r="80" spans="1:12" ht="18.75" customHeight="1" x14ac:dyDescent="0.25">
      <c r="A80" s="54" t="s">
        <v>21</v>
      </c>
      <c r="B80" s="55">
        <f>RIDYM!B80</f>
        <v>3100</v>
      </c>
      <c r="C80" s="84">
        <v>216</v>
      </c>
      <c r="D80" s="95">
        <f t="shared" si="26"/>
        <v>669600</v>
      </c>
      <c r="E80" s="3"/>
      <c r="F80" s="57" t="s">
        <v>21</v>
      </c>
      <c r="G80" s="58">
        <f t="shared" si="24"/>
        <v>659</v>
      </c>
      <c r="H80" s="59">
        <f t="shared" si="25"/>
        <v>131800</v>
      </c>
      <c r="I80" s="60">
        <f>G80*300</f>
        <v>197700</v>
      </c>
      <c r="J80" s="61">
        <f>G80*200</f>
        <v>131800</v>
      </c>
      <c r="K80" s="92">
        <f>G80*100</f>
        <v>65900</v>
      </c>
    </row>
    <row r="81" spans="1:12" ht="18.75" customHeight="1" x14ac:dyDescent="0.25">
      <c r="A81" s="54" t="s">
        <v>22</v>
      </c>
      <c r="B81" s="55">
        <f>RIDYM!B81</f>
        <v>3100</v>
      </c>
      <c r="C81" s="84">
        <v>160</v>
      </c>
      <c r="D81" s="95">
        <f t="shared" si="26"/>
        <v>496000</v>
      </c>
      <c r="E81" s="3"/>
      <c r="F81" s="57" t="s">
        <v>22</v>
      </c>
      <c r="G81" s="58">
        <f t="shared" si="24"/>
        <v>371</v>
      </c>
      <c r="H81" s="59">
        <f t="shared" si="25"/>
        <v>74200</v>
      </c>
      <c r="I81" s="60">
        <f>G81*300</f>
        <v>111300</v>
      </c>
      <c r="J81" s="61">
        <f>G81*600</f>
        <v>222600</v>
      </c>
      <c r="K81" s="92">
        <f>G81*300</f>
        <v>111300</v>
      </c>
    </row>
    <row r="82" spans="1:12" ht="18.75" customHeight="1" x14ac:dyDescent="0.25">
      <c r="A82" s="54" t="s">
        <v>23</v>
      </c>
      <c r="B82" s="55">
        <f>RIDYM!B82</f>
        <v>3100</v>
      </c>
      <c r="C82" s="84">
        <v>67</v>
      </c>
      <c r="D82" s="95">
        <f t="shared" si="26"/>
        <v>207700</v>
      </c>
      <c r="E82" s="3"/>
      <c r="F82" s="57" t="s">
        <v>23</v>
      </c>
      <c r="G82" s="58">
        <f t="shared" si="24"/>
        <v>179</v>
      </c>
      <c r="H82" s="59">
        <f t="shared" si="25"/>
        <v>35800</v>
      </c>
      <c r="I82" s="60">
        <f>G82*300</f>
        <v>53700</v>
      </c>
      <c r="J82" s="61">
        <f>G82*800</f>
        <v>143200</v>
      </c>
      <c r="K82" s="92">
        <f t="shared" ref="K82:K83" si="27">G82*400</f>
        <v>71600</v>
      </c>
    </row>
    <row r="83" spans="1:12" ht="18.75" customHeight="1" x14ac:dyDescent="0.25">
      <c r="A83" s="54" t="s">
        <v>24</v>
      </c>
      <c r="B83" s="55">
        <f>RIDYM!B83</f>
        <v>3100</v>
      </c>
      <c r="C83" s="84">
        <v>256</v>
      </c>
      <c r="D83" s="95">
        <f t="shared" si="26"/>
        <v>793600</v>
      </c>
      <c r="E83" s="3"/>
      <c r="F83" s="57" t="s">
        <v>24</v>
      </c>
      <c r="G83" s="58">
        <f t="shared" si="24"/>
        <v>583</v>
      </c>
      <c r="H83" s="59">
        <f t="shared" si="25"/>
        <v>116600</v>
      </c>
      <c r="I83" s="60">
        <f>G83*200</f>
        <v>116600</v>
      </c>
      <c r="J83" s="61">
        <f>G83*800</f>
        <v>466400</v>
      </c>
      <c r="K83" s="92">
        <f t="shared" si="27"/>
        <v>233200</v>
      </c>
    </row>
    <row r="84" spans="1:12" ht="20.100000000000001" customHeight="1" x14ac:dyDescent="0.25">
      <c r="A84" s="119" t="s">
        <v>54</v>
      </c>
      <c r="B84" s="119"/>
      <c r="C84" s="62">
        <f>SUM(C77:C83)</f>
        <v>4002</v>
      </c>
      <c r="D84" s="97">
        <f>SUM(D77:D83)</f>
        <v>9942000</v>
      </c>
      <c r="E84" s="3"/>
      <c r="F84" s="64" t="s">
        <v>55</v>
      </c>
      <c r="G84" s="65">
        <f>SUM(G77:G83)</f>
        <v>10621</v>
      </c>
      <c r="H84" s="66">
        <f>SUM(H77:H83)</f>
        <v>2124200</v>
      </c>
      <c r="I84" s="67">
        <f>SUM(I77:I83)</f>
        <v>1694600</v>
      </c>
      <c r="J84" s="68">
        <f>SUM(J77:J83)</f>
        <v>4495600</v>
      </c>
      <c r="K84" s="93">
        <f>SUM(K77:K83)</f>
        <v>2247800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129216200</v>
      </c>
      <c r="C88" s="110"/>
      <c r="D88" s="46"/>
      <c r="E88" s="111" t="s">
        <v>57</v>
      </c>
      <c r="F88" s="111"/>
      <c r="G88" s="72">
        <f>D59+I59</f>
        <v>14053800</v>
      </c>
      <c r="H88" s="111" t="s">
        <v>58</v>
      </c>
      <c r="I88" s="111"/>
      <c r="J88" s="73">
        <f>C59+H59+E44+F44+G44</f>
        <v>2575</v>
      </c>
    </row>
    <row r="89" spans="1:12" ht="24" x14ac:dyDescent="0.25">
      <c r="A89" s="74" t="s">
        <v>59</v>
      </c>
      <c r="B89" s="112">
        <f>D59+I59+H72</f>
        <v>14053800</v>
      </c>
      <c r="C89" s="112"/>
      <c r="D89" s="75"/>
      <c r="E89" s="111" t="s">
        <v>60</v>
      </c>
      <c r="F89" s="111"/>
      <c r="G89" s="72">
        <f>D44</f>
        <v>129195900</v>
      </c>
      <c r="H89" s="111" t="s">
        <v>61</v>
      </c>
      <c r="I89" s="111"/>
      <c r="J89" s="73">
        <f>I44</f>
        <v>11991</v>
      </c>
    </row>
    <row r="90" spans="1:12" ht="17.25" customHeight="1" x14ac:dyDescent="0.25">
      <c r="A90" s="76" t="s">
        <v>62</v>
      </c>
      <c r="B90" s="103">
        <f>D84</f>
        <v>9942000</v>
      </c>
      <c r="C90" s="103"/>
      <c r="D90" s="75"/>
      <c r="E90" s="104" t="s">
        <v>63</v>
      </c>
      <c r="F90" s="105"/>
      <c r="G90" s="77">
        <f>IF(G89=0,0,G88/G89)</f>
        <v>0.10877899376063792</v>
      </c>
      <c r="H90" s="104" t="s">
        <v>63</v>
      </c>
      <c r="I90" s="105"/>
      <c r="J90" s="77">
        <f>IF(J89=0,0,J88/J89)</f>
        <v>0.21474439162705361</v>
      </c>
    </row>
    <row r="91" spans="1:12" ht="17.25" customHeight="1" x14ac:dyDescent="0.25">
      <c r="A91" s="25" t="s">
        <v>64</v>
      </c>
      <c r="B91" s="106">
        <f>B88-B89-B90</f>
        <v>105220400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2124200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1694600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4495600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2247800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98"/>
  <sheetViews>
    <sheetView topLeftCell="A40" zoomScale="80" zoomScaleNormal="80" workbookViewId="0">
      <selection activeCell="G95" sqref="G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+RIDYM!B7+19</f>
        <v>42663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2787</v>
      </c>
      <c r="C13" s="14">
        <f>RIDYM!C13</f>
        <v>9200</v>
      </c>
      <c r="D13" s="15">
        <f t="shared" ref="D13:D19" si="0">+C13*B13</f>
        <v>25640400</v>
      </c>
      <c r="E13" s="13">
        <v>57</v>
      </c>
      <c r="F13" s="13">
        <v>329</v>
      </c>
      <c r="G13" s="13">
        <v>1</v>
      </c>
      <c r="H13" s="13">
        <v>0</v>
      </c>
      <c r="I13" s="16">
        <f>B13+E13+F13+G13+H13</f>
        <v>3174</v>
      </c>
    </row>
    <row r="14" spans="1:12" ht="15" x14ac:dyDescent="0.25">
      <c r="A14" s="12" t="s">
        <v>19</v>
      </c>
      <c r="B14" s="13">
        <v>468</v>
      </c>
      <c r="C14" s="14">
        <f>RIDYM!C14</f>
        <v>9700</v>
      </c>
      <c r="D14" s="15">
        <f t="shared" si="0"/>
        <v>4539600</v>
      </c>
      <c r="E14" s="13">
        <v>0</v>
      </c>
      <c r="F14" s="13">
        <v>290</v>
      </c>
      <c r="G14" s="13">
        <v>1</v>
      </c>
      <c r="H14" s="13">
        <v>0</v>
      </c>
      <c r="I14" s="16">
        <f t="shared" ref="I14:I19" si="1">B14+E14+F14+G14+H14</f>
        <v>759</v>
      </c>
    </row>
    <row r="15" spans="1:12" ht="15" x14ac:dyDescent="0.25">
      <c r="A15" s="12" t="s">
        <v>20</v>
      </c>
      <c r="B15" s="13">
        <v>865</v>
      </c>
      <c r="C15" s="14">
        <f>RIDYM!C15</f>
        <v>10500</v>
      </c>
      <c r="D15" s="15">
        <f t="shared" si="0"/>
        <v>9082500</v>
      </c>
      <c r="E15" s="13">
        <v>2</v>
      </c>
      <c r="F15" s="13">
        <v>2</v>
      </c>
      <c r="G15" s="13">
        <v>0</v>
      </c>
      <c r="H15" s="13">
        <v>0</v>
      </c>
      <c r="I15" s="16">
        <f t="shared" si="1"/>
        <v>869</v>
      </c>
    </row>
    <row r="16" spans="1:12" ht="15" x14ac:dyDescent="0.25">
      <c r="A16" s="12" t="s">
        <v>21</v>
      </c>
      <c r="B16" s="13">
        <v>563</v>
      </c>
      <c r="C16" s="14">
        <f>RIDYM!C16</f>
        <v>14900</v>
      </c>
      <c r="D16" s="15">
        <f t="shared" si="0"/>
        <v>8388700</v>
      </c>
      <c r="E16" s="13">
        <v>4</v>
      </c>
      <c r="F16" s="13">
        <v>11</v>
      </c>
      <c r="G16" s="13">
        <v>0</v>
      </c>
      <c r="H16" s="13">
        <v>0</v>
      </c>
      <c r="I16" s="16">
        <f t="shared" si="1"/>
        <v>578</v>
      </c>
    </row>
    <row r="17" spans="1:9" ht="15" x14ac:dyDescent="0.25">
      <c r="A17" s="12" t="s">
        <v>22</v>
      </c>
      <c r="B17" s="13">
        <v>503</v>
      </c>
      <c r="C17" s="14">
        <f>RIDYM!C17</f>
        <v>25100</v>
      </c>
      <c r="D17" s="15">
        <f t="shared" si="0"/>
        <v>12625300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503</v>
      </c>
    </row>
    <row r="18" spans="1:9" ht="15" x14ac:dyDescent="0.25">
      <c r="A18" s="12" t="s">
        <v>23</v>
      </c>
      <c r="B18" s="13">
        <v>149</v>
      </c>
      <c r="C18" s="14">
        <f>RIDYM!C18</f>
        <v>33000</v>
      </c>
      <c r="D18" s="15">
        <f t="shared" si="0"/>
        <v>4917000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149</v>
      </c>
    </row>
    <row r="19" spans="1:9" ht="15" x14ac:dyDescent="0.25">
      <c r="A19" s="12" t="s">
        <v>24</v>
      </c>
      <c r="B19" s="13">
        <v>418</v>
      </c>
      <c r="C19" s="14">
        <f>RIDYM!C19</f>
        <v>36900</v>
      </c>
      <c r="D19" s="15">
        <f t="shared" si="0"/>
        <v>15424200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418</v>
      </c>
    </row>
    <row r="20" spans="1:9" s="2" customFormat="1" ht="15" x14ac:dyDescent="0.25">
      <c r="A20" s="12" t="s">
        <v>25</v>
      </c>
      <c r="B20" s="17">
        <f>SUM(B13:B19)</f>
        <v>5753</v>
      </c>
      <c r="C20" s="18"/>
      <c r="D20" s="19">
        <f t="shared" ref="D20:I20" si="2">SUM(D13:D19)</f>
        <v>80617700</v>
      </c>
      <c r="E20" s="17">
        <f t="shared" si="2"/>
        <v>63</v>
      </c>
      <c r="F20" s="17">
        <f t="shared" si="2"/>
        <v>632</v>
      </c>
      <c r="G20" s="17">
        <f t="shared" si="2"/>
        <v>2</v>
      </c>
      <c r="H20" s="17">
        <f t="shared" si="2"/>
        <v>0</v>
      </c>
      <c r="I20" s="17">
        <f t="shared" si="2"/>
        <v>6450</v>
      </c>
    </row>
    <row r="21" spans="1:9" ht="15" x14ac:dyDescent="0.25">
      <c r="A21" s="20" t="s">
        <v>26</v>
      </c>
      <c r="B21" s="21"/>
      <c r="C21" s="21"/>
      <c r="D21" s="22">
        <v>15700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80633400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2494</v>
      </c>
      <c r="C25" s="14">
        <f t="shared" si="3"/>
        <v>9200</v>
      </c>
      <c r="D25" s="15">
        <f t="shared" ref="D25:D31" si="4">+C25*B25</f>
        <v>22944800</v>
      </c>
      <c r="E25" s="13">
        <v>58</v>
      </c>
      <c r="F25" s="13">
        <v>372</v>
      </c>
      <c r="G25" s="13">
        <v>1</v>
      </c>
      <c r="H25" s="13">
        <v>0</v>
      </c>
      <c r="I25" s="16">
        <f>B25+E25+F25+G25+H25</f>
        <v>2925</v>
      </c>
    </row>
    <row r="26" spans="1:9" ht="15" x14ac:dyDescent="0.25">
      <c r="A26" s="12" t="s">
        <v>19</v>
      </c>
      <c r="B26" s="13">
        <v>425</v>
      </c>
      <c r="C26" s="14">
        <f t="shared" si="3"/>
        <v>9700</v>
      </c>
      <c r="D26" s="15">
        <f t="shared" si="4"/>
        <v>4122500</v>
      </c>
      <c r="E26" s="13">
        <v>0</v>
      </c>
      <c r="F26" s="13">
        <v>314</v>
      </c>
      <c r="G26" s="13">
        <v>1</v>
      </c>
      <c r="H26" s="13">
        <v>0</v>
      </c>
      <c r="I26" s="16">
        <f t="shared" ref="I26:I31" si="5">B26+E26+F26+G26+H26</f>
        <v>740</v>
      </c>
    </row>
    <row r="27" spans="1:9" ht="15" x14ac:dyDescent="0.25">
      <c r="A27" s="12" t="s">
        <v>20</v>
      </c>
      <c r="B27" s="13">
        <v>889</v>
      </c>
      <c r="C27" s="14">
        <f t="shared" si="3"/>
        <v>10500</v>
      </c>
      <c r="D27" s="15">
        <f t="shared" si="4"/>
        <v>9334500</v>
      </c>
      <c r="E27" s="13">
        <v>3</v>
      </c>
      <c r="F27" s="13">
        <v>1</v>
      </c>
      <c r="G27" s="13">
        <v>0</v>
      </c>
      <c r="H27" s="13">
        <v>0</v>
      </c>
      <c r="I27" s="16">
        <f t="shared" si="5"/>
        <v>893</v>
      </c>
    </row>
    <row r="28" spans="1:9" ht="15" x14ac:dyDescent="0.25">
      <c r="A28" s="12" t="s">
        <v>21</v>
      </c>
      <c r="B28" s="13">
        <v>599</v>
      </c>
      <c r="C28" s="14">
        <f t="shared" si="3"/>
        <v>14900</v>
      </c>
      <c r="D28" s="15">
        <f t="shared" si="4"/>
        <v>8925100</v>
      </c>
      <c r="E28" s="13">
        <v>4</v>
      </c>
      <c r="F28" s="13">
        <v>10</v>
      </c>
      <c r="G28" s="13">
        <v>0</v>
      </c>
      <c r="H28" s="13">
        <v>0</v>
      </c>
      <c r="I28" s="16">
        <f t="shared" si="5"/>
        <v>613</v>
      </c>
    </row>
    <row r="29" spans="1:9" ht="15" x14ac:dyDescent="0.25">
      <c r="A29" s="12" t="s">
        <v>22</v>
      </c>
      <c r="B29" s="13">
        <v>538</v>
      </c>
      <c r="C29" s="14">
        <f t="shared" si="3"/>
        <v>25100</v>
      </c>
      <c r="D29" s="15">
        <f t="shared" si="4"/>
        <v>13503800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538</v>
      </c>
    </row>
    <row r="30" spans="1:9" ht="15" x14ac:dyDescent="0.25">
      <c r="A30" s="12" t="s">
        <v>23</v>
      </c>
      <c r="B30" s="13">
        <v>119</v>
      </c>
      <c r="C30" s="14">
        <f t="shared" si="3"/>
        <v>33000</v>
      </c>
      <c r="D30" s="15">
        <f t="shared" si="4"/>
        <v>3927000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119</v>
      </c>
    </row>
    <row r="31" spans="1:9" ht="15" x14ac:dyDescent="0.25">
      <c r="A31" s="12" t="s">
        <v>24</v>
      </c>
      <c r="B31" s="13">
        <v>385</v>
      </c>
      <c r="C31" s="14">
        <f t="shared" si="3"/>
        <v>36900</v>
      </c>
      <c r="D31" s="15">
        <f t="shared" si="4"/>
        <v>14206500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385</v>
      </c>
    </row>
    <row r="32" spans="1:9" s="2" customFormat="1" ht="15" x14ac:dyDescent="0.25">
      <c r="A32" s="12" t="s">
        <v>25</v>
      </c>
      <c r="B32" s="17">
        <f>SUM(B25:B31)</f>
        <v>5449</v>
      </c>
      <c r="C32" s="18"/>
      <c r="D32" s="19">
        <f t="shared" ref="D32:I32" si="6">SUM(D25:D31)</f>
        <v>76964200</v>
      </c>
      <c r="E32" s="17">
        <f t="shared" si="6"/>
        <v>65</v>
      </c>
      <c r="F32" s="17">
        <f t="shared" si="6"/>
        <v>697</v>
      </c>
      <c r="G32" s="17">
        <f t="shared" si="6"/>
        <v>2</v>
      </c>
      <c r="H32" s="17">
        <f t="shared" si="6"/>
        <v>0</v>
      </c>
      <c r="I32" s="17">
        <f t="shared" si="6"/>
        <v>6213</v>
      </c>
    </row>
    <row r="33" spans="1:12" ht="15" x14ac:dyDescent="0.25">
      <c r="A33" s="20" t="s">
        <v>26</v>
      </c>
      <c r="B33" s="21"/>
      <c r="C33" s="21"/>
      <c r="D33" s="22">
        <v>3100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76967300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5281</v>
      </c>
      <c r="C37" s="14">
        <f t="shared" si="7"/>
        <v>9200</v>
      </c>
      <c r="D37" s="15">
        <f t="shared" ref="D37:D43" si="9">+D13+D25</f>
        <v>48585200</v>
      </c>
      <c r="E37" s="16">
        <f t="shared" ref="E37:H43" si="10">E25+E13</f>
        <v>115</v>
      </c>
      <c r="F37" s="16">
        <f t="shared" si="10"/>
        <v>701</v>
      </c>
      <c r="G37" s="16">
        <f t="shared" si="10"/>
        <v>2</v>
      </c>
      <c r="H37" s="16">
        <f t="shared" si="10"/>
        <v>0</v>
      </c>
      <c r="I37" s="16">
        <f>B37+E37+F37+G37+H37</f>
        <v>6099</v>
      </c>
      <c r="J37" s="26"/>
      <c r="K37" s="26"/>
    </row>
    <row r="38" spans="1:12" ht="15" x14ac:dyDescent="0.25">
      <c r="A38" s="12" t="s">
        <v>19</v>
      </c>
      <c r="B38" s="16">
        <f t="shared" si="8"/>
        <v>893</v>
      </c>
      <c r="C38" s="14">
        <f t="shared" si="7"/>
        <v>9700</v>
      </c>
      <c r="D38" s="15">
        <f t="shared" si="9"/>
        <v>8662100</v>
      </c>
      <c r="E38" s="16">
        <f t="shared" si="10"/>
        <v>0</v>
      </c>
      <c r="F38" s="16">
        <f t="shared" si="10"/>
        <v>604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1754</v>
      </c>
      <c r="C39" s="14">
        <f t="shared" si="7"/>
        <v>10500</v>
      </c>
      <c r="D39" s="15">
        <f t="shared" si="9"/>
        <v>18417000</v>
      </c>
      <c r="E39" s="16">
        <f t="shared" si="10"/>
        <v>5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1762</v>
      </c>
      <c r="J39" s="26"/>
      <c r="K39" s="26"/>
    </row>
    <row r="40" spans="1:12" ht="15" x14ac:dyDescent="0.25">
      <c r="A40" s="12" t="s">
        <v>21</v>
      </c>
      <c r="B40" s="16">
        <f t="shared" si="8"/>
        <v>1162</v>
      </c>
      <c r="C40" s="14">
        <f t="shared" si="7"/>
        <v>14900</v>
      </c>
      <c r="D40" s="15">
        <f t="shared" si="9"/>
        <v>17313800</v>
      </c>
      <c r="E40" s="16">
        <f t="shared" si="10"/>
        <v>8</v>
      </c>
      <c r="F40" s="16">
        <f t="shared" si="10"/>
        <v>21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1191</v>
      </c>
      <c r="J40" s="26"/>
      <c r="K40" s="26"/>
    </row>
    <row r="41" spans="1:12" ht="15" x14ac:dyDescent="0.25">
      <c r="A41" s="12" t="s">
        <v>22</v>
      </c>
      <c r="B41" s="16">
        <f t="shared" si="8"/>
        <v>1041</v>
      </c>
      <c r="C41" s="14">
        <f t="shared" si="7"/>
        <v>25100</v>
      </c>
      <c r="D41" s="15">
        <f t="shared" si="9"/>
        <v>26129100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1041</v>
      </c>
      <c r="J41" s="26"/>
      <c r="K41" s="26"/>
    </row>
    <row r="42" spans="1:12" ht="15" x14ac:dyDescent="0.25">
      <c r="A42" s="12" t="s">
        <v>23</v>
      </c>
      <c r="B42" s="16">
        <f t="shared" si="8"/>
        <v>268</v>
      </c>
      <c r="C42" s="14">
        <f t="shared" si="7"/>
        <v>33000</v>
      </c>
      <c r="D42" s="15">
        <f t="shared" si="9"/>
        <v>8844000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268</v>
      </c>
      <c r="J42" s="26"/>
      <c r="K42" s="26"/>
    </row>
    <row r="43" spans="1:12" ht="15" x14ac:dyDescent="0.25">
      <c r="A43" s="12" t="s">
        <v>24</v>
      </c>
      <c r="B43" s="16">
        <f t="shared" si="8"/>
        <v>803</v>
      </c>
      <c r="C43" s="14">
        <f t="shared" si="7"/>
        <v>36900</v>
      </c>
      <c r="D43" s="15">
        <f t="shared" si="9"/>
        <v>29630700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803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11202</v>
      </c>
      <c r="C44" s="18"/>
      <c r="D44" s="19">
        <f t="shared" ref="D44:F44" si="18">SUM(D37:D43)</f>
        <v>157581900</v>
      </c>
      <c r="E44" s="17">
        <f t="shared" si="18"/>
        <v>128</v>
      </c>
      <c r="F44" s="17">
        <f t="shared" si="18"/>
        <v>1329</v>
      </c>
      <c r="G44" s="17">
        <f>SUM(G37:G43)</f>
        <v>4</v>
      </c>
      <c r="H44" s="17">
        <f>SUM(H37:H43)</f>
        <v>0</v>
      </c>
      <c r="I44" s="17">
        <f>SUM(I37:I43)</f>
        <v>12663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18800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157600700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413</v>
      </c>
      <c r="D52" s="34">
        <f>(C52*B52)</f>
        <v>3799600</v>
      </c>
      <c r="E52" s="20"/>
      <c r="F52" s="32" t="s">
        <v>18</v>
      </c>
      <c r="G52" s="33">
        <f>B52-2300</f>
        <v>6900</v>
      </c>
      <c r="H52" s="13">
        <v>336</v>
      </c>
      <c r="I52" s="34">
        <f>(H52*G52)</f>
        <v>2318400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143</v>
      </c>
      <c r="D53" s="34">
        <f t="shared" ref="D53:D58" si="20">(C53*B53)</f>
        <v>1387100</v>
      </c>
      <c r="E53" s="20"/>
      <c r="F53" s="32" t="s">
        <v>19</v>
      </c>
      <c r="G53" s="33">
        <f>B53-2300</f>
        <v>7400</v>
      </c>
      <c r="H53" s="13">
        <v>135</v>
      </c>
      <c r="I53" s="34">
        <f t="shared" ref="I53:I58" si="21">(H53*G53)</f>
        <v>999000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139</v>
      </c>
      <c r="D54" s="34">
        <f t="shared" si="20"/>
        <v>1459500</v>
      </c>
      <c r="E54" s="20"/>
      <c r="F54" s="32" t="s">
        <v>20</v>
      </c>
      <c r="G54" s="33">
        <f>B54-2900</f>
        <v>7600</v>
      </c>
      <c r="H54" s="13">
        <v>116</v>
      </c>
      <c r="I54" s="34">
        <f t="shared" si="21"/>
        <v>881600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107</v>
      </c>
      <c r="D55" s="34">
        <f t="shared" si="20"/>
        <v>1594300</v>
      </c>
      <c r="E55" s="20"/>
      <c r="F55" s="32" t="s">
        <v>21</v>
      </c>
      <c r="G55" s="33">
        <f>B55-3100</f>
        <v>11800</v>
      </c>
      <c r="H55" s="13">
        <v>72</v>
      </c>
      <c r="I55" s="34">
        <f t="shared" si="21"/>
        <v>849600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299</v>
      </c>
      <c r="D56" s="34">
        <f t="shared" si="20"/>
        <v>7504900</v>
      </c>
      <c r="E56" s="20"/>
      <c r="F56" s="32" t="s">
        <v>22</v>
      </c>
      <c r="G56" s="33">
        <f>B56-3100</f>
        <v>22000</v>
      </c>
      <c r="H56" s="13">
        <v>292</v>
      </c>
      <c r="I56" s="34">
        <f t="shared" si="21"/>
        <v>6424000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47</v>
      </c>
      <c r="D57" s="34">
        <f t="shared" si="20"/>
        <v>1551000</v>
      </c>
      <c r="E57" s="20"/>
      <c r="F57" s="32" t="s">
        <v>23</v>
      </c>
      <c r="G57" s="33">
        <f>B57-3100</f>
        <v>29900</v>
      </c>
      <c r="H57" s="13">
        <v>33</v>
      </c>
      <c r="I57" s="34">
        <f t="shared" si="21"/>
        <v>986700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22</v>
      </c>
      <c r="D58" s="34">
        <f t="shared" si="20"/>
        <v>811800</v>
      </c>
      <c r="E58" s="20"/>
      <c r="F58" s="32" t="s">
        <v>24</v>
      </c>
      <c r="G58" s="33">
        <f>B58-3100</f>
        <v>33800</v>
      </c>
      <c r="H58" s="13">
        <v>11</v>
      </c>
      <c r="I58" s="34">
        <f t="shared" si="21"/>
        <v>371800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1170</v>
      </c>
      <c r="D59" s="36">
        <f>SUM(D52:D58)</f>
        <v>18108200</v>
      </c>
      <c r="E59" s="37"/>
      <c r="F59" s="116" t="s">
        <v>39</v>
      </c>
      <c r="G59" s="116"/>
      <c r="H59" s="35">
        <f>SUM(H52:H58)</f>
        <v>995</v>
      </c>
      <c r="I59" s="36">
        <f>SUM(I52:I58)</f>
        <v>12831100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2411</v>
      </c>
      <c r="D77" s="95">
        <f>B77*C77</f>
        <v>5545300</v>
      </c>
      <c r="E77" s="3"/>
      <c r="F77" s="57" t="s">
        <v>18</v>
      </c>
      <c r="G77" s="58">
        <f t="shared" ref="G77:G83" si="24">B37</f>
        <v>5281</v>
      </c>
      <c r="H77" s="59">
        <f t="shared" ref="H77:H83" si="25">G77*200</f>
        <v>1056200</v>
      </c>
      <c r="I77" s="60">
        <f>G77*100</f>
        <v>528100</v>
      </c>
      <c r="J77" s="61">
        <f>G77*400</f>
        <v>2112400</v>
      </c>
      <c r="K77" s="92">
        <f>G77*200</f>
        <v>1056200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418</v>
      </c>
      <c r="D78" s="95">
        <f t="shared" ref="D78:D83" si="26">B78*C78</f>
        <v>961400</v>
      </c>
      <c r="E78" s="3"/>
      <c r="F78" s="57" t="s">
        <v>19</v>
      </c>
      <c r="G78" s="58">
        <f t="shared" si="24"/>
        <v>893</v>
      </c>
      <c r="H78" s="59">
        <f t="shared" si="25"/>
        <v>178600</v>
      </c>
      <c r="I78" s="60">
        <f>G78*300</f>
        <v>267900</v>
      </c>
      <c r="J78" s="61">
        <f>G78*400</f>
        <v>357200</v>
      </c>
      <c r="K78" s="92">
        <f>G78*200</f>
        <v>178600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828</v>
      </c>
      <c r="D79" s="95">
        <f t="shared" si="26"/>
        <v>2401200</v>
      </c>
      <c r="E79" s="3"/>
      <c r="F79" s="57" t="s">
        <v>20</v>
      </c>
      <c r="G79" s="58">
        <f t="shared" si="24"/>
        <v>1754</v>
      </c>
      <c r="H79" s="59">
        <f t="shared" si="25"/>
        <v>350800</v>
      </c>
      <c r="I79" s="60">
        <f>G79*300</f>
        <v>526200</v>
      </c>
      <c r="J79" s="61">
        <f>G79*400</f>
        <v>701600</v>
      </c>
      <c r="K79" s="92">
        <f>G79*200</f>
        <v>350800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552</v>
      </c>
      <c r="D80" s="95">
        <f t="shared" si="26"/>
        <v>1711200</v>
      </c>
      <c r="E80" s="3"/>
      <c r="F80" s="57" t="s">
        <v>21</v>
      </c>
      <c r="G80" s="58">
        <f t="shared" si="24"/>
        <v>1162</v>
      </c>
      <c r="H80" s="59">
        <f t="shared" si="25"/>
        <v>232400</v>
      </c>
      <c r="I80" s="60">
        <f>G80*300</f>
        <v>348600</v>
      </c>
      <c r="J80" s="61">
        <f>G80*200</f>
        <v>232400</v>
      </c>
      <c r="K80" s="92">
        <f>G80*100</f>
        <v>116200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504</v>
      </c>
      <c r="D81" s="95">
        <f t="shared" si="26"/>
        <v>1562400</v>
      </c>
      <c r="E81" s="3"/>
      <c r="F81" s="57" t="s">
        <v>22</v>
      </c>
      <c r="G81" s="58">
        <f t="shared" si="24"/>
        <v>1041</v>
      </c>
      <c r="H81" s="59">
        <f t="shared" si="25"/>
        <v>208200</v>
      </c>
      <c r="I81" s="60">
        <f>G81*300</f>
        <v>312300</v>
      </c>
      <c r="J81" s="61">
        <f>G81*600</f>
        <v>624600</v>
      </c>
      <c r="K81" s="92">
        <f>G81*300</f>
        <v>312300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108</v>
      </c>
      <c r="D82" s="95">
        <f t="shared" si="26"/>
        <v>334800</v>
      </c>
      <c r="E82" s="3"/>
      <c r="F82" s="57" t="s">
        <v>23</v>
      </c>
      <c r="G82" s="58">
        <f t="shared" si="24"/>
        <v>268</v>
      </c>
      <c r="H82" s="59">
        <f t="shared" si="25"/>
        <v>53600</v>
      </c>
      <c r="I82" s="60">
        <f>G82*300</f>
        <v>80400</v>
      </c>
      <c r="J82" s="61">
        <f>G82*800</f>
        <v>214400</v>
      </c>
      <c r="K82" s="92">
        <f t="shared" ref="K82:K83" si="27">G82*400</f>
        <v>107200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357</v>
      </c>
      <c r="D83" s="95">
        <f t="shared" si="26"/>
        <v>1106700</v>
      </c>
      <c r="E83" s="3"/>
      <c r="F83" s="57" t="s">
        <v>24</v>
      </c>
      <c r="G83" s="58">
        <f t="shared" si="24"/>
        <v>803</v>
      </c>
      <c r="H83" s="59">
        <f t="shared" si="25"/>
        <v>160600</v>
      </c>
      <c r="I83" s="60">
        <f>G83*200</f>
        <v>160600</v>
      </c>
      <c r="J83" s="61">
        <f>G83*800</f>
        <v>642400</v>
      </c>
      <c r="K83" s="92">
        <f t="shared" si="27"/>
        <v>321200</v>
      </c>
    </row>
    <row r="84" spans="1:12" ht="20.100000000000001" customHeight="1" x14ac:dyDescent="0.25">
      <c r="A84" s="119" t="s">
        <v>54</v>
      </c>
      <c r="B84" s="119"/>
      <c r="C84" s="62">
        <f>SUM(C77:C83)</f>
        <v>5178</v>
      </c>
      <c r="D84" s="97">
        <f>SUM(D77:D83)</f>
        <v>13623000</v>
      </c>
      <c r="E84" s="3"/>
      <c r="F84" s="64" t="s">
        <v>55</v>
      </c>
      <c r="G84" s="65">
        <f>SUM(G77:G83)</f>
        <v>11202</v>
      </c>
      <c r="H84" s="66">
        <f>SUM(H77:H83)</f>
        <v>2240400</v>
      </c>
      <c r="I84" s="67">
        <f>SUM(I77:I83)</f>
        <v>2224100</v>
      </c>
      <c r="J84" s="68">
        <f>SUM(J77:J83)</f>
        <v>4885000</v>
      </c>
      <c r="K84" s="93">
        <f>SUM(K77:K83)</f>
        <v>2442500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157600700</v>
      </c>
      <c r="C88" s="110"/>
      <c r="D88" s="46"/>
      <c r="E88" s="111" t="s">
        <v>57</v>
      </c>
      <c r="F88" s="111"/>
      <c r="G88" s="72">
        <f>D59+I59</f>
        <v>30939300</v>
      </c>
      <c r="H88" s="111" t="s">
        <v>58</v>
      </c>
      <c r="I88" s="111"/>
      <c r="J88" s="73">
        <f>C59+H59+E44+F44+G44</f>
        <v>3626</v>
      </c>
    </row>
    <row r="89" spans="1:12" ht="24" x14ac:dyDescent="0.25">
      <c r="A89" s="74" t="s">
        <v>59</v>
      </c>
      <c r="B89" s="112">
        <f>D59+I59+H72</f>
        <v>30939300</v>
      </c>
      <c r="C89" s="112"/>
      <c r="D89" s="75"/>
      <c r="E89" s="111" t="s">
        <v>60</v>
      </c>
      <c r="F89" s="111"/>
      <c r="G89" s="72">
        <f>D44</f>
        <v>157581900</v>
      </c>
      <c r="H89" s="111" t="s">
        <v>61</v>
      </c>
      <c r="I89" s="111"/>
      <c r="J89" s="73">
        <f>I44</f>
        <v>12663</v>
      </c>
    </row>
    <row r="90" spans="1:12" ht="17.25" customHeight="1" x14ac:dyDescent="0.25">
      <c r="A90" s="76" t="s">
        <v>62</v>
      </c>
      <c r="B90" s="103">
        <f>D84</f>
        <v>13623000</v>
      </c>
      <c r="C90" s="103"/>
      <c r="D90" s="75"/>
      <c r="E90" s="104" t="s">
        <v>63</v>
      </c>
      <c r="F90" s="105"/>
      <c r="G90" s="77">
        <f>IF(G89=0,0,G88/G89)</f>
        <v>0.19633790428976933</v>
      </c>
      <c r="H90" s="104" t="s">
        <v>63</v>
      </c>
      <c r="I90" s="105"/>
      <c r="J90" s="77">
        <f>IF(J89=0,0,J88/J89)</f>
        <v>0.28634604754007736</v>
      </c>
    </row>
    <row r="91" spans="1:12" ht="17.25" customHeight="1" x14ac:dyDescent="0.25">
      <c r="A91" s="25" t="s">
        <v>64</v>
      </c>
      <c r="B91" s="106">
        <f>B88-B89-B90</f>
        <v>113038400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2240400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2224100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4885000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2442500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98"/>
  <sheetViews>
    <sheetView topLeftCell="A79" zoomScale="80" zoomScaleNormal="8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+RIDYM!B7+20</f>
        <v>42664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3089</v>
      </c>
      <c r="C13" s="14">
        <f>RIDYM!C13</f>
        <v>9200</v>
      </c>
      <c r="D13" s="15">
        <f t="shared" ref="D13:D19" si="0">+C13*B13</f>
        <v>28418800</v>
      </c>
      <c r="E13" s="13">
        <v>81</v>
      </c>
      <c r="F13" s="13">
        <v>393</v>
      </c>
      <c r="G13" s="13">
        <v>4</v>
      </c>
      <c r="H13" s="13">
        <v>0</v>
      </c>
      <c r="I13" s="16">
        <f>B13+E13+F13+G13+H13</f>
        <v>3567</v>
      </c>
    </row>
    <row r="14" spans="1:12" ht="15" x14ac:dyDescent="0.25">
      <c r="A14" s="12" t="s">
        <v>19</v>
      </c>
      <c r="B14" s="13">
        <v>528</v>
      </c>
      <c r="C14" s="14">
        <f>RIDYM!C14</f>
        <v>9700</v>
      </c>
      <c r="D14" s="15">
        <f t="shared" si="0"/>
        <v>5121600</v>
      </c>
      <c r="E14" s="13">
        <v>0</v>
      </c>
      <c r="F14" s="13">
        <v>291</v>
      </c>
      <c r="G14" s="13">
        <v>1</v>
      </c>
      <c r="H14" s="13">
        <v>0</v>
      </c>
      <c r="I14" s="16">
        <f t="shared" ref="I14:I19" si="1">B14+E14+F14+G14+H14</f>
        <v>820</v>
      </c>
    </row>
    <row r="15" spans="1:12" ht="15" x14ac:dyDescent="0.25">
      <c r="A15" s="12" t="s">
        <v>20</v>
      </c>
      <c r="B15" s="13">
        <v>839</v>
      </c>
      <c r="C15" s="14">
        <f>RIDYM!C15</f>
        <v>10500</v>
      </c>
      <c r="D15" s="15">
        <f t="shared" si="0"/>
        <v>8809500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847</v>
      </c>
    </row>
    <row r="16" spans="1:12" ht="15" x14ac:dyDescent="0.25">
      <c r="A16" s="12" t="s">
        <v>21</v>
      </c>
      <c r="B16" s="13">
        <v>537</v>
      </c>
      <c r="C16" s="14">
        <f>RIDYM!C16</f>
        <v>14900</v>
      </c>
      <c r="D16" s="15">
        <f t="shared" si="0"/>
        <v>8001300</v>
      </c>
      <c r="E16" s="13">
        <v>3</v>
      </c>
      <c r="F16" s="13">
        <v>12</v>
      </c>
      <c r="G16" s="13">
        <v>0</v>
      </c>
      <c r="H16" s="13">
        <v>0</v>
      </c>
      <c r="I16" s="16">
        <f t="shared" si="1"/>
        <v>552</v>
      </c>
    </row>
    <row r="17" spans="1:9" ht="15" x14ac:dyDescent="0.25">
      <c r="A17" s="12" t="s">
        <v>22</v>
      </c>
      <c r="B17" s="13">
        <v>500</v>
      </c>
      <c r="C17" s="14">
        <f>RIDYM!C17</f>
        <v>25100</v>
      </c>
      <c r="D17" s="15">
        <f t="shared" si="0"/>
        <v>12550000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500</v>
      </c>
    </row>
    <row r="18" spans="1:9" ht="15" x14ac:dyDescent="0.25">
      <c r="A18" s="12" t="s">
        <v>23</v>
      </c>
      <c r="B18" s="13">
        <v>153</v>
      </c>
      <c r="C18" s="14">
        <f>RIDYM!C18</f>
        <v>33000</v>
      </c>
      <c r="D18" s="15">
        <f t="shared" si="0"/>
        <v>5049000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153</v>
      </c>
    </row>
    <row r="19" spans="1:9" ht="15" x14ac:dyDescent="0.25">
      <c r="A19" s="12" t="s">
        <v>24</v>
      </c>
      <c r="B19" s="13">
        <v>416</v>
      </c>
      <c r="C19" s="14">
        <f>RIDYM!C19</f>
        <v>36900</v>
      </c>
      <c r="D19" s="15">
        <f t="shared" si="0"/>
        <v>15350400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416</v>
      </c>
    </row>
    <row r="20" spans="1:9" s="2" customFormat="1" ht="15" x14ac:dyDescent="0.25">
      <c r="A20" s="12" t="s">
        <v>25</v>
      </c>
      <c r="B20" s="17">
        <f>SUM(B13:B19)</f>
        <v>6062</v>
      </c>
      <c r="C20" s="18"/>
      <c r="D20" s="19">
        <f t="shared" ref="D20:I20" si="2">SUM(D13:D19)</f>
        <v>83300600</v>
      </c>
      <c r="E20" s="17">
        <f t="shared" si="2"/>
        <v>90</v>
      </c>
      <c r="F20" s="17">
        <f t="shared" si="2"/>
        <v>698</v>
      </c>
      <c r="G20" s="17">
        <f t="shared" si="2"/>
        <v>5</v>
      </c>
      <c r="H20" s="17">
        <f t="shared" si="2"/>
        <v>0</v>
      </c>
      <c r="I20" s="17">
        <f t="shared" si="2"/>
        <v>6855</v>
      </c>
    </row>
    <row r="21" spans="1:9" ht="15" x14ac:dyDescent="0.25">
      <c r="A21" s="20" t="s">
        <v>26</v>
      </c>
      <c r="B21" s="21"/>
      <c r="C21" s="21"/>
      <c r="D21" s="22">
        <v>1800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83302400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3114</v>
      </c>
      <c r="C25" s="14">
        <f t="shared" si="3"/>
        <v>9200</v>
      </c>
      <c r="D25" s="15">
        <f t="shared" ref="D25:D31" si="4">+C25*B25</f>
        <v>28648800</v>
      </c>
      <c r="E25" s="13">
        <v>74</v>
      </c>
      <c r="F25" s="13">
        <v>428</v>
      </c>
      <c r="G25" s="13">
        <v>4</v>
      </c>
      <c r="H25" s="13">
        <v>0</v>
      </c>
      <c r="I25" s="16">
        <f>B25+E25+F25+G25+H25</f>
        <v>3620</v>
      </c>
    </row>
    <row r="26" spans="1:9" ht="15" x14ac:dyDescent="0.25">
      <c r="A26" s="12" t="s">
        <v>19</v>
      </c>
      <c r="B26" s="13">
        <v>511</v>
      </c>
      <c r="C26" s="14">
        <f t="shared" si="3"/>
        <v>9700</v>
      </c>
      <c r="D26" s="15">
        <f t="shared" si="4"/>
        <v>4956700</v>
      </c>
      <c r="E26" s="13">
        <v>0</v>
      </c>
      <c r="F26" s="13">
        <v>322</v>
      </c>
      <c r="G26" s="13">
        <v>1</v>
      </c>
      <c r="H26" s="13">
        <v>0</v>
      </c>
      <c r="I26" s="16">
        <f t="shared" ref="I26:I31" si="5">B26+E26+F26+G26+H26</f>
        <v>834</v>
      </c>
    </row>
    <row r="27" spans="1:9" ht="15" x14ac:dyDescent="0.25">
      <c r="A27" s="12" t="s">
        <v>20</v>
      </c>
      <c r="B27" s="13">
        <v>886</v>
      </c>
      <c r="C27" s="14">
        <f t="shared" si="3"/>
        <v>10500</v>
      </c>
      <c r="D27" s="15">
        <f t="shared" si="4"/>
        <v>9303000</v>
      </c>
      <c r="E27" s="13">
        <v>5</v>
      </c>
      <c r="F27" s="13">
        <v>3</v>
      </c>
      <c r="G27" s="13">
        <v>0</v>
      </c>
      <c r="H27" s="13">
        <v>0</v>
      </c>
      <c r="I27" s="16">
        <f t="shared" si="5"/>
        <v>894</v>
      </c>
    </row>
    <row r="28" spans="1:9" ht="15" x14ac:dyDescent="0.25">
      <c r="A28" s="12" t="s">
        <v>21</v>
      </c>
      <c r="B28" s="13">
        <v>536</v>
      </c>
      <c r="C28" s="14">
        <f t="shared" si="3"/>
        <v>14900</v>
      </c>
      <c r="D28" s="15">
        <f t="shared" si="4"/>
        <v>7986400</v>
      </c>
      <c r="E28" s="13">
        <v>2</v>
      </c>
      <c r="F28" s="13">
        <v>11</v>
      </c>
      <c r="G28" s="13">
        <v>0</v>
      </c>
      <c r="H28" s="13">
        <v>0</v>
      </c>
      <c r="I28" s="16">
        <f t="shared" si="5"/>
        <v>549</v>
      </c>
    </row>
    <row r="29" spans="1:9" ht="15" x14ac:dyDescent="0.25">
      <c r="A29" s="12" t="s">
        <v>22</v>
      </c>
      <c r="B29" s="13">
        <v>472</v>
      </c>
      <c r="C29" s="14">
        <f t="shared" si="3"/>
        <v>25100</v>
      </c>
      <c r="D29" s="15">
        <f t="shared" si="4"/>
        <v>11847200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472</v>
      </c>
    </row>
    <row r="30" spans="1:9" ht="15" x14ac:dyDescent="0.25">
      <c r="A30" s="12" t="s">
        <v>23</v>
      </c>
      <c r="B30" s="13">
        <v>116</v>
      </c>
      <c r="C30" s="14">
        <f t="shared" si="3"/>
        <v>33000</v>
      </c>
      <c r="D30" s="15">
        <f t="shared" si="4"/>
        <v>3828000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116</v>
      </c>
    </row>
    <row r="31" spans="1:9" ht="15" x14ac:dyDescent="0.25">
      <c r="A31" s="12" t="s">
        <v>24</v>
      </c>
      <c r="B31" s="13">
        <v>323</v>
      </c>
      <c r="C31" s="14">
        <f t="shared" si="3"/>
        <v>36900</v>
      </c>
      <c r="D31" s="15">
        <f t="shared" si="4"/>
        <v>11918700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323</v>
      </c>
    </row>
    <row r="32" spans="1:9" s="2" customFormat="1" ht="15" x14ac:dyDescent="0.25">
      <c r="A32" s="12" t="s">
        <v>25</v>
      </c>
      <c r="B32" s="17">
        <f>SUM(B25:B31)</f>
        <v>5958</v>
      </c>
      <c r="C32" s="18"/>
      <c r="D32" s="19">
        <f t="shared" ref="D32:I32" si="6">SUM(D25:D31)</f>
        <v>78488800</v>
      </c>
      <c r="E32" s="17">
        <f t="shared" si="6"/>
        <v>81</v>
      </c>
      <c r="F32" s="17">
        <f t="shared" si="6"/>
        <v>764</v>
      </c>
      <c r="G32" s="17">
        <f t="shared" si="6"/>
        <v>5</v>
      </c>
      <c r="H32" s="17">
        <f t="shared" si="6"/>
        <v>0</v>
      </c>
      <c r="I32" s="17">
        <f t="shared" si="6"/>
        <v>6808</v>
      </c>
    </row>
    <row r="33" spans="1:12" ht="15" x14ac:dyDescent="0.25">
      <c r="A33" s="20" t="s">
        <v>26</v>
      </c>
      <c r="B33" s="21"/>
      <c r="C33" s="21"/>
      <c r="D33" s="22">
        <v>9600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78498400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6203</v>
      </c>
      <c r="C37" s="14">
        <f t="shared" si="7"/>
        <v>9200</v>
      </c>
      <c r="D37" s="15">
        <f t="shared" ref="D37:D43" si="9">+D13+D25</f>
        <v>57067600</v>
      </c>
      <c r="E37" s="16">
        <f t="shared" ref="E37:H43" si="10">E25+E13</f>
        <v>155</v>
      </c>
      <c r="F37" s="16">
        <f t="shared" si="10"/>
        <v>821</v>
      </c>
      <c r="G37" s="16">
        <f t="shared" si="10"/>
        <v>8</v>
      </c>
      <c r="H37" s="16">
        <f t="shared" si="10"/>
        <v>0</v>
      </c>
      <c r="I37" s="16">
        <f>B37+E37+F37+G37+H37</f>
        <v>7187</v>
      </c>
      <c r="J37" s="26"/>
      <c r="K37" s="26"/>
    </row>
    <row r="38" spans="1:12" ht="15" x14ac:dyDescent="0.25">
      <c r="A38" s="12" t="s">
        <v>19</v>
      </c>
      <c r="B38" s="16">
        <f t="shared" si="8"/>
        <v>1039</v>
      </c>
      <c r="C38" s="14">
        <f t="shared" si="7"/>
        <v>9700</v>
      </c>
      <c r="D38" s="15">
        <f t="shared" si="9"/>
        <v>10078300</v>
      </c>
      <c r="E38" s="16">
        <f t="shared" si="10"/>
        <v>0</v>
      </c>
      <c r="F38" s="16">
        <f t="shared" si="10"/>
        <v>613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1654</v>
      </c>
      <c r="J38" s="26"/>
      <c r="K38" s="26"/>
    </row>
    <row r="39" spans="1:12" ht="15" x14ac:dyDescent="0.25">
      <c r="A39" s="12" t="s">
        <v>20</v>
      </c>
      <c r="B39" s="16">
        <f t="shared" si="8"/>
        <v>1725</v>
      </c>
      <c r="C39" s="14">
        <f t="shared" si="7"/>
        <v>10500</v>
      </c>
      <c r="D39" s="15">
        <f t="shared" si="9"/>
        <v>18112500</v>
      </c>
      <c r="E39" s="16">
        <f t="shared" si="10"/>
        <v>11</v>
      </c>
      <c r="F39" s="16">
        <f t="shared" si="10"/>
        <v>5</v>
      </c>
      <c r="G39" s="16">
        <f t="shared" ref="G39:H39" si="13">G27+G15</f>
        <v>0</v>
      </c>
      <c r="H39" s="16">
        <f t="shared" si="13"/>
        <v>0</v>
      </c>
      <c r="I39" s="16">
        <f t="shared" si="12"/>
        <v>1741</v>
      </c>
      <c r="J39" s="26"/>
      <c r="K39" s="26"/>
    </row>
    <row r="40" spans="1:12" ht="15" x14ac:dyDescent="0.25">
      <c r="A40" s="12" t="s">
        <v>21</v>
      </c>
      <c r="B40" s="16">
        <f t="shared" si="8"/>
        <v>1073</v>
      </c>
      <c r="C40" s="14">
        <f t="shared" si="7"/>
        <v>14900</v>
      </c>
      <c r="D40" s="15">
        <f t="shared" si="9"/>
        <v>15987700</v>
      </c>
      <c r="E40" s="16">
        <f t="shared" si="10"/>
        <v>5</v>
      </c>
      <c r="F40" s="16">
        <f t="shared" si="10"/>
        <v>23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1101</v>
      </c>
      <c r="J40" s="26"/>
      <c r="K40" s="26"/>
    </row>
    <row r="41" spans="1:12" ht="15" x14ac:dyDescent="0.25">
      <c r="A41" s="12" t="s">
        <v>22</v>
      </c>
      <c r="B41" s="16">
        <f t="shared" si="8"/>
        <v>972</v>
      </c>
      <c r="C41" s="14">
        <f t="shared" si="7"/>
        <v>25100</v>
      </c>
      <c r="D41" s="15">
        <f t="shared" si="9"/>
        <v>24397200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972</v>
      </c>
      <c r="J41" s="26"/>
      <c r="K41" s="26"/>
    </row>
    <row r="42" spans="1:12" ht="15" x14ac:dyDescent="0.25">
      <c r="A42" s="12" t="s">
        <v>23</v>
      </c>
      <c r="B42" s="16">
        <f t="shared" si="8"/>
        <v>269</v>
      </c>
      <c r="C42" s="14">
        <f t="shared" si="7"/>
        <v>33000</v>
      </c>
      <c r="D42" s="15">
        <f t="shared" si="9"/>
        <v>8877000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269</v>
      </c>
      <c r="J42" s="26"/>
      <c r="K42" s="26"/>
    </row>
    <row r="43" spans="1:12" ht="15" x14ac:dyDescent="0.25">
      <c r="A43" s="12" t="s">
        <v>24</v>
      </c>
      <c r="B43" s="16">
        <f t="shared" si="8"/>
        <v>739</v>
      </c>
      <c r="C43" s="14">
        <f t="shared" si="7"/>
        <v>36900</v>
      </c>
      <c r="D43" s="15">
        <f t="shared" si="9"/>
        <v>27269100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739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12020</v>
      </c>
      <c r="C44" s="18"/>
      <c r="D44" s="19">
        <f t="shared" ref="D44:F44" si="18">SUM(D37:D43)</f>
        <v>161789400</v>
      </c>
      <c r="E44" s="17">
        <f t="shared" si="18"/>
        <v>171</v>
      </c>
      <c r="F44" s="17">
        <f t="shared" si="18"/>
        <v>1462</v>
      </c>
      <c r="G44" s="17">
        <f>SUM(G37:G43)</f>
        <v>10</v>
      </c>
      <c r="H44" s="17">
        <f>SUM(H37:H43)</f>
        <v>0</v>
      </c>
      <c r="I44" s="17">
        <f>SUM(I37:I43)</f>
        <v>13663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11400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161800800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446</v>
      </c>
      <c r="D52" s="34">
        <f>(C52*B52)</f>
        <v>4103200</v>
      </c>
      <c r="E52" s="20"/>
      <c r="F52" s="32" t="s">
        <v>18</v>
      </c>
      <c r="G52" s="33">
        <f>B52-2300</f>
        <v>6900</v>
      </c>
      <c r="H52" s="13">
        <v>378</v>
      </c>
      <c r="I52" s="34">
        <f>(H52*G52)</f>
        <v>2608200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143</v>
      </c>
      <c r="D53" s="34">
        <f t="shared" ref="D53:D58" si="20">(C53*B53)</f>
        <v>1387100</v>
      </c>
      <c r="E53" s="20"/>
      <c r="F53" s="32" t="s">
        <v>19</v>
      </c>
      <c r="G53" s="33">
        <f>B53-2300</f>
        <v>7400</v>
      </c>
      <c r="H53" s="13">
        <v>150</v>
      </c>
      <c r="I53" s="34">
        <f t="shared" ref="I53:I58" si="21">(H53*G53)</f>
        <v>1110000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141</v>
      </c>
      <c r="D54" s="34">
        <f t="shared" si="20"/>
        <v>1480500</v>
      </c>
      <c r="E54" s="20"/>
      <c r="F54" s="32" t="s">
        <v>20</v>
      </c>
      <c r="G54" s="33">
        <f>B54-2900</f>
        <v>7600</v>
      </c>
      <c r="H54" s="13">
        <v>101</v>
      </c>
      <c r="I54" s="34">
        <f t="shared" si="21"/>
        <v>767600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87</v>
      </c>
      <c r="D55" s="34">
        <f t="shared" si="20"/>
        <v>1296300</v>
      </c>
      <c r="E55" s="20"/>
      <c r="F55" s="32" t="s">
        <v>21</v>
      </c>
      <c r="G55" s="33">
        <f>B55-3100</f>
        <v>11800</v>
      </c>
      <c r="H55" s="13">
        <v>76</v>
      </c>
      <c r="I55" s="34">
        <f t="shared" si="21"/>
        <v>896800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289</v>
      </c>
      <c r="D56" s="34">
        <f t="shared" si="20"/>
        <v>7253900</v>
      </c>
      <c r="E56" s="20"/>
      <c r="F56" s="32" t="s">
        <v>22</v>
      </c>
      <c r="G56" s="33">
        <f>B56-3100</f>
        <v>22000</v>
      </c>
      <c r="H56" s="13">
        <v>271</v>
      </c>
      <c r="I56" s="34">
        <f t="shared" si="21"/>
        <v>5962000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54</v>
      </c>
      <c r="D57" s="34">
        <f t="shared" si="20"/>
        <v>1782000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14</v>
      </c>
      <c r="D58" s="34">
        <f t="shared" si="20"/>
        <v>516600</v>
      </c>
      <c r="E58" s="20"/>
      <c r="F58" s="32" t="s">
        <v>24</v>
      </c>
      <c r="G58" s="33">
        <f>B58-3100</f>
        <v>33800</v>
      </c>
      <c r="H58" s="13">
        <v>15</v>
      </c>
      <c r="I58" s="34">
        <f t="shared" si="21"/>
        <v>507000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1174</v>
      </c>
      <c r="D59" s="36">
        <f>SUM(D52:D58)</f>
        <v>17819600</v>
      </c>
      <c r="E59" s="37"/>
      <c r="F59" s="116" t="s">
        <v>39</v>
      </c>
      <c r="G59" s="116"/>
      <c r="H59" s="35">
        <f>SUM(H52:H58)</f>
        <v>1028</v>
      </c>
      <c r="I59" s="36">
        <f>SUM(I52:I58)</f>
        <v>12957900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2854</v>
      </c>
      <c r="D77" s="95">
        <f>B77*C77</f>
        <v>6564200</v>
      </c>
      <c r="E77" s="3"/>
      <c r="F77" s="57" t="s">
        <v>18</v>
      </c>
      <c r="G77" s="58">
        <f t="shared" ref="G77:G83" si="24">B37</f>
        <v>6203</v>
      </c>
      <c r="H77" s="59">
        <f t="shared" ref="H77:H83" si="25">G77*200</f>
        <v>1240600</v>
      </c>
      <c r="I77" s="60">
        <f>G77*100</f>
        <v>620300</v>
      </c>
      <c r="J77" s="61">
        <f>G77*400</f>
        <v>2481200</v>
      </c>
      <c r="K77" s="92">
        <f>G77*200</f>
        <v>1240600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488</v>
      </c>
      <c r="D78" s="95">
        <f t="shared" ref="D78:D83" si="26">B78*C78</f>
        <v>1122400</v>
      </c>
      <c r="E78" s="3"/>
      <c r="F78" s="57" t="s">
        <v>19</v>
      </c>
      <c r="G78" s="58">
        <f t="shared" si="24"/>
        <v>1039</v>
      </c>
      <c r="H78" s="59">
        <f t="shared" si="25"/>
        <v>207800</v>
      </c>
      <c r="I78" s="60">
        <f>G78*300</f>
        <v>311700</v>
      </c>
      <c r="J78" s="61">
        <f>G78*400</f>
        <v>415600</v>
      </c>
      <c r="K78" s="92">
        <f>G78*200</f>
        <v>207800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805</v>
      </c>
      <c r="D79" s="95">
        <f t="shared" si="26"/>
        <v>2334500</v>
      </c>
      <c r="E79" s="3"/>
      <c r="F79" s="57" t="s">
        <v>20</v>
      </c>
      <c r="G79" s="58">
        <f t="shared" si="24"/>
        <v>1725</v>
      </c>
      <c r="H79" s="59">
        <f t="shared" si="25"/>
        <v>345000</v>
      </c>
      <c r="I79" s="60">
        <f>G79*300</f>
        <v>517500</v>
      </c>
      <c r="J79" s="61">
        <f>G79*400</f>
        <v>690000</v>
      </c>
      <c r="K79" s="92">
        <f>G79*200</f>
        <v>345000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490</v>
      </c>
      <c r="D80" s="95">
        <f t="shared" si="26"/>
        <v>1519000</v>
      </c>
      <c r="E80" s="3"/>
      <c r="F80" s="57" t="s">
        <v>21</v>
      </c>
      <c r="G80" s="58">
        <f t="shared" si="24"/>
        <v>1073</v>
      </c>
      <c r="H80" s="59">
        <f t="shared" si="25"/>
        <v>214600</v>
      </c>
      <c r="I80" s="60">
        <f>G80*300</f>
        <v>321900</v>
      </c>
      <c r="J80" s="61">
        <f>G80*200</f>
        <v>214600</v>
      </c>
      <c r="K80" s="92">
        <f>G80*100</f>
        <v>107300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453</v>
      </c>
      <c r="D81" s="95">
        <f t="shared" si="26"/>
        <v>1404300</v>
      </c>
      <c r="E81" s="3"/>
      <c r="F81" s="57" t="s">
        <v>22</v>
      </c>
      <c r="G81" s="58">
        <f t="shared" si="24"/>
        <v>972</v>
      </c>
      <c r="H81" s="59">
        <f t="shared" si="25"/>
        <v>194400</v>
      </c>
      <c r="I81" s="60">
        <f>G81*300</f>
        <v>291600</v>
      </c>
      <c r="J81" s="61">
        <f>G81*600</f>
        <v>583200</v>
      </c>
      <c r="K81" s="92">
        <f>G81*300</f>
        <v>291600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104</v>
      </c>
      <c r="D82" s="95">
        <f t="shared" si="26"/>
        <v>322400</v>
      </c>
      <c r="E82" s="3"/>
      <c r="F82" s="57" t="s">
        <v>23</v>
      </c>
      <c r="G82" s="58">
        <f t="shared" si="24"/>
        <v>269</v>
      </c>
      <c r="H82" s="59">
        <f t="shared" si="25"/>
        <v>53800</v>
      </c>
      <c r="I82" s="60">
        <f>G82*300</f>
        <v>80700</v>
      </c>
      <c r="J82" s="61">
        <f>G82*800</f>
        <v>215200</v>
      </c>
      <c r="K82" s="92">
        <f t="shared" ref="K82:K83" si="27">G82*400</f>
        <v>107600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289</v>
      </c>
      <c r="D83" s="95">
        <f t="shared" si="26"/>
        <v>895900</v>
      </c>
      <c r="E83" s="3"/>
      <c r="F83" s="57" t="s">
        <v>24</v>
      </c>
      <c r="G83" s="58">
        <f t="shared" si="24"/>
        <v>739</v>
      </c>
      <c r="H83" s="59">
        <f t="shared" si="25"/>
        <v>147800</v>
      </c>
      <c r="I83" s="60">
        <f>G83*200</f>
        <v>147800</v>
      </c>
      <c r="J83" s="61">
        <f>G83*800</f>
        <v>591200</v>
      </c>
      <c r="K83" s="92">
        <f t="shared" si="27"/>
        <v>295600</v>
      </c>
    </row>
    <row r="84" spans="1:12" ht="20.100000000000001" customHeight="1" x14ac:dyDescent="0.25">
      <c r="A84" s="119" t="s">
        <v>54</v>
      </c>
      <c r="B84" s="119"/>
      <c r="C84" s="62">
        <f>SUM(C77:C83)</f>
        <v>5483</v>
      </c>
      <c r="D84" s="97">
        <f>SUM(D77:D83)</f>
        <v>14162700</v>
      </c>
      <c r="E84" s="3"/>
      <c r="F84" s="64" t="s">
        <v>55</v>
      </c>
      <c r="G84" s="65">
        <f>SUM(G77:G83)</f>
        <v>12020</v>
      </c>
      <c r="H84" s="66">
        <f>SUM(H77:H83)</f>
        <v>2404000</v>
      </c>
      <c r="I84" s="67">
        <f>SUM(I77:I83)</f>
        <v>2291500</v>
      </c>
      <c r="J84" s="68">
        <f>SUM(J77:J83)</f>
        <v>5191000</v>
      </c>
      <c r="K84" s="93">
        <f>SUM(K77:K83)</f>
        <v>2595500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161800800</v>
      </c>
      <c r="C88" s="110"/>
      <c r="D88" s="46"/>
      <c r="E88" s="111" t="s">
        <v>57</v>
      </c>
      <c r="F88" s="111"/>
      <c r="G88" s="72">
        <f>D59+I59</f>
        <v>30777500</v>
      </c>
      <c r="H88" s="111" t="s">
        <v>58</v>
      </c>
      <c r="I88" s="111"/>
      <c r="J88" s="73">
        <f>C59+H59+E44+F44+G44</f>
        <v>3845</v>
      </c>
    </row>
    <row r="89" spans="1:12" ht="24" x14ac:dyDescent="0.25">
      <c r="A89" s="74" t="s">
        <v>59</v>
      </c>
      <c r="B89" s="112">
        <f>D59+I59+H72</f>
        <v>30777500</v>
      </c>
      <c r="C89" s="112"/>
      <c r="D89" s="75"/>
      <c r="E89" s="111" t="s">
        <v>60</v>
      </c>
      <c r="F89" s="111"/>
      <c r="G89" s="72">
        <f>D44</f>
        <v>161789400</v>
      </c>
      <c r="H89" s="111" t="s">
        <v>61</v>
      </c>
      <c r="I89" s="111"/>
      <c r="J89" s="73">
        <f>I44</f>
        <v>13663</v>
      </c>
    </row>
    <row r="90" spans="1:12" ht="17.25" customHeight="1" x14ac:dyDescent="0.25">
      <c r="A90" s="76" t="s">
        <v>62</v>
      </c>
      <c r="B90" s="103">
        <f>D84</f>
        <v>14162700</v>
      </c>
      <c r="C90" s="103"/>
      <c r="D90" s="75"/>
      <c r="E90" s="104" t="s">
        <v>63</v>
      </c>
      <c r="F90" s="105"/>
      <c r="G90" s="77">
        <f>IF(G89=0,0,G88/G89)</f>
        <v>0.19023186933136535</v>
      </c>
      <c r="H90" s="104" t="s">
        <v>63</v>
      </c>
      <c r="I90" s="105"/>
      <c r="J90" s="77">
        <f>IF(J89=0,0,J88/J89)</f>
        <v>0.28141696552733658</v>
      </c>
    </row>
    <row r="91" spans="1:12" ht="17.25" customHeight="1" x14ac:dyDescent="0.25">
      <c r="A91" s="25" t="s">
        <v>64</v>
      </c>
      <c r="B91" s="106">
        <f>B88-B89-B90</f>
        <v>116860600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2404000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2291500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5191000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2595500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98"/>
  <sheetViews>
    <sheetView topLeftCell="A76" zoomScale="80" zoomScaleNormal="80" workbookViewId="0">
      <selection activeCell="H97" sqref="H97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+RIDYM!B7+21</f>
        <v>42665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3030</v>
      </c>
      <c r="C13" s="14">
        <f>RIDYM!C13</f>
        <v>9200</v>
      </c>
      <c r="D13" s="15">
        <f t="shared" ref="D13:D19" si="0">+C13*B13</f>
        <v>27876000</v>
      </c>
      <c r="E13" s="13">
        <v>42</v>
      </c>
      <c r="F13" s="13">
        <v>397</v>
      </c>
      <c r="G13" s="13">
        <v>3</v>
      </c>
      <c r="H13" s="13">
        <v>0</v>
      </c>
      <c r="I13" s="16">
        <f>B13+E13+F13+G13+H13</f>
        <v>3472</v>
      </c>
    </row>
    <row r="14" spans="1:12" ht="15" x14ac:dyDescent="0.25">
      <c r="A14" s="12" t="s">
        <v>19</v>
      </c>
      <c r="B14" s="13">
        <v>483</v>
      </c>
      <c r="C14" s="14">
        <f>RIDYM!C14</f>
        <v>9700</v>
      </c>
      <c r="D14" s="15">
        <f t="shared" si="0"/>
        <v>4685100</v>
      </c>
      <c r="E14" s="13">
        <v>1</v>
      </c>
      <c r="F14" s="13">
        <v>287</v>
      </c>
      <c r="G14" s="13">
        <v>1</v>
      </c>
      <c r="H14" s="13">
        <v>0</v>
      </c>
      <c r="I14" s="16">
        <f t="shared" ref="I14:I19" si="1">B14+E14+F14+G14+H14</f>
        <v>772</v>
      </c>
    </row>
    <row r="15" spans="1:12" ht="15" x14ac:dyDescent="0.25">
      <c r="A15" s="12" t="s">
        <v>20</v>
      </c>
      <c r="B15" s="13">
        <v>661</v>
      </c>
      <c r="C15" s="14">
        <f>RIDYM!C15</f>
        <v>10500</v>
      </c>
      <c r="D15" s="15">
        <f t="shared" si="0"/>
        <v>6940500</v>
      </c>
      <c r="E15" s="13">
        <v>3</v>
      </c>
      <c r="F15" s="13">
        <v>1</v>
      </c>
      <c r="G15" s="13">
        <v>0</v>
      </c>
      <c r="H15" s="13">
        <v>0</v>
      </c>
      <c r="I15" s="16">
        <f t="shared" si="1"/>
        <v>665</v>
      </c>
    </row>
    <row r="16" spans="1:12" ht="15" x14ac:dyDescent="0.25">
      <c r="A16" s="12" t="s">
        <v>21</v>
      </c>
      <c r="B16" s="13">
        <v>438</v>
      </c>
      <c r="C16" s="14">
        <f>RIDYM!C16</f>
        <v>14900</v>
      </c>
      <c r="D16" s="15">
        <f t="shared" si="0"/>
        <v>6526200</v>
      </c>
      <c r="E16" s="13">
        <v>3</v>
      </c>
      <c r="F16" s="13">
        <v>2</v>
      </c>
      <c r="G16" s="13">
        <v>0</v>
      </c>
      <c r="H16" s="13">
        <v>0</v>
      </c>
      <c r="I16" s="16">
        <f t="shared" si="1"/>
        <v>443</v>
      </c>
    </row>
    <row r="17" spans="1:9" ht="15" x14ac:dyDescent="0.25">
      <c r="A17" s="12" t="s">
        <v>22</v>
      </c>
      <c r="B17" s="13">
        <v>481</v>
      </c>
      <c r="C17" s="14">
        <f>RIDYM!C17</f>
        <v>25100</v>
      </c>
      <c r="D17" s="15">
        <f t="shared" si="0"/>
        <v>12073100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481</v>
      </c>
    </row>
    <row r="18" spans="1:9" ht="15" x14ac:dyDescent="0.25">
      <c r="A18" s="12" t="s">
        <v>23</v>
      </c>
      <c r="B18" s="13">
        <v>106</v>
      </c>
      <c r="C18" s="14">
        <f>RIDYM!C18</f>
        <v>33000</v>
      </c>
      <c r="D18" s="15">
        <f t="shared" si="0"/>
        <v>3498000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106</v>
      </c>
    </row>
    <row r="19" spans="1:9" ht="15" x14ac:dyDescent="0.25">
      <c r="A19" s="12" t="s">
        <v>24</v>
      </c>
      <c r="B19" s="13">
        <v>416</v>
      </c>
      <c r="C19" s="14">
        <f>RIDYM!C19</f>
        <v>36900</v>
      </c>
      <c r="D19" s="15">
        <f t="shared" si="0"/>
        <v>15350400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416</v>
      </c>
    </row>
    <row r="20" spans="1:9" s="2" customFormat="1" ht="15" x14ac:dyDescent="0.25">
      <c r="A20" s="12" t="s">
        <v>25</v>
      </c>
      <c r="B20" s="17">
        <f>SUM(B13:B19)</f>
        <v>5615</v>
      </c>
      <c r="C20" s="18"/>
      <c r="D20" s="19">
        <f t="shared" ref="D20:I20" si="2">SUM(D13:D19)</f>
        <v>76949300</v>
      </c>
      <c r="E20" s="17">
        <f t="shared" si="2"/>
        <v>49</v>
      </c>
      <c r="F20" s="17">
        <f t="shared" si="2"/>
        <v>687</v>
      </c>
      <c r="G20" s="17">
        <f t="shared" si="2"/>
        <v>4</v>
      </c>
      <c r="H20" s="17">
        <f t="shared" si="2"/>
        <v>0</v>
      </c>
      <c r="I20" s="17">
        <f t="shared" si="2"/>
        <v>6355</v>
      </c>
    </row>
    <row r="21" spans="1:9" ht="15" x14ac:dyDescent="0.25">
      <c r="A21" s="20" t="s">
        <v>26</v>
      </c>
      <c r="B21" s="21"/>
      <c r="C21" s="21"/>
      <c r="D21" s="22">
        <v>16100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76965400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3573</v>
      </c>
      <c r="C25" s="14">
        <f t="shared" si="3"/>
        <v>9200</v>
      </c>
      <c r="D25" s="15">
        <f t="shared" ref="D25:D31" si="4">+C25*B25</f>
        <v>32871600</v>
      </c>
      <c r="E25" s="13">
        <v>47</v>
      </c>
      <c r="F25" s="13">
        <v>466</v>
      </c>
      <c r="G25" s="13">
        <v>3</v>
      </c>
      <c r="H25" s="13">
        <v>0</v>
      </c>
      <c r="I25" s="16">
        <f>B25+E25+F25+G25+H25</f>
        <v>4089</v>
      </c>
    </row>
    <row r="26" spans="1:9" ht="15" x14ac:dyDescent="0.25">
      <c r="A26" s="12" t="s">
        <v>19</v>
      </c>
      <c r="B26" s="13">
        <v>446</v>
      </c>
      <c r="C26" s="14">
        <f t="shared" si="3"/>
        <v>9700</v>
      </c>
      <c r="D26" s="15">
        <f t="shared" si="4"/>
        <v>4326200</v>
      </c>
      <c r="E26" s="13">
        <v>0</v>
      </c>
      <c r="F26" s="13">
        <v>321</v>
      </c>
      <c r="G26" s="13">
        <v>1</v>
      </c>
      <c r="H26" s="13">
        <v>0</v>
      </c>
      <c r="I26" s="16">
        <f t="shared" ref="I26:I31" si="5">B26+E26+F26+G26+H26</f>
        <v>768</v>
      </c>
    </row>
    <row r="27" spans="1:9" ht="15" x14ac:dyDescent="0.25">
      <c r="A27" s="12" t="s">
        <v>20</v>
      </c>
      <c r="B27" s="13">
        <v>572</v>
      </c>
      <c r="C27" s="14">
        <f t="shared" si="3"/>
        <v>10500</v>
      </c>
      <c r="D27" s="15">
        <f t="shared" si="4"/>
        <v>6006000</v>
      </c>
      <c r="E27" s="13">
        <v>5</v>
      </c>
      <c r="F27" s="13">
        <v>1</v>
      </c>
      <c r="G27" s="13">
        <v>0</v>
      </c>
      <c r="H27" s="13">
        <v>0</v>
      </c>
      <c r="I27" s="16">
        <f t="shared" si="5"/>
        <v>578</v>
      </c>
    </row>
    <row r="28" spans="1:9" ht="15" x14ac:dyDescent="0.25">
      <c r="A28" s="12" t="s">
        <v>21</v>
      </c>
      <c r="B28" s="13">
        <v>419</v>
      </c>
      <c r="C28" s="14">
        <f t="shared" si="3"/>
        <v>14900</v>
      </c>
      <c r="D28" s="15">
        <f t="shared" si="4"/>
        <v>6243100</v>
      </c>
      <c r="E28" s="13">
        <v>2</v>
      </c>
      <c r="F28" s="13">
        <v>5</v>
      </c>
      <c r="G28" s="13">
        <v>0</v>
      </c>
      <c r="H28" s="13">
        <v>0</v>
      </c>
      <c r="I28" s="16">
        <f t="shared" si="5"/>
        <v>426</v>
      </c>
    </row>
    <row r="29" spans="1:9" ht="15" x14ac:dyDescent="0.25">
      <c r="A29" s="12" t="s">
        <v>22</v>
      </c>
      <c r="B29" s="13">
        <v>461</v>
      </c>
      <c r="C29" s="14">
        <f t="shared" si="3"/>
        <v>25100</v>
      </c>
      <c r="D29" s="15">
        <f t="shared" si="4"/>
        <v>11571100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461</v>
      </c>
    </row>
    <row r="30" spans="1:9" ht="15" x14ac:dyDescent="0.25">
      <c r="A30" s="12" t="s">
        <v>23</v>
      </c>
      <c r="B30" s="13">
        <v>117</v>
      </c>
      <c r="C30" s="14">
        <f t="shared" si="3"/>
        <v>33000</v>
      </c>
      <c r="D30" s="15">
        <f t="shared" si="4"/>
        <v>3861000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117</v>
      </c>
    </row>
    <row r="31" spans="1:9" ht="15" x14ac:dyDescent="0.25">
      <c r="A31" s="12" t="s">
        <v>24</v>
      </c>
      <c r="B31" s="13">
        <v>294</v>
      </c>
      <c r="C31" s="14">
        <f t="shared" si="3"/>
        <v>36900</v>
      </c>
      <c r="D31" s="15">
        <f t="shared" si="4"/>
        <v>10848600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294</v>
      </c>
    </row>
    <row r="32" spans="1:9" s="2" customFormat="1" ht="15" x14ac:dyDescent="0.25">
      <c r="A32" s="12" t="s">
        <v>25</v>
      </c>
      <c r="B32" s="17">
        <f>SUM(B25:B31)</f>
        <v>5882</v>
      </c>
      <c r="C32" s="18"/>
      <c r="D32" s="19">
        <f t="shared" ref="D32:I32" si="6">SUM(D25:D31)</f>
        <v>75727600</v>
      </c>
      <c r="E32" s="17">
        <f t="shared" si="6"/>
        <v>54</v>
      </c>
      <c r="F32" s="17">
        <f t="shared" si="6"/>
        <v>793</v>
      </c>
      <c r="G32" s="17">
        <f t="shared" si="6"/>
        <v>4</v>
      </c>
      <c r="H32" s="17">
        <f t="shared" si="6"/>
        <v>0</v>
      </c>
      <c r="I32" s="17">
        <f t="shared" si="6"/>
        <v>6733</v>
      </c>
    </row>
    <row r="33" spans="1:12" ht="15" x14ac:dyDescent="0.25">
      <c r="A33" s="20" t="s">
        <v>26</v>
      </c>
      <c r="B33" s="21"/>
      <c r="C33" s="21"/>
      <c r="D33" s="22">
        <v>18400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75746000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6603</v>
      </c>
      <c r="C37" s="14">
        <f t="shared" si="7"/>
        <v>9200</v>
      </c>
      <c r="D37" s="15">
        <f t="shared" ref="D37:D43" si="9">+D13+D25</f>
        <v>60747600</v>
      </c>
      <c r="E37" s="16">
        <f t="shared" ref="E37:H43" si="10">E25+E13</f>
        <v>89</v>
      </c>
      <c r="F37" s="16">
        <f t="shared" si="10"/>
        <v>863</v>
      </c>
      <c r="G37" s="16">
        <f t="shared" si="10"/>
        <v>6</v>
      </c>
      <c r="H37" s="16">
        <f t="shared" si="10"/>
        <v>0</v>
      </c>
      <c r="I37" s="16">
        <f>B37+E37+F37+G37+H37</f>
        <v>7561</v>
      </c>
      <c r="J37" s="26"/>
      <c r="K37" s="26"/>
    </row>
    <row r="38" spans="1:12" ht="15" x14ac:dyDescent="0.25">
      <c r="A38" s="12" t="s">
        <v>19</v>
      </c>
      <c r="B38" s="16">
        <f t="shared" si="8"/>
        <v>929</v>
      </c>
      <c r="C38" s="14">
        <f t="shared" si="7"/>
        <v>9700</v>
      </c>
      <c r="D38" s="15">
        <f t="shared" si="9"/>
        <v>9011300</v>
      </c>
      <c r="E38" s="16">
        <f t="shared" si="10"/>
        <v>1</v>
      </c>
      <c r="F38" s="16">
        <f t="shared" si="10"/>
        <v>608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1540</v>
      </c>
      <c r="J38" s="26"/>
      <c r="K38" s="26"/>
    </row>
    <row r="39" spans="1:12" ht="15" x14ac:dyDescent="0.25">
      <c r="A39" s="12" t="s">
        <v>20</v>
      </c>
      <c r="B39" s="16">
        <f t="shared" si="8"/>
        <v>1233</v>
      </c>
      <c r="C39" s="14">
        <f t="shared" si="7"/>
        <v>10500</v>
      </c>
      <c r="D39" s="15">
        <f t="shared" si="9"/>
        <v>12946500</v>
      </c>
      <c r="E39" s="16">
        <f t="shared" si="10"/>
        <v>8</v>
      </c>
      <c r="F39" s="16">
        <f t="shared" si="10"/>
        <v>2</v>
      </c>
      <c r="G39" s="16">
        <f t="shared" ref="G39:H39" si="13">G27+G15</f>
        <v>0</v>
      </c>
      <c r="H39" s="16">
        <f t="shared" si="13"/>
        <v>0</v>
      </c>
      <c r="I39" s="16">
        <f t="shared" si="12"/>
        <v>1243</v>
      </c>
      <c r="J39" s="26"/>
      <c r="K39" s="26"/>
    </row>
    <row r="40" spans="1:12" ht="15" x14ac:dyDescent="0.25">
      <c r="A40" s="12" t="s">
        <v>21</v>
      </c>
      <c r="B40" s="16">
        <f t="shared" si="8"/>
        <v>857</v>
      </c>
      <c r="C40" s="14">
        <f t="shared" si="7"/>
        <v>14900</v>
      </c>
      <c r="D40" s="15">
        <f t="shared" si="9"/>
        <v>12769300</v>
      </c>
      <c r="E40" s="16">
        <f t="shared" si="10"/>
        <v>5</v>
      </c>
      <c r="F40" s="16">
        <f t="shared" si="10"/>
        <v>7</v>
      </c>
      <c r="G40" s="16">
        <f t="shared" ref="G40:H40" si="14">G28+G16</f>
        <v>0</v>
      </c>
      <c r="H40" s="16">
        <f t="shared" si="14"/>
        <v>0</v>
      </c>
      <c r="I40" s="16">
        <f t="shared" si="12"/>
        <v>869</v>
      </c>
      <c r="J40" s="26"/>
      <c r="K40" s="26"/>
    </row>
    <row r="41" spans="1:12" ht="15" x14ac:dyDescent="0.25">
      <c r="A41" s="12" t="s">
        <v>22</v>
      </c>
      <c r="B41" s="16">
        <f t="shared" si="8"/>
        <v>942</v>
      </c>
      <c r="C41" s="14">
        <f t="shared" si="7"/>
        <v>25100</v>
      </c>
      <c r="D41" s="15">
        <f t="shared" si="9"/>
        <v>23644200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942</v>
      </c>
      <c r="J41" s="26"/>
      <c r="K41" s="26"/>
    </row>
    <row r="42" spans="1:12" ht="15" x14ac:dyDescent="0.25">
      <c r="A42" s="12" t="s">
        <v>23</v>
      </c>
      <c r="B42" s="16">
        <f t="shared" si="8"/>
        <v>223</v>
      </c>
      <c r="C42" s="14">
        <f t="shared" si="7"/>
        <v>33000</v>
      </c>
      <c r="D42" s="15">
        <f t="shared" si="9"/>
        <v>7359000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223</v>
      </c>
      <c r="J42" s="26"/>
      <c r="K42" s="26"/>
    </row>
    <row r="43" spans="1:12" ht="15" x14ac:dyDescent="0.25">
      <c r="A43" s="12" t="s">
        <v>24</v>
      </c>
      <c r="B43" s="16">
        <f t="shared" si="8"/>
        <v>710</v>
      </c>
      <c r="C43" s="14">
        <f t="shared" si="7"/>
        <v>36900</v>
      </c>
      <c r="D43" s="15">
        <f t="shared" si="9"/>
        <v>26199000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11497</v>
      </c>
      <c r="C44" s="18"/>
      <c r="D44" s="19">
        <f t="shared" ref="D44:F44" si="18">SUM(D37:D43)</f>
        <v>152676900</v>
      </c>
      <c r="E44" s="17">
        <f t="shared" si="18"/>
        <v>103</v>
      </c>
      <c r="F44" s="17">
        <f t="shared" si="18"/>
        <v>1480</v>
      </c>
      <c r="G44" s="17">
        <f>SUM(G37:G43)</f>
        <v>8</v>
      </c>
      <c r="H44" s="17">
        <f>SUM(H37:H43)</f>
        <v>0</v>
      </c>
      <c r="I44" s="17">
        <f>SUM(I37:I43)</f>
        <v>13088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34500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152711400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356</v>
      </c>
      <c r="D52" s="34">
        <f>(C52*B52)</f>
        <v>3275200</v>
      </c>
      <c r="E52" s="20"/>
      <c r="F52" s="32" t="s">
        <v>18</v>
      </c>
      <c r="G52" s="33">
        <f>B52-2300</f>
        <v>6900</v>
      </c>
      <c r="H52" s="13">
        <v>404</v>
      </c>
      <c r="I52" s="34">
        <f>(H52*G52)</f>
        <v>2787600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135</v>
      </c>
      <c r="D53" s="34">
        <f t="shared" ref="D53:D58" si="20">(C53*B53)</f>
        <v>1309500</v>
      </c>
      <c r="E53" s="20"/>
      <c r="F53" s="32" t="s">
        <v>19</v>
      </c>
      <c r="G53" s="33">
        <f>B53-2300</f>
        <v>7400</v>
      </c>
      <c r="H53" s="13">
        <v>139</v>
      </c>
      <c r="I53" s="34">
        <f t="shared" ref="I53:I58" si="21">(H53*G53)</f>
        <v>1028600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88</v>
      </c>
      <c r="D54" s="34">
        <f t="shared" si="20"/>
        <v>924000</v>
      </c>
      <c r="E54" s="20"/>
      <c r="F54" s="32" t="s">
        <v>20</v>
      </c>
      <c r="G54" s="33">
        <f>B54-2900</f>
        <v>7600</v>
      </c>
      <c r="H54" s="13">
        <v>62</v>
      </c>
      <c r="I54" s="34">
        <f t="shared" si="21"/>
        <v>471200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68</v>
      </c>
      <c r="D55" s="34">
        <f t="shared" si="20"/>
        <v>1013200</v>
      </c>
      <c r="E55" s="20"/>
      <c r="F55" s="32" t="s">
        <v>21</v>
      </c>
      <c r="G55" s="33">
        <f>B55-3100</f>
        <v>11800</v>
      </c>
      <c r="H55" s="13">
        <v>57</v>
      </c>
      <c r="I55" s="34">
        <f t="shared" si="21"/>
        <v>672600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300</v>
      </c>
      <c r="D56" s="34">
        <f t="shared" si="20"/>
        <v>7530000</v>
      </c>
      <c r="E56" s="20"/>
      <c r="F56" s="32" t="s">
        <v>22</v>
      </c>
      <c r="G56" s="33">
        <f>B56-3100</f>
        <v>22000</v>
      </c>
      <c r="H56" s="13">
        <v>274</v>
      </c>
      <c r="I56" s="34">
        <f t="shared" si="21"/>
        <v>6028000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40</v>
      </c>
      <c r="D57" s="34">
        <f t="shared" si="20"/>
        <v>1320000</v>
      </c>
      <c r="E57" s="20"/>
      <c r="F57" s="32" t="s">
        <v>23</v>
      </c>
      <c r="G57" s="33">
        <f>B57-3100</f>
        <v>29900</v>
      </c>
      <c r="H57" s="13">
        <v>28</v>
      </c>
      <c r="I57" s="34">
        <f t="shared" si="21"/>
        <v>837200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11</v>
      </c>
      <c r="I58" s="34">
        <f t="shared" si="21"/>
        <v>371800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1004</v>
      </c>
      <c r="D59" s="36">
        <f>SUM(D52:D58)</f>
        <v>15999200</v>
      </c>
      <c r="E59" s="37"/>
      <c r="F59" s="116" t="s">
        <v>39</v>
      </c>
      <c r="G59" s="116"/>
      <c r="H59" s="35">
        <f>SUM(H52:H58)</f>
        <v>975</v>
      </c>
      <c r="I59" s="36">
        <f>SUM(I52:I58)</f>
        <v>12197000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3542</v>
      </c>
      <c r="D77" s="95">
        <f>B77*C77</f>
        <v>8146600</v>
      </c>
      <c r="E77" s="3"/>
      <c r="F77" s="57" t="s">
        <v>18</v>
      </c>
      <c r="G77" s="58">
        <f t="shared" ref="G77:G83" si="24">B37</f>
        <v>6603</v>
      </c>
      <c r="H77" s="59">
        <f t="shared" ref="H77:H83" si="25">G77*200</f>
        <v>1320600</v>
      </c>
      <c r="I77" s="60">
        <f>G77*100</f>
        <v>660300</v>
      </c>
      <c r="J77" s="61">
        <f>G77*400</f>
        <v>2641200</v>
      </c>
      <c r="K77" s="92">
        <f>G77*200</f>
        <v>1320600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438</v>
      </c>
      <c r="D78" s="95">
        <f t="shared" ref="D78:D83" si="26">B78*C78</f>
        <v>1007400</v>
      </c>
      <c r="E78" s="3"/>
      <c r="F78" s="57" t="s">
        <v>19</v>
      </c>
      <c r="G78" s="58">
        <f t="shared" si="24"/>
        <v>929</v>
      </c>
      <c r="H78" s="59">
        <f t="shared" si="25"/>
        <v>185800</v>
      </c>
      <c r="I78" s="60">
        <f>G78*300</f>
        <v>278700</v>
      </c>
      <c r="J78" s="61">
        <f>G78*400</f>
        <v>371600</v>
      </c>
      <c r="K78" s="92">
        <f>G78*200</f>
        <v>185800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535</v>
      </c>
      <c r="D79" s="95">
        <f t="shared" si="26"/>
        <v>1551500</v>
      </c>
      <c r="E79" s="3"/>
      <c r="F79" s="57" t="s">
        <v>20</v>
      </c>
      <c r="G79" s="58">
        <f t="shared" si="24"/>
        <v>1233</v>
      </c>
      <c r="H79" s="59">
        <f t="shared" si="25"/>
        <v>246600</v>
      </c>
      <c r="I79" s="60">
        <f>G79*300</f>
        <v>369900</v>
      </c>
      <c r="J79" s="61">
        <f>G79*400</f>
        <v>493200</v>
      </c>
      <c r="K79" s="92">
        <f>G79*200</f>
        <v>246600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388</v>
      </c>
      <c r="D80" s="95">
        <f t="shared" si="26"/>
        <v>1202800</v>
      </c>
      <c r="E80" s="3"/>
      <c r="F80" s="57" t="s">
        <v>21</v>
      </c>
      <c r="G80" s="58">
        <f t="shared" si="24"/>
        <v>857</v>
      </c>
      <c r="H80" s="59">
        <f t="shared" si="25"/>
        <v>171400</v>
      </c>
      <c r="I80" s="60">
        <f>G80*300</f>
        <v>257100</v>
      </c>
      <c r="J80" s="61">
        <f>G80*200</f>
        <v>171400</v>
      </c>
      <c r="K80" s="92">
        <f>G80*100</f>
        <v>85700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439</v>
      </c>
      <c r="D81" s="95">
        <f t="shared" si="26"/>
        <v>1360900</v>
      </c>
      <c r="E81" s="3"/>
      <c r="F81" s="57" t="s">
        <v>22</v>
      </c>
      <c r="G81" s="58">
        <f t="shared" si="24"/>
        <v>942</v>
      </c>
      <c r="H81" s="59">
        <f t="shared" si="25"/>
        <v>188400</v>
      </c>
      <c r="I81" s="60">
        <f>G81*300</f>
        <v>282600</v>
      </c>
      <c r="J81" s="61">
        <f>G81*600</f>
        <v>565200</v>
      </c>
      <c r="K81" s="92">
        <f>G81*300</f>
        <v>282600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107</v>
      </c>
      <c r="D82" s="95">
        <f t="shared" si="26"/>
        <v>331700</v>
      </c>
      <c r="E82" s="3"/>
      <c r="F82" s="57" t="s">
        <v>23</v>
      </c>
      <c r="G82" s="58">
        <f t="shared" si="24"/>
        <v>223</v>
      </c>
      <c r="H82" s="59">
        <f t="shared" si="25"/>
        <v>44600</v>
      </c>
      <c r="I82" s="60">
        <f>G82*300</f>
        <v>66900</v>
      </c>
      <c r="J82" s="61">
        <f>G82*800</f>
        <v>178400</v>
      </c>
      <c r="K82" s="92">
        <f t="shared" ref="K82:K83" si="27">G82*400</f>
        <v>89200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264</v>
      </c>
      <c r="D83" s="95">
        <f t="shared" si="26"/>
        <v>818400</v>
      </c>
      <c r="E83" s="3"/>
      <c r="F83" s="57" t="s">
        <v>24</v>
      </c>
      <c r="G83" s="58">
        <f t="shared" si="24"/>
        <v>710</v>
      </c>
      <c r="H83" s="59">
        <f t="shared" si="25"/>
        <v>142000</v>
      </c>
      <c r="I83" s="60">
        <f>G83*200</f>
        <v>142000</v>
      </c>
      <c r="J83" s="61">
        <f>G83*800</f>
        <v>568000</v>
      </c>
      <c r="K83" s="92">
        <f t="shared" si="27"/>
        <v>284000</v>
      </c>
    </row>
    <row r="84" spans="1:12" ht="20.100000000000001" customHeight="1" x14ac:dyDescent="0.25">
      <c r="A84" s="119" t="s">
        <v>54</v>
      </c>
      <c r="B84" s="119"/>
      <c r="C84" s="62">
        <f>SUM(C77:C83)</f>
        <v>5713</v>
      </c>
      <c r="D84" s="97">
        <f>SUM(D77:D83)</f>
        <v>14419300</v>
      </c>
      <c r="E84" s="3"/>
      <c r="F84" s="64" t="s">
        <v>55</v>
      </c>
      <c r="G84" s="65">
        <f>SUM(G77:G83)</f>
        <v>11497</v>
      </c>
      <c r="H84" s="66">
        <f>SUM(H77:H83)</f>
        <v>2299400</v>
      </c>
      <c r="I84" s="67">
        <f>SUM(I77:I83)</f>
        <v>2057500</v>
      </c>
      <c r="J84" s="68">
        <f>SUM(J77:J83)</f>
        <v>4989000</v>
      </c>
      <c r="K84" s="93">
        <f>SUM(K77:K83)</f>
        <v>2494500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152711400</v>
      </c>
      <c r="C88" s="110"/>
      <c r="D88" s="46"/>
      <c r="E88" s="111" t="s">
        <v>57</v>
      </c>
      <c r="F88" s="111"/>
      <c r="G88" s="72">
        <f>D59+I59</f>
        <v>28196200</v>
      </c>
      <c r="H88" s="111" t="s">
        <v>58</v>
      </c>
      <c r="I88" s="111"/>
      <c r="J88" s="73">
        <f>C59+H59+E44+F44+G44</f>
        <v>3570</v>
      </c>
    </row>
    <row r="89" spans="1:12" ht="24" x14ac:dyDescent="0.25">
      <c r="A89" s="74" t="s">
        <v>59</v>
      </c>
      <c r="B89" s="112">
        <f>D59+I59+H72</f>
        <v>28196200</v>
      </c>
      <c r="C89" s="112"/>
      <c r="D89" s="75"/>
      <c r="E89" s="111" t="s">
        <v>60</v>
      </c>
      <c r="F89" s="111"/>
      <c r="G89" s="72">
        <f>D44</f>
        <v>152676900</v>
      </c>
      <c r="H89" s="111" t="s">
        <v>61</v>
      </c>
      <c r="I89" s="111"/>
      <c r="J89" s="73">
        <f>I44</f>
        <v>13088</v>
      </c>
    </row>
    <row r="90" spans="1:12" ht="17.25" customHeight="1" x14ac:dyDescent="0.25">
      <c r="A90" s="76" t="s">
        <v>62</v>
      </c>
      <c r="B90" s="103">
        <f>D84</f>
        <v>14419300</v>
      </c>
      <c r="C90" s="103"/>
      <c r="D90" s="75"/>
      <c r="E90" s="104" t="s">
        <v>63</v>
      </c>
      <c r="F90" s="105"/>
      <c r="G90" s="77">
        <f>IF(G89=0,0,G88/G89)</f>
        <v>0.18467888724489429</v>
      </c>
      <c r="H90" s="104" t="s">
        <v>63</v>
      </c>
      <c r="I90" s="105"/>
      <c r="J90" s="77">
        <f>IF(J89=0,0,J88/J89)</f>
        <v>0.27276894865525675</v>
      </c>
    </row>
    <row r="91" spans="1:12" ht="17.25" customHeight="1" x14ac:dyDescent="0.25">
      <c r="A91" s="25" t="s">
        <v>64</v>
      </c>
      <c r="B91" s="106">
        <f>B88-B89-B90</f>
        <v>110095900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2299400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2057500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4989000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2494500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98"/>
  <sheetViews>
    <sheetView topLeftCell="A76" zoomScale="80" zoomScaleNormal="8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+RIDYM!B7+22</f>
        <v>42666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4418</v>
      </c>
      <c r="C13" s="14">
        <f>RIDYM!C13</f>
        <v>9200</v>
      </c>
      <c r="D13" s="15">
        <f t="shared" ref="D13:D19" si="0">+C13*B13</f>
        <v>40645600</v>
      </c>
      <c r="E13" s="13">
        <v>58</v>
      </c>
      <c r="F13" s="13">
        <v>321</v>
      </c>
      <c r="G13" s="13">
        <v>1</v>
      </c>
      <c r="H13" s="13">
        <v>0</v>
      </c>
      <c r="I13" s="16">
        <f>B13+E13+F13+G13+H13</f>
        <v>4798</v>
      </c>
    </row>
    <row r="14" spans="1:12" ht="15" x14ac:dyDescent="0.25">
      <c r="A14" s="12" t="s">
        <v>19</v>
      </c>
      <c r="B14" s="13">
        <v>498</v>
      </c>
      <c r="C14" s="14">
        <f>RIDYM!C14</f>
        <v>9700</v>
      </c>
      <c r="D14" s="15">
        <f t="shared" si="0"/>
        <v>4830600</v>
      </c>
      <c r="E14" s="13">
        <v>0</v>
      </c>
      <c r="F14" s="13">
        <v>250</v>
      </c>
      <c r="G14" s="13">
        <v>0</v>
      </c>
      <c r="H14" s="13">
        <v>0</v>
      </c>
      <c r="I14" s="16">
        <f t="shared" ref="I14:I19" si="1">B14+E14+F14+G14+H14</f>
        <v>748</v>
      </c>
    </row>
    <row r="15" spans="1:12" ht="15" x14ac:dyDescent="0.25">
      <c r="A15" s="12" t="s">
        <v>20</v>
      </c>
      <c r="B15" s="13">
        <v>505</v>
      </c>
      <c r="C15" s="14">
        <f>RIDYM!C15</f>
        <v>10500</v>
      </c>
      <c r="D15" s="15">
        <f t="shared" si="0"/>
        <v>5302500</v>
      </c>
      <c r="E15" s="13">
        <v>4</v>
      </c>
      <c r="F15" s="13">
        <v>1</v>
      </c>
      <c r="G15" s="13">
        <v>1</v>
      </c>
      <c r="H15" s="13">
        <v>0</v>
      </c>
      <c r="I15" s="16">
        <f t="shared" si="1"/>
        <v>511</v>
      </c>
    </row>
    <row r="16" spans="1:12" ht="15" x14ac:dyDescent="0.25">
      <c r="A16" s="12" t="s">
        <v>21</v>
      </c>
      <c r="B16" s="13">
        <v>496</v>
      </c>
      <c r="C16" s="14">
        <f>RIDYM!C16</f>
        <v>14900</v>
      </c>
      <c r="D16" s="15">
        <f t="shared" si="0"/>
        <v>7390400</v>
      </c>
      <c r="E16" s="13">
        <v>0</v>
      </c>
      <c r="F16" s="13">
        <v>4</v>
      </c>
      <c r="G16" s="13">
        <v>0</v>
      </c>
      <c r="H16" s="13">
        <v>0</v>
      </c>
      <c r="I16" s="16">
        <f t="shared" si="1"/>
        <v>500</v>
      </c>
    </row>
    <row r="17" spans="1:9" ht="15" x14ac:dyDescent="0.25">
      <c r="A17" s="12" t="s">
        <v>22</v>
      </c>
      <c r="B17" s="13">
        <v>255</v>
      </c>
      <c r="C17" s="14">
        <f>RIDYM!C17</f>
        <v>25100</v>
      </c>
      <c r="D17" s="15">
        <f t="shared" si="0"/>
        <v>6400500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255</v>
      </c>
    </row>
    <row r="18" spans="1:9" ht="15" x14ac:dyDescent="0.25">
      <c r="A18" s="12" t="s">
        <v>23</v>
      </c>
      <c r="B18" s="13">
        <v>130</v>
      </c>
      <c r="C18" s="14">
        <f>RIDYM!C18</f>
        <v>33000</v>
      </c>
      <c r="D18" s="15">
        <f t="shared" si="0"/>
        <v>4290000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130</v>
      </c>
    </row>
    <row r="19" spans="1:9" ht="15" x14ac:dyDescent="0.25">
      <c r="A19" s="12" t="s">
        <v>24</v>
      </c>
      <c r="B19" s="13">
        <v>382</v>
      </c>
      <c r="C19" s="14">
        <f>RIDYM!C19</f>
        <v>36900</v>
      </c>
      <c r="D19" s="15">
        <f t="shared" si="0"/>
        <v>14095800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382</v>
      </c>
    </row>
    <row r="20" spans="1:9" s="2" customFormat="1" ht="15" x14ac:dyDescent="0.25">
      <c r="A20" s="12" t="s">
        <v>25</v>
      </c>
      <c r="B20" s="17">
        <f>SUM(B13:B19)</f>
        <v>6684</v>
      </c>
      <c r="C20" s="18"/>
      <c r="D20" s="19">
        <f t="shared" ref="D20:I20" si="2">SUM(D13:D19)</f>
        <v>82955400</v>
      </c>
      <c r="E20" s="17">
        <f t="shared" si="2"/>
        <v>62</v>
      </c>
      <c r="F20" s="17">
        <f t="shared" si="2"/>
        <v>576</v>
      </c>
      <c r="G20" s="17">
        <f t="shared" si="2"/>
        <v>2</v>
      </c>
      <c r="H20" s="17">
        <f t="shared" si="2"/>
        <v>0</v>
      </c>
      <c r="I20" s="17">
        <f t="shared" si="2"/>
        <v>7324</v>
      </c>
    </row>
    <row r="21" spans="1:9" ht="15" x14ac:dyDescent="0.25">
      <c r="A21" s="20" t="s">
        <v>26</v>
      </c>
      <c r="B21" s="21"/>
      <c r="C21" s="21"/>
      <c r="D21" s="22">
        <v>6000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82961400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3138</v>
      </c>
      <c r="C25" s="14">
        <f t="shared" si="3"/>
        <v>9200</v>
      </c>
      <c r="D25" s="15">
        <f t="shared" ref="D25:D31" si="4">+C25*B25</f>
        <v>28869600</v>
      </c>
      <c r="E25" s="13">
        <v>58</v>
      </c>
      <c r="F25" s="13">
        <v>299</v>
      </c>
      <c r="G25" s="13">
        <v>2</v>
      </c>
      <c r="H25" s="13">
        <v>0</v>
      </c>
      <c r="I25" s="16">
        <f>B25+E25+F25+G25+H25</f>
        <v>3497</v>
      </c>
    </row>
    <row r="26" spans="1:9" ht="15" x14ac:dyDescent="0.25">
      <c r="A26" s="12" t="s">
        <v>19</v>
      </c>
      <c r="B26" s="13">
        <v>464</v>
      </c>
      <c r="C26" s="14">
        <f t="shared" si="3"/>
        <v>9700</v>
      </c>
      <c r="D26" s="15">
        <f t="shared" si="4"/>
        <v>4500800</v>
      </c>
      <c r="E26" s="13">
        <v>5</v>
      </c>
      <c r="F26" s="13">
        <v>265</v>
      </c>
      <c r="G26" s="13">
        <v>0</v>
      </c>
      <c r="H26" s="13">
        <v>0</v>
      </c>
      <c r="I26" s="16">
        <f t="shared" ref="I26:I31" si="5">B26+E26+F26+G26+H26</f>
        <v>734</v>
      </c>
    </row>
    <row r="27" spans="1:9" ht="15" x14ac:dyDescent="0.25">
      <c r="A27" s="12" t="s">
        <v>20</v>
      </c>
      <c r="B27" s="13">
        <v>367</v>
      </c>
      <c r="C27" s="14">
        <f t="shared" si="3"/>
        <v>10500</v>
      </c>
      <c r="D27" s="15">
        <f t="shared" si="4"/>
        <v>3853500</v>
      </c>
      <c r="E27" s="13">
        <v>7</v>
      </c>
      <c r="F27" s="13">
        <v>1</v>
      </c>
      <c r="G27" s="13">
        <v>1</v>
      </c>
      <c r="H27" s="13">
        <v>0</v>
      </c>
      <c r="I27" s="16">
        <f t="shared" si="5"/>
        <v>376</v>
      </c>
    </row>
    <row r="28" spans="1:9" ht="15" x14ac:dyDescent="0.25">
      <c r="A28" s="12" t="s">
        <v>21</v>
      </c>
      <c r="B28" s="13">
        <v>264</v>
      </c>
      <c r="C28" s="14">
        <f t="shared" si="3"/>
        <v>14900</v>
      </c>
      <c r="D28" s="15">
        <f t="shared" si="4"/>
        <v>3933600</v>
      </c>
      <c r="E28" s="13">
        <v>1</v>
      </c>
      <c r="F28" s="13">
        <v>1</v>
      </c>
      <c r="G28" s="13">
        <v>0</v>
      </c>
      <c r="H28" s="13">
        <v>0</v>
      </c>
      <c r="I28" s="16">
        <f t="shared" si="5"/>
        <v>266</v>
      </c>
    </row>
    <row r="29" spans="1:9" ht="15" x14ac:dyDescent="0.25">
      <c r="A29" s="12" t="s">
        <v>22</v>
      </c>
      <c r="B29" s="13">
        <v>205</v>
      </c>
      <c r="C29" s="14">
        <f t="shared" si="3"/>
        <v>25100</v>
      </c>
      <c r="D29" s="15">
        <f t="shared" si="4"/>
        <v>5145500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205</v>
      </c>
    </row>
    <row r="30" spans="1:9" ht="15" x14ac:dyDescent="0.25">
      <c r="A30" s="12" t="s">
        <v>23</v>
      </c>
      <c r="B30" s="13">
        <v>109</v>
      </c>
      <c r="C30" s="14">
        <f t="shared" si="3"/>
        <v>33000</v>
      </c>
      <c r="D30" s="15">
        <f t="shared" si="4"/>
        <v>3597000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109</v>
      </c>
    </row>
    <row r="31" spans="1:9" ht="15" x14ac:dyDescent="0.25">
      <c r="A31" s="12" t="s">
        <v>24</v>
      </c>
      <c r="B31" s="13">
        <v>329</v>
      </c>
      <c r="C31" s="14">
        <f t="shared" si="3"/>
        <v>36900</v>
      </c>
      <c r="D31" s="15">
        <f t="shared" si="4"/>
        <v>12140100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329</v>
      </c>
    </row>
    <row r="32" spans="1:9" s="2" customFormat="1" ht="15" x14ac:dyDescent="0.25">
      <c r="A32" s="12" t="s">
        <v>25</v>
      </c>
      <c r="B32" s="17">
        <f>SUM(B25:B31)</f>
        <v>4876</v>
      </c>
      <c r="C32" s="18"/>
      <c r="D32" s="19">
        <f t="shared" ref="D32:I32" si="6">SUM(D25:D31)</f>
        <v>62040100</v>
      </c>
      <c r="E32" s="17">
        <f t="shared" si="6"/>
        <v>71</v>
      </c>
      <c r="F32" s="17">
        <f t="shared" si="6"/>
        <v>566</v>
      </c>
      <c r="G32" s="17">
        <f t="shared" si="6"/>
        <v>3</v>
      </c>
      <c r="H32" s="17">
        <f t="shared" si="6"/>
        <v>0</v>
      </c>
      <c r="I32" s="17">
        <f t="shared" si="6"/>
        <v>5516</v>
      </c>
    </row>
    <row r="33" spans="1:12" ht="15" x14ac:dyDescent="0.25">
      <c r="A33" s="20" t="s">
        <v>26</v>
      </c>
      <c r="B33" s="21"/>
      <c r="C33" s="21"/>
      <c r="D33" s="22">
        <v>17800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62057900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7556</v>
      </c>
      <c r="C37" s="14">
        <f t="shared" si="7"/>
        <v>9200</v>
      </c>
      <c r="D37" s="15">
        <f t="shared" ref="D37:D43" si="9">+D13+D25</f>
        <v>69515200</v>
      </c>
      <c r="E37" s="16">
        <f t="shared" ref="E37:H43" si="10">E25+E13</f>
        <v>116</v>
      </c>
      <c r="F37" s="16">
        <f t="shared" si="10"/>
        <v>620</v>
      </c>
      <c r="G37" s="16">
        <f t="shared" si="10"/>
        <v>3</v>
      </c>
      <c r="H37" s="16">
        <f t="shared" si="10"/>
        <v>0</v>
      </c>
      <c r="I37" s="16">
        <f>B37+E37+F37+G37+H37</f>
        <v>8295</v>
      </c>
      <c r="J37" s="26"/>
      <c r="K37" s="26"/>
    </row>
    <row r="38" spans="1:12" ht="15" x14ac:dyDescent="0.25">
      <c r="A38" s="12" t="s">
        <v>19</v>
      </c>
      <c r="B38" s="16">
        <f t="shared" si="8"/>
        <v>962</v>
      </c>
      <c r="C38" s="14">
        <f t="shared" si="7"/>
        <v>9700</v>
      </c>
      <c r="D38" s="15">
        <f t="shared" si="9"/>
        <v>9331400</v>
      </c>
      <c r="E38" s="16">
        <f t="shared" si="10"/>
        <v>5</v>
      </c>
      <c r="F38" s="16">
        <f t="shared" si="10"/>
        <v>515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1482</v>
      </c>
      <c r="J38" s="26"/>
      <c r="K38" s="26"/>
    </row>
    <row r="39" spans="1:12" ht="15" x14ac:dyDescent="0.25">
      <c r="A39" s="12" t="s">
        <v>20</v>
      </c>
      <c r="B39" s="16">
        <f t="shared" si="8"/>
        <v>872</v>
      </c>
      <c r="C39" s="14">
        <f t="shared" si="7"/>
        <v>10500</v>
      </c>
      <c r="D39" s="15">
        <f t="shared" si="9"/>
        <v>9156000</v>
      </c>
      <c r="E39" s="16">
        <f t="shared" si="10"/>
        <v>11</v>
      </c>
      <c r="F39" s="16">
        <f t="shared" si="10"/>
        <v>2</v>
      </c>
      <c r="G39" s="16">
        <f t="shared" ref="G39:H39" si="13">G27+G15</f>
        <v>2</v>
      </c>
      <c r="H39" s="16">
        <f t="shared" si="13"/>
        <v>0</v>
      </c>
      <c r="I39" s="16">
        <f t="shared" si="12"/>
        <v>887</v>
      </c>
      <c r="J39" s="26"/>
      <c r="K39" s="26"/>
    </row>
    <row r="40" spans="1:12" ht="15" x14ac:dyDescent="0.25">
      <c r="A40" s="12" t="s">
        <v>21</v>
      </c>
      <c r="B40" s="16">
        <f t="shared" si="8"/>
        <v>760</v>
      </c>
      <c r="C40" s="14">
        <f t="shared" si="7"/>
        <v>14900</v>
      </c>
      <c r="D40" s="15">
        <f t="shared" si="9"/>
        <v>11324000</v>
      </c>
      <c r="E40" s="16">
        <f t="shared" si="10"/>
        <v>1</v>
      </c>
      <c r="F40" s="16">
        <f t="shared" si="10"/>
        <v>5</v>
      </c>
      <c r="G40" s="16">
        <f t="shared" ref="G40:H40" si="14">G28+G16</f>
        <v>0</v>
      </c>
      <c r="H40" s="16">
        <f t="shared" si="14"/>
        <v>0</v>
      </c>
      <c r="I40" s="16">
        <f t="shared" si="12"/>
        <v>766</v>
      </c>
      <c r="J40" s="26"/>
      <c r="K40" s="26"/>
    </row>
    <row r="41" spans="1:12" ht="15" x14ac:dyDescent="0.25">
      <c r="A41" s="12" t="s">
        <v>22</v>
      </c>
      <c r="B41" s="16">
        <f t="shared" si="8"/>
        <v>460</v>
      </c>
      <c r="C41" s="14">
        <f t="shared" si="7"/>
        <v>25100</v>
      </c>
      <c r="D41" s="15">
        <f t="shared" si="9"/>
        <v>11546000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460</v>
      </c>
      <c r="J41" s="26"/>
      <c r="K41" s="26"/>
    </row>
    <row r="42" spans="1:12" ht="15" x14ac:dyDescent="0.25">
      <c r="A42" s="12" t="s">
        <v>23</v>
      </c>
      <c r="B42" s="16">
        <f t="shared" si="8"/>
        <v>239</v>
      </c>
      <c r="C42" s="14">
        <f t="shared" si="7"/>
        <v>33000</v>
      </c>
      <c r="D42" s="15">
        <f t="shared" si="9"/>
        <v>7887000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239</v>
      </c>
      <c r="J42" s="26"/>
      <c r="K42" s="26"/>
    </row>
    <row r="43" spans="1:12" ht="15" x14ac:dyDescent="0.25">
      <c r="A43" s="12" t="s">
        <v>24</v>
      </c>
      <c r="B43" s="16">
        <f t="shared" si="8"/>
        <v>711</v>
      </c>
      <c r="C43" s="14">
        <f t="shared" si="7"/>
        <v>36900</v>
      </c>
      <c r="D43" s="15">
        <f t="shared" si="9"/>
        <v>26235900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11560</v>
      </c>
      <c r="C44" s="18"/>
      <c r="D44" s="19">
        <f t="shared" ref="D44:F44" si="18">SUM(D37:D43)</f>
        <v>144995500</v>
      </c>
      <c r="E44" s="17">
        <f t="shared" si="18"/>
        <v>133</v>
      </c>
      <c r="F44" s="17">
        <f t="shared" si="18"/>
        <v>1142</v>
      </c>
      <c r="G44" s="17">
        <f>SUM(G37:G43)</f>
        <v>5</v>
      </c>
      <c r="H44" s="17">
        <f>SUM(H37:H43)</f>
        <v>0</v>
      </c>
      <c r="I44" s="17">
        <f>SUM(I37:I43)</f>
        <v>12840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23800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145019300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472</v>
      </c>
      <c r="D52" s="34">
        <f>(C52*B52)</f>
        <v>4342400</v>
      </c>
      <c r="E52" s="20"/>
      <c r="F52" s="32" t="s">
        <v>18</v>
      </c>
      <c r="G52" s="33">
        <f>B52-2300</f>
        <v>6900</v>
      </c>
      <c r="H52" s="13">
        <v>234</v>
      </c>
      <c r="I52" s="34">
        <f>(H52*G52)</f>
        <v>1614600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149</v>
      </c>
      <c r="D53" s="34">
        <f t="shared" ref="D53:D58" si="20">(C53*B53)</f>
        <v>1445300</v>
      </c>
      <c r="E53" s="20"/>
      <c r="F53" s="32" t="s">
        <v>19</v>
      </c>
      <c r="G53" s="33">
        <f>B53-2300</f>
        <v>7400</v>
      </c>
      <c r="H53" s="13">
        <v>120</v>
      </c>
      <c r="I53" s="34">
        <f t="shared" ref="I53:I58" si="21">(H53*G53)</f>
        <v>888000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53</v>
      </c>
      <c r="D54" s="34">
        <f t="shared" si="20"/>
        <v>556500</v>
      </c>
      <c r="E54" s="20"/>
      <c r="F54" s="32" t="s">
        <v>20</v>
      </c>
      <c r="G54" s="33">
        <f>B54-2900</f>
        <v>7600</v>
      </c>
      <c r="H54" s="13">
        <v>15</v>
      </c>
      <c r="I54" s="34">
        <f t="shared" si="21"/>
        <v>114000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70</v>
      </c>
      <c r="D55" s="34">
        <f t="shared" si="20"/>
        <v>1043000</v>
      </c>
      <c r="E55" s="20"/>
      <c r="F55" s="32" t="s">
        <v>21</v>
      </c>
      <c r="G55" s="33">
        <f>B55-3100</f>
        <v>11800</v>
      </c>
      <c r="H55" s="13">
        <v>27</v>
      </c>
      <c r="I55" s="34">
        <f t="shared" si="21"/>
        <v>318600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95</v>
      </c>
      <c r="D56" s="34">
        <f t="shared" si="20"/>
        <v>2384500</v>
      </c>
      <c r="E56" s="20"/>
      <c r="F56" s="32" t="s">
        <v>22</v>
      </c>
      <c r="G56" s="33">
        <f>B56-3100</f>
        <v>22000</v>
      </c>
      <c r="H56" s="13">
        <v>58</v>
      </c>
      <c r="I56" s="34">
        <f t="shared" si="21"/>
        <v>1276000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40</v>
      </c>
      <c r="D57" s="34">
        <f t="shared" si="20"/>
        <v>1320000</v>
      </c>
      <c r="E57" s="20"/>
      <c r="F57" s="32" t="s">
        <v>23</v>
      </c>
      <c r="G57" s="33">
        <f>B57-3100</f>
        <v>29900</v>
      </c>
      <c r="H57" s="13">
        <v>24</v>
      </c>
      <c r="I57" s="34">
        <f t="shared" si="21"/>
        <v>717600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12</v>
      </c>
      <c r="D58" s="34">
        <f t="shared" si="20"/>
        <v>442800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891</v>
      </c>
      <c r="D59" s="36">
        <f>SUM(D52:D58)</f>
        <v>11534500</v>
      </c>
      <c r="E59" s="37"/>
      <c r="F59" s="116" t="s">
        <v>39</v>
      </c>
      <c r="G59" s="116"/>
      <c r="H59" s="35">
        <f>SUM(H52:H58)</f>
        <v>488</v>
      </c>
      <c r="I59" s="36">
        <f>SUM(I52:I58)</f>
        <v>5266800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2750</v>
      </c>
      <c r="D77" s="95">
        <f>B77*C77</f>
        <v>6325000</v>
      </c>
      <c r="E77" s="3"/>
      <c r="F77" s="57" t="s">
        <v>18</v>
      </c>
      <c r="G77" s="58">
        <f t="shared" ref="G77:G83" si="24">B37</f>
        <v>7556</v>
      </c>
      <c r="H77" s="59">
        <f t="shared" ref="H77:H83" si="25">G77*200</f>
        <v>1511200</v>
      </c>
      <c r="I77" s="60">
        <f>G77*100</f>
        <v>755600</v>
      </c>
      <c r="J77" s="61">
        <f>G77*400</f>
        <v>3022400</v>
      </c>
      <c r="K77" s="92">
        <f>G77*200</f>
        <v>1511200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445</v>
      </c>
      <c r="D78" s="95">
        <f t="shared" ref="D78:D83" si="26">B78*C78</f>
        <v>1023500</v>
      </c>
      <c r="E78" s="3"/>
      <c r="F78" s="57" t="s">
        <v>19</v>
      </c>
      <c r="G78" s="58">
        <f t="shared" si="24"/>
        <v>962</v>
      </c>
      <c r="H78" s="59">
        <f t="shared" si="25"/>
        <v>192400</v>
      </c>
      <c r="I78" s="60">
        <f>G78*300</f>
        <v>288600</v>
      </c>
      <c r="J78" s="61">
        <f>G78*400</f>
        <v>384800</v>
      </c>
      <c r="K78" s="92">
        <f>G78*200</f>
        <v>192400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348</v>
      </c>
      <c r="D79" s="95">
        <f t="shared" si="26"/>
        <v>1009200</v>
      </c>
      <c r="E79" s="3"/>
      <c r="F79" s="57" t="s">
        <v>20</v>
      </c>
      <c r="G79" s="58">
        <f t="shared" si="24"/>
        <v>872</v>
      </c>
      <c r="H79" s="59">
        <f t="shared" si="25"/>
        <v>174400</v>
      </c>
      <c r="I79" s="60">
        <f>G79*300</f>
        <v>261600</v>
      </c>
      <c r="J79" s="61">
        <f>G79*400</f>
        <v>348800</v>
      </c>
      <c r="K79" s="92">
        <f>G79*200</f>
        <v>174400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248</v>
      </c>
      <c r="D80" s="95">
        <f t="shared" si="26"/>
        <v>768800</v>
      </c>
      <c r="E80" s="3"/>
      <c r="F80" s="57" t="s">
        <v>21</v>
      </c>
      <c r="G80" s="58">
        <f t="shared" si="24"/>
        <v>760</v>
      </c>
      <c r="H80" s="59">
        <f t="shared" si="25"/>
        <v>152000</v>
      </c>
      <c r="I80" s="60">
        <f>G80*300</f>
        <v>228000</v>
      </c>
      <c r="J80" s="61">
        <f>G80*200</f>
        <v>152000</v>
      </c>
      <c r="K80" s="92">
        <f>G80*100</f>
        <v>76000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163</v>
      </c>
      <c r="D81" s="95">
        <f t="shared" si="26"/>
        <v>505300</v>
      </c>
      <c r="E81" s="3"/>
      <c r="F81" s="57" t="s">
        <v>22</v>
      </c>
      <c r="G81" s="58">
        <f t="shared" si="24"/>
        <v>460</v>
      </c>
      <c r="H81" s="59">
        <f t="shared" si="25"/>
        <v>92000</v>
      </c>
      <c r="I81" s="60">
        <f>G81*300</f>
        <v>138000</v>
      </c>
      <c r="J81" s="61">
        <f>G81*600</f>
        <v>276000</v>
      </c>
      <c r="K81" s="92">
        <f>G81*300</f>
        <v>138000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92</v>
      </c>
      <c r="D82" s="95">
        <f t="shared" si="26"/>
        <v>285200</v>
      </c>
      <c r="E82" s="3"/>
      <c r="F82" s="57" t="s">
        <v>23</v>
      </c>
      <c r="G82" s="58">
        <f t="shared" si="24"/>
        <v>239</v>
      </c>
      <c r="H82" s="59">
        <f t="shared" si="25"/>
        <v>47800</v>
      </c>
      <c r="I82" s="60">
        <f>G82*300</f>
        <v>71700</v>
      </c>
      <c r="J82" s="61">
        <f>G82*800</f>
        <v>191200</v>
      </c>
      <c r="K82" s="92">
        <f t="shared" ref="K82:K83" si="27">G82*400</f>
        <v>95600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304</v>
      </c>
      <c r="D83" s="95">
        <f t="shared" si="26"/>
        <v>942400</v>
      </c>
      <c r="E83" s="3"/>
      <c r="F83" s="57" t="s">
        <v>24</v>
      </c>
      <c r="G83" s="58">
        <f t="shared" si="24"/>
        <v>711</v>
      </c>
      <c r="H83" s="59">
        <f t="shared" si="25"/>
        <v>142200</v>
      </c>
      <c r="I83" s="60">
        <f>G83*200</f>
        <v>142200</v>
      </c>
      <c r="J83" s="61">
        <f>G83*800</f>
        <v>568800</v>
      </c>
      <c r="K83" s="92">
        <f t="shared" si="27"/>
        <v>284400</v>
      </c>
    </row>
    <row r="84" spans="1:12" ht="20.100000000000001" customHeight="1" x14ac:dyDescent="0.25">
      <c r="A84" s="119" t="s">
        <v>54</v>
      </c>
      <c r="B84" s="119"/>
      <c r="C84" s="62">
        <f>SUM(C77:C83)</f>
        <v>4350</v>
      </c>
      <c r="D84" s="97">
        <f>SUM(D77:D83)</f>
        <v>10859400</v>
      </c>
      <c r="E84" s="3"/>
      <c r="F84" s="64" t="s">
        <v>55</v>
      </c>
      <c r="G84" s="65">
        <f>SUM(G77:G83)</f>
        <v>11560</v>
      </c>
      <c r="H84" s="66">
        <f>SUM(H77:H83)</f>
        <v>2312000</v>
      </c>
      <c r="I84" s="67">
        <f>SUM(I77:I83)</f>
        <v>1885700</v>
      </c>
      <c r="J84" s="68">
        <f>SUM(J77:J83)</f>
        <v>4944000</v>
      </c>
      <c r="K84" s="93">
        <f>SUM(K77:K83)</f>
        <v>2472000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145019300</v>
      </c>
      <c r="C88" s="110"/>
      <c r="D88" s="46"/>
      <c r="E88" s="111" t="s">
        <v>57</v>
      </c>
      <c r="F88" s="111"/>
      <c r="G88" s="72">
        <f>D59+I59</f>
        <v>16801300</v>
      </c>
      <c r="H88" s="111" t="s">
        <v>58</v>
      </c>
      <c r="I88" s="111"/>
      <c r="J88" s="73">
        <f>C59+H59+E44+F44+G44</f>
        <v>2659</v>
      </c>
    </row>
    <row r="89" spans="1:12" ht="24" x14ac:dyDescent="0.25">
      <c r="A89" s="74" t="s">
        <v>59</v>
      </c>
      <c r="B89" s="112">
        <f>D59+I59+H72</f>
        <v>16801300</v>
      </c>
      <c r="C89" s="112"/>
      <c r="D89" s="75"/>
      <c r="E89" s="111" t="s">
        <v>60</v>
      </c>
      <c r="F89" s="111"/>
      <c r="G89" s="72">
        <f>D44</f>
        <v>144995500</v>
      </c>
      <c r="H89" s="111" t="s">
        <v>61</v>
      </c>
      <c r="I89" s="111"/>
      <c r="J89" s="73">
        <f>I44</f>
        <v>12840</v>
      </c>
    </row>
    <row r="90" spans="1:12" ht="17.25" customHeight="1" x14ac:dyDescent="0.25">
      <c r="A90" s="76" t="s">
        <v>62</v>
      </c>
      <c r="B90" s="103">
        <f>D84</f>
        <v>10859400</v>
      </c>
      <c r="C90" s="103"/>
      <c r="D90" s="75"/>
      <c r="E90" s="104" t="s">
        <v>63</v>
      </c>
      <c r="F90" s="105"/>
      <c r="G90" s="77">
        <f>IF(G89=0,0,G88/G89)</f>
        <v>0.11587463059198388</v>
      </c>
      <c r="H90" s="104" t="s">
        <v>63</v>
      </c>
      <c r="I90" s="105"/>
      <c r="J90" s="77">
        <f>IF(J89=0,0,J88/J89)</f>
        <v>0.20708722741433022</v>
      </c>
    </row>
    <row r="91" spans="1:12" ht="17.25" customHeight="1" x14ac:dyDescent="0.25">
      <c r="A91" s="25" t="s">
        <v>64</v>
      </c>
      <c r="B91" s="106">
        <f>B88-B89-B90</f>
        <v>117358600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2312000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1885700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4944000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2472000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98"/>
  <sheetViews>
    <sheetView topLeftCell="A79" zoomScale="80" zoomScaleNormal="80" workbookViewId="0">
      <selection activeCell="H95" sqref="H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+RIDYM!B7+23</f>
        <v>42667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2488</v>
      </c>
      <c r="C13" s="14">
        <f>RIDYM!C13</f>
        <v>9200</v>
      </c>
      <c r="D13" s="15">
        <f t="shared" ref="D13:D19" si="0">+C13*B13</f>
        <v>22889600</v>
      </c>
      <c r="E13" s="13">
        <v>55</v>
      </c>
      <c r="F13" s="13">
        <v>355</v>
      </c>
      <c r="G13" s="13">
        <v>4</v>
      </c>
      <c r="H13" s="13">
        <v>0</v>
      </c>
      <c r="I13" s="16">
        <f>B13+E13+F13+G13+H13</f>
        <v>2902</v>
      </c>
    </row>
    <row r="14" spans="1:12" ht="15" x14ac:dyDescent="0.25">
      <c r="A14" s="12" t="s">
        <v>19</v>
      </c>
      <c r="B14" s="13">
        <v>456</v>
      </c>
      <c r="C14" s="14">
        <f>RIDYM!C14</f>
        <v>9700</v>
      </c>
      <c r="D14" s="15">
        <f t="shared" si="0"/>
        <v>4423200</v>
      </c>
      <c r="E14" s="13">
        <v>0</v>
      </c>
      <c r="F14" s="13">
        <v>299</v>
      </c>
      <c r="G14" s="13">
        <v>0</v>
      </c>
      <c r="H14" s="13">
        <v>0</v>
      </c>
      <c r="I14" s="16">
        <f t="shared" ref="I14:I19" si="1">B14+E14+F14+G14+H14</f>
        <v>755</v>
      </c>
    </row>
    <row r="15" spans="1:12" ht="15" x14ac:dyDescent="0.25">
      <c r="A15" s="12" t="s">
        <v>20</v>
      </c>
      <c r="B15" s="13">
        <v>689</v>
      </c>
      <c r="C15" s="14">
        <f>RIDYM!C15</f>
        <v>10500</v>
      </c>
      <c r="D15" s="15">
        <f t="shared" si="0"/>
        <v>7234500</v>
      </c>
      <c r="E15" s="13">
        <v>1</v>
      </c>
      <c r="F15" s="13">
        <v>0</v>
      </c>
      <c r="G15" s="13">
        <v>0</v>
      </c>
      <c r="H15" s="13">
        <v>0</v>
      </c>
      <c r="I15" s="16">
        <f t="shared" si="1"/>
        <v>690</v>
      </c>
    </row>
    <row r="16" spans="1:12" ht="15" x14ac:dyDescent="0.25">
      <c r="A16" s="12" t="s">
        <v>21</v>
      </c>
      <c r="B16" s="13">
        <v>470</v>
      </c>
      <c r="C16" s="14">
        <f>RIDYM!C16</f>
        <v>14900</v>
      </c>
      <c r="D16" s="15">
        <f t="shared" si="0"/>
        <v>7003000</v>
      </c>
      <c r="E16" s="13">
        <v>1</v>
      </c>
      <c r="F16" s="13">
        <v>7</v>
      </c>
      <c r="G16" s="13">
        <v>0</v>
      </c>
      <c r="H16" s="13">
        <v>0</v>
      </c>
      <c r="I16" s="16">
        <f t="shared" si="1"/>
        <v>478</v>
      </c>
    </row>
    <row r="17" spans="1:9" ht="15" x14ac:dyDescent="0.25">
      <c r="A17" s="12" t="s">
        <v>22</v>
      </c>
      <c r="B17" s="13">
        <v>482</v>
      </c>
      <c r="C17" s="14">
        <f>RIDYM!C17</f>
        <v>25100</v>
      </c>
      <c r="D17" s="15">
        <f t="shared" si="0"/>
        <v>12098200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482</v>
      </c>
    </row>
    <row r="18" spans="1:9" ht="15" x14ac:dyDescent="0.25">
      <c r="A18" s="12" t="s">
        <v>23</v>
      </c>
      <c r="B18" s="13">
        <v>88</v>
      </c>
      <c r="C18" s="14">
        <f>RIDYM!C18</f>
        <v>33000</v>
      </c>
      <c r="D18" s="15">
        <f t="shared" si="0"/>
        <v>2904000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88</v>
      </c>
    </row>
    <row r="19" spans="1:9" ht="15" x14ac:dyDescent="0.25">
      <c r="A19" s="12" t="s">
        <v>24</v>
      </c>
      <c r="B19" s="13">
        <v>275</v>
      </c>
      <c r="C19" s="14">
        <f>RIDYM!C19</f>
        <v>36900</v>
      </c>
      <c r="D19" s="15">
        <f t="shared" si="0"/>
        <v>10147500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275</v>
      </c>
    </row>
    <row r="20" spans="1:9" s="2" customFormat="1" ht="15" x14ac:dyDescent="0.25">
      <c r="A20" s="12" t="s">
        <v>25</v>
      </c>
      <c r="B20" s="17">
        <f>SUM(B13:B19)</f>
        <v>4948</v>
      </c>
      <c r="C20" s="18"/>
      <c r="D20" s="19">
        <f t="shared" ref="D20:I20" si="2">SUM(D13:D19)</f>
        <v>66700000</v>
      </c>
      <c r="E20" s="17">
        <f t="shared" si="2"/>
        <v>57</v>
      </c>
      <c r="F20" s="17">
        <f t="shared" si="2"/>
        <v>661</v>
      </c>
      <c r="G20" s="17">
        <f t="shared" si="2"/>
        <v>4</v>
      </c>
      <c r="H20" s="17">
        <f t="shared" si="2"/>
        <v>0</v>
      </c>
      <c r="I20" s="17">
        <f t="shared" si="2"/>
        <v>5670</v>
      </c>
    </row>
    <row r="21" spans="1:9" ht="15" x14ac:dyDescent="0.25">
      <c r="A21" s="20" t="s">
        <v>26</v>
      </c>
      <c r="B21" s="21"/>
      <c r="C21" s="21"/>
      <c r="D21" s="22">
        <v>1800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66701800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2513</v>
      </c>
      <c r="C25" s="14">
        <f t="shared" si="3"/>
        <v>9200</v>
      </c>
      <c r="D25" s="15">
        <f t="shared" ref="D25:D31" si="4">+C25*B25</f>
        <v>23119600</v>
      </c>
      <c r="E25" s="13">
        <v>62</v>
      </c>
      <c r="F25" s="13">
        <v>371</v>
      </c>
      <c r="G25" s="13">
        <v>4</v>
      </c>
      <c r="H25" s="13">
        <v>0</v>
      </c>
      <c r="I25" s="16">
        <f>B25+E25+F25+G25+H25</f>
        <v>2950</v>
      </c>
    </row>
    <row r="26" spans="1:9" ht="15" x14ac:dyDescent="0.25">
      <c r="A26" s="12" t="s">
        <v>19</v>
      </c>
      <c r="B26" s="13">
        <v>440</v>
      </c>
      <c r="C26" s="14">
        <f t="shared" si="3"/>
        <v>9700</v>
      </c>
      <c r="D26" s="15">
        <f t="shared" si="4"/>
        <v>4268000</v>
      </c>
      <c r="E26" s="13">
        <v>0</v>
      </c>
      <c r="F26" s="13">
        <v>323</v>
      </c>
      <c r="G26" s="13">
        <v>0</v>
      </c>
      <c r="H26" s="13">
        <v>0</v>
      </c>
      <c r="I26" s="16">
        <f t="shared" ref="I26:I31" si="5">B26+E26+F26+G26+H26</f>
        <v>763</v>
      </c>
    </row>
    <row r="27" spans="1:9" ht="15" x14ac:dyDescent="0.25">
      <c r="A27" s="12" t="s">
        <v>20</v>
      </c>
      <c r="B27" s="13">
        <v>761</v>
      </c>
      <c r="C27" s="14">
        <f t="shared" si="3"/>
        <v>10500</v>
      </c>
      <c r="D27" s="15">
        <f t="shared" si="4"/>
        <v>7990500</v>
      </c>
      <c r="E27" s="13">
        <v>4</v>
      </c>
      <c r="F27" s="13">
        <v>0</v>
      </c>
      <c r="G27" s="13">
        <v>0</v>
      </c>
      <c r="H27" s="13">
        <v>0</v>
      </c>
      <c r="I27" s="16">
        <f t="shared" si="5"/>
        <v>765</v>
      </c>
    </row>
    <row r="28" spans="1:9" ht="15" x14ac:dyDescent="0.25">
      <c r="A28" s="12" t="s">
        <v>21</v>
      </c>
      <c r="B28" s="13">
        <v>549</v>
      </c>
      <c r="C28" s="14">
        <f t="shared" si="3"/>
        <v>14900</v>
      </c>
      <c r="D28" s="15">
        <f t="shared" si="4"/>
        <v>8180100</v>
      </c>
      <c r="E28" s="13">
        <v>0</v>
      </c>
      <c r="F28" s="13">
        <v>8</v>
      </c>
      <c r="G28" s="13">
        <v>0</v>
      </c>
      <c r="H28" s="13">
        <v>0</v>
      </c>
      <c r="I28" s="16">
        <f t="shared" si="5"/>
        <v>557</v>
      </c>
    </row>
    <row r="29" spans="1:9" ht="15" x14ac:dyDescent="0.25">
      <c r="A29" s="12" t="s">
        <v>22</v>
      </c>
      <c r="B29" s="13">
        <v>516</v>
      </c>
      <c r="C29" s="14">
        <f t="shared" si="3"/>
        <v>25100</v>
      </c>
      <c r="D29" s="15">
        <f t="shared" si="4"/>
        <v>12951600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516</v>
      </c>
    </row>
    <row r="30" spans="1:9" ht="15" x14ac:dyDescent="0.25">
      <c r="A30" s="12" t="s">
        <v>23</v>
      </c>
      <c r="B30" s="13">
        <v>122</v>
      </c>
      <c r="C30" s="14">
        <f t="shared" si="3"/>
        <v>33000</v>
      </c>
      <c r="D30" s="15">
        <f t="shared" si="4"/>
        <v>4026000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122</v>
      </c>
    </row>
    <row r="31" spans="1:9" ht="15" x14ac:dyDescent="0.25">
      <c r="A31" s="12" t="s">
        <v>24</v>
      </c>
      <c r="B31" s="13">
        <v>359</v>
      </c>
      <c r="C31" s="14">
        <f t="shared" si="3"/>
        <v>36900</v>
      </c>
      <c r="D31" s="15">
        <f t="shared" si="4"/>
        <v>13247100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359</v>
      </c>
    </row>
    <row r="32" spans="1:9" s="2" customFormat="1" ht="15" x14ac:dyDescent="0.25">
      <c r="A32" s="12" t="s">
        <v>25</v>
      </c>
      <c r="B32" s="17">
        <f>SUM(B25:B31)</f>
        <v>5260</v>
      </c>
      <c r="C32" s="18"/>
      <c r="D32" s="19">
        <f t="shared" ref="D32:I32" si="6">SUM(D25:D31)</f>
        <v>73782900</v>
      </c>
      <c r="E32" s="17">
        <f t="shared" si="6"/>
        <v>66</v>
      </c>
      <c r="F32" s="17">
        <f t="shared" si="6"/>
        <v>702</v>
      </c>
      <c r="G32" s="17">
        <f t="shared" si="6"/>
        <v>4</v>
      </c>
      <c r="H32" s="17">
        <f t="shared" si="6"/>
        <v>0</v>
      </c>
      <c r="I32" s="17">
        <f t="shared" si="6"/>
        <v>6032</v>
      </c>
    </row>
    <row r="33" spans="1:12" ht="15" x14ac:dyDescent="0.25">
      <c r="A33" s="20" t="s">
        <v>26</v>
      </c>
      <c r="B33" s="21"/>
      <c r="C33" s="21"/>
      <c r="D33" s="22">
        <v>22400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73805300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5001</v>
      </c>
      <c r="C37" s="14">
        <f t="shared" si="7"/>
        <v>9200</v>
      </c>
      <c r="D37" s="15">
        <f t="shared" ref="D37:D43" si="9">+D13+D25</f>
        <v>46009200</v>
      </c>
      <c r="E37" s="16">
        <f t="shared" ref="E37:H43" si="10">E25+E13</f>
        <v>117</v>
      </c>
      <c r="F37" s="16">
        <f t="shared" si="10"/>
        <v>726</v>
      </c>
      <c r="G37" s="16">
        <f t="shared" si="10"/>
        <v>8</v>
      </c>
      <c r="H37" s="16">
        <f t="shared" si="10"/>
        <v>0</v>
      </c>
      <c r="I37" s="16">
        <f>B37+E37+F37+G37+H37</f>
        <v>5852</v>
      </c>
      <c r="J37" s="26"/>
      <c r="K37" s="26"/>
    </row>
    <row r="38" spans="1:12" ht="15" x14ac:dyDescent="0.25">
      <c r="A38" s="12" t="s">
        <v>19</v>
      </c>
      <c r="B38" s="16">
        <f t="shared" si="8"/>
        <v>896</v>
      </c>
      <c r="C38" s="14">
        <f t="shared" si="7"/>
        <v>9700</v>
      </c>
      <c r="D38" s="15">
        <f t="shared" si="9"/>
        <v>8691200</v>
      </c>
      <c r="E38" s="16">
        <f t="shared" si="10"/>
        <v>0</v>
      </c>
      <c r="F38" s="16">
        <f t="shared" si="10"/>
        <v>622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1518</v>
      </c>
      <c r="J38" s="26"/>
      <c r="K38" s="26"/>
    </row>
    <row r="39" spans="1:12" ht="15" x14ac:dyDescent="0.25">
      <c r="A39" s="12" t="s">
        <v>20</v>
      </c>
      <c r="B39" s="16">
        <f t="shared" si="8"/>
        <v>1450</v>
      </c>
      <c r="C39" s="14">
        <f t="shared" si="7"/>
        <v>10500</v>
      </c>
      <c r="D39" s="15">
        <f t="shared" si="9"/>
        <v>15225000</v>
      </c>
      <c r="E39" s="16">
        <f t="shared" si="10"/>
        <v>5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1455</v>
      </c>
      <c r="J39" s="26"/>
      <c r="K39" s="26"/>
    </row>
    <row r="40" spans="1:12" ht="15" x14ac:dyDescent="0.25">
      <c r="A40" s="12" t="s">
        <v>21</v>
      </c>
      <c r="B40" s="16">
        <f t="shared" si="8"/>
        <v>1019</v>
      </c>
      <c r="C40" s="14">
        <f t="shared" si="7"/>
        <v>14900</v>
      </c>
      <c r="D40" s="15">
        <f t="shared" si="9"/>
        <v>15183100</v>
      </c>
      <c r="E40" s="16">
        <f t="shared" si="10"/>
        <v>1</v>
      </c>
      <c r="F40" s="16">
        <f t="shared" si="10"/>
        <v>15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1035</v>
      </c>
      <c r="J40" s="26"/>
      <c r="K40" s="26"/>
    </row>
    <row r="41" spans="1:12" ht="15" x14ac:dyDescent="0.25">
      <c r="A41" s="12" t="s">
        <v>22</v>
      </c>
      <c r="B41" s="16">
        <f t="shared" si="8"/>
        <v>998</v>
      </c>
      <c r="C41" s="14">
        <f t="shared" si="7"/>
        <v>25100</v>
      </c>
      <c r="D41" s="15">
        <f t="shared" si="9"/>
        <v>25049800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998</v>
      </c>
      <c r="J41" s="26"/>
      <c r="K41" s="26"/>
    </row>
    <row r="42" spans="1:12" ht="15" x14ac:dyDescent="0.25">
      <c r="A42" s="12" t="s">
        <v>23</v>
      </c>
      <c r="B42" s="16">
        <f t="shared" si="8"/>
        <v>210</v>
      </c>
      <c r="C42" s="14">
        <f t="shared" si="7"/>
        <v>33000</v>
      </c>
      <c r="D42" s="15">
        <f t="shared" si="9"/>
        <v>6930000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210</v>
      </c>
      <c r="J42" s="26"/>
      <c r="K42" s="26"/>
    </row>
    <row r="43" spans="1:12" ht="15" x14ac:dyDescent="0.25">
      <c r="A43" s="12" t="s">
        <v>24</v>
      </c>
      <c r="B43" s="16">
        <f t="shared" si="8"/>
        <v>634</v>
      </c>
      <c r="C43" s="14">
        <f t="shared" si="7"/>
        <v>36900</v>
      </c>
      <c r="D43" s="15">
        <f t="shared" si="9"/>
        <v>23394600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634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10208</v>
      </c>
      <c r="C44" s="18"/>
      <c r="D44" s="19">
        <f t="shared" ref="D44:F44" si="18">SUM(D37:D43)</f>
        <v>140482900</v>
      </c>
      <c r="E44" s="17">
        <f t="shared" si="18"/>
        <v>123</v>
      </c>
      <c r="F44" s="17">
        <f t="shared" si="18"/>
        <v>1363</v>
      </c>
      <c r="G44" s="17">
        <f>SUM(G37:G43)</f>
        <v>8</v>
      </c>
      <c r="H44" s="17">
        <f>SUM(H37:H43)</f>
        <v>0</v>
      </c>
      <c r="I44" s="17">
        <f>SUM(I37:I43)</f>
        <v>11702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24200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140507100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372</v>
      </c>
      <c r="D52" s="34">
        <f>(C52*B52)</f>
        <v>3422400</v>
      </c>
      <c r="E52" s="20"/>
      <c r="F52" s="32" t="s">
        <v>18</v>
      </c>
      <c r="G52" s="33">
        <f>B52-2300</f>
        <v>6900</v>
      </c>
      <c r="H52" s="13">
        <v>348</v>
      </c>
      <c r="I52" s="34">
        <f>(H52*G52)</f>
        <v>2401200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119</v>
      </c>
      <c r="D53" s="34">
        <f t="shared" ref="D53:D58" si="20">(C53*B53)</f>
        <v>1154300</v>
      </c>
      <c r="E53" s="20"/>
      <c r="F53" s="32" t="s">
        <v>19</v>
      </c>
      <c r="G53" s="33">
        <f>B53-2300</f>
        <v>7400</v>
      </c>
      <c r="H53" s="13">
        <v>135</v>
      </c>
      <c r="I53" s="34">
        <f t="shared" ref="I53:I58" si="21">(H53*G53)</f>
        <v>999000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110</v>
      </c>
      <c r="D54" s="34">
        <f t="shared" si="20"/>
        <v>1155000</v>
      </c>
      <c r="E54" s="20"/>
      <c r="F54" s="32" t="s">
        <v>20</v>
      </c>
      <c r="G54" s="33">
        <f>B54-2900</f>
        <v>7600</v>
      </c>
      <c r="H54" s="13">
        <v>75</v>
      </c>
      <c r="I54" s="34">
        <f t="shared" si="21"/>
        <v>570000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88</v>
      </c>
      <c r="D55" s="34">
        <f t="shared" si="20"/>
        <v>1311200</v>
      </c>
      <c r="E55" s="20"/>
      <c r="F55" s="32" t="s">
        <v>21</v>
      </c>
      <c r="G55" s="33">
        <f>B55-3100</f>
        <v>11800</v>
      </c>
      <c r="H55" s="13">
        <v>85</v>
      </c>
      <c r="I55" s="34">
        <f t="shared" si="21"/>
        <v>1003000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339</v>
      </c>
      <c r="D56" s="34">
        <f t="shared" si="20"/>
        <v>8508900</v>
      </c>
      <c r="E56" s="20"/>
      <c r="F56" s="32" t="s">
        <v>22</v>
      </c>
      <c r="G56" s="33">
        <f>B56-3100</f>
        <v>22000</v>
      </c>
      <c r="H56" s="13">
        <v>280</v>
      </c>
      <c r="I56" s="34">
        <f t="shared" si="21"/>
        <v>6160000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31</v>
      </c>
      <c r="D57" s="34">
        <f t="shared" si="20"/>
        <v>1023000</v>
      </c>
      <c r="E57" s="20"/>
      <c r="F57" s="32" t="s">
        <v>23</v>
      </c>
      <c r="G57" s="33">
        <f>B57-3100</f>
        <v>29900</v>
      </c>
      <c r="H57" s="13">
        <v>35</v>
      </c>
      <c r="I57" s="34">
        <f t="shared" si="21"/>
        <v>1046500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26</v>
      </c>
      <c r="D58" s="34">
        <f t="shared" si="20"/>
        <v>959400</v>
      </c>
      <c r="E58" s="20"/>
      <c r="F58" s="32" t="s">
        <v>24</v>
      </c>
      <c r="G58" s="33">
        <f>B58-3100</f>
        <v>33800</v>
      </c>
      <c r="H58" s="13">
        <v>19</v>
      </c>
      <c r="I58" s="34">
        <f t="shared" si="21"/>
        <v>642200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1085</v>
      </c>
      <c r="D59" s="36">
        <f>SUM(D52:D58)</f>
        <v>17534200</v>
      </c>
      <c r="E59" s="37"/>
      <c r="F59" s="116" t="s">
        <v>39</v>
      </c>
      <c r="G59" s="116"/>
      <c r="H59" s="35">
        <f>SUM(H52:H58)</f>
        <v>977</v>
      </c>
      <c r="I59" s="36">
        <f>SUM(I52:I58)</f>
        <v>12821900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2384</v>
      </c>
      <c r="D77" s="95">
        <f>B77*C77</f>
        <v>5483200</v>
      </c>
      <c r="E77" s="3"/>
      <c r="F77" s="57" t="s">
        <v>18</v>
      </c>
      <c r="G77" s="58">
        <f t="shared" ref="G77:G83" si="24">B37</f>
        <v>5001</v>
      </c>
      <c r="H77" s="59">
        <f t="shared" ref="H77:H83" si="25">G77*200</f>
        <v>1000200</v>
      </c>
      <c r="I77" s="60">
        <f>G77*100</f>
        <v>500100</v>
      </c>
      <c r="J77" s="61">
        <f>G77*400</f>
        <v>2000400</v>
      </c>
      <c r="K77" s="92">
        <f>G77*200</f>
        <v>1000200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429</v>
      </c>
      <c r="D78" s="95">
        <f t="shared" ref="D78:D83" si="26">B78*C78</f>
        <v>986700</v>
      </c>
      <c r="E78" s="3"/>
      <c r="F78" s="57" t="s">
        <v>19</v>
      </c>
      <c r="G78" s="58">
        <f t="shared" si="24"/>
        <v>896</v>
      </c>
      <c r="H78" s="59">
        <f t="shared" si="25"/>
        <v>179200</v>
      </c>
      <c r="I78" s="60">
        <f>G78*300</f>
        <v>268800</v>
      </c>
      <c r="J78" s="61">
        <f>G78*400</f>
        <v>358400</v>
      </c>
      <c r="K78" s="92">
        <f>G78*200</f>
        <v>179200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690</v>
      </c>
      <c r="D79" s="95">
        <f t="shared" si="26"/>
        <v>2001000</v>
      </c>
      <c r="E79" s="3"/>
      <c r="F79" s="57" t="s">
        <v>20</v>
      </c>
      <c r="G79" s="58">
        <f t="shared" si="24"/>
        <v>1450</v>
      </c>
      <c r="H79" s="59">
        <f t="shared" si="25"/>
        <v>290000</v>
      </c>
      <c r="I79" s="60">
        <f>G79*300</f>
        <v>435000</v>
      </c>
      <c r="J79" s="61">
        <f>G79*400</f>
        <v>580000</v>
      </c>
      <c r="K79" s="92">
        <f>G79*200</f>
        <v>290000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509</v>
      </c>
      <c r="D80" s="95">
        <f t="shared" si="26"/>
        <v>1577900</v>
      </c>
      <c r="E80" s="3"/>
      <c r="F80" s="57" t="s">
        <v>21</v>
      </c>
      <c r="G80" s="58">
        <f t="shared" si="24"/>
        <v>1019</v>
      </c>
      <c r="H80" s="59">
        <f t="shared" si="25"/>
        <v>203800</v>
      </c>
      <c r="I80" s="60">
        <f>G80*300</f>
        <v>305700</v>
      </c>
      <c r="J80" s="61">
        <f>G80*200</f>
        <v>203800</v>
      </c>
      <c r="K80" s="92">
        <f>G80*100</f>
        <v>101900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469</v>
      </c>
      <c r="D81" s="95">
        <f t="shared" si="26"/>
        <v>1453900</v>
      </c>
      <c r="E81" s="3"/>
      <c r="F81" s="57" t="s">
        <v>22</v>
      </c>
      <c r="G81" s="58">
        <f t="shared" si="24"/>
        <v>998</v>
      </c>
      <c r="H81" s="59">
        <f t="shared" si="25"/>
        <v>199600</v>
      </c>
      <c r="I81" s="60">
        <f>G81*300</f>
        <v>299400</v>
      </c>
      <c r="J81" s="61">
        <f>G81*600</f>
        <v>598800</v>
      </c>
      <c r="K81" s="92">
        <f>G81*300</f>
        <v>299400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108</v>
      </c>
      <c r="D82" s="95">
        <f t="shared" si="26"/>
        <v>334800</v>
      </c>
      <c r="E82" s="3"/>
      <c r="F82" s="57" t="s">
        <v>23</v>
      </c>
      <c r="G82" s="58">
        <f t="shared" si="24"/>
        <v>210</v>
      </c>
      <c r="H82" s="59">
        <f t="shared" si="25"/>
        <v>42000</v>
      </c>
      <c r="I82" s="60">
        <f>G82*300</f>
        <v>63000</v>
      </c>
      <c r="J82" s="61">
        <f>G82*800</f>
        <v>168000</v>
      </c>
      <c r="K82" s="92">
        <f t="shared" ref="K82:K83" si="27">G82*400</f>
        <v>84000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327</v>
      </c>
      <c r="D83" s="95">
        <f t="shared" si="26"/>
        <v>1013700</v>
      </c>
      <c r="E83" s="3"/>
      <c r="F83" s="57" t="s">
        <v>24</v>
      </c>
      <c r="G83" s="58">
        <f t="shared" si="24"/>
        <v>634</v>
      </c>
      <c r="H83" s="59">
        <f t="shared" si="25"/>
        <v>126800</v>
      </c>
      <c r="I83" s="60">
        <f>G83*200</f>
        <v>126800</v>
      </c>
      <c r="J83" s="61">
        <f>G83*800</f>
        <v>507200</v>
      </c>
      <c r="K83" s="92">
        <f t="shared" si="27"/>
        <v>253600</v>
      </c>
    </row>
    <row r="84" spans="1:12" ht="20.100000000000001" customHeight="1" x14ac:dyDescent="0.25">
      <c r="A84" s="119" t="s">
        <v>54</v>
      </c>
      <c r="B84" s="119"/>
      <c r="C84" s="62">
        <f>SUM(C77:C83)</f>
        <v>4916</v>
      </c>
      <c r="D84" s="97">
        <f>SUM(D77:D83)</f>
        <v>12851200</v>
      </c>
      <c r="E84" s="3"/>
      <c r="F84" s="64" t="s">
        <v>55</v>
      </c>
      <c r="G84" s="65">
        <f>SUM(G77:G83)</f>
        <v>10208</v>
      </c>
      <c r="H84" s="66">
        <f>SUM(H77:H83)</f>
        <v>2041600</v>
      </c>
      <c r="I84" s="67">
        <f>SUM(I77:I83)</f>
        <v>1998800</v>
      </c>
      <c r="J84" s="68">
        <f>SUM(J77:J83)</f>
        <v>4416600</v>
      </c>
      <c r="K84" s="93">
        <f>SUM(K77:K83)</f>
        <v>2208300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140507100</v>
      </c>
      <c r="C88" s="110"/>
      <c r="D88" s="46"/>
      <c r="E88" s="111" t="s">
        <v>57</v>
      </c>
      <c r="F88" s="111"/>
      <c r="G88" s="72">
        <f>D59+I59</f>
        <v>30356100</v>
      </c>
      <c r="H88" s="111" t="s">
        <v>58</v>
      </c>
      <c r="I88" s="111"/>
      <c r="J88" s="73">
        <f>C59+H59+E44+F44+G44</f>
        <v>3556</v>
      </c>
    </row>
    <row r="89" spans="1:12" ht="24" x14ac:dyDescent="0.25">
      <c r="A89" s="74" t="s">
        <v>59</v>
      </c>
      <c r="B89" s="112">
        <f>D59+I59+H72</f>
        <v>30356100</v>
      </c>
      <c r="C89" s="112"/>
      <c r="D89" s="75"/>
      <c r="E89" s="111" t="s">
        <v>60</v>
      </c>
      <c r="F89" s="111"/>
      <c r="G89" s="72">
        <f>D44</f>
        <v>140482900</v>
      </c>
      <c r="H89" s="111" t="s">
        <v>61</v>
      </c>
      <c r="I89" s="111"/>
      <c r="J89" s="73">
        <f>I44</f>
        <v>11702</v>
      </c>
    </row>
    <row r="90" spans="1:12" ht="17.25" customHeight="1" x14ac:dyDescent="0.25">
      <c r="A90" s="76" t="s">
        <v>62</v>
      </c>
      <c r="B90" s="103">
        <f>D84</f>
        <v>12851200</v>
      </c>
      <c r="C90" s="103"/>
      <c r="D90" s="75"/>
      <c r="E90" s="104" t="s">
        <v>63</v>
      </c>
      <c r="F90" s="105"/>
      <c r="G90" s="77">
        <f>IF(G89=0,0,G88/G89)</f>
        <v>0.21608395043097772</v>
      </c>
      <c r="H90" s="104" t="s">
        <v>63</v>
      </c>
      <c r="I90" s="105"/>
      <c r="J90" s="77">
        <f>IF(J89=0,0,J88/J89)</f>
        <v>0.30387967868740384</v>
      </c>
    </row>
    <row r="91" spans="1:12" ht="17.25" customHeight="1" x14ac:dyDescent="0.25">
      <c r="A91" s="25" t="s">
        <v>64</v>
      </c>
      <c r="B91" s="106">
        <f>B88-B89-B90</f>
        <v>97299800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2041600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1998800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4416600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2208300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+RIDYM!B7+24</f>
        <v>42668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+RIDYM!B7+25</f>
        <v>42669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+RIDYM!B7+26</f>
        <v>42670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+RIDYM!B7+27</f>
        <v>42671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disablePrompts="1"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+RIDYM!B7+28</f>
        <v>42672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70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71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+RIDYM!B7+2</f>
        <v>42646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2458</v>
      </c>
      <c r="C13" s="14">
        <f>RIDYM!C13</f>
        <v>9200</v>
      </c>
      <c r="D13" s="15">
        <f t="shared" ref="D13:D19" si="0">+C13*B13</f>
        <v>22613600</v>
      </c>
      <c r="E13" s="13">
        <v>60</v>
      </c>
      <c r="F13" s="13">
        <v>391</v>
      </c>
      <c r="G13" s="13">
        <v>2</v>
      </c>
      <c r="H13" s="13">
        <v>0</v>
      </c>
      <c r="I13" s="16">
        <f>B13+E13+F13+G13+H13</f>
        <v>2911</v>
      </c>
    </row>
    <row r="14" spans="1:12" ht="15" x14ac:dyDescent="0.25">
      <c r="A14" s="12" t="s">
        <v>19</v>
      </c>
      <c r="B14" s="13">
        <v>465</v>
      </c>
      <c r="C14" s="14">
        <f>RIDYM!C14</f>
        <v>9700</v>
      </c>
      <c r="D14" s="15">
        <f t="shared" si="0"/>
        <v>4510500</v>
      </c>
      <c r="E14" s="13">
        <v>0</v>
      </c>
      <c r="F14" s="13">
        <v>266</v>
      </c>
      <c r="G14" s="13">
        <v>1</v>
      </c>
      <c r="H14" s="13">
        <v>0</v>
      </c>
      <c r="I14" s="16">
        <f t="shared" ref="I14:I19" si="1">B14+E14+F14+G14+H14</f>
        <v>732</v>
      </c>
    </row>
    <row r="15" spans="1:12" ht="15" x14ac:dyDescent="0.25">
      <c r="A15" s="12" t="s">
        <v>20</v>
      </c>
      <c r="B15" s="13">
        <v>686</v>
      </c>
      <c r="C15" s="14">
        <f>RIDYM!C15</f>
        <v>10500</v>
      </c>
      <c r="D15" s="15">
        <f t="shared" si="0"/>
        <v>7203000</v>
      </c>
      <c r="E15" s="13">
        <v>1</v>
      </c>
      <c r="F15" s="13">
        <v>3</v>
      </c>
      <c r="G15" s="13">
        <v>0</v>
      </c>
      <c r="H15" s="13">
        <v>0</v>
      </c>
      <c r="I15" s="16">
        <f t="shared" si="1"/>
        <v>690</v>
      </c>
    </row>
    <row r="16" spans="1:12" ht="15" x14ac:dyDescent="0.25">
      <c r="A16" s="12" t="s">
        <v>21</v>
      </c>
      <c r="B16" s="13">
        <v>440</v>
      </c>
      <c r="C16" s="14">
        <f>RIDYM!C16</f>
        <v>14900</v>
      </c>
      <c r="D16" s="15">
        <f t="shared" si="0"/>
        <v>6556000</v>
      </c>
      <c r="E16" s="13">
        <v>1</v>
      </c>
      <c r="F16" s="13">
        <v>16</v>
      </c>
      <c r="G16" s="13">
        <v>0</v>
      </c>
      <c r="H16" s="13">
        <v>0</v>
      </c>
      <c r="I16" s="16">
        <f t="shared" si="1"/>
        <v>457</v>
      </c>
    </row>
    <row r="17" spans="1:9" ht="15" x14ac:dyDescent="0.25">
      <c r="A17" s="12" t="s">
        <v>22</v>
      </c>
      <c r="B17" s="13">
        <v>476</v>
      </c>
      <c r="C17" s="14">
        <f>RIDYM!C17</f>
        <v>25100</v>
      </c>
      <c r="D17" s="15">
        <f t="shared" si="0"/>
        <v>11947600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476</v>
      </c>
    </row>
    <row r="18" spans="1:9" ht="15" x14ac:dyDescent="0.25">
      <c r="A18" s="12" t="s">
        <v>23</v>
      </c>
      <c r="B18" s="13">
        <v>75</v>
      </c>
      <c r="C18" s="14">
        <f>RIDYM!C18</f>
        <v>33000</v>
      </c>
      <c r="D18" s="15">
        <f t="shared" si="0"/>
        <v>2475000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75</v>
      </c>
    </row>
    <row r="19" spans="1:9" ht="15" x14ac:dyDescent="0.25">
      <c r="A19" s="12" t="s">
        <v>24</v>
      </c>
      <c r="B19" s="13">
        <v>225</v>
      </c>
      <c r="C19" s="14">
        <f>RIDYM!C19</f>
        <v>36900</v>
      </c>
      <c r="D19" s="15">
        <f t="shared" si="0"/>
        <v>8302500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225</v>
      </c>
    </row>
    <row r="20" spans="1:9" s="2" customFormat="1" ht="15" x14ac:dyDescent="0.25">
      <c r="A20" s="12" t="s">
        <v>25</v>
      </c>
      <c r="B20" s="17">
        <f>SUM(B13:B19)</f>
        <v>4825</v>
      </c>
      <c r="C20" s="18"/>
      <c r="D20" s="19">
        <f t="shared" ref="D20:I20" si="2">SUM(D13:D19)</f>
        <v>63608200</v>
      </c>
      <c r="E20" s="17">
        <f t="shared" si="2"/>
        <v>62</v>
      </c>
      <c r="F20" s="17">
        <f t="shared" si="2"/>
        <v>676</v>
      </c>
      <c r="G20" s="17">
        <f t="shared" si="2"/>
        <v>3</v>
      </c>
      <c r="H20" s="17">
        <f t="shared" si="2"/>
        <v>0</v>
      </c>
      <c r="I20" s="17">
        <f t="shared" si="2"/>
        <v>5566</v>
      </c>
    </row>
    <row r="21" spans="1:9" ht="15" x14ac:dyDescent="0.25">
      <c r="A21" s="20" t="s">
        <v>26</v>
      </c>
      <c r="B21" s="21"/>
      <c r="C21" s="21"/>
      <c r="D21" s="22">
        <v>3900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63612100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2530</v>
      </c>
      <c r="C25" s="14">
        <f t="shared" si="3"/>
        <v>9200</v>
      </c>
      <c r="D25" s="15">
        <f t="shared" ref="D25:D31" si="4">+C25*B25</f>
        <v>23276000</v>
      </c>
      <c r="E25" s="13">
        <v>56</v>
      </c>
      <c r="F25" s="13">
        <v>396</v>
      </c>
      <c r="G25" s="13">
        <v>2</v>
      </c>
      <c r="H25" s="13">
        <v>0</v>
      </c>
      <c r="I25" s="16">
        <f>B25+E25+F25+G25+H25</f>
        <v>2984</v>
      </c>
    </row>
    <row r="26" spans="1:9" ht="15" x14ac:dyDescent="0.25">
      <c r="A26" s="12" t="s">
        <v>19</v>
      </c>
      <c r="B26" s="13">
        <v>452</v>
      </c>
      <c r="C26" s="14">
        <f t="shared" si="3"/>
        <v>9700</v>
      </c>
      <c r="D26" s="15">
        <f t="shared" si="4"/>
        <v>4384400</v>
      </c>
      <c r="E26" s="13">
        <v>0</v>
      </c>
      <c r="F26" s="13">
        <v>292</v>
      </c>
      <c r="G26" s="13">
        <v>1</v>
      </c>
      <c r="H26" s="13">
        <v>0</v>
      </c>
      <c r="I26" s="16">
        <f t="shared" ref="I26:I31" si="5">B26+E26+F26+G26+H26</f>
        <v>745</v>
      </c>
    </row>
    <row r="27" spans="1:9" ht="15" x14ac:dyDescent="0.25">
      <c r="A27" s="12" t="s">
        <v>20</v>
      </c>
      <c r="B27" s="13">
        <v>761</v>
      </c>
      <c r="C27" s="14">
        <f t="shared" si="3"/>
        <v>10500</v>
      </c>
      <c r="D27" s="15">
        <f t="shared" si="4"/>
        <v>7990500</v>
      </c>
      <c r="E27" s="13">
        <v>0</v>
      </c>
      <c r="F27" s="13">
        <v>3</v>
      </c>
      <c r="G27" s="13">
        <v>0</v>
      </c>
      <c r="H27" s="13">
        <v>0</v>
      </c>
      <c r="I27" s="16">
        <f t="shared" si="5"/>
        <v>764</v>
      </c>
    </row>
    <row r="28" spans="1:9" ht="15" x14ac:dyDescent="0.25">
      <c r="A28" s="12" t="s">
        <v>21</v>
      </c>
      <c r="B28" s="13">
        <v>548</v>
      </c>
      <c r="C28" s="14">
        <f t="shared" si="3"/>
        <v>14900</v>
      </c>
      <c r="D28" s="15">
        <f t="shared" si="4"/>
        <v>8165200</v>
      </c>
      <c r="E28" s="13">
        <v>2</v>
      </c>
      <c r="F28" s="13">
        <v>18</v>
      </c>
      <c r="G28" s="13">
        <v>0</v>
      </c>
      <c r="H28" s="13">
        <v>0</v>
      </c>
      <c r="I28" s="16">
        <f t="shared" si="5"/>
        <v>568</v>
      </c>
    </row>
    <row r="29" spans="1:9" ht="15" x14ac:dyDescent="0.25">
      <c r="A29" s="12" t="s">
        <v>22</v>
      </c>
      <c r="B29" s="13">
        <v>530</v>
      </c>
      <c r="C29" s="14">
        <f t="shared" si="3"/>
        <v>25100</v>
      </c>
      <c r="D29" s="15">
        <f t="shared" si="4"/>
        <v>13303000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530</v>
      </c>
    </row>
    <row r="30" spans="1:9" ht="15" x14ac:dyDescent="0.25">
      <c r="A30" s="12" t="s">
        <v>23</v>
      </c>
      <c r="B30" s="13">
        <v>123</v>
      </c>
      <c r="C30" s="14">
        <f t="shared" si="3"/>
        <v>33000</v>
      </c>
      <c r="D30" s="15">
        <f t="shared" si="4"/>
        <v>4059000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123</v>
      </c>
    </row>
    <row r="31" spans="1:9" ht="15" x14ac:dyDescent="0.25">
      <c r="A31" s="12" t="s">
        <v>24</v>
      </c>
      <c r="B31" s="13">
        <v>364</v>
      </c>
      <c r="C31" s="14">
        <f t="shared" si="3"/>
        <v>36900</v>
      </c>
      <c r="D31" s="15">
        <f t="shared" si="4"/>
        <v>13431600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364</v>
      </c>
    </row>
    <row r="32" spans="1:9" s="2" customFormat="1" ht="15" x14ac:dyDescent="0.25">
      <c r="A32" s="12" t="s">
        <v>25</v>
      </c>
      <c r="B32" s="17">
        <f>SUM(B25:B31)</f>
        <v>5308</v>
      </c>
      <c r="C32" s="18"/>
      <c r="D32" s="19">
        <f t="shared" ref="D32:I32" si="6">SUM(D25:D31)</f>
        <v>74609700</v>
      </c>
      <c r="E32" s="17">
        <f t="shared" si="6"/>
        <v>58</v>
      </c>
      <c r="F32" s="17">
        <f t="shared" si="6"/>
        <v>709</v>
      </c>
      <c r="G32" s="17">
        <f t="shared" si="6"/>
        <v>3</v>
      </c>
      <c r="H32" s="17">
        <f t="shared" si="6"/>
        <v>0</v>
      </c>
      <c r="I32" s="17">
        <f t="shared" si="6"/>
        <v>6078</v>
      </c>
    </row>
    <row r="33" spans="1:12" ht="15" x14ac:dyDescent="0.25">
      <c r="A33" s="20" t="s">
        <v>26</v>
      </c>
      <c r="B33" s="21"/>
      <c r="C33" s="21"/>
      <c r="D33" s="22">
        <v>5300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74615000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4988</v>
      </c>
      <c r="C37" s="14">
        <f t="shared" si="7"/>
        <v>9200</v>
      </c>
      <c r="D37" s="15">
        <f t="shared" ref="D37:D43" si="9">+D13+D25</f>
        <v>45889600</v>
      </c>
      <c r="E37" s="16">
        <f t="shared" ref="E37:H43" si="10">E25+E13</f>
        <v>116</v>
      </c>
      <c r="F37" s="16">
        <f t="shared" si="10"/>
        <v>787</v>
      </c>
      <c r="G37" s="16">
        <f t="shared" si="10"/>
        <v>4</v>
      </c>
      <c r="H37" s="16">
        <f t="shared" si="10"/>
        <v>0</v>
      </c>
      <c r="I37" s="16">
        <f>B37+E37+F37+G37+H37</f>
        <v>5895</v>
      </c>
      <c r="J37" s="26"/>
      <c r="K37" s="26"/>
    </row>
    <row r="38" spans="1:12" ht="15" x14ac:dyDescent="0.25">
      <c r="A38" s="12" t="s">
        <v>19</v>
      </c>
      <c r="B38" s="16">
        <f t="shared" si="8"/>
        <v>917</v>
      </c>
      <c r="C38" s="14">
        <f t="shared" si="7"/>
        <v>9700</v>
      </c>
      <c r="D38" s="15">
        <f t="shared" si="9"/>
        <v>8894900</v>
      </c>
      <c r="E38" s="16">
        <f t="shared" si="10"/>
        <v>0</v>
      </c>
      <c r="F38" s="16">
        <f t="shared" si="10"/>
        <v>558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1477</v>
      </c>
      <c r="J38" s="26"/>
      <c r="K38" s="26"/>
    </row>
    <row r="39" spans="1:12" ht="15" x14ac:dyDescent="0.25">
      <c r="A39" s="12" t="s">
        <v>20</v>
      </c>
      <c r="B39" s="16">
        <f t="shared" si="8"/>
        <v>1447</v>
      </c>
      <c r="C39" s="14">
        <f t="shared" si="7"/>
        <v>10500</v>
      </c>
      <c r="D39" s="15">
        <f t="shared" si="9"/>
        <v>15193500</v>
      </c>
      <c r="E39" s="16">
        <f t="shared" si="10"/>
        <v>1</v>
      </c>
      <c r="F39" s="16">
        <f t="shared" si="10"/>
        <v>6</v>
      </c>
      <c r="G39" s="16">
        <f t="shared" ref="G39:H39" si="13">G27+G15</f>
        <v>0</v>
      </c>
      <c r="H39" s="16">
        <f t="shared" si="13"/>
        <v>0</v>
      </c>
      <c r="I39" s="16">
        <f t="shared" si="12"/>
        <v>1454</v>
      </c>
      <c r="J39" s="26"/>
      <c r="K39" s="26"/>
    </row>
    <row r="40" spans="1:12" ht="15" x14ac:dyDescent="0.25">
      <c r="A40" s="12" t="s">
        <v>21</v>
      </c>
      <c r="B40" s="16">
        <f t="shared" si="8"/>
        <v>988</v>
      </c>
      <c r="C40" s="14">
        <f t="shared" si="7"/>
        <v>14900</v>
      </c>
      <c r="D40" s="15">
        <f t="shared" si="9"/>
        <v>14721200</v>
      </c>
      <c r="E40" s="16">
        <f t="shared" si="10"/>
        <v>3</v>
      </c>
      <c r="F40" s="16">
        <f t="shared" si="10"/>
        <v>34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1025</v>
      </c>
      <c r="J40" s="26"/>
      <c r="K40" s="26"/>
    </row>
    <row r="41" spans="1:12" ht="15" x14ac:dyDescent="0.25">
      <c r="A41" s="12" t="s">
        <v>22</v>
      </c>
      <c r="B41" s="16">
        <f t="shared" si="8"/>
        <v>1006</v>
      </c>
      <c r="C41" s="14">
        <f t="shared" si="7"/>
        <v>25100</v>
      </c>
      <c r="D41" s="15">
        <f t="shared" si="9"/>
        <v>25250600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1006</v>
      </c>
      <c r="J41" s="26"/>
      <c r="K41" s="26"/>
    </row>
    <row r="42" spans="1:12" ht="15" x14ac:dyDescent="0.25">
      <c r="A42" s="12" t="s">
        <v>23</v>
      </c>
      <c r="B42" s="16">
        <f t="shared" si="8"/>
        <v>198</v>
      </c>
      <c r="C42" s="14">
        <f t="shared" si="7"/>
        <v>33000</v>
      </c>
      <c r="D42" s="15">
        <f t="shared" si="9"/>
        <v>6534000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198</v>
      </c>
      <c r="J42" s="26"/>
      <c r="K42" s="26"/>
    </row>
    <row r="43" spans="1:12" ht="15" x14ac:dyDescent="0.25">
      <c r="A43" s="12" t="s">
        <v>24</v>
      </c>
      <c r="B43" s="16">
        <f t="shared" si="8"/>
        <v>589</v>
      </c>
      <c r="C43" s="14">
        <f t="shared" si="7"/>
        <v>36900</v>
      </c>
      <c r="D43" s="15">
        <f t="shared" si="9"/>
        <v>21734100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589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10133</v>
      </c>
      <c r="C44" s="18"/>
      <c r="D44" s="19">
        <f t="shared" ref="D44:F44" si="18">SUM(D37:D43)</f>
        <v>138217900</v>
      </c>
      <c r="E44" s="17">
        <f t="shared" si="18"/>
        <v>120</v>
      </c>
      <c r="F44" s="17">
        <f t="shared" si="18"/>
        <v>1385</v>
      </c>
      <c r="G44" s="17">
        <f>SUM(G37:G43)</f>
        <v>6</v>
      </c>
      <c r="H44" s="17">
        <f>SUM(H37:H43)</f>
        <v>0</v>
      </c>
      <c r="I44" s="17">
        <f>SUM(I37:I43)</f>
        <v>11644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9200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138227100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313</v>
      </c>
      <c r="D52" s="34">
        <f>(C52*B52)</f>
        <v>2879600</v>
      </c>
      <c r="E52" s="20"/>
      <c r="F52" s="32" t="s">
        <v>18</v>
      </c>
      <c r="G52" s="33">
        <f>B52-2300</f>
        <v>6900</v>
      </c>
      <c r="H52" s="13">
        <v>309</v>
      </c>
      <c r="I52" s="34">
        <f>(H52*G52)</f>
        <v>2132100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120</v>
      </c>
      <c r="D53" s="34">
        <f t="shared" ref="D53:D58" si="20">(C53*B53)</f>
        <v>1164000</v>
      </c>
      <c r="E53" s="20"/>
      <c r="F53" s="32" t="s">
        <v>19</v>
      </c>
      <c r="G53" s="33">
        <f>B53-2300</f>
        <v>7400</v>
      </c>
      <c r="H53" s="13">
        <v>123</v>
      </c>
      <c r="I53" s="34">
        <f t="shared" ref="I53:I58" si="21">(H53*G53)</f>
        <v>910200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106</v>
      </c>
      <c r="D54" s="34">
        <f t="shared" si="20"/>
        <v>1113000</v>
      </c>
      <c r="E54" s="20"/>
      <c r="F54" s="32" t="s">
        <v>20</v>
      </c>
      <c r="G54" s="33">
        <f>B54-2900</f>
        <v>7600</v>
      </c>
      <c r="H54" s="13">
        <v>79</v>
      </c>
      <c r="I54" s="34">
        <f t="shared" si="21"/>
        <v>600400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100</v>
      </c>
      <c r="D55" s="34">
        <f t="shared" si="20"/>
        <v>1490000</v>
      </c>
      <c r="E55" s="20"/>
      <c r="F55" s="32" t="s">
        <v>21</v>
      </c>
      <c r="G55" s="33">
        <f>B55-3100</f>
        <v>11800</v>
      </c>
      <c r="H55" s="13">
        <v>90</v>
      </c>
      <c r="I55" s="34">
        <f t="shared" si="21"/>
        <v>1062000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336</v>
      </c>
      <c r="D56" s="34">
        <f t="shared" si="20"/>
        <v>8433600</v>
      </c>
      <c r="E56" s="20"/>
      <c r="F56" s="32" t="s">
        <v>22</v>
      </c>
      <c r="G56" s="33">
        <f>B56-3100</f>
        <v>22000</v>
      </c>
      <c r="H56" s="13">
        <v>287</v>
      </c>
      <c r="I56" s="34">
        <f t="shared" si="21"/>
        <v>6314000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31</v>
      </c>
      <c r="D57" s="34">
        <f t="shared" si="20"/>
        <v>1023000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10</v>
      </c>
      <c r="D58" s="34">
        <f t="shared" si="20"/>
        <v>369000</v>
      </c>
      <c r="E58" s="20"/>
      <c r="F58" s="32" t="s">
        <v>24</v>
      </c>
      <c r="G58" s="33">
        <f>B58-3100</f>
        <v>33800</v>
      </c>
      <c r="H58" s="13">
        <v>9</v>
      </c>
      <c r="I58" s="34">
        <f t="shared" si="21"/>
        <v>304200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1016</v>
      </c>
      <c r="D59" s="36">
        <f>SUM(D52:D58)</f>
        <v>16472200</v>
      </c>
      <c r="E59" s="37"/>
      <c r="F59" s="116" t="s">
        <v>39</v>
      </c>
      <c r="G59" s="116"/>
      <c r="H59" s="35">
        <f>SUM(H52:H58)</f>
        <v>934</v>
      </c>
      <c r="I59" s="36">
        <f>SUM(I52:I58)</f>
        <v>12429200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2373</v>
      </c>
      <c r="D77" s="95">
        <f>B77*C77</f>
        <v>5457900</v>
      </c>
      <c r="E77" s="3"/>
      <c r="F77" s="57" t="s">
        <v>18</v>
      </c>
      <c r="G77" s="58">
        <f t="shared" ref="G77:G83" si="24">B37</f>
        <v>4988</v>
      </c>
      <c r="H77" s="59">
        <f t="shared" ref="H77:H83" si="25">G77*200</f>
        <v>997600</v>
      </c>
      <c r="I77" s="60">
        <f>G77*100</f>
        <v>498800</v>
      </c>
      <c r="J77" s="61">
        <f>G77*400</f>
        <v>1995200</v>
      </c>
      <c r="K77" s="92">
        <f>G77*200</f>
        <v>997600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442</v>
      </c>
      <c r="D78" s="95">
        <f t="shared" ref="D78:D83" si="26">B78*C78</f>
        <v>1016600</v>
      </c>
      <c r="E78" s="3"/>
      <c r="F78" s="57" t="s">
        <v>19</v>
      </c>
      <c r="G78" s="58">
        <f t="shared" si="24"/>
        <v>917</v>
      </c>
      <c r="H78" s="59">
        <f t="shared" si="25"/>
        <v>183400</v>
      </c>
      <c r="I78" s="60">
        <f>G78*300</f>
        <v>275100</v>
      </c>
      <c r="J78" s="61">
        <f>G78*400</f>
        <v>366800</v>
      </c>
      <c r="K78" s="92">
        <f>G78*200</f>
        <v>183400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698</v>
      </c>
      <c r="D79" s="95">
        <f t="shared" si="26"/>
        <v>2024200</v>
      </c>
      <c r="E79" s="3"/>
      <c r="F79" s="57" t="s">
        <v>20</v>
      </c>
      <c r="G79" s="58">
        <f t="shared" si="24"/>
        <v>1447</v>
      </c>
      <c r="H79" s="59">
        <f t="shared" si="25"/>
        <v>289400</v>
      </c>
      <c r="I79" s="60">
        <f>G79*300</f>
        <v>434100</v>
      </c>
      <c r="J79" s="61">
        <f>G79*400</f>
        <v>578800</v>
      </c>
      <c r="K79" s="92">
        <f>G79*200</f>
        <v>289400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504</v>
      </c>
      <c r="D80" s="95">
        <f t="shared" si="26"/>
        <v>1562400</v>
      </c>
      <c r="E80" s="3"/>
      <c r="F80" s="57" t="s">
        <v>21</v>
      </c>
      <c r="G80" s="58">
        <f t="shared" si="24"/>
        <v>988</v>
      </c>
      <c r="H80" s="59">
        <f t="shared" si="25"/>
        <v>197600</v>
      </c>
      <c r="I80" s="60">
        <f>G80*300</f>
        <v>296400</v>
      </c>
      <c r="J80" s="61">
        <f>G80*200</f>
        <v>197600</v>
      </c>
      <c r="K80" s="92">
        <f>G80*100</f>
        <v>98800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477</v>
      </c>
      <c r="D81" s="95">
        <f t="shared" si="26"/>
        <v>1478700</v>
      </c>
      <c r="E81" s="3"/>
      <c r="F81" s="57" t="s">
        <v>22</v>
      </c>
      <c r="G81" s="58">
        <f t="shared" si="24"/>
        <v>1006</v>
      </c>
      <c r="H81" s="59">
        <f t="shared" si="25"/>
        <v>201200</v>
      </c>
      <c r="I81" s="60">
        <f>G81*300</f>
        <v>301800</v>
      </c>
      <c r="J81" s="61">
        <f>G81*600</f>
        <v>603600</v>
      </c>
      <c r="K81" s="92">
        <f>G81*300</f>
        <v>301800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111</v>
      </c>
      <c r="D82" s="95">
        <f t="shared" si="26"/>
        <v>344100</v>
      </c>
      <c r="E82" s="3"/>
      <c r="F82" s="57" t="s">
        <v>23</v>
      </c>
      <c r="G82" s="58">
        <f t="shared" si="24"/>
        <v>198</v>
      </c>
      <c r="H82" s="59">
        <f t="shared" si="25"/>
        <v>39600</v>
      </c>
      <c r="I82" s="60">
        <f>G82*300</f>
        <v>59400</v>
      </c>
      <c r="J82" s="61">
        <f>G82*800</f>
        <v>158400</v>
      </c>
      <c r="K82" s="92">
        <f t="shared" ref="K82:K83" si="27">G82*400</f>
        <v>79200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333</v>
      </c>
      <c r="D83" s="95">
        <f t="shared" si="26"/>
        <v>1032300</v>
      </c>
      <c r="E83" s="3"/>
      <c r="F83" s="57" t="s">
        <v>24</v>
      </c>
      <c r="G83" s="58">
        <f t="shared" si="24"/>
        <v>589</v>
      </c>
      <c r="H83" s="59">
        <f t="shared" si="25"/>
        <v>117800</v>
      </c>
      <c r="I83" s="60">
        <f>G83*200</f>
        <v>117800</v>
      </c>
      <c r="J83" s="61">
        <f>G83*800</f>
        <v>471200</v>
      </c>
      <c r="K83" s="92">
        <f t="shared" si="27"/>
        <v>235600</v>
      </c>
    </row>
    <row r="84" spans="1:12" ht="20.100000000000001" customHeight="1" x14ac:dyDescent="0.25">
      <c r="A84" s="119" t="s">
        <v>54</v>
      </c>
      <c r="B84" s="119"/>
      <c r="C84" s="62">
        <f>SUM(C77:C83)</f>
        <v>4938</v>
      </c>
      <c r="D84" s="97">
        <f>SUM(D77:D83)</f>
        <v>12916200</v>
      </c>
      <c r="E84" s="3"/>
      <c r="F84" s="64" t="s">
        <v>55</v>
      </c>
      <c r="G84" s="65">
        <f>SUM(G77:G83)</f>
        <v>10133</v>
      </c>
      <c r="H84" s="66">
        <f>SUM(H77:H83)</f>
        <v>2026600</v>
      </c>
      <c r="I84" s="67">
        <f>SUM(I77:I83)</f>
        <v>1983400</v>
      </c>
      <c r="J84" s="68">
        <f>SUM(J77:J83)</f>
        <v>4371600</v>
      </c>
      <c r="K84" s="93">
        <f>SUM(K77:K83)</f>
        <v>2185800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138227100</v>
      </c>
      <c r="C88" s="110"/>
      <c r="D88" s="46"/>
      <c r="E88" s="111" t="s">
        <v>57</v>
      </c>
      <c r="F88" s="111"/>
      <c r="G88" s="72">
        <f>D59+I59</f>
        <v>28901400</v>
      </c>
      <c r="H88" s="111" t="s">
        <v>58</v>
      </c>
      <c r="I88" s="111"/>
      <c r="J88" s="73">
        <f>C59+H59+E44+F44+G44</f>
        <v>3461</v>
      </c>
    </row>
    <row r="89" spans="1:12" ht="24" x14ac:dyDescent="0.25">
      <c r="A89" s="74" t="s">
        <v>59</v>
      </c>
      <c r="B89" s="112">
        <f>D59+I59+H72</f>
        <v>28901400</v>
      </c>
      <c r="C89" s="112"/>
      <c r="D89" s="75"/>
      <c r="E89" s="111" t="s">
        <v>60</v>
      </c>
      <c r="F89" s="111"/>
      <c r="G89" s="72">
        <f>D44</f>
        <v>138217900</v>
      </c>
      <c r="H89" s="111" t="s">
        <v>61</v>
      </c>
      <c r="I89" s="111"/>
      <c r="J89" s="73">
        <f>I44</f>
        <v>11644</v>
      </c>
    </row>
    <row r="90" spans="1:12" ht="17.25" customHeight="1" x14ac:dyDescent="0.25">
      <c r="A90" s="76" t="s">
        <v>62</v>
      </c>
      <c r="B90" s="103">
        <f>D84</f>
        <v>12916200</v>
      </c>
      <c r="C90" s="103"/>
      <c r="D90" s="75"/>
      <c r="E90" s="104" t="s">
        <v>63</v>
      </c>
      <c r="F90" s="105"/>
      <c r="G90" s="77">
        <f>IF(G89=0,0,G88/G89)</f>
        <v>0.20910026848910307</v>
      </c>
      <c r="H90" s="104" t="s">
        <v>63</v>
      </c>
      <c r="I90" s="105"/>
      <c r="J90" s="77">
        <f>IF(J89=0,0,J88/J89)</f>
        <v>0.29723462727585021</v>
      </c>
    </row>
    <row r="91" spans="1:12" ht="17.25" customHeight="1" x14ac:dyDescent="0.25">
      <c r="A91" s="25" t="s">
        <v>64</v>
      </c>
      <c r="B91" s="106">
        <f>B88-B89-B90</f>
        <v>96409500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2026600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1983400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4371600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2185800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IF(DAY('INF 29'!B7="N/A"),"N/A",IF(DAY('INF 29'!B7+1)&lt;5,"N/A",('INF 29'!B7+1)))</f>
        <v>42673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98"/>
  <sheetViews>
    <sheetView zoomScale="80" zoomScaleNormal="80" workbookViewId="0">
      <selection activeCell="B91" sqref="B91:C91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IF(DAY('INF 30'!B7="N/A"),"N/A",IF(DAY('INF 30'!B7+1)&lt;5,"N/A",('INF 30'!B7+1)))</f>
        <v>42674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/>
      <c r="C13" s="14">
        <f>RIDYM!C13</f>
        <v>9200</v>
      </c>
      <c r="D13" s="15">
        <f t="shared" ref="D13:D19" si="0">+C13*B13</f>
        <v>0</v>
      </c>
      <c r="E13" s="13"/>
      <c r="F13" s="13"/>
      <c r="G13" s="13"/>
      <c r="H13" s="13"/>
      <c r="I13" s="16">
        <f>B13+E13+F13+G13+H13</f>
        <v>0</v>
      </c>
    </row>
    <row r="14" spans="1:12" ht="15" x14ac:dyDescent="0.25">
      <c r="A14" s="12" t="s">
        <v>19</v>
      </c>
      <c r="B14" s="13"/>
      <c r="C14" s="14">
        <f>RIDYM!C14</f>
        <v>9700</v>
      </c>
      <c r="D14" s="15">
        <f t="shared" si="0"/>
        <v>0</v>
      </c>
      <c r="E14" s="13"/>
      <c r="F14" s="13"/>
      <c r="G14" s="13"/>
      <c r="H14" s="13"/>
      <c r="I14" s="16">
        <f t="shared" ref="I14:I19" si="1">B14+E14+F14+G14+H14</f>
        <v>0</v>
      </c>
    </row>
    <row r="15" spans="1:12" ht="15" x14ac:dyDescent="0.25">
      <c r="A15" s="12" t="s">
        <v>20</v>
      </c>
      <c r="B15" s="13"/>
      <c r="C15" s="14">
        <f>RIDYM!C15</f>
        <v>10500</v>
      </c>
      <c r="D15" s="15">
        <f t="shared" si="0"/>
        <v>0</v>
      </c>
      <c r="E15" s="13"/>
      <c r="F15" s="13"/>
      <c r="G15" s="13"/>
      <c r="H15" s="13"/>
      <c r="I15" s="16">
        <f t="shared" si="1"/>
        <v>0</v>
      </c>
    </row>
    <row r="16" spans="1:12" ht="15" x14ac:dyDescent="0.25">
      <c r="A16" s="12" t="s">
        <v>21</v>
      </c>
      <c r="B16" s="13"/>
      <c r="C16" s="14">
        <f>RIDYM!C16</f>
        <v>14900</v>
      </c>
      <c r="D16" s="15">
        <f t="shared" si="0"/>
        <v>0</v>
      </c>
      <c r="E16" s="13"/>
      <c r="F16" s="13"/>
      <c r="G16" s="13"/>
      <c r="H16" s="13"/>
      <c r="I16" s="16">
        <f t="shared" si="1"/>
        <v>0</v>
      </c>
    </row>
    <row r="17" spans="1:9" ht="15" x14ac:dyDescent="0.25">
      <c r="A17" s="12" t="s">
        <v>22</v>
      </c>
      <c r="B17" s="13"/>
      <c r="C17" s="14">
        <f>RIDYM!C17</f>
        <v>25100</v>
      </c>
      <c r="D17" s="15">
        <f t="shared" si="0"/>
        <v>0</v>
      </c>
      <c r="E17" s="13"/>
      <c r="F17" s="13"/>
      <c r="G17" s="13"/>
      <c r="H17" s="13"/>
      <c r="I17" s="16">
        <f t="shared" si="1"/>
        <v>0</v>
      </c>
    </row>
    <row r="18" spans="1:9" ht="15" x14ac:dyDescent="0.25">
      <c r="A18" s="12" t="s">
        <v>23</v>
      </c>
      <c r="B18" s="13"/>
      <c r="C18" s="14">
        <f>RIDYM!C18</f>
        <v>33000</v>
      </c>
      <c r="D18" s="15">
        <f t="shared" si="0"/>
        <v>0</v>
      </c>
      <c r="E18" s="13"/>
      <c r="F18" s="13"/>
      <c r="G18" s="13"/>
      <c r="H18" s="13"/>
      <c r="I18" s="16">
        <f t="shared" si="1"/>
        <v>0</v>
      </c>
    </row>
    <row r="19" spans="1:9" ht="15" x14ac:dyDescent="0.25">
      <c r="A19" s="12" t="s">
        <v>24</v>
      </c>
      <c r="B19" s="13"/>
      <c r="C19" s="14">
        <f>RIDYM!C19</f>
        <v>36900</v>
      </c>
      <c r="D19" s="15">
        <f t="shared" si="0"/>
        <v>0</v>
      </c>
      <c r="E19" s="13"/>
      <c r="F19" s="13"/>
      <c r="G19" s="13"/>
      <c r="H19" s="13"/>
      <c r="I19" s="16">
        <f t="shared" si="1"/>
        <v>0</v>
      </c>
    </row>
    <row r="20" spans="1:9" s="2" customFormat="1" ht="15" x14ac:dyDescent="0.25">
      <c r="A20" s="12" t="s">
        <v>25</v>
      </c>
      <c r="B20" s="17">
        <f>SUM(B13:B19)</f>
        <v>0</v>
      </c>
      <c r="C20" s="18"/>
      <c r="D20" s="19">
        <f t="shared" ref="D20:I20" si="2">SUM(D13:D19)</f>
        <v>0</v>
      </c>
      <c r="E20" s="17">
        <f t="shared" si="2"/>
        <v>0</v>
      </c>
      <c r="F20" s="17">
        <f t="shared" si="2"/>
        <v>0</v>
      </c>
      <c r="G20" s="17">
        <f t="shared" si="2"/>
        <v>0</v>
      </c>
      <c r="H20" s="17">
        <f t="shared" si="2"/>
        <v>0</v>
      </c>
      <c r="I20" s="17">
        <f t="shared" si="2"/>
        <v>0</v>
      </c>
    </row>
    <row r="21" spans="1:9" ht="15" x14ac:dyDescent="0.25">
      <c r="A21" s="20" t="s">
        <v>26</v>
      </c>
      <c r="B21" s="21"/>
      <c r="C21" s="21"/>
      <c r="D21" s="22"/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/>
      <c r="C25" s="14">
        <f t="shared" si="3"/>
        <v>9200</v>
      </c>
      <c r="D25" s="15">
        <f t="shared" ref="D25:D31" si="4">+C25*B25</f>
        <v>0</v>
      </c>
      <c r="E25" s="13"/>
      <c r="F25" s="13"/>
      <c r="G25" s="13"/>
      <c r="H25" s="13"/>
      <c r="I25" s="16">
        <f>B25+E25+F25+G25+H25</f>
        <v>0</v>
      </c>
    </row>
    <row r="26" spans="1:9" ht="15" x14ac:dyDescent="0.25">
      <c r="A26" s="12" t="s">
        <v>19</v>
      </c>
      <c r="B26" s="13"/>
      <c r="C26" s="14">
        <f t="shared" si="3"/>
        <v>9700</v>
      </c>
      <c r="D26" s="15">
        <f t="shared" si="4"/>
        <v>0</v>
      </c>
      <c r="E26" s="13"/>
      <c r="F26" s="13"/>
      <c r="G26" s="13"/>
      <c r="H26" s="13"/>
      <c r="I26" s="16">
        <f t="shared" ref="I26:I31" si="5">B26+E26+F26+G26+H26</f>
        <v>0</v>
      </c>
    </row>
    <row r="27" spans="1:9" ht="15" x14ac:dyDescent="0.25">
      <c r="A27" s="12" t="s">
        <v>20</v>
      </c>
      <c r="B27" s="13"/>
      <c r="C27" s="14">
        <f t="shared" si="3"/>
        <v>10500</v>
      </c>
      <c r="D27" s="15">
        <f t="shared" si="4"/>
        <v>0</v>
      </c>
      <c r="E27" s="13"/>
      <c r="F27" s="13"/>
      <c r="G27" s="13"/>
      <c r="H27" s="13"/>
      <c r="I27" s="16">
        <f t="shared" si="5"/>
        <v>0</v>
      </c>
    </row>
    <row r="28" spans="1:9" ht="15" x14ac:dyDescent="0.25">
      <c r="A28" s="12" t="s">
        <v>21</v>
      </c>
      <c r="B28" s="13"/>
      <c r="C28" s="14">
        <f t="shared" si="3"/>
        <v>14900</v>
      </c>
      <c r="D28" s="15">
        <f t="shared" si="4"/>
        <v>0</v>
      </c>
      <c r="E28" s="13"/>
      <c r="F28" s="13"/>
      <c r="G28" s="13"/>
      <c r="H28" s="13"/>
      <c r="I28" s="16">
        <f t="shared" si="5"/>
        <v>0</v>
      </c>
    </row>
    <row r="29" spans="1:9" ht="15" x14ac:dyDescent="0.25">
      <c r="A29" s="12" t="s">
        <v>22</v>
      </c>
      <c r="B29" s="13"/>
      <c r="C29" s="14">
        <f t="shared" si="3"/>
        <v>25100</v>
      </c>
      <c r="D29" s="15">
        <f t="shared" si="4"/>
        <v>0</v>
      </c>
      <c r="E29" s="13"/>
      <c r="F29" s="13"/>
      <c r="G29" s="13"/>
      <c r="H29" s="13"/>
      <c r="I29" s="16">
        <f t="shared" si="5"/>
        <v>0</v>
      </c>
    </row>
    <row r="30" spans="1:9" ht="15" x14ac:dyDescent="0.25">
      <c r="A30" s="12" t="s">
        <v>23</v>
      </c>
      <c r="B30" s="13"/>
      <c r="C30" s="14">
        <f t="shared" si="3"/>
        <v>33000</v>
      </c>
      <c r="D30" s="15">
        <f t="shared" si="4"/>
        <v>0</v>
      </c>
      <c r="E30" s="13"/>
      <c r="F30" s="13"/>
      <c r="G30" s="13"/>
      <c r="H30" s="13"/>
      <c r="I30" s="16">
        <f t="shared" si="5"/>
        <v>0</v>
      </c>
    </row>
    <row r="31" spans="1:9" ht="15" x14ac:dyDescent="0.25">
      <c r="A31" s="12" t="s">
        <v>24</v>
      </c>
      <c r="B31" s="13"/>
      <c r="C31" s="14">
        <f t="shared" si="3"/>
        <v>36900</v>
      </c>
      <c r="D31" s="15">
        <f t="shared" si="4"/>
        <v>0</v>
      </c>
      <c r="E31" s="13"/>
      <c r="F31" s="13"/>
      <c r="G31" s="13"/>
      <c r="H31" s="13"/>
      <c r="I31" s="16">
        <f t="shared" si="5"/>
        <v>0</v>
      </c>
    </row>
    <row r="32" spans="1:9" s="2" customFormat="1" ht="15" x14ac:dyDescent="0.25">
      <c r="A32" s="12" t="s">
        <v>25</v>
      </c>
      <c r="B32" s="17">
        <f>SUM(B25:B31)</f>
        <v>0</v>
      </c>
      <c r="C32" s="18"/>
      <c r="D32" s="19">
        <f t="shared" ref="D32:I32" si="6">SUM(D25:D31)</f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</row>
    <row r="33" spans="1:12" ht="15" x14ac:dyDescent="0.25">
      <c r="A33" s="20" t="s">
        <v>26</v>
      </c>
      <c r="B33" s="21"/>
      <c r="C33" s="21"/>
      <c r="D33" s="22"/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0</v>
      </c>
      <c r="C37" s="14">
        <f t="shared" si="7"/>
        <v>9200</v>
      </c>
      <c r="D37" s="15">
        <f t="shared" ref="D37:D43" si="9">+D13+D25</f>
        <v>0</v>
      </c>
      <c r="E37" s="16">
        <f t="shared" ref="E37:H43" si="10">E25+E13</f>
        <v>0</v>
      </c>
      <c r="F37" s="16">
        <f t="shared" si="10"/>
        <v>0</v>
      </c>
      <c r="G37" s="16">
        <f t="shared" si="10"/>
        <v>0</v>
      </c>
      <c r="H37" s="16">
        <f t="shared" si="10"/>
        <v>0</v>
      </c>
      <c r="I37" s="16">
        <f>B37+E37+F37+G37+H37</f>
        <v>0</v>
      </c>
      <c r="J37" s="26"/>
      <c r="K37" s="26"/>
    </row>
    <row r="38" spans="1:12" ht="15" x14ac:dyDescent="0.25">
      <c r="A38" s="12" t="s">
        <v>19</v>
      </c>
      <c r="B38" s="16">
        <f t="shared" si="8"/>
        <v>0</v>
      </c>
      <c r="C38" s="14">
        <f t="shared" si="7"/>
        <v>9700</v>
      </c>
      <c r="D38" s="15">
        <f t="shared" si="9"/>
        <v>0</v>
      </c>
      <c r="E38" s="16">
        <f t="shared" si="10"/>
        <v>0</v>
      </c>
      <c r="F38" s="16">
        <f t="shared" si="10"/>
        <v>0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0</v>
      </c>
      <c r="J38" s="26"/>
      <c r="K38" s="26"/>
    </row>
    <row r="39" spans="1:12" ht="15" x14ac:dyDescent="0.25">
      <c r="A39" s="12" t="s">
        <v>20</v>
      </c>
      <c r="B39" s="16">
        <f t="shared" si="8"/>
        <v>0</v>
      </c>
      <c r="C39" s="14">
        <f t="shared" si="7"/>
        <v>10500</v>
      </c>
      <c r="D39" s="15">
        <f t="shared" si="9"/>
        <v>0</v>
      </c>
      <c r="E39" s="16">
        <f t="shared" si="10"/>
        <v>0</v>
      </c>
      <c r="F39" s="16">
        <f t="shared" si="10"/>
        <v>0</v>
      </c>
      <c r="G39" s="16">
        <f t="shared" ref="G39:H39" si="13">G27+G15</f>
        <v>0</v>
      </c>
      <c r="H39" s="16">
        <f t="shared" si="13"/>
        <v>0</v>
      </c>
      <c r="I39" s="16">
        <f t="shared" si="12"/>
        <v>0</v>
      </c>
      <c r="J39" s="26"/>
      <c r="K39" s="26"/>
    </row>
    <row r="40" spans="1:12" ht="15" x14ac:dyDescent="0.25">
      <c r="A40" s="12" t="s">
        <v>21</v>
      </c>
      <c r="B40" s="16">
        <f t="shared" si="8"/>
        <v>0</v>
      </c>
      <c r="C40" s="14">
        <f t="shared" si="7"/>
        <v>14900</v>
      </c>
      <c r="D40" s="15">
        <f t="shared" si="9"/>
        <v>0</v>
      </c>
      <c r="E40" s="16">
        <f t="shared" si="10"/>
        <v>0</v>
      </c>
      <c r="F40" s="16">
        <f t="shared" si="10"/>
        <v>0</v>
      </c>
      <c r="G40" s="16">
        <f t="shared" ref="G40:H40" si="14">G28+G16</f>
        <v>0</v>
      </c>
      <c r="H40" s="16">
        <f t="shared" si="14"/>
        <v>0</v>
      </c>
      <c r="I40" s="16">
        <f t="shared" si="12"/>
        <v>0</v>
      </c>
      <c r="J40" s="26"/>
      <c r="K40" s="26"/>
    </row>
    <row r="41" spans="1:12" ht="15" x14ac:dyDescent="0.25">
      <c r="A41" s="12" t="s">
        <v>22</v>
      </c>
      <c r="B41" s="16">
        <f t="shared" si="8"/>
        <v>0</v>
      </c>
      <c r="C41" s="14">
        <f t="shared" si="7"/>
        <v>25100</v>
      </c>
      <c r="D41" s="15">
        <f t="shared" si="9"/>
        <v>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0</v>
      </c>
      <c r="J41" s="26"/>
      <c r="K41" s="26"/>
    </row>
    <row r="42" spans="1:12" ht="15" x14ac:dyDescent="0.25">
      <c r="A42" s="12" t="s">
        <v>23</v>
      </c>
      <c r="B42" s="16">
        <f t="shared" si="8"/>
        <v>0</v>
      </c>
      <c r="C42" s="14">
        <f t="shared" si="7"/>
        <v>33000</v>
      </c>
      <c r="D42" s="15">
        <f t="shared" si="9"/>
        <v>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0</v>
      </c>
      <c r="J42" s="26"/>
      <c r="K42" s="26"/>
    </row>
    <row r="43" spans="1:12" ht="15" x14ac:dyDescent="0.25">
      <c r="A43" s="12" t="s">
        <v>24</v>
      </c>
      <c r="B43" s="16">
        <f t="shared" si="8"/>
        <v>0</v>
      </c>
      <c r="C43" s="14">
        <f t="shared" si="7"/>
        <v>36900</v>
      </c>
      <c r="D43" s="15">
        <f t="shared" si="9"/>
        <v>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0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0</v>
      </c>
      <c r="C44" s="18"/>
      <c r="D44" s="19">
        <f t="shared" ref="D44:F44" si="18">SUM(D37:D43)</f>
        <v>0</v>
      </c>
      <c r="E44" s="17">
        <f t="shared" si="18"/>
        <v>0</v>
      </c>
      <c r="F44" s="17">
        <f t="shared" si="18"/>
        <v>0</v>
      </c>
      <c r="G44" s="17">
        <f>SUM(G37:G43)</f>
        <v>0</v>
      </c>
      <c r="H44" s="17">
        <f>SUM(H37:H43)</f>
        <v>0</v>
      </c>
      <c r="I44" s="17">
        <f>SUM(I37:I43)</f>
        <v>0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/>
      <c r="D52" s="34">
        <f>(C52*B52)</f>
        <v>0</v>
      </c>
      <c r="E52" s="20"/>
      <c r="F52" s="32" t="s">
        <v>18</v>
      </c>
      <c r="G52" s="33">
        <f>B52-2300</f>
        <v>6900</v>
      </c>
      <c r="H52" s="13"/>
      <c r="I52" s="34">
        <f>(H52*G52)</f>
        <v>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/>
      <c r="D53" s="34">
        <f t="shared" ref="D53:D58" si="20">(C53*B53)</f>
        <v>0</v>
      </c>
      <c r="E53" s="20"/>
      <c r="F53" s="32" t="s">
        <v>19</v>
      </c>
      <c r="G53" s="33">
        <f>B53-2300</f>
        <v>7400</v>
      </c>
      <c r="H53" s="13"/>
      <c r="I53" s="34">
        <f t="shared" ref="I53:I58" si="21">(H53*G53)</f>
        <v>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/>
      <c r="D54" s="34">
        <f t="shared" si="20"/>
        <v>0</v>
      </c>
      <c r="E54" s="20"/>
      <c r="F54" s="32" t="s">
        <v>20</v>
      </c>
      <c r="G54" s="33">
        <f>B54-2900</f>
        <v>7600</v>
      </c>
      <c r="H54" s="13"/>
      <c r="I54" s="34">
        <f t="shared" si="21"/>
        <v>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/>
      <c r="D55" s="34">
        <f t="shared" si="20"/>
        <v>0</v>
      </c>
      <c r="E55" s="20"/>
      <c r="F55" s="32" t="s">
        <v>21</v>
      </c>
      <c r="G55" s="33">
        <f>B55-3100</f>
        <v>11800</v>
      </c>
      <c r="H55" s="13"/>
      <c r="I55" s="34">
        <f t="shared" si="21"/>
        <v>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/>
      <c r="D56" s="34">
        <f t="shared" si="20"/>
        <v>0</v>
      </c>
      <c r="E56" s="20"/>
      <c r="F56" s="32" t="s">
        <v>22</v>
      </c>
      <c r="G56" s="33">
        <f>B56-3100</f>
        <v>22000</v>
      </c>
      <c r="H56" s="13"/>
      <c r="I56" s="34">
        <f t="shared" si="21"/>
        <v>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/>
      <c r="D57" s="34">
        <f t="shared" si="20"/>
        <v>0</v>
      </c>
      <c r="E57" s="20"/>
      <c r="F57" s="32" t="s">
        <v>23</v>
      </c>
      <c r="G57" s="33">
        <f>B57-3100</f>
        <v>29900</v>
      </c>
      <c r="H57" s="13"/>
      <c r="I57" s="34">
        <f t="shared" si="21"/>
        <v>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/>
      <c r="D58" s="34">
        <f t="shared" si="20"/>
        <v>0</v>
      </c>
      <c r="E58" s="20"/>
      <c r="F58" s="32" t="s">
        <v>24</v>
      </c>
      <c r="G58" s="33">
        <f>B58-3100</f>
        <v>33800</v>
      </c>
      <c r="H58" s="13"/>
      <c r="I58" s="34">
        <f t="shared" si="21"/>
        <v>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0</v>
      </c>
      <c r="D59" s="36">
        <f>SUM(D52:D58)</f>
        <v>0</v>
      </c>
      <c r="E59" s="37"/>
      <c r="F59" s="116" t="s">
        <v>39</v>
      </c>
      <c r="G59" s="116"/>
      <c r="H59" s="35">
        <f>SUM(H52:H58)</f>
        <v>0</v>
      </c>
      <c r="I59" s="36">
        <f>SUM(I52:I58)</f>
        <v>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/>
      <c r="F65" s="41">
        <f>B52</f>
        <v>9200</v>
      </c>
      <c r="G65" s="13"/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/>
      <c r="F66" s="41">
        <f t="shared" ref="F66:F71" si="22">B53</f>
        <v>9700</v>
      </c>
      <c r="G66" s="13"/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/>
      <c r="F67" s="41">
        <f t="shared" si="22"/>
        <v>10500</v>
      </c>
      <c r="G67" s="13"/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/>
      <c r="F68" s="41">
        <f t="shared" si="22"/>
        <v>14900</v>
      </c>
      <c r="G68" s="13"/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/>
      <c r="F69" s="41">
        <f t="shared" si="22"/>
        <v>25100</v>
      </c>
      <c r="G69" s="13"/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/>
      <c r="F70" s="41">
        <f t="shared" si="22"/>
        <v>33000</v>
      </c>
      <c r="G70" s="13"/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/>
      <c r="F71" s="41">
        <f t="shared" si="22"/>
        <v>36900</v>
      </c>
      <c r="G71" s="13"/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/>
      <c r="D77" s="95">
        <f>B77*C77</f>
        <v>0</v>
      </c>
      <c r="E77" s="3"/>
      <c r="F77" s="57" t="s">
        <v>18</v>
      </c>
      <c r="G77" s="58">
        <f t="shared" ref="G77:G83" si="24">B37</f>
        <v>0</v>
      </c>
      <c r="H77" s="59">
        <f t="shared" ref="H77:H83" si="25">G77*200</f>
        <v>0</v>
      </c>
      <c r="I77" s="60">
        <f>G77*100</f>
        <v>0</v>
      </c>
      <c r="J77" s="61">
        <f>G77*400</f>
        <v>0</v>
      </c>
      <c r="K77" s="92">
        <f>G77*200</f>
        <v>0</v>
      </c>
    </row>
    <row r="78" spans="1:12" ht="18.75" customHeight="1" x14ac:dyDescent="0.25">
      <c r="A78" s="54" t="s">
        <v>19</v>
      </c>
      <c r="B78" s="55">
        <f>RIDYM!B78</f>
        <v>2300</v>
      </c>
      <c r="C78" s="13"/>
      <c r="D78" s="95">
        <f t="shared" ref="D78:D83" si="26">B78*C78</f>
        <v>0</v>
      </c>
      <c r="E78" s="3"/>
      <c r="F78" s="57" t="s">
        <v>19</v>
      </c>
      <c r="G78" s="58">
        <f t="shared" si="24"/>
        <v>0</v>
      </c>
      <c r="H78" s="59">
        <f t="shared" si="25"/>
        <v>0</v>
      </c>
      <c r="I78" s="60">
        <f>G78*300</f>
        <v>0</v>
      </c>
      <c r="J78" s="61">
        <f>G78*400</f>
        <v>0</v>
      </c>
      <c r="K78" s="92">
        <f>G78*200</f>
        <v>0</v>
      </c>
    </row>
    <row r="79" spans="1:12" ht="18.75" customHeight="1" x14ac:dyDescent="0.25">
      <c r="A79" s="54" t="s">
        <v>20</v>
      </c>
      <c r="B79" s="55">
        <f>RIDYM!B79</f>
        <v>2900</v>
      </c>
      <c r="C79" s="13"/>
      <c r="D79" s="95">
        <f t="shared" si="26"/>
        <v>0</v>
      </c>
      <c r="E79" s="3"/>
      <c r="F79" s="57" t="s">
        <v>20</v>
      </c>
      <c r="G79" s="58">
        <f t="shared" si="24"/>
        <v>0</v>
      </c>
      <c r="H79" s="59">
        <f t="shared" si="25"/>
        <v>0</v>
      </c>
      <c r="I79" s="60">
        <f>G79*300</f>
        <v>0</v>
      </c>
      <c r="J79" s="61">
        <f>G79*400</f>
        <v>0</v>
      </c>
      <c r="K79" s="92">
        <f>G79*200</f>
        <v>0</v>
      </c>
    </row>
    <row r="80" spans="1:12" ht="18.75" customHeight="1" x14ac:dyDescent="0.25">
      <c r="A80" s="54" t="s">
        <v>21</v>
      </c>
      <c r="B80" s="55">
        <f>RIDYM!B80</f>
        <v>3100</v>
      </c>
      <c r="C80" s="13"/>
      <c r="D80" s="95">
        <f t="shared" si="26"/>
        <v>0</v>
      </c>
      <c r="E80" s="3"/>
      <c r="F80" s="57" t="s">
        <v>21</v>
      </c>
      <c r="G80" s="58">
        <f t="shared" si="24"/>
        <v>0</v>
      </c>
      <c r="H80" s="59">
        <f t="shared" si="25"/>
        <v>0</v>
      </c>
      <c r="I80" s="60">
        <f>G80*300</f>
        <v>0</v>
      </c>
      <c r="J80" s="61">
        <f>G80*200</f>
        <v>0</v>
      </c>
      <c r="K80" s="92">
        <f>G80*100</f>
        <v>0</v>
      </c>
    </row>
    <row r="81" spans="1:12" ht="18.75" customHeight="1" x14ac:dyDescent="0.25">
      <c r="A81" s="54" t="s">
        <v>22</v>
      </c>
      <c r="B81" s="55">
        <f>RIDYM!B81</f>
        <v>3100</v>
      </c>
      <c r="C81" s="13"/>
      <c r="D81" s="95">
        <f t="shared" si="26"/>
        <v>0</v>
      </c>
      <c r="E81" s="3"/>
      <c r="F81" s="57" t="s">
        <v>22</v>
      </c>
      <c r="G81" s="58">
        <f t="shared" si="24"/>
        <v>0</v>
      </c>
      <c r="H81" s="59">
        <f t="shared" si="25"/>
        <v>0</v>
      </c>
      <c r="I81" s="60">
        <f>G81*300</f>
        <v>0</v>
      </c>
      <c r="J81" s="61">
        <f>G81*600</f>
        <v>0</v>
      </c>
      <c r="K81" s="92">
        <f>G81*300</f>
        <v>0</v>
      </c>
    </row>
    <row r="82" spans="1:12" ht="18.75" customHeight="1" x14ac:dyDescent="0.25">
      <c r="A82" s="54" t="s">
        <v>23</v>
      </c>
      <c r="B82" s="55">
        <f>RIDYM!B82</f>
        <v>3100</v>
      </c>
      <c r="C82" s="13"/>
      <c r="D82" s="95">
        <f t="shared" si="26"/>
        <v>0</v>
      </c>
      <c r="E82" s="3"/>
      <c r="F82" s="57" t="s">
        <v>23</v>
      </c>
      <c r="G82" s="58">
        <f t="shared" si="24"/>
        <v>0</v>
      </c>
      <c r="H82" s="59">
        <f t="shared" si="25"/>
        <v>0</v>
      </c>
      <c r="I82" s="60">
        <f>G82*300</f>
        <v>0</v>
      </c>
      <c r="J82" s="61">
        <f>G82*800</f>
        <v>0</v>
      </c>
      <c r="K82" s="92">
        <f t="shared" ref="K82:K83" si="27">G82*400</f>
        <v>0</v>
      </c>
    </row>
    <row r="83" spans="1:12" ht="18.75" customHeight="1" x14ac:dyDescent="0.25">
      <c r="A83" s="54" t="s">
        <v>24</v>
      </c>
      <c r="B83" s="55">
        <f>RIDYM!B83</f>
        <v>3100</v>
      </c>
      <c r="C83" s="13"/>
      <c r="D83" s="95">
        <f t="shared" si="26"/>
        <v>0</v>
      </c>
      <c r="E83" s="3"/>
      <c r="F83" s="57" t="s">
        <v>24</v>
      </c>
      <c r="G83" s="58">
        <f t="shared" si="24"/>
        <v>0</v>
      </c>
      <c r="H83" s="59">
        <f t="shared" si="25"/>
        <v>0</v>
      </c>
      <c r="I83" s="60">
        <f>G83*200</f>
        <v>0</v>
      </c>
      <c r="J83" s="61">
        <f>G83*800</f>
        <v>0</v>
      </c>
      <c r="K83" s="92">
        <f t="shared" si="27"/>
        <v>0</v>
      </c>
    </row>
    <row r="84" spans="1:12" ht="20.100000000000001" customHeight="1" x14ac:dyDescent="0.25">
      <c r="A84" s="119" t="s">
        <v>54</v>
      </c>
      <c r="B84" s="119"/>
      <c r="C84" s="62">
        <f>SUM(C77:C83)</f>
        <v>0</v>
      </c>
      <c r="D84" s="97">
        <f>SUM(D77:D83)</f>
        <v>0</v>
      </c>
      <c r="E84" s="3"/>
      <c r="F84" s="64" t="s">
        <v>55</v>
      </c>
      <c r="G84" s="65">
        <f>SUM(G77:G83)</f>
        <v>0</v>
      </c>
      <c r="H84" s="66">
        <f>SUM(H77:H83)</f>
        <v>0</v>
      </c>
      <c r="I84" s="67">
        <f>SUM(I77:I83)</f>
        <v>0</v>
      </c>
      <c r="J84" s="68">
        <f>SUM(J77:J83)</f>
        <v>0</v>
      </c>
      <c r="K84" s="93">
        <f>SUM(K77:K83)</f>
        <v>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0</v>
      </c>
      <c r="C88" s="110"/>
      <c r="D88" s="46"/>
      <c r="E88" s="111" t="s">
        <v>57</v>
      </c>
      <c r="F88" s="111"/>
      <c r="G88" s="72">
        <f>D59+I59</f>
        <v>0</v>
      </c>
      <c r="H88" s="111" t="s">
        <v>58</v>
      </c>
      <c r="I88" s="111"/>
      <c r="J88" s="73">
        <f>C59+H59+E44+F44+G44</f>
        <v>0</v>
      </c>
    </row>
    <row r="89" spans="1:12" ht="24" x14ac:dyDescent="0.25">
      <c r="A89" s="74" t="s">
        <v>59</v>
      </c>
      <c r="B89" s="112">
        <f>D59+I59+H72</f>
        <v>0</v>
      </c>
      <c r="C89" s="112"/>
      <c r="D89" s="75"/>
      <c r="E89" s="111" t="s">
        <v>60</v>
      </c>
      <c r="F89" s="111"/>
      <c r="G89" s="72">
        <f>D44</f>
        <v>0</v>
      </c>
      <c r="H89" s="111" t="s">
        <v>61</v>
      </c>
      <c r="I89" s="111"/>
      <c r="J89" s="73">
        <f>I44</f>
        <v>0</v>
      </c>
    </row>
    <row r="90" spans="1:12" ht="17.25" customHeight="1" x14ac:dyDescent="0.25">
      <c r="A90" s="76" t="s">
        <v>62</v>
      </c>
      <c r="B90" s="103">
        <f>D84</f>
        <v>0</v>
      </c>
      <c r="C90" s="103"/>
      <c r="D90" s="75"/>
      <c r="E90" s="104" t="s">
        <v>63</v>
      </c>
      <c r="F90" s="105"/>
      <c r="G90" s="77">
        <f>IF(G89=0,0,G88/G89)</f>
        <v>0</v>
      </c>
      <c r="H90" s="104" t="s">
        <v>63</v>
      </c>
      <c r="I90" s="105"/>
      <c r="J90" s="77">
        <f>IF(J89=0,0,J88/J89)</f>
        <v>0</v>
      </c>
    </row>
    <row r="91" spans="1:12" ht="17.25" customHeight="1" x14ac:dyDescent="0.25">
      <c r="A91" s="25" t="s">
        <v>64</v>
      </c>
      <c r="B91" s="106">
        <f>B88-B89-B90</f>
        <v>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AB98"/>
  <sheetViews>
    <sheetView tabSelected="1" topLeftCell="A85" zoomScaleNormal="100" workbookViewId="0">
      <selection activeCell="F92" sqref="F92"/>
    </sheetView>
  </sheetViews>
  <sheetFormatPr baseColWidth="10" defaultColWidth="11.42578125" defaultRowHeight="12.75" x14ac:dyDescent="0.25"/>
  <cols>
    <col min="1" max="1" width="21.85546875" style="2" customWidth="1"/>
    <col min="2" max="6" width="15.28515625" style="4" customWidth="1"/>
    <col min="7" max="7" width="16.140625" style="4" customWidth="1"/>
    <col min="8" max="10" width="15.28515625" style="4" customWidth="1"/>
    <col min="11" max="11" width="12.85546875" style="4" customWidth="1"/>
    <col min="12" max="16384" width="11.42578125" style="4"/>
  </cols>
  <sheetData>
    <row r="1" spans="1:28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28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70</v>
      </c>
      <c r="J2" s="125"/>
    </row>
    <row r="3" spans="1:28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71</v>
      </c>
      <c r="J3" s="125"/>
    </row>
    <row r="4" spans="1:28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5" spans="1:28" x14ac:dyDescent="0.25"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8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spans="1:28" x14ac:dyDescent="0.25">
      <c r="A7" s="2" t="s">
        <v>6</v>
      </c>
      <c r="B7" s="127">
        <v>42644</v>
      </c>
      <c r="C7" s="127"/>
      <c r="D7" s="127"/>
      <c r="E7" s="5"/>
      <c r="F7" s="127">
        <f>B7-1+IF(O12=0,1,O12)</f>
        <v>42667</v>
      </c>
      <c r="G7" s="127"/>
      <c r="H7" s="7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spans="1:28" ht="7.5" customHeight="1" x14ac:dyDescent="0.25">
      <c r="K8" s="87"/>
      <c r="L8" s="87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r="9" spans="1:28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r="10" spans="1:28" ht="7.5" customHeight="1" x14ac:dyDescent="0.25">
      <c r="K10" s="87"/>
      <c r="L10" s="87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 spans="1:28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 spans="1:28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  <c r="K12" s="86"/>
      <c r="L12" s="86"/>
      <c r="M12" s="86"/>
      <c r="N12" s="86"/>
      <c r="O12" s="86">
        <f>IF('INF 01'!D46&lt;&gt;0,1,0)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24</v>
      </c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spans="1:28" ht="15" x14ac:dyDescent="0.25">
      <c r="A13" s="12" t="s">
        <v>18</v>
      </c>
      <c r="B13" s="13">
        <f>+'INF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85615</v>
      </c>
      <c r="C13" s="14">
        <v>9200</v>
      </c>
      <c r="D13" s="15">
        <f t="shared" ref="D13:D19" si="0">+C13*B13</f>
        <v>787658000</v>
      </c>
      <c r="E13" s="13">
        <f>+'INF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1367</v>
      </c>
      <c r="F13" s="13">
        <f>+'INF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8896</v>
      </c>
      <c r="G13" s="13">
        <f>+'INF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43</v>
      </c>
      <c r="H13" s="13">
        <f>+'INF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6">
        <f>B13+E13+F13+G13+H13</f>
        <v>95921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 spans="1:28" ht="15" x14ac:dyDescent="0.25">
      <c r="A14" s="12" t="s">
        <v>19</v>
      </c>
      <c r="B14" s="13">
        <f>+'INF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12914</v>
      </c>
      <c r="C14" s="14">
        <v>9700</v>
      </c>
      <c r="D14" s="15">
        <f t="shared" si="0"/>
        <v>125265800</v>
      </c>
      <c r="E14" s="13">
        <f>+'INF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8</v>
      </c>
      <c r="F14" s="13">
        <f>+'INF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6753</v>
      </c>
      <c r="G14" s="13">
        <f>+'INF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17</v>
      </c>
      <c r="H14" s="13">
        <f>+'INF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6">
        <f t="shared" ref="I14:I19" si="1">B14+E14+F14+G14+H14</f>
        <v>19692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</row>
    <row r="15" spans="1:28" ht="15" x14ac:dyDescent="0.25">
      <c r="A15" s="12" t="s">
        <v>20</v>
      </c>
      <c r="B15" s="13">
        <f>+'INF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16129</v>
      </c>
      <c r="C15" s="14">
        <v>10500</v>
      </c>
      <c r="D15" s="15">
        <f t="shared" si="0"/>
        <v>169354500</v>
      </c>
      <c r="E15" s="13">
        <f>+'INF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94</v>
      </c>
      <c r="F15" s="13">
        <f>+'INF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36</v>
      </c>
      <c r="G15" s="13">
        <f>+'INF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8</v>
      </c>
      <c r="H15" s="13">
        <f>+'INF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6">
        <f t="shared" si="1"/>
        <v>16267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 spans="1:28" ht="15" x14ac:dyDescent="0.25">
      <c r="A16" s="12" t="s">
        <v>21</v>
      </c>
      <c r="B16" s="13">
        <f>+'INF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11300</v>
      </c>
      <c r="C16" s="14">
        <v>14900</v>
      </c>
      <c r="D16" s="15">
        <f t="shared" si="0"/>
        <v>168370000</v>
      </c>
      <c r="E16" s="13">
        <f>+'INF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60</v>
      </c>
      <c r="F16" s="13">
        <f>+'INF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191</v>
      </c>
      <c r="G16" s="13">
        <f>+'INF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13">
        <f>+'INF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6">
        <f t="shared" si="1"/>
        <v>11551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r="17" spans="1:28" ht="15" x14ac:dyDescent="0.25">
      <c r="A17" s="12" t="s">
        <v>22</v>
      </c>
      <c r="B17" s="13">
        <f>+'INF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10678</v>
      </c>
      <c r="C17" s="14">
        <v>25100</v>
      </c>
      <c r="D17" s="15">
        <f t="shared" si="0"/>
        <v>268017800</v>
      </c>
      <c r="E17" s="13">
        <f>+'INF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4</v>
      </c>
      <c r="F17" s="13">
        <f>+'INF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13">
        <f>+'INF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13">
        <f>+'INF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6">
        <f t="shared" si="1"/>
        <v>10682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</row>
    <row r="18" spans="1:28" ht="15" x14ac:dyDescent="0.25">
      <c r="A18" s="12" t="s">
        <v>23</v>
      </c>
      <c r="B18" s="13">
        <f>+'INF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2768</v>
      </c>
      <c r="C18" s="14">
        <v>33000</v>
      </c>
      <c r="D18" s="15">
        <f t="shared" si="0"/>
        <v>91344000</v>
      </c>
      <c r="E18" s="13">
        <f>+'INF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13">
        <f>+'INF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13">
        <f>+'INF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13">
        <f>+'INF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6">
        <f t="shared" si="1"/>
        <v>2768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</row>
    <row r="19" spans="1:28" ht="15" x14ac:dyDescent="0.25">
      <c r="A19" s="12" t="s">
        <v>24</v>
      </c>
      <c r="B19" s="13">
        <f>+'INF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8490</v>
      </c>
      <c r="C19" s="14">
        <v>36900</v>
      </c>
      <c r="D19" s="15">
        <f t="shared" si="0"/>
        <v>313281000</v>
      </c>
      <c r="E19" s="13">
        <f>+'INF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13">
        <f>+'INF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13">
        <f>+'INF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13">
        <f>+'INF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6">
        <f t="shared" si="1"/>
        <v>8490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</row>
    <row r="20" spans="1:28" s="2" customFormat="1" ht="15" x14ac:dyDescent="0.25">
      <c r="A20" s="12" t="s">
        <v>25</v>
      </c>
      <c r="B20" s="17">
        <f>SUM(B13:B19)</f>
        <v>147894</v>
      </c>
      <c r="C20" s="18"/>
      <c r="D20" s="19">
        <f t="shared" ref="D20:I20" si="2">SUM(D13:D19)</f>
        <v>1923291100</v>
      </c>
      <c r="E20" s="17">
        <f t="shared" si="2"/>
        <v>1533</v>
      </c>
      <c r="F20" s="17">
        <f t="shared" si="2"/>
        <v>15876</v>
      </c>
      <c r="G20" s="17">
        <f t="shared" si="2"/>
        <v>68</v>
      </c>
      <c r="H20" s="17">
        <f t="shared" si="2"/>
        <v>0</v>
      </c>
      <c r="I20" s="17">
        <f t="shared" si="2"/>
        <v>165371</v>
      </c>
    </row>
    <row r="21" spans="1:28" ht="15" x14ac:dyDescent="0.25">
      <c r="A21" s="20" t="s">
        <v>26</v>
      </c>
      <c r="B21" s="21"/>
      <c r="C21" s="21"/>
      <c r="D21" s="81">
        <f>+'INF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230800</v>
      </c>
      <c r="E21" s="3"/>
      <c r="F21" s="3"/>
      <c r="G21" s="3"/>
      <c r="H21" s="3"/>
      <c r="I21" s="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r="22" spans="1:28" ht="15" x14ac:dyDescent="0.25">
      <c r="A22" s="20" t="s">
        <v>27</v>
      </c>
      <c r="B22" s="21"/>
      <c r="C22" s="21"/>
      <c r="D22" s="23">
        <f>D21+D20</f>
        <v>1923521900</v>
      </c>
      <c r="E22" s="3"/>
      <c r="F22" s="3"/>
      <c r="G22" s="3"/>
      <c r="H22" s="3"/>
      <c r="I22" s="3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8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8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8" ht="15" x14ac:dyDescent="0.25">
      <c r="A25" s="12" t="s">
        <v>18</v>
      </c>
      <c r="B25" s="13">
        <f>+'INF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85829</v>
      </c>
      <c r="C25" s="14">
        <f t="shared" si="3"/>
        <v>9200</v>
      </c>
      <c r="D25" s="15">
        <f t="shared" ref="D25:D31" si="4">+C25*B25</f>
        <v>789626800</v>
      </c>
      <c r="E25" s="13">
        <f>+'INF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1366</v>
      </c>
      <c r="F25" s="13">
        <f>+'INF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9540</v>
      </c>
      <c r="G25" s="13">
        <f>+'INF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47</v>
      </c>
      <c r="H25" s="13">
        <f>+'INF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6">
        <f>B25+E25+F25+G25+H25</f>
        <v>96782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8" ht="15" x14ac:dyDescent="0.25">
      <c r="A26" s="12" t="s">
        <v>19</v>
      </c>
      <c r="B26" s="13">
        <f>+'INF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12261</v>
      </c>
      <c r="C26" s="14">
        <f t="shared" si="3"/>
        <v>9700</v>
      </c>
      <c r="D26" s="15">
        <f t="shared" si="4"/>
        <v>118931700</v>
      </c>
      <c r="E26" s="13">
        <f>+'INF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10</v>
      </c>
      <c r="F26" s="13">
        <f>+'INF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7450</v>
      </c>
      <c r="G26" s="13">
        <f>+'INF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17</v>
      </c>
      <c r="H26" s="13">
        <f>+'INF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6">
        <f t="shared" ref="I26:I31" si="5">B26+E26+F26+G26+H26</f>
        <v>19738</v>
      </c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8" ht="15" x14ac:dyDescent="0.25">
      <c r="A27" s="12" t="s">
        <v>20</v>
      </c>
      <c r="B27" s="13">
        <f>+'INF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15775</v>
      </c>
      <c r="C27" s="14">
        <f t="shared" si="3"/>
        <v>10500</v>
      </c>
      <c r="D27" s="15">
        <f t="shared" si="4"/>
        <v>165637500</v>
      </c>
      <c r="E27" s="13">
        <f>+'INF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96</v>
      </c>
      <c r="F27" s="13">
        <f>+'INF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39</v>
      </c>
      <c r="G27" s="13">
        <f>+'INF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8</v>
      </c>
      <c r="H27" s="13">
        <f>+'INF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6">
        <f t="shared" si="5"/>
        <v>15918</v>
      </c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8" ht="15" x14ac:dyDescent="0.25">
      <c r="A28" s="12" t="s">
        <v>21</v>
      </c>
      <c r="B28" s="13">
        <f>+'INF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11080</v>
      </c>
      <c r="C28" s="14">
        <f t="shared" si="3"/>
        <v>14900</v>
      </c>
      <c r="D28" s="15">
        <f t="shared" si="4"/>
        <v>165092000</v>
      </c>
      <c r="E28" s="13">
        <f>+'INF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53</v>
      </c>
      <c r="F28" s="13">
        <f>+'INF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188</v>
      </c>
      <c r="G28" s="13">
        <f>+'INF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13">
        <f>+'INF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6">
        <f t="shared" si="5"/>
        <v>11321</v>
      </c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8" ht="15" x14ac:dyDescent="0.25">
      <c r="A29" s="12" t="s">
        <v>22</v>
      </c>
      <c r="B29" s="13">
        <f>+'INF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10753</v>
      </c>
      <c r="C29" s="14">
        <f t="shared" si="3"/>
        <v>25100</v>
      </c>
      <c r="D29" s="15">
        <f t="shared" si="4"/>
        <v>269900300</v>
      </c>
      <c r="E29" s="13">
        <f>+'INF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3</v>
      </c>
      <c r="F29" s="13">
        <f>+'INF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13">
        <f>+'INF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13">
        <f>+'INF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6">
        <f t="shared" si="5"/>
        <v>10756</v>
      </c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8" ht="15" x14ac:dyDescent="0.25">
      <c r="A30" s="12" t="s">
        <v>23</v>
      </c>
      <c r="B30" s="13">
        <f>+'INF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2753</v>
      </c>
      <c r="C30" s="14">
        <f t="shared" si="3"/>
        <v>33000</v>
      </c>
      <c r="D30" s="15">
        <f t="shared" si="4"/>
        <v>90849000</v>
      </c>
      <c r="E30" s="13">
        <f>+'INF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13">
        <f>+'INF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13">
        <f>+'INF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13">
        <f>+'INF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6">
        <f t="shared" si="5"/>
        <v>2753</v>
      </c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8" ht="15" x14ac:dyDescent="0.25">
      <c r="A31" s="12" t="s">
        <v>24</v>
      </c>
      <c r="B31" s="13">
        <f>+'INF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8230</v>
      </c>
      <c r="C31" s="14">
        <f t="shared" si="3"/>
        <v>36900</v>
      </c>
      <c r="D31" s="15">
        <f t="shared" si="4"/>
        <v>303687000</v>
      </c>
      <c r="E31" s="13">
        <f>+'INF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13">
        <f>+'INF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13">
        <f>+'INF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13">
        <f>+'INF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6">
        <f t="shared" si="5"/>
        <v>8230</v>
      </c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8" s="2" customFormat="1" ht="15" x14ac:dyDescent="0.25">
      <c r="A32" s="12" t="s">
        <v>25</v>
      </c>
      <c r="B32" s="17">
        <f>SUM(B25:B31)</f>
        <v>146681</v>
      </c>
      <c r="C32" s="18"/>
      <c r="D32" s="19">
        <f t="shared" ref="D32:I32" si="6">SUM(D25:D31)</f>
        <v>1903724300</v>
      </c>
      <c r="E32" s="17">
        <f t="shared" si="6"/>
        <v>1528</v>
      </c>
      <c r="F32" s="17">
        <f t="shared" si="6"/>
        <v>17217</v>
      </c>
      <c r="G32" s="17">
        <f t="shared" si="6"/>
        <v>72</v>
      </c>
      <c r="H32" s="17">
        <f t="shared" si="6"/>
        <v>0</v>
      </c>
      <c r="I32" s="17">
        <f t="shared" si="6"/>
        <v>165498</v>
      </c>
    </row>
    <row r="33" spans="1:20" ht="15" x14ac:dyDescent="0.25">
      <c r="A33" s="20" t="s">
        <v>26</v>
      </c>
      <c r="B33" s="21"/>
      <c r="C33" s="21"/>
      <c r="D33" s="81">
        <f>+'INF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254400</v>
      </c>
      <c r="E33" s="3"/>
      <c r="F33" s="3"/>
      <c r="G33" s="3"/>
      <c r="H33" s="3"/>
      <c r="I33" s="3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0" ht="15" x14ac:dyDescent="0.25">
      <c r="A34" s="20" t="s">
        <v>30</v>
      </c>
      <c r="B34" s="21"/>
      <c r="C34" s="21"/>
      <c r="D34" s="23">
        <f>D33+D32</f>
        <v>1903978700</v>
      </c>
      <c r="E34" s="3"/>
      <c r="F34" s="3"/>
      <c r="G34" s="3"/>
      <c r="H34" s="3"/>
      <c r="I34" s="3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0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  <c r="L35" s="86"/>
      <c r="M35" s="86"/>
      <c r="N35" s="86"/>
      <c r="O35" s="86"/>
      <c r="P35" s="86"/>
      <c r="Q35" s="86"/>
      <c r="R35" s="86"/>
      <c r="S35" s="86"/>
      <c r="T35" s="86"/>
    </row>
    <row r="36" spans="1:20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  <c r="L36" s="86"/>
      <c r="M36" s="86"/>
      <c r="N36" s="86"/>
      <c r="O36" s="86"/>
      <c r="P36" s="86"/>
      <c r="Q36" s="86"/>
      <c r="R36" s="86"/>
      <c r="S36" s="86"/>
      <c r="T36" s="86"/>
    </row>
    <row r="37" spans="1:20" ht="15" x14ac:dyDescent="0.25">
      <c r="A37" s="12" t="s">
        <v>18</v>
      </c>
      <c r="B37" s="16">
        <f t="shared" ref="B37:B43" si="8">B25+B13</f>
        <v>171444</v>
      </c>
      <c r="C37" s="14">
        <f t="shared" si="7"/>
        <v>9200</v>
      </c>
      <c r="D37" s="15">
        <f t="shared" ref="D37:D43" si="9">+D13+D25</f>
        <v>1577284800</v>
      </c>
      <c r="E37" s="16">
        <f t="shared" ref="E37:F43" si="10">E25+E13</f>
        <v>2733</v>
      </c>
      <c r="F37" s="16">
        <f t="shared" si="10"/>
        <v>18436</v>
      </c>
      <c r="G37" s="16">
        <f t="shared" ref="G37:H37" si="11">G25+G13</f>
        <v>90</v>
      </c>
      <c r="H37" s="16">
        <f t="shared" si="11"/>
        <v>0</v>
      </c>
      <c r="I37" s="16">
        <f>B37+E37+F37+G37+H37</f>
        <v>192703</v>
      </c>
      <c r="J37" s="26"/>
      <c r="K37" s="88"/>
      <c r="L37" s="86"/>
      <c r="M37" s="86"/>
      <c r="N37" s="86"/>
      <c r="O37" s="86"/>
      <c r="P37" s="86"/>
      <c r="Q37" s="86"/>
      <c r="R37" s="86"/>
      <c r="S37" s="86"/>
      <c r="T37" s="86"/>
    </row>
    <row r="38" spans="1:20" ht="15" x14ac:dyDescent="0.25">
      <c r="A38" s="12" t="s">
        <v>19</v>
      </c>
      <c r="B38" s="16">
        <f t="shared" si="8"/>
        <v>25175</v>
      </c>
      <c r="C38" s="14">
        <f t="shared" si="7"/>
        <v>9700</v>
      </c>
      <c r="D38" s="15">
        <f t="shared" si="9"/>
        <v>244197500</v>
      </c>
      <c r="E38" s="16">
        <f t="shared" si="10"/>
        <v>18</v>
      </c>
      <c r="F38" s="16">
        <f t="shared" si="10"/>
        <v>14203</v>
      </c>
      <c r="G38" s="16">
        <f t="shared" ref="G38:H38" si="12">G26+G14</f>
        <v>34</v>
      </c>
      <c r="H38" s="16">
        <f t="shared" si="12"/>
        <v>0</v>
      </c>
      <c r="I38" s="16">
        <f t="shared" ref="I38:I43" si="13">B38+E38+F38+G38+H38</f>
        <v>39430</v>
      </c>
      <c r="J38" s="26"/>
      <c r="K38" s="88"/>
      <c r="L38" s="86"/>
      <c r="M38" s="86"/>
      <c r="N38" s="86"/>
      <c r="O38" s="86"/>
      <c r="P38" s="86"/>
      <c r="Q38" s="86"/>
      <c r="R38" s="86"/>
      <c r="S38" s="86"/>
      <c r="T38" s="86"/>
    </row>
    <row r="39" spans="1:20" ht="15" x14ac:dyDescent="0.25">
      <c r="A39" s="12" t="s">
        <v>20</v>
      </c>
      <c r="B39" s="16">
        <f t="shared" si="8"/>
        <v>31904</v>
      </c>
      <c r="C39" s="14">
        <f t="shared" si="7"/>
        <v>10500</v>
      </c>
      <c r="D39" s="15">
        <f t="shared" si="9"/>
        <v>334992000</v>
      </c>
      <c r="E39" s="16">
        <f t="shared" si="10"/>
        <v>190</v>
      </c>
      <c r="F39" s="16">
        <f t="shared" si="10"/>
        <v>75</v>
      </c>
      <c r="G39" s="16">
        <f t="shared" ref="G39:H39" si="14">G27+G15</f>
        <v>16</v>
      </c>
      <c r="H39" s="16">
        <f t="shared" si="14"/>
        <v>0</v>
      </c>
      <c r="I39" s="16">
        <f t="shared" si="13"/>
        <v>32185</v>
      </c>
      <c r="J39" s="26"/>
      <c r="K39" s="88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15" x14ac:dyDescent="0.25">
      <c r="A40" s="12" t="s">
        <v>21</v>
      </c>
      <c r="B40" s="16">
        <f t="shared" si="8"/>
        <v>22380</v>
      </c>
      <c r="C40" s="14">
        <f t="shared" si="7"/>
        <v>14900</v>
      </c>
      <c r="D40" s="15">
        <f t="shared" si="9"/>
        <v>333462000</v>
      </c>
      <c r="E40" s="16">
        <f t="shared" si="10"/>
        <v>113</v>
      </c>
      <c r="F40" s="16">
        <f t="shared" si="10"/>
        <v>379</v>
      </c>
      <c r="G40" s="16">
        <f t="shared" ref="G40:H40" si="15">G28+G16</f>
        <v>0</v>
      </c>
      <c r="H40" s="16">
        <f t="shared" si="15"/>
        <v>0</v>
      </c>
      <c r="I40" s="16">
        <f t="shared" si="13"/>
        <v>22872</v>
      </c>
      <c r="J40" s="26"/>
      <c r="K40" s="88"/>
      <c r="L40" s="86"/>
      <c r="M40" s="86"/>
      <c r="N40" s="86"/>
      <c r="O40" s="86"/>
      <c r="P40" s="86"/>
      <c r="Q40" s="86"/>
      <c r="R40" s="86"/>
      <c r="S40" s="86"/>
      <c r="T40" s="86"/>
    </row>
    <row r="41" spans="1:20" ht="15" x14ac:dyDescent="0.25">
      <c r="A41" s="12" t="s">
        <v>22</v>
      </c>
      <c r="B41" s="16">
        <f t="shared" si="8"/>
        <v>21431</v>
      </c>
      <c r="C41" s="14">
        <f t="shared" si="7"/>
        <v>25100</v>
      </c>
      <c r="D41" s="15">
        <f t="shared" si="9"/>
        <v>537918100</v>
      </c>
      <c r="E41" s="16">
        <f t="shared" si="10"/>
        <v>7</v>
      </c>
      <c r="F41" s="16">
        <f t="shared" si="10"/>
        <v>0</v>
      </c>
      <c r="G41" s="16">
        <f t="shared" ref="G41:H41" si="16">G29+G17</f>
        <v>0</v>
      </c>
      <c r="H41" s="16">
        <f t="shared" si="16"/>
        <v>0</v>
      </c>
      <c r="I41" s="16">
        <f t="shared" si="13"/>
        <v>21438</v>
      </c>
      <c r="J41" s="26"/>
      <c r="K41" s="88"/>
      <c r="L41" s="86"/>
      <c r="M41" s="86"/>
      <c r="N41" s="86"/>
      <c r="O41" s="86"/>
      <c r="P41" s="86"/>
      <c r="Q41" s="86"/>
      <c r="R41" s="86"/>
      <c r="S41" s="86"/>
      <c r="T41" s="86"/>
    </row>
    <row r="42" spans="1:20" ht="15" x14ac:dyDescent="0.25">
      <c r="A42" s="12" t="s">
        <v>23</v>
      </c>
      <c r="B42" s="16">
        <f t="shared" si="8"/>
        <v>5521</v>
      </c>
      <c r="C42" s="14">
        <f t="shared" si="7"/>
        <v>33000</v>
      </c>
      <c r="D42" s="15">
        <f t="shared" si="9"/>
        <v>182193000</v>
      </c>
      <c r="E42" s="16">
        <f t="shared" si="10"/>
        <v>0</v>
      </c>
      <c r="F42" s="16">
        <f t="shared" si="10"/>
        <v>0</v>
      </c>
      <c r="G42" s="16">
        <f t="shared" ref="G42:H42" si="17">G30+G18</f>
        <v>0</v>
      </c>
      <c r="H42" s="16">
        <f t="shared" si="17"/>
        <v>0</v>
      </c>
      <c r="I42" s="16">
        <f t="shared" si="13"/>
        <v>5521</v>
      </c>
      <c r="J42" s="26"/>
      <c r="K42" s="88"/>
      <c r="L42" s="86"/>
      <c r="M42" s="86"/>
      <c r="N42" s="86"/>
      <c r="O42" s="86"/>
      <c r="P42" s="86"/>
      <c r="Q42" s="86"/>
      <c r="R42" s="86"/>
      <c r="S42" s="86"/>
      <c r="T42" s="86"/>
    </row>
    <row r="43" spans="1:20" ht="15" x14ac:dyDescent="0.25">
      <c r="A43" s="12" t="s">
        <v>24</v>
      </c>
      <c r="B43" s="16">
        <f t="shared" si="8"/>
        <v>16720</v>
      </c>
      <c r="C43" s="14">
        <f t="shared" si="7"/>
        <v>36900</v>
      </c>
      <c r="D43" s="15">
        <f t="shared" si="9"/>
        <v>616968000</v>
      </c>
      <c r="E43" s="16">
        <f t="shared" si="10"/>
        <v>0</v>
      </c>
      <c r="F43" s="16">
        <f t="shared" si="10"/>
        <v>0</v>
      </c>
      <c r="G43" s="16">
        <f t="shared" ref="G43:H43" si="18">G31+G19</f>
        <v>0</v>
      </c>
      <c r="H43" s="16">
        <f t="shared" si="18"/>
        <v>0</v>
      </c>
      <c r="I43" s="16">
        <f t="shared" si="13"/>
        <v>16720</v>
      </c>
      <c r="J43" s="26"/>
      <c r="K43" s="88"/>
      <c r="L43" s="86"/>
      <c r="M43" s="86"/>
      <c r="N43" s="86"/>
      <c r="O43" s="86"/>
      <c r="P43" s="86"/>
      <c r="Q43" s="86"/>
      <c r="R43" s="86"/>
      <c r="S43" s="86"/>
      <c r="T43" s="86"/>
    </row>
    <row r="44" spans="1:20" s="2" customFormat="1" ht="15" x14ac:dyDescent="0.25">
      <c r="A44" s="12" t="s">
        <v>25</v>
      </c>
      <c r="B44" s="17">
        <f>SUM(B37:B43)</f>
        <v>294575</v>
      </c>
      <c r="C44" s="18"/>
      <c r="D44" s="19">
        <f t="shared" ref="D44:I44" si="19">SUM(D37:D43)</f>
        <v>3827015400</v>
      </c>
      <c r="E44" s="17">
        <f t="shared" si="19"/>
        <v>3061</v>
      </c>
      <c r="F44" s="17">
        <f t="shared" si="19"/>
        <v>33093</v>
      </c>
      <c r="G44" s="17">
        <f t="shared" ref="G44:H44" si="20">SUM(G37:G43)</f>
        <v>140</v>
      </c>
      <c r="H44" s="17">
        <f t="shared" si="20"/>
        <v>0</v>
      </c>
      <c r="I44" s="17">
        <f t="shared" si="19"/>
        <v>330869</v>
      </c>
      <c r="J44" s="27"/>
      <c r="K44" s="89"/>
    </row>
    <row r="45" spans="1:20" s="2" customFormat="1" ht="15" x14ac:dyDescent="0.25">
      <c r="A45" s="20" t="s">
        <v>33</v>
      </c>
      <c r="B45" s="21"/>
      <c r="C45" s="21"/>
      <c r="D45" s="23">
        <f>D21+D33</f>
        <v>485200</v>
      </c>
      <c r="E45" s="21"/>
      <c r="F45" s="21"/>
      <c r="G45" s="21"/>
      <c r="H45" s="21"/>
      <c r="I45" s="27"/>
      <c r="J45" s="27"/>
    </row>
    <row r="46" spans="1:20" s="2" customFormat="1" ht="15" x14ac:dyDescent="0.25">
      <c r="A46" s="69" t="s">
        <v>31</v>
      </c>
      <c r="B46" s="21"/>
      <c r="C46" s="21"/>
      <c r="D46" s="23">
        <f>SUM(D44:D45)</f>
        <v>3827500600</v>
      </c>
      <c r="E46" s="21"/>
      <c r="F46" s="21"/>
      <c r="G46" s="21"/>
      <c r="H46" s="21"/>
      <c r="I46" s="27"/>
      <c r="J46" s="27"/>
    </row>
    <row r="47" spans="1:20" ht="7.5" customHeight="1" x14ac:dyDescent="0.25">
      <c r="K47" s="87"/>
      <c r="L47" s="87"/>
      <c r="M47" s="86"/>
      <c r="N47" s="86"/>
      <c r="O47" s="86"/>
      <c r="P47" s="86"/>
      <c r="Q47" s="86"/>
      <c r="R47" s="86"/>
      <c r="S47" s="86"/>
      <c r="T47" s="86"/>
    </row>
    <row r="48" spans="1:20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  <c r="K48" s="86"/>
      <c r="L48" s="86"/>
      <c r="M48" s="86"/>
      <c r="N48" s="86"/>
      <c r="O48" s="86"/>
      <c r="P48" s="86"/>
      <c r="Q48" s="86"/>
      <c r="R48" s="86"/>
      <c r="S48" s="86"/>
      <c r="T48" s="86"/>
    </row>
    <row r="49" spans="1:20" ht="7.5" customHeight="1" x14ac:dyDescent="0.25">
      <c r="K49" s="87"/>
      <c r="L49" s="87"/>
      <c r="M49" s="86"/>
      <c r="N49" s="86"/>
      <c r="O49" s="86"/>
      <c r="P49" s="86"/>
      <c r="Q49" s="86"/>
      <c r="R49" s="86"/>
      <c r="S49" s="86"/>
      <c r="T49" s="86"/>
    </row>
    <row r="50" spans="1:20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7"/>
      <c r="L50" s="87"/>
      <c r="M50" s="86"/>
      <c r="N50" s="86"/>
      <c r="O50" s="86"/>
      <c r="P50" s="86"/>
      <c r="Q50" s="86"/>
      <c r="R50" s="86"/>
      <c r="S50" s="86"/>
      <c r="T50" s="86"/>
    </row>
    <row r="51" spans="1:20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7"/>
      <c r="L51" s="87"/>
      <c r="M51" s="86"/>
      <c r="N51" s="86"/>
      <c r="O51" s="86"/>
      <c r="P51" s="86"/>
      <c r="Q51" s="86"/>
      <c r="R51" s="86"/>
      <c r="S51" s="86"/>
      <c r="T51" s="86"/>
    </row>
    <row r="52" spans="1:20" ht="12.75" customHeight="1" x14ac:dyDescent="0.25">
      <c r="A52" s="32" t="s">
        <v>18</v>
      </c>
      <c r="B52" s="33">
        <f t="shared" ref="B52:B58" si="21">C37</f>
        <v>9200</v>
      </c>
      <c r="C52" s="13">
        <f>+'INF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10120</v>
      </c>
      <c r="D52" s="34">
        <f>(C52*B52)</f>
        <v>93104000</v>
      </c>
      <c r="E52" s="20"/>
      <c r="F52" s="32" t="s">
        <v>18</v>
      </c>
      <c r="G52" s="33">
        <f>B52-2300</f>
        <v>6900</v>
      </c>
      <c r="H52" s="13">
        <f>+'INF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8432</v>
      </c>
      <c r="I52" s="34">
        <f>(H52*G52)</f>
        <v>58180800</v>
      </c>
      <c r="J52" s="26"/>
      <c r="K52" s="87"/>
      <c r="L52" s="87"/>
      <c r="M52" s="86"/>
      <c r="N52" s="86"/>
      <c r="O52" s="86"/>
      <c r="P52" s="86"/>
      <c r="Q52" s="86"/>
      <c r="R52" s="86"/>
      <c r="S52" s="86"/>
      <c r="T52" s="86"/>
    </row>
    <row r="53" spans="1:20" ht="15" x14ac:dyDescent="0.25">
      <c r="A53" s="32" t="s">
        <v>19</v>
      </c>
      <c r="B53" s="33">
        <f t="shared" si="21"/>
        <v>9700</v>
      </c>
      <c r="C53" s="13">
        <f>+'INF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3685</v>
      </c>
      <c r="D53" s="34">
        <f t="shared" ref="D53:D58" si="22">(C53*B53)</f>
        <v>35744500</v>
      </c>
      <c r="E53" s="20"/>
      <c r="F53" s="32" t="s">
        <v>19</v>
      </c>
      <c r="G53" s="33">
        <f>B53-2300</f>
        <v>7400</v>
      </c>
      <c r="H53" s="13">
        <f>+'INF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3433</v>
      </c>
      <c r="I53" s="34">
        <f t="shared" ref="I53:I58" si="23">(H53*G53)</f>
        <v>25404200</v>
      </c>
      <c r="J53" s="26"/>
      <c r="K53" s="86"/>
      <c r="L53" s="86"/>
      <c r="M53" s="86"/>
      <c r="N53" s="86"/>
      <c r="O53" s="86"/>
      <c r="P53" s="86"/>
      <c r="Q53" s="86"/>
      <c r="R53" s="86"/>
      <c r="S53" s="86"/>
      <c r="T53" s="86"/>
    </row>
    <row r="54" spans="1:20" ht="15" x14ac:dyDescent="0.25">
      <c r="A54" s="32" t="s">
        <v>20</v>
      </c>
      <c r="B54" s="33">
        <f t="shared" si="21"/>
        <v>10500</v>
      </c>
      <c r="C54" s="13">
        <f>+'INF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2355</v>
      </c>
      <c r="D54" s="34">
        <f t="shared" si="22"/>
        <v>24727500</v>
      </c>
      <c r="E54" s="20"/>
      <c r="F54" s="32" t="s">
        <v>20</v>
      </c>
      <c r="G54" s="33">
        <f>B54-2900</f>
        <v>7600</v>
      </c>
      <c r="H54" s="13">
        <f>+'INF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1613</v>
      </c>
      <c r="I54" s="34">
        <f t="shared" si="23"/>
        <v>12258800</v>
      </c>
      <c r="J54" s="26"/>
      <c r="K54" s="86"/>
      <c r="L54" s="86"/>
      <c r="M54" s="86"/>
      <c r="N54" s="86"/>
      <c r="O54" s="86"/>
      <c r="P54" s="86"/>
      <c r="Q54" s="86"/>
      <c r="R54" s="86"/>
      <c r="S54" s="86"/>
      <c r="T54" s="86"/>
    </row>
    <row r="55" spans="1:20" ht="15" x14ac:dyDescent="0.25">
      <c r="A55" s="32" t="s">
        <v>21</v>
      </c>
      <c r="B55" s="33">
        <f t="shared" si="21"/>
        <v>14900</v>
      </c>
      <c r="C55" s="13">
        <f>+'INF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2132</v>
      </c>
      <c r="D55" s="34">
        <f t="shared" si="22"/>
        <v>31766800</v>
      </c>
      <c r="E55" s="20"/>
      <c r="F55" s="32" t="s">
        <v>21</v>
      </c>
      <c r="G55" s="33">
        <f>B55-3100</f>
        <v>11800</v>
      </c>
      <c r="H55" s="13">
        <f>+'INF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1663</v>
      </c>
      <c r="I55" s="34">
        <f t="shared" si="23"/>
        <v>19623400</v>
      </c>
      <c r="J55" s="26"/>
      <c r="K55" s="86"/>
      <c r="L55" s="86"/>
      <c r="M55" s="86"/>
      <c r="N55" s="86"/>
      <c r="O55" s="86"/>
      <c r="P55" s="86"/>
      <c r="Q55" s="86"/>
      <c r="R55" s="86"/>
      <c r="S55" s="86"/>
      <c r="T55" s="86"/>
    </row>
    <row r="56" spans="1:20" ht="15" x14ac:dyDescent="0.25">
      <c r="A56" s="32" t="s">
        <v>22</v>
      </c>
      <c r="B56" s="33">
        <f t="shared" si="21"/>
        <v>25100</v>
      </c>
      <c r="C56" s="13">
        <f>+'INF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6840</v>
      </c>
      <c r="D56" s="34">
        <f t="shared" si="22"/>
        <v>171684000</v>
      </c>
      <c r="E56" s="20"/>
      <c r="F56" s="32" t="s">
        <v>22</v>
      </c>
      <c r="G56" s="33">
        <f>B56-3100</f>
        <v>22000</v>
      </c>
      <c r="H56" s="13">
        <f>+'INF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5763</v>
      </c>
      <c r="I56" s="34">
        <f t="shared" si="23"/>
        <v>126786000</v>
      </c>
      <c r="J56" s="26"/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0" ht="15" x14ac:dyDescent="0.25">
      <c r="A57" s="32" t="s">
        <v>23</v>
      </c>
      <c r="B57" s="33">
        <f t="shared" si="21"/>
        <v>33000</v>
      </c>
      <c r="C57" s="13">
        <f>+'INF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1037</v>
      </c>
      <c r="D57" s="34">
        <f t="shared" si="22"/>
        <v>34221000</v>
      </c>
      <c r="E57" s="20"/>
      <c r="F57" s="32" t="s">
        <v>23</v>
      </c>
      <c r="G57" s="33">
        <f>B57-3100</f>
        <v>29900</v>
      </c>
      <c r="H57" s="13">
        <f>+'INF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796</v>
      </c>
      <c r="I57" s="34">
        <f t="shared" si="23"/>
        <v>23800400</v>
      </c>
      <c r="J57" s="26"/>
      <c r="K57" s="86"/>
      <c r="L57" s="86"/>
      <c r="M57" s="86"/>
      <c r="N57" s="86"/>
      <c r="O57" s="86"/>
      <c r="P57" s="86"/>
      <c r="Q57" s="86"/>
      <c r="R57" s="86"/>
      <c r="S57" s="86"/>
      <c r="T57" s="86"/>
    </row>
    <row r="58" spans="1:20" ht="15" x14ac:dyDescent="0.25">
      <c r="A58" s="32" t="s">
        <v>24</v>
      </c>
      <c r="B58" s="33">
        <f t="shared" si="21"/>
        <v>36900</v>
      </c>
      <c r="C58" s="13">
        <f>+'INF 01'!C58+'INF 02'!C58+'INF 03'!C58+'INF 04'!C58+'INF 05'!C58+'INF 06'!C58+'INF 07'!C58+'INF 08'!C58+'INF 09'!C58+'INF 10'!C58+'INF 11'!C58+'INF 12'!C58+'INF 13'!C58+'INF 14'!C58+'INF 15'!C58+'INF 16'!C58+'INF 17'!C58+'INF 18'!C58+'INF 19'!C58+'INF 20'!C58+'INF 21'!C58+'INF 22'!C58+'INF 23'!C58+'INF 24'!C58+'INF 25'!C58+'INF 26'!C58+'INF 27'!C58+'INF 28'!C58+'INF 29'!C58+'INF 30'!C58+'INF 31'!C58</f>
        <v>398</v>
      </c>
      <c r="D58" s="34">
        <f t="shared" si="22"/>
        <v>14686200</v>
      </c>
      <c r="E58" s="20"/>
      <c r="F58" s="32" t="s">
        <v>24</v>
      </c>
      <c r="G58" s="33">
        <f>B58-3100</f>
        <v>33800</v>
      </c>
      <c r="H58" s="13">
        <f>+'INF 01'!H58+'INF 02'!H58+'INF 03'!H58+'INF 04'!H58+'INF 05'!H58+'INF 06'!H58+'INF 07'!H58+'INF 08'!H58+'INF 09'!H58+'INF 10'!H58+'INF 11'!H58+'INF 12'!H58+'INF 13'!H58+'INF 14'!H58+'INF 15'!H58+'INF 16'!H58+'INF 17'!H58+'INF 18'!H58+'INF 19'!H58+'INF 20'!H58+'INF 21'!H58+'INF 22'!H58+'INF 23'!H58+'INF 24'!H58+'INF 25'!H58+'INF 26'!H58+'INF 27'!H58+'INF 28'!H58+'INF 29'!H58+'INF 30'!H58+'INF 31'!H58</f>
        <v>261</v>
      </c>
      <c r="I58" s="34">
        <f t="shared" si="23"/>
        <v>8821800</v>
      </c>
      <c r="J58" s="26"/>
      <c r="K58" s="86"/>
      <c r="L58" s="86"/>
      <c r="M58" s="86"/>
      <c r="N58" s="86"/>
      <c r="O58" s="86"/>
      <c r="P58" s="86"/>
      <c r="Q58" s="86"/>
      <c r="R58" s="86"/>
      <c r="S58" s="86"/>
      <c r="T58" s="86"/>
    </row>
    <row r="59" spans="1:20" ht="22.5" customHeight="1" x14ac:dyDescent="0.25">
      <c r="A59" s="116" t="s">
        <v>39</v>
      </c>
      <c r="B59" s="116"/>
      <c r="C59" s="35">
        <f>SUM(C52:C58)</f>
        <v>26567</v>
      </c>
      <c r="D59" s="36">
        <f>SUM(D52:D58)</f>
        <v>405934000</v>
      </c>
      <c r="E59" s="37"/>
      <c r="F59" s="116" t="s">
        <v>39</v>
      </c>
      <c r="G59" s="116"/>
      <c r="H59" s="35">
        <f>SUM(H52:H58)</f>
        <v>21961</v>
      </c>
      <c r="I59" s="36">
        <f>SUM(I52:I58)</f>
        <v>274875400</v>
      </c>
      <c r="J59" s="38"/>
      <c r="K59" s="86"/>
      <c r="L59" s="86"/>
      <c r="M59" s="86"/>
      <c r="N59" s="86"/>
      <c r="O59" s="86"/>
      <c r="P59" s="86"/>
      <c r="Q59" s="86"/>
      <c r="R59" s="86"/>
      <c r="S59" s="86"/>
      <c r="T59" s="86"/>
    </row>
    <row r="60" spans="1:20" ht="7.5" customHeight="1" x14ac:dyDescent="0.25">
      <c r="K60" s="87"/>
      <c r="L60" s="87"/>
      <c r="M60" s="86"/>
      <c r="N60" s="86"/>
      <c r="O60" s="86"/>
      <c r="P60" s="86"/>
      <c r="Q60" s="86"/>
      <c r="R60" s="86"/>
      <c r="S60" s="86"/>
      <c r="T60" s="86"/>
    </row>
    <row r="61" spans="1:20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  <c r="K61" s="86"/>
      <c r="L61" s="86"/>
      <c r="M61" s="86"/>
      <c r="N61" s="86"/>
      <c r="O61" s="86"/>
      <c r="P61" s="86"/>
      <c r="Q61" s="86"/>
      <c r="R61" s="86"/>
      <c r="S61" s="86"/>
      <c r="T61" s="86"/>
    </row>
    <row r="62" spans="1:20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90"/>
      <c r="L62" s="90"/>
      <c r="M62" s="90"/>
      <c r="N62" s="90"/>
      <c r="O62" s="90"/>
      <c r="P62" s="90"/>
      <c r="Q62" s="90"/>
      <c r="R62" s="90"/>
      <c r="S62" s="90"/>
      <c r="T62" s="90"/>
    </row>
    <row r="63" spans="1:20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7"/>
      <c r="L63" s="87"/>
      <c r="M63" s="86"/>
      <c r="N63" s="86"/>
      <c r="O63" s="86"/>
      <c r="P63" s="86"/>
      <c r="Q63" s="86"/>
      <c r="R63" s="86"/>
      <c r="S63" s="86"/>
      <c r="T63" s="86"/>
    </row>
    <row r="64" spans="1:20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7"/>
      <c r="L64" s="87"/>
      <c r="M64" s="86"/>
      <c r="N64" s="86"/>
      <c r="O64" s="86"/>
      <c r="P64" s="86"/>
      <c r="Q64" s="86"/>
      <c r="R64" s="86"/>
      <c r="S64" s="86"/>
      <c r="T64" s="86"/>
    </row>
    <row r="65" spans="1:20" ht="12.75" customHeight="1" x14ac:dyDescent="0.25">
      <c r="A65" s="20"/>
      <c r="B65" s="40"/>
      <c r="C65" s="32" t="s">
        <v>18</v>
      </c>
      <c r="D65" s="41">
        <v>8700</v>
      </c>
      <c r="E65" s="13">
        <f>+'INF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0</v>
      </c>
      <c r="F65" s="41">
        <f>B52</f>
        <v>9200</v>
      </c>
      <c r="G65" s="13">
        <f>+'INF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0</v>
      </c>
      <c r="H65" s="34">
        <f>(D65*E65)+(F65*G65)</f>
        <v>0</v>
      </c>
      <c r="I65" s="42"/>
      <c r="J65" s="26"/>
      <c r="K65" s="87"/>
      <c r="L65" s="87"/>
      <c r="M65" s="86"/>
      <c r="N65" s="86"/>
      <c r="O65" s="86"/>
      <c r="P65" s="86"/>
      <c r="Q65" s="86"/>
      <c r="R65" s="86"/>
      <c r="S65" s="86"/>
      <c r="T65" s="86"/>
    </row>
    <row r="66" spans="1:20" ht="15" x14ac:dyDescent="0.25">
      <c r="A66" s="20"/>
      <c r="B66" s="40"/>
      <c r="C66" s="32" t="s">
        <v>19</v>
      </c>
      <c r="D66" s="41">
        <v>9200</v>
      </c>
      <c r="E66" s="13">
        <f>+'INF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0</v>
      </c>
      <c r="F66" s="41">
        <f t="shared" ref="F66:F71" si="24">B53</f>
        <v>9700</v>
      </c>
      <c r="G66" s="13">
        <f>+'INF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6" s="34">
        <f t="shared" ref="H66:H71" si="25">(D66*E66)+(F66*G66)</f>
        <v>0</v>
      </c>
      <c r="I66" s="42"/>
      <c r="J66" s="26"/>
      <c r="K66" s="86"/>
      <c r="L66" s="86"/>
      <c r="M66" s="86"/>
      <c r="N66" s="86"/>
      <c r="O66" s="86"/>
      <c r="P66" s="86"/>
      <c r="Q66" s="86"/>
      <c r="R66" s="86"/>
      <c r="S66" s="86"/>
      <c r="T66" s="86"/>
    </row>
    <row r="67" spans="1:20" ht="15" x14ac:dyDescent="0.25">
      <c r="A67" s="20"/>
      <c r="B67" s="40"/>
      <c r="C67" s="32" t="s">
        <v>20</v>
      </c>
      <c r="D67" s="41">
        <v>9900</v>
      </c>
      <c r="E67" s="13">
        <f>+'INF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0</v>
      </c>
      <c r="F67" s="41">
        <f t="shared" si="24"/>
        <v>10500</v>
      </c>
      <c r="G67" s="13">
        <f>+'INF 01'!G67+'INF 02'!G67+'INF 03'!G67+'INF 04'!G67+'INF 05'!G67+'INF 06'!G67+'INF 07'!G67+'INF 08'!G67+'INF 09'!G67+'INF 10'!G67+'INF 11'!G67+'INF 12'!G67+'INF 13'!G67+'INF 14'!G67+'INF 15'!G67+'INF 16'!G67+'INF 17'!G67+'INF 18'!G67+'INF 19'!G67+'INF 20'!G67+'INF 21'!G67+'INF 22'!G67+'INF 23'!G67+'INF 24'!G67+'INF 25'!G67+'INF 26'!G67+'INF 27'!G67+'INF 28'!G67+'INF 29'!G67+'INF 30'!G67+'INF 31'!G67</f>
        <v>0</v>
      </c>
      <c r="H67" s="34">
        <f t="shared" si="25"/>
        <v>0</v>
      </c>
      <c r="I67" s="42"/>
      <c r="J67" s="2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1:20" ht="15" x14ac:dyDescent="0.25">
      <c r="A68" s="20"/>
      <c r="B68" s="40"/>
      <c r="C68" s="32" t="s">
        <v>21</v>
      </c>
      <c r="D68" s="41">
        <v>14100</v>
      </c>
      <c r="E68" s="13">
        <f>+'INF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0</v>
      </c>
      <c r="F68" s="41">
        <f t="shared" si="24"/>
        <v>14900</v>
      </c>
      <c r="G68" s="13">
        <f>+'INF 01'!G68+'INF 02'!G68+'INF 03'!G68+'INF 04'!G68+'INF 05'!G68+'INF 06'!G68+'INF 07'!G68+'INF 08'!G68+'INF 09'!G68+'INF 10'!G68+'INF 11'!G68+'INF 12'!G68+'INF 13'!G68+'INF 14'!G68+'INF 15'!G68+'INF 16'!G68+'INF 17'!G68+'INF 18'!G68+'INF 19'!G68+'INF 20'!G68+'INF 21'!G68+'INF 22'!G68+'INF 23'!G68+'INF 24'!G68+'INF 25'!G68+'INF 26'!G68+'INF 27'!G68+'INF 28'!G68+'INF 29'!G68+'INF 30'!G68+'INF 31'!G68</f>
        <v>0</v>
      </c>
      <c r="H68" s="34">
        <f t="shared" si="25"/>
        <v>0</v>
      </c>
      <c r="I68" s="42"/>
      <c r="J68" s="2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1:20" ht="15" x14ac:dyDescent="0.25">
      <c r="A69" s="20"/>
      <c r="B69" s="40"/>
      <c r="C69" s="32" t="s">
        <v>22</v>
      </c>
      <c r="D69" s="41">
        <v>23700</v>
      </c>
      <c r="E69" s="13">
        <f>+'INF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0</v>
      </c>
      <c r="F69" s="41">
        <f t="shared" si="24"/>
        <v>25100</v>
      </c>
      <c r="G69" s="13">
        <f>+'INF 01'!G69+'INF 02'!G69+'INF 03'!G69+'INF 04'!G69+'INF 05'!G69+'INF 06'!G69+'INF 07'!G69+'INF 08'!G69+'INF 09'!G69+'INF 10'!G69+'INF 11'!G69+'INF 12'!G69+'INF 13'!G69+'INF 14'!G69+'INF 15'!G69+'INF 16'!G69+'INF 17'!G69+'INF 18'!G69+'INF 19'!G69+'INF 20'!G69+'INF 21'!G69+'INF 22'!G69+'INF 23'!G69+'INF 24'!G69+'INF 25'!G69+'INF 26'!G69+'INF 27'!G69+'INF 28'!G69+'INF 29'!G69+'INF 30'!G69+'INF 31'!G69</f>
        <v>0</v>
      </c>
      <c r="H69" s="34">
        <f t="shared" si="25"/>
        <v>0</v>
      </c>
      <c r="I69" s="42"/>
      <c r="J69" s="2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1:20" ht="15" x14ac:dyDescent="0.25">
      <c r="A70" s="20"/>
      <c r="B70" s="40"/>
      <c r="C70" s="32" t="s">
        <v>23</v>
      </c>
      <c r="D70" s="41">
        <v>31100</v>
      </c>
      <c r="E70" s="13">
        <f>+'INF 01'!E70+'INF 02'!E70+'INF 03'!E70+'INF 04'!E70+'INF 05'!E70+'INF 06'!E70+'INF 07'!E70+'INF 08'!E70+'INF 09'!E70+'INF 10'!E70+'INF 11'!E70+'INF 12'!E70+'INF 13'!E70+'INF 14'!E70+'INF 15'!E70+'INF 16'!E70+'INF 17'!E70+'INF 18'!E70+'INF 19'!E70+'INF 20'!E70+'INF 21'!E70+'INF 22'!E70+'INF 23'!E70+'INF 24'!E70+'INF 25'!E70+'INF 26'!E70+'INF 27'!E70+'INF 28'!E70+'INF 29'!E70+'INF 30'!E70+'INF 31'!E70</f>
        <v>0</v>
      </c>
      <c r="F70" s="41">
        <f t="shared" si="24"/>
        <v>33000</v>
      </c>
      <c r="G70" s="13">
        <f>+'INF 01'!G70+'INF 02'!G70+'INF 03'!G70+'INF 04'!G70+'INF 05'!G70+'INF 06'!G70+'INF 07'!G70+'INF 08'!G70+'INF 09'!G70+'INF 10'!G70+'INF 11'!G70+'INF 12'!G70+'INF 13'!G70+'INF 14'!G70+'INF 15'!G70+'INF 16'!G70+'INF 17'!G70+'INF 18'!G70+'INF 19'!G70+'INF 20'!G70+'INF 21'!G70+'INF 22'!G70+'INF 23'!G70+'INF 24'!G70+'INF 25'!G70+'INF 26'!G70+'INF 27'!G70+'INF 28'!G70+'INF 29'!G70+'INF 30'!G70+'INF 31'!G70</f>
        <v>0</v>
      </c>
      <c r="H70" s="34">
        <f t="shared" si="25"/>
        <v>0</v>
      </c>
      <c r="I70" s="42"/>
      <c r="J70" s="2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1:20" ht="15" x14ac:dyDescent="0.25">
      <c r="A71" s="20"/>
      <c r="B71" s="40"/>
      <c r="C71" s="32" t="s">
        <v>24</v>
      </c>
      <c r="D71" s="41">
        <v>34800</v>
      </c>
      <c r="E71" s="13">
        <f>+'INF 01'!E71+'INF 02'!E71+'INF 03'!E71+'INF 04'!E71+'INF 05'!E71+'INF 06'!E71+'INF 07'!E71+'INF 08'!E71+'INF 09'!E71+'INF 10'!E71+'INF 11'!E71+'INF 12'!E71+'INF 13'!E71+'INF 14'!E71+'INF 15'!E71+'INF 16'!E71+'INF 17'!E71+'INF 18'!E71+'INF 19'!E71+'INF 20'!E71+'INF 21'!E71+'INF 22'!E71+'INF 23'!E71+'INF 24'!E71+'INF 25'!E71+'INF 26'!E71+'INF 27'!E71+'INF 28'!E71+'INF 29'!E71+'INF 30'!E71+'INF 31'!E71</f>
        <v>0</v>
      </c>
      <c r="F71" s="41">
        <f t="shared" si="24"/>
        <v>36900</v>
      </c>
      <c r="G71" s="13">
        <f>+'INF 01'!G71+'INF 02'!G71+'INF 03'!G71+'INF 04'!G71+'INF 05'!G71+'INF 06'!G71+'INF 07'!G71+'INF 08'!G71+'INF 09'!G71+'INF 10'!G71+'INF 11'!G71+'INF 12'!G71+'INF 13'!G71+'INF 14'!G71+'INF 15'!G71+'INF 16'!G71+'INF 17'!G71+'INF 18'!G71+'INF 19'!G71+'INF 20'!G71+'INF 21'!G71+'INF 22'!G71+'INF 23'!G71+'INF 24'!G71+'INF 25'!G71+'INF 26'!G71+'INF 27'!G71+'INF 28'!G71+'INF 29'!G71+'INF 30'!G71+'INF 31'!G71</f>
        <v>0</v>
      </c>
      <c r="H71" s="34">
        <f t="shared" si="25"/>
        <v>0</v>
      </c>
      <c r="I71" s="42"/>
      <c r="J71" s="2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1:20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1:20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  <c r="K73" s="86"/>
      <c r="L73" s="86"/>
      <c r="M73" s="86"/>
      <c r="N73" s="86"/>
      <c r="O73" s="86"/>
      <c r="P73" s="86"/>
      <c r="Q73" s="86"/>
      <c r="R73" s="86"/>
      <c r="S73" s="86"/>
      <c r="T73" s="86"/>
    </row>
    <row r="74" spans="1:20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  <c r="L74" s="86"/>
      <c r="M74" s="86"/>
      <c r="N74" s="86"/>
      <c r="O74" s="86"/>
      <c r="P74" s="86"/>
      <c r="Q74" s="86"/>
      <c r="R74" s="86"/>
      <c r="S74" s="86"/>
      <c r="T74" s="86"/>
    </row>
    <row r="75" spans="1:20" ht="7.5" customHeight="1" x14ac:dyDescent="0.25">
      <c r="A75" s="4"/>
      <c r="F75" s="2"/>
      <c r="K75" s="86"/>
      <c r="L75" s="87"/>
      <c r="M75" s="86"/>
      <c r="N75" s="86"/>
      <c r="O75" s="86"/>
      <c r="P75" s="86"/>
      <c r="Q75" s="86"/>
      <c r="R75" s="86"/>
      <c r="S75" s="86"/>
      <c r="T75" s="86"/>
    </row>
    <row r="76" spans="1:20" s="48" customFormat="1" ht="24" customHeight="1" x14ac:dyDescent="0.25">
      <c r="A76" s="47" t="s">
        <v>9</v>
      </c>
      <c r="B76" s="47" t="s">
        <v>47</v>
      </c>
      <c r="C76" s="47" t="s">
        <v>48</v>
      </c>
      <c r="D76" s="47" t="s">
        <v>49</v>
      </c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20" ht="18.75" customHeight="1" x14ac:dyDescent="0.25">
      <c r="A77" s="54" t="s">
        <v>18</v>
      </c>
      <c r="B77" s="55">
        <v>2300</v>
      </c>
      <c r="C77" s="13">
        <f>SUM('INF 01:INF 31'!C77)</f>
        <v>79171</v>
      </c>
      <c r="D77" s="56">
        <f>SUM('INF 01:INF 31'!D77)</f>
        <v>182093300</v>
      </c>
      <c r="F77" s="57" t="s">
        <v>18</v>
      </c>
      <c r="G77" s="58">
        <f t="shared" ref="G77:G83" si="26">B37</f>
        <v>171444</v>
      </c>
      <c r="H77" s="59">
        <f t="shared" ref="H77:H83" si="27">G77*200</f>
        <v>34288800</v>
      </c>
      <c r="I77" s="60">
        <f>G77*100</f>
        <v>17144400</v>
      </c>
      <c r="J77" s="61">
        <f>G77*400</f>
        <v>68577600</v>
      </c>
      <c r="K77" s="92">
        <f>G77*200</f>
        <v>34288800</v>
      </c>
      <c r="L77" s="86"/>
      <c r="M77" s="86"/>
      <c r="N77" s="86"/>
      <c r="O77" s="86"/>
      <c r="P77" s="86"/>
      <c r="Q77" s="86"/>
      <c r="R77" s="86"/>
      <c r="S77" s="86"/>
      <c r="T77" s="86"/>
    </row>
    <row r="78" spans="1:20" ht="18.75" customHeight="1" x14ac:dyDescent="0.25">
      <c r="A78" s="54" t="s">
        <v>19</v>
      </c>
      <c r="B78" s="55">
        <v>2300</v>
      </c>
      <c r="C78" s="13">
        <f>SUM('INF 01:INF 31'!C78)</f>
        <v>11900</v>
      </c>
      <c r="D78" s="56">
        <f>SUM('INF 01:INF 31'!D78)</f>
        <v>27370000</v>
      </c>
      <c r="F78" s="57" t="s">
        <v>19</v>
      </c>
      <c r="G78" s="58">
        <f t="shared" si="26"/>
        <v>25175</v>
      </c>
      <c r="H78" s="59">
        <f t="shared" si="27"/>
        <v>5035000</v>
      </c>
      <c r="I78" s="60">
        <f>G78*300</f>
        <v>7552500</v>
      </c>
      <c r="J78" s="61">
        <f>G78*400</f>
        <v>10070000</v>
      </c>
      <c r="K78" s="92">
        <f>G78*200</f>
        <v>5035000</v>
      </c>
      <c r="L78" s="86"/>
      <c r="M78" s="86"/>
      <c r="N78" s="86"/>
      <c r="O78" s="86"/>
      <c r="P78" s="86"/>
      <c r="Q78" s="86"/>
      <c r="R78" s="86"/>
      <c r="S78" s="86"/>
      <c r="T78" s="86"/>
    </row>
    <row r="79" spans="1:20" ht="18.75" customHeight="1" x14ac:dyDescent="0.25">
      <c r="A79" s="54" t="s">
        <v>20</v>
      </c>
      <c r="B79" s="55">
        <v>2900</v>
      </c>
      <c r="C79" s="13">
        <f>SUM('INF 01:INF 31'!C79)</f>
        <v>14550</v>
      </c>
      <c r="D79" s="56">
        <f>SUM('INF 01:INF 31'!D79)</f>
        <v>42195000</v>
      </c>
      <c r="F79" s="57" t="s">
        <v>20</v>
      </c>
      <c r="G79" s="58">
        <f t="shared" si="26"/>
        <v>31904</v>
      </c>
      <c r="H79" s="59">
        <f t="shared" si="27"/>
        <v>6380800</v>
      </c>
      <c r="I79" s="60">
        <f>G79*300</f>
        <v>9571200</v>
      </c>
      <c r="J79" s="61">
        <f>G79*400</f>
        <v>12761600</v>
      </c>
      <c r="K79" s="92">
        <f>G79*200</f>
        <v>6380800</v>
      </c>
      <c r="L79" s="86"/>
      <c r="M79" s="86"/>
      <c r="N79" s="86"/>
      <c r="O79" s="86"/>
      <c r="P79" s="86"/>
      <c r="Q79" s="86"/>
      <c r="R79" s="86"/>
      <c r="S79" s="86"/>
      <c r="T79" s="86"/>
    </row>
    <row r="80" spans="1:20" ht="18.75" customHeight="1" x14ac:dyDescent="0.25">
      <c r="A80" s="54" t="s">
        <v>21</v>
      </c>
      <c r="B80" s="55">
        <v>3100</v>
      </c>
      <c r="C80" s="13">
        <f>SUM('INF 01:INF 31'!C80)</f>
        <v>10270</v>
      </c>
      <c r="D80" s="56">
        <f>SUM('INF 01:INF 31'!D80)</f>
        <v>31837000</v>
      </c>
      <c r="F80" s="57" t="s">
        <v>21</v>
      </c>
      <c r="G80" s="58">
        <f t="shared" si="26"/>
        <v>22380</v>
      </c>
      <c r="H80" s="59">
        <f t="shared" si="27"/>
        <v>4476000</v>
      </c>
      <c r="I80" s="60">
        <f>G80*300</f>
        <v>6714000</v>
      </c>
      <c r="J80" s="61">
        <f>G80*200</f>
        <v>4476000</v>
      </c>
      <c r="K80" s="92">
        <f>G80*100</f>
        <v>2238000</v>
      </c>
      <c r="L80" s="86"/>
      <c r="M80" s="86"/>
      <c r="N80" s="86"/>
      <c r="O80" s="86"/>
      <c r="P80" s="86"/>
      <c r="Q80" s="86"/>
      <c r="R80" s="86"/>
      <c r="S80" s="86"/>
      <c r="T80" s="86"/>
    </row>
    <row r="81" spans="1:20" ht="18.75" customHeight="1" x14ac:dyDescent="0.25">
      <c r="A81" s="54" t="s">
        <v>22</v>
      </c>
      <c r="B81" s="55">
        <v>3100</v>
      </c>
      <c r="C81" s="13">
        <f>SUM('INF 01:INF 31'!C81)</f>
        <v>9770</v>
      </c>
      <c r="D81" s="56">
        <f>SUM('INF 01:INF 31'!D81)</f>
        <v>30287000</v>
      </c>
      <c r="F81" s="57" t="s">
        <v>22</v>
      </c>
      <c r="G81" s="58">
        <f t="shared" si="26"/>
        <v>21431</v>
      </c>
      <c r="H81" s="59">
        <f t="shared" si="27"/>
        <v>4286200</v>
      </c>
      <c r="I81" s="60">
        <f>G81*300</f>
        <v>6429300</v>
      </c>
      <c r="J81" s="61">
        <f>G81*600</f>
        <v>12858600</v>
      </c>
      <c r="K81" s="92">
        <f>G81*300</f>
        <v>6429300</v>
      </c>
      <c r="L81" s="86"/>
      <c r="M81" s="86"/>
      <c r="N81" s="86"/>
      <c r="O81" s="86"/>
      <c r="P81" s="86"/>
      <c r="Q81" s="86"/>
      <c r="R81" s="86"/>
      <c r="S81" s="86"/>
      <c r="T81" s="86"/>
    </row>
    <row r="82" spans="1:20" ht="18.75" customHeight="1" x14ac:dyDescent="0.25">
      <c r="A82" s="54" t="s">
        <v>23</v>
      </c>
      <c r="B82" s="55">
        <v>3100</v>
      </c>
      <c r="C82" s="13">
        <f>SUM('INF 01:INF 31'!C82)</f>
        <v>2448</v>
      </c>
      <c r="D82" s="56">
        <f>SUM('INF 01:INF 31'!D82)</f>
        <v>7588800</v>
      </c>
      <c r="F82" s="57" t="s">
        <v>23</v>
      </c>
      <c r="G82" s="58">
        <f t="shared" si="26"/>
        <v>5521</v>
      </c>
      <c r="H82" s="59">
        <f t="shared" si="27"/>
        <v>1104200</v>
      </c>
      <c r="I82" s="60">
        <f>G82*300</f>
        <v>1656300</v>
      </c>
      <c r="J82" s="61">
        <f>G82*800</f>
        <v>4416800</v>
      </c>
      <c r="K82" s="92">
        <f t="shared" ref="K82:K83" si="28">G82*400</f>
        <v>2208400</v>
      </c>
      <c r="L82" s="86"/>
      <c r="M82" s="86"/>
      <c r="N82" s="86"/>
      <c r="O82" s="86"/>
      <c r="P82" s="86"/>
      <c r="Q82" s="86"/>
      <c r="R82" s="86"/>
      <c r="S82" s="86"/>
      <c r="T82" s="86"/>
    </row>
    <row r="83" spans="1:20" ht="18.75" customHeight="1" x14ac:dyDescent="0.25">
      <c r="A83" s="54" t="s">
        <v>24</v>
      </c>
      <c r="B83" s="55">
        <v>3100</v>
      </c>
      <c r="C83" s="13">
        <f>SUM('INF 01:INF 31'!C83)</f>
        <v>7439</v>
      </c>
      <c r="D83" s="56">
        <f>SUM('INF 01:INF 31'!D83)</f>
        <v>23060900</v>
      </c>
      <c r="F83" s="57" t="s">
        <v>24</v>
      </c>
      <c r="G83" s="58">
        <f t="shared" si="26"/>
        <v>16720</v>
      </c>
      <c r="H83" s="59">
        <f t="shared" si="27"/>
        <v>3344000</v>
      </c>
      <c r="I83" s="60">
        <f>G83*200</f>
        <v>3344000</v>
      </c>
      <c r="J83" s="61">
        <f>G83*800</f>
        <v>13376000</v>
      </c>
      <c r="K83" s="92">
        <f t="shared" si="28"/>
        <v>6688000</v>
      </c>
      <c r="L83" s="86"/>
      <c r="M83" s="86"/>
      <c r="N83" s="86"/>
      <c r="O83" s="86"/>
      <c r="P83" s="86"/>
      <c r="Q83" s="86"/>
      <c r="R83" s="86"/>
      <c r="S83" s="86"/>
      <c r="T83" s="86"/>
    </row>
    <row r="84" spans="1:20" ht="20.100000000000001" customHeight="1" x14ac:dyDescent="0.25">
      <c r="A84" s="119" t="s">
        <v>54</v>
      </c>
      <c r="B84" s="119"/>
      <c r="C84" s="62">
        <f>SUM(C77:C83)</f>
        <v>135548</v>
      </c>
      <c r="D84" s="63">
        <f>SUM(D77:D83)</f>
        <v>344432000</v>
      </c>
      <c r="F84" s="64" t="s">
        <v>55</v>
      </c>
      <c r="G84" s="65">
        <f>SUM(G77:G83)</f>
        <v>294575</v>
      </c>
      <c r="H84" s="66">
        <f>SUM(H77:H83)</f>
        <v>58915000</v>
      </c>
      <c r="I84" s="67">
        <f>SUM(I77:I83)</f>
        <v>52411700</v>
      </c>
      <c r="J84" s="68">
        <f>SUM(J77:J83)</f>
        <v>126536600</v>
      </c>
      <c r="K84" s="93">
        <f>SUM(K77:K83)</f>
        <v>63268300</v>
      </c>
      <c r="L84" s="86"/>
      <c r="M84" s="86"/>
      <c r="N84" s="86"/>
      <c r="O84" s="86"/>
      <c r="P84" s="86"/>
      <c r="Q84" s="86"/>
      <c r="R84" s="86"/>
      <c r="S84" s="86"/>
      <c r="T84" s="86"/>
    </row>
    <row r="85" spans="1:20" ht="7.5" customHeight="1" x14ac:dyDescent="0.25">
      <c r="K85" s="87"/>
      <c r="L85" s="86"/>
      <c r="M85" s="86"/>
      <c r="N85" s="86"/>
      <c r="O85" s="86"/>
      <c r="P85" s="86"/>
      <c r="Q85" s="86"/>
      <c r="R85" s="86"/>
      <c r="S85" s="86"/>
      <c r="T85" s="86"/>
    </row>
    <row r="86" spans="1:20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20" ht="7.5" customHeight="1" x14ac:dyDescent="0.25">
      <c r="K87" s="87"/>
      <c r="L87" s="87"/>
      <c r="M87" s="86"/>
      <c r="N87" s="86"/>
      <c r="O87" s="86"/>
      <c r="P87" s="86"/>
      <c r="Q87" s="86"/>
      <c r="R87" s="86"/>
      <c r="S87" s="86"/>
      <c r="T87" s="86"/>
    </row>
    <row r="88" spans="1:20" ht="17.25" customHeight="1" x14ac:dyDescent="0.25">
      <c r="A88" s="71" t="s">
        <v>56</v>
      </c>
      <c r="B88" s="110">
        <f>D46</f>
        <v>3827500600</v>
      </c>
      <c r="C88" s="110"/>
      <c r="D88" s="46"/>
      <c r="E88" s="111" t="s">
        <v>57</v>
      </c>
      <c r="F88" s="111"/>
      <c r="G88" s="72">
        <f>D59+I59</f>
        <v>680809400</v>
      </c>
      <c r="H88" s="111" t="s">
        <v>58</v>
      </c>
      <c r="I88" s="111"/>
      <c r="J88" s="73">
        <f>C59+H59+E44+F44+G44</f>
        <v>84822</v>
      </c>
      <c r="K88" s="86"/>
      <c r="L88" s="86"/>
      <c r="M88" s="86"/>
      <c r="N88" s="86"/>
      <c r="O88" s="86"/>
      <c r="P88" s="86"/>
      <c r="Q88" s="86"/>
      <c r="R88" s="86"/>
      <c r="S88" s="86"/>
      <c r="T88" s="86"/>
    </row>
    <row r="89" spans="1:20" ht="24" x14ac:dyDescent="0.25">
      <c r="A89" s="74" t="s">
        <v>59</v>
      </c>
      <c r="B89" s="112">
        <f>D59+I59+H72</f>
        <v>680809400</v>
      </c>
      <c r="C89" s="112"/>
      <c r="D89" s="75"/>
      <c r="E89" s="111" t="s">
        <v>60</v>
      </c>
      <c r="F89" s="111"/>
      <c r="G89" s="72">
        <f>D44</f>
        <v>3827015400</v>
      </c>
      <c r="H89" s="111" t="s">
        <v>61</v>
      </c>
      <c r="I89" s="111"/>
      <c r="J89" s="73">
        <f>I44</f>
        <v>330869</v>
      </c>
    </row>
    <row r="90" spans="1:20" ht="17.25" customHeight="1" x14ac:dyDescent="0.25">
      <c r="A90" s="76" t="s">
        <v>62</v>
      </c>
      <c r="B90" s="103">
        <f>D84</f>
        <v>344432000</v>
      </c>
      <c r="C90" s="103"/>
      <c r="D90" s="75"/>
      <c r="E90" s="104" t="s">
        <v>63</v>
      </c>
      <c r="F90" s="105"/>
      <c r="G90" s="77">
        <f>IF(G89=0,0,G88/G89)</f>
        <v>0.17789565205303329</v>
      </c>
      <c r="H90" s="104" t="s">
        <v>63</v>
      </c>
      <c r="I90" s="105"/>
      <c r="J90" s="77">
        <f>IF(J89=0,0,J88/J89)</f>
        <v>0.25636127893516769</v>
      </c>
    </row>
    <row r="91" spans="1:20" ht="17.25" customHeight="1" x14ac:dyDescent="0.25">
      <c r="A91" s="25" t="s">
        <v>64</v>
      </c>
      <c r="B91" s="106">
        <f>B88-B89-B90</f>
        <v>2802259200</v>
      </c>
      <c r="C91" s="106"/>
      <c r="D91" s="75"/>
      <c r="E91" s="38"/>
      <c r="F91" s="38"/>
    </row>
    <row r="92" spans="1:20" ht="17.25" customHeight="1" x14ac:dyDescent="0.25">
      <c r="A92" s="78" t="s">
        <v>51</v>
      </c>
      <c r="B92" s="107">
        <f>H84</f>
        <v>58915000</v>
      </c>
      <c r="C92" s="107"/>
      <c r="D92" s="75"/>
      <c r="E92" s="38"/>
      <c r="F92" s="38"/>
    </row>
    <row r="93" spans="1:20" ht="17.25" customHeight="1" x14ac:dyDescent="0.25">
      <c r="A93" s="79" t="s">
        <v>65</v>
      </c>
      <c r="B93" s="108">
        <f>I84</f>
        <v>52411700</v>
      </c>
      <c r="C93" s="108"/>
      <c r="D93" s="75"/>
      <c r="E93" s="38"/>
      <c r="F93" s="38"/>
    </row>
    <row r="94" spans="1:20" ht="17.25" customHeight="1" x14ac:dyDescent="0.25">
      <c r="A94" s="80" t="s">
        <v>67</v>
      </c>
      <c r="B94" s="101">
        <f>J84</f>
        <v>126536600</v>
      </c>
      <c r="C94" s="101"/>
      <c r="D94" s="75"/>
      <c r="E94" s="38"/>
      <c r="F94" s="38"/>
    </row>
    <row r="95" spans="1:20" ht="18.75" customHeight="1" x14ac:dyDescent="0.25">
      <c r="A95" s="94" t="s">
        <v>74</v>
      </c>
      <c r="B95" s="99">
        <f>K84</f>
        <v>63268300</v>
      </c>
      <c r="C95" s="99"/>
      <c r="H95" s="109" t="s">
        <v>66</v>
      </c>
      <c r="I95" s="109"/>
      <c r="J95" s="109"/>
    </row>
    <row r="96" spans="1:20" ht="12.75" customHeight="1" x14ac:dyDescent="0.25">
      <c r="H96" s="102" t="s">
        <v>68</v>
      </c>
      <c r="I96" s="102"/>
      <c r="J96" s="102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algorithmName="SHA-512" hashValue="D7qDoKRSG0zNYURIBgMSQOUN5gUq97HiJ+M5rdf5p/mpEfA4qZnjqfpmDXalWVaQ15G+rK+JAcGdKl/wvSaVGw==" saltValue="4Xtrxncwvt2iqCJ3kBMa2Q==" spinCount="100000" sheet="1" objects="1" scenarios="1"/>
  <protectedRanges>
    <protectedRange sqref="B77:B83 G77:G83" name="Rango9_1_1_1_1_1_1"/>
  </protectedRanges>
  <mergeCells count="41">
    <mergeCell ref="E89:F89"/>
    <mergeCell ref="H89:I89"/>
    <mergeCell ref="C63:H63"/>
    <mergeCell ref="H96:J96"/>
    <mergeCell ref="B90:C90"/>
    <mergeCell ref="E90:F90"/>
    <mergeCell ref="H90:I90"/>
    <mergeCell ref="B91:C91"/>
    <mergeCell ref="B92:C92"/>
    <mergeCell ref="B93:C93"/>
    <mergeCell ref="H95:J95"/>
    <mergeCell ref="F50:I50"/>
    <mergeCell ref="A59:B59"/>
    <mergeCell ref="F59:G59"/>
    <mergeCell ref="A61:J61"/>
    <mergeCell ref="B95:C95"/>
    <mergeCell ref="F74:K74"/>
    <mergeCell ref="A86:C86"/>
    <mergeCell ref="C72:D72"/>
    <mergeCell ref="A74:D74"/>
    <mergeCell ref="A84:B84"/>
    <mergeCell ref="B94:C94"/>
    <mergeCell ref="A50:D50"/>
    <mergeCell ref="B88:C88"/>
    <mergeCell ref="E88:F88"/>
    <mergeCell ref="H88:I88"/>
    <mergeCell ref="B89:C89"/>
    <mergeCell ref="A48:J48"/>
    <mergeCell ref="A35:I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F7:G7"/>
  </mergeCells>
  <dataValidations disablePrompts="1" count="2">
    <dataValidation type="textLength" allowBlank="1" showInputMessage="1" showErrorMessage="1" sqref="H96">
      <formula1>F94</formula1>
      <formula2>#REF!</formula2>
    </dataValidation>
    <dataValidation type="textLength" allowBlank="1" showInputMessage="1" showErrorMessage="1" sqref="H95">
      <formula1>H96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8"/>
  <sheetViews>
    <sheetView topLeftCell="A79" zoomScaleNormal="100" workbookViewId="0">
      <selection activeCell="C77" sqref="C77:C83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+RIDYM!B7+3</f>
        <v>42647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2540</v>
      </c>
      <c r="C13" s="14">
        <f>RIDYM!C13</f>
        <v>9200</v>
      </c>
      <c r="D13" s="15">
        <f t="shared" ref="D13:D19" si="0">+C13*B13</f>
        <v>23368000</v>
      </c>
      <c r="E13" s="13">
        <v>61</v>
      </c>
      <c r="F13" s="13">
        <v>382</v>
      </c>
      <c r="G13" s="13">
        <v>0</v>
      </c>
      <c r="H13" s="13">
        <v>0</v>
      </c>
      <c r="I13" s="16">
        <f>B13+E13+F13+G13+H13</f>
        <v>2983</v>
      </c>
    </row>
    <row r="14" spans="1:12" ht="15" x14ac:dyDescent="0.25">
      <c r="A14" s="12" t="s">
        <v>19</v>
      </c>
      <c r="B14" s="13">
        <v>487</v>
      </c>
      <c r="C14" s="14">
        <f>RIDYM!C14</f>
        <v>9700</v>
      </c>
      <c r="D14" s="15">
        <f t="shared" si="0"/>
        <v>4723900</v>
      </c>
      <c r="E14" s="13">
        <v>0</v>
      </c>
      <c r="F14" s="13">
        <v>267</v>
      </c>
      <c r="G14" s="13">
        <v>1</v>
      </c>
      <c r="H14" s="13">
        <v>0</v>
      </c>
      <c r="I14" s="16">
        <f t="shared" ref="I14:I19" si="1">B14+E14+F14+G14+H14</f>
        <v>755</v>
      </c>
    </row>
    <row r="15" spans="1:12" ht="15" x14ac:dyDescent="0.25">
      <c r="A15" s="12" t="s">
        <v>20</v>
      </c>
      <c r="B15" s="13">
        <v>707</v>
      </c>
      <c r="C15" s="14">
        <f>RIDYM!C15</f>
        <v>10500</v>
      </c>
      <c r="D15" s="15">
        <f t="shared" si="0"/>
        <v>7423500</v>
      </c>
      <c r="E15" s="13">
        <v>0</v>
      </c>
      <c r="F15" s="13">
        <v>0</v>
      </c>
      <c r="G15" s="13">
        <v>1</v>
      </c>
      <c r="H15" s="13">
        <v>0</v>
      </c>
      <c r="I15" s="16">
        <f t="shared" si="1"/>
        <v>708</v>
      </c>
    </row>
    <row r="16" spans="1:12" ht="15" x14ac:dyDescent="0.25">
      <c r="A16" s="12" t="s">
        <v>21</v>
      </c>
      <c r="B16" s="13">
        <v>547</v>
      </c>
      <c r="C16" s="14">
        <f>RIDYM!C16</f>
        <v>14900</v>
      </c>
      <c r="D16" s="15">
        <f t="shared" si="0"/>
        <v>8150300</v>
      </c>
      <c r="E16" s="13">
        <v>2</v>
      </c>
      <c r="F16" s="13">
        <v>13</v>
      </c>
      <c r="G16" s="13">
        <v>0</v>
      </c>
      <c r="H16" s="13">
        <v>0</v>
      </c>
      <c r="I16" s="16">
        <f t="shared" si="1"/>
        <v>562</v>
      </c>
    </row>
    <row r="17" spans="1:9" ht="15" x14ac:dyDescent="0.25">
      <c r="A17" s="12" t="s">
        <v>22</v>
      </c>
      <c r="B17" s="13">
        <v>502</v>
      </c>
      <c r="C17" s="14">
        <f>RIDYM!C17</f>
        <v>25100</v>
      </c>
      <c r="D17" s="15">
        <f t="shared" si="0"/>
        <v>12600200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502</v>
      </c>
    </row>
    <row r="18" spans="1:9" ht="15" x14ac:dyDescent="0.25">
      <c r="A18" s="12" t="s">
        <v>23</v>
      </c>
      <c r="B18" s="13">
        <v>103</v>
      </c>
      <c r="C18" s="14">
        <f>RIDYM!C18</f>
        <v>33000</v>
      </c>
      <c r="D18" s="15">
        <f t="shared" si="0"/>
        <v>3399000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103</v>
      </c>
    </row>
    <row r="19" spans="1:9" ht="15" x14ac:dyDescent="0.25">
      <c r="A19" s="12" t="s">
        <v>24</v>
      </c>
      <c r="B19" s="13">
        <v>356</v>
      </c>
      <c r="C19" s="14">
        <f>RIDYM!C19</f>
        <v>36900</v>
      </c>
      <c r="D19" s="15">
        <f t="shared" si="0"/>
        <v>13136400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356</v>
      </c>
    </row>
    <row r="20" spans="1:9" s="2" customFormat="1" ht="15" x14ac:dyDescent="0.25">
      <c r="A20" s="12" t="s">
        <v>25</v>
      </c>
      <c r="B20" s="17">
        <f>SUM(B13:B19)</f>
        <v>5242</v>
      </c>
      <c r="C20" s="18"/>
      <c r="D20" s="19">
        <f t="shared" ref="D20:I20" si="2">SUM(D13:D19)</f>
        <v>72801300</v>
      </c>
      <c r="E20" s="17">
        <f t="shared" si="2"/>
        <v>63</v>
      </c>
      <c r="F20" s="17">
        <f t="shared" si="2"/>
        <v>662</v>
      </c>
      <c r="G20" s="17">
        <f t="shared" si="2"/>
        <v>2</v>
      </c>
      <c r="H20" s="17">
        <f t="shared" si="2"/>
        <v>0</v>
      </c>
      <c r="I20" s="17">
        <f t="shared" si="2"/>
        <v>5969</v>
      </c>
    </row>
    <row r="21" spans="1:9" ht="15" x14ac:dyDescent="0.25">
      <c r="A21" s="20" t="s">
        <v>26</v>
      </c>
      <c r="B21" s="21"/>
      <c r="C21" s="21"/>
      <c r="D21" s="22">
        <v>8700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72810000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2561</v>
      </c>
      <c r="C25" s="14">
        <f t="shared" si="3"/>
        <v>9200</v>
      </c>
      <c r="D25" s="15">
        <f t="shared" ref="D25:D31" si="4">+C25*B25</f>
        <v>23561200</v>
      </c>
      <c r="E25" s="13">
        <v>66</v>
      </c>
      <c r="F25" s="13">
        <v>389</v>
      </c>
      <c r="G25" s="13">
        <v>0</v>
      </c>
      <c r="H25" s="13">
        <v>0</v>
      </c>
      <c r="I25" s="16">
        <f>B25+E25+F25+G25+H25</f>
        <v>3016</v>
      </c>
    </row>
    <row r="26" spans="1:9" ht="15" x14ac:dyDescent="0.25">
      <c r="A26" s="12" t="s">
        <v>19</v>
      </c>
      <c r="B26" s="13">
        <v>451</v>
      </c>
      <c r="C26" s="14">
        <f t="shared" si="3"/>
        <v>9700</v>
      </c>
      <c r="D26" s="15">
        <f t="shared" si="4"/>
        <v>4374700</v>
      </c>
      <c r="E26" s="13">
        <v>0</v>
      </c>
      <c r="F26" s="13">
        <v>292</v>
      </c>
      <c r="G26" s="13">
        <v>1</v>
      </c>
      <c r="H26" s="13">
        <v>0</v>
      </c>
      <c r="I26" s="16">
        <f t="shared" ref="I26:I31" si="5">B26+E26+F26+G26+H26</f>
        <v>744</v>
      </c>
    </row>
    <row r="27" spans="1:9" ht="15" x14ac:dyDescent="0.25">
      <c r="A27" s="12" t="s">
        <v>20</v>
      </c>
      <c r="B27" s="13">
        <v>826</v>
      </c>
      <c r="C27" s="14">
        <f t="shared" si="3"/>
        <v>10500</v>
      </c>
      <c r="D27" s="15">
        <f t="shared" si="4"/>
        <v>8673000</v>
      </c>
      <c r="E27" s="13">
        <v>3</v>
      </c>
      <c r="F27" s="13">
        <v>1</v>
      </c>
      <c r="G27" s="13">
        <v>1</v>
      </c>
      <c r="H27" s="13">
        <v>0</v>
      </c>
      <c r="I27" s="16">
        <f t="shared" si="5"/>
        <v>831</v>
      </c>
    </row>
    <row r="28" spans="1:9" ht="15" x14ac:dyDescent="0.25">
      <c r="A28" s="12" t="s">
        <v>21</v>
      </c>
      <c r="B28" s="13">
        <v>584</v>
      </c>
      <c r="C28" s="14">
        <f t="shared" si="3"/>
        <v>14900</v>
      </c>
      <c r="D28" s="15">
        <f t="shared" si="4"/>
        <v>8701600</v>
      </c>
      <c r="E28" s="13">
        <v>3</v>
      </c>
      <c r="F28" s="13">
        <v>15</v>
      </c>
      <c r="G28" s="13">
        <v>0</v>
      </c>
      <c r="H28" s="13">
        <v>0</v>
      </c>
      <c r="I28" s="16">
        <f t="shared" si="5"/>
        <v>602</v>
      </c>
    </row>
    <row r="29" spans="1:9" ht="15" x14ac:dyDescent="0.25">
      <c r="A29" s="12" t="s">
        <v>22</v>
      </c>
      <c r="B29" s="13">
        <v>569</v>
      </c>
      <c r="C29" s="14">
        <f t="shared" si="3"/>
        <v>25100</v>
      </c>
      <c r="D29" s="15">
        <f t="shared" si="4"/>
        <v>14281900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569</v>
      </c>
    </row>
    <row r="30" spans="1:9" ht="15" x14ac:dyDescent="0.25">
      <c r="A30" s="12" t="s">
        <v>23</v>
      </c>
      <c r="B30" s="13">
        <v>133</v>
      </c>
      <c r="C30" s="14">
        <f t="shared" si="3"/>
        <v>33000</v>
      </c>
      <c r="D30" s="15">
        <f t="shared" si="4"/>
        <v>4389000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133</v>
      </c>
    </row>
    <row r="31" spans="1:9" ht="15" x14ac:dyDescent="0.25">
      <c r="A31" s="12" t="s">
        <v>24</v>
      </c>
      <c r="B31" s="13">
        <v>401</v>
      </c>
      <c r="C31" s="14">
        <f t="shared" si="3"/>
        <v>36900</v>
      </c>
      <c r="D31" s="15">
        <f t="shared" si="4"/>
        <v>14796900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401</v>
      </c>
    </row>
    <row r="32" spans="1:9" s="2" customFormat="1" ht="15" x14ac:dyDescent="0.25">
      <c r="A32" s="12" t="s">
        <v>25</v>
      </c>
      <c r="B32" s="17">
        <f>SUM(B25:B31)</f>
        <v>5525</v>
      </c>
      <c r="C32" s="18"/>
      <c r="D32" s="19">
        <f t="shared" ref="D32:I32" si="6">SUM(D25:D31)</f>
        <v>78778300</v>
      </c>
      <c r="E32" s="17">
        <f t="shared" si="6"/>
        <v>72</v>
      </c>
      <c r="F32" s="17">
        <f t="shared" si="6"/>
        <v>697</v>
      </c>
      <c r="G32" s="17">
        <f t="shared" si="6"/>
        <v>2</v>
      </c>
      <c r="H32" s="17">
        <f t="shared" si="6"/>
        <v>0</v>
      </c>
      <c r="I32" s="17">
        <f t="shared" si="6"/>
        <v>6296</v>
      </c>
    </row>
    <row r="33" spans="1:12" ht="15" x14ac:dyDescent="0.25">
      <c r="A33" s="20" t="s">
        <v>26</v>
      </c>
      <c r="B33" s="21"/>
      <c r="C33" s="21"/>
      <c r="D33" s="22">
        <v>4700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78783000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5101</v>
      </c>
      <c r="C37" s="14">
        <f t="shared" si="7"/>
        <v>9200</v>
      </c>
      <c r="D37" s="15">
        <f t="shared" ref="D37:D43" si="9">+D13+D25</f>
        <v>46929200</v>
      </c>
      <c r="E37" s="16">
        <f t="shared" ref="E37:H43" si="10">E25+E13</f>
        <v>127</v>
      </c>
      <c r="F37" s="16">
        <f t="shared" si="10"/>
        <v>771</v>
      </c>
      <c r="G37" s="16">
        <f t="shared" si="10"/>
        <v>0</v>
      </c>
      <c r="H37" s="16">
        <f t="shared" si="10"/>
        <v>0</v>
      </c>
      <c r="I37" s="16">
        <f>B37+E37+F37+G37+H37</f>
        <v>5999</v>
      </c>
      <c r="J37" s="26"/>
      <c r="K37" s="26"/>
    </row>
    <row r="38" spans="1:12" ht="15" x14ac:dyDescent="0.25">
      <c r="A38" s="12" t="s">
        <v>19</v>
      </c>
      <c r="B38" s="16">
        <f t="shared" si="8"/>
        <v>938</v>
      </c>
      <c r="C38" s="14">
        <f t="shared" si="7"/>
        <v>9700</v>
      </c>
      <c r="D38" s="15">
        <f t="shared" si="9"/>
        <v>9098600</v>
      </c>
      <c r="E38" s="16">
        <f t="shared" si="10"/>
        <v>0</v>
      </c>
      <c r="F38" s="16">
        <f t="shared" si="10"/>
        <v>559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1499</v>
      </c>
      <c r="J38" s="26"/>
      <c r="K38" s="26"/>
    </row>
    <row r="39" spans="1:12" ht="15" x14ac:dyDescent="0.25">
      <c r="A39" s="12" t="s">
        <v>20</v>
      </c>
      <c r="B39" s="16">
        <f t="shared" si="8"/>
        <v>1533</v>
      </c>
      <c r="C39" s="14">
        <f t="shared" si="7"/>
        <v>10500</v>
      </c>
      <c r="D39" s="15">
        <f t="shared" si="9"/>
        <v>16096500</v>
      </c>
      <c r="E39" s="16">
        <f t="shared" si="10"/>
        <v>3</v>
      </c>
      <c r="F39" s="16">
        <f t="shared" si="10"/>
        <v>1</v>
      </c>
      <c r="G39" s="16">
        <f t="shared" ref="G39:H39" si="13">G27+G15</f>
        <v>2</v>
      </c>
      <c r="H39" s="16">
        <f t="shared" si="13"/>
        <v>0</v>
      </c>
      <c r="I39" s="16">
        <f t="shared" si="12"/>
        <v>1539</v>
      </c>
      <c r="J39" s="26"/>
      <c r="K39" s="26"/>
    </row>
    <row r="40" spans="1:12" ht="15" x14ac:dyDescent="0.25">
      <c r="A40" s="12" t="s">
        <v>21</v>
      </c>
      <c r="B40" s="16">
        <f t="shared" si="8"/>
        <v>1131</v>
      </c>
      <c r="C40" s="14">
        <f t="shared" si="7"/>
        <v>14900</v>
      </c>
      <c r="D40" s="15">
        <f t="shared" si="9"/>
        <v>16851900</v>
      </c>
      <c r="E40" s="16">
        <f t="shared" si="10"/>
        <v>5</v>
      </c>
      <c r="F40" s="16">
        <f t="shared" si="10"/>
        <v>28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1164</v>
      </c>
      <c r="J40" s="26"/>
      <c r="K40" s="26"/>
    </row>
    <row r="41" spans="1:12" ht="15" x14ac:dyDescent="0.25">
      <c r="A41" s="12" t="s">
        <v>22</v>
      </c>
      <c r="B41" s="16">
        <f t="shared" si="8"/>
        <v>1071</v>
      </c>
      <c r="C41" s="14">
        <f t="shared" si="7"/>
        <v>25100</v>
      </c>
      <c r="D41" s="15">
        <f t="shared" si="9"/>
        <v>26882100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1071</v>
      </c>
      <c r="J41" s="26"/>
      <c r="K41" s="26"/>
    </row>
    <row r="42" spans="1:12" ht="15" x14ac:dyDescent="0.25">
      <c r="A42" s="12" t="s">
        <v>23</v>
      </c>
      <c r="B42" s="16">
        <f t="shared" si="8"/>
        <v>236</v>
      </c>
      <c r="C42" s="14">
        <f t="shared" si="7"/>
        <v>33000</v>
      </c>
      <c r="D42" s="15">
        <f t="shared" si="9"/>
        <v>7788000</v>
      </c>
      <c r="E42" s="16">
        <f t="shared" si="10"/>
        <v>0</v>
      </c>
      <c r="F42" s="16">
        <f>F30+F18</f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236</v>
      </c>
      <c r="J42" s="26"/>
      <c r="K42" s="26"/>
    </row>
    <row r="43" spans="1:12" ht="15" x14ac:dyDescent="0.25">
      <c r="A43" s="12" t="s">
        <v>24</v>
      </c>
      <c r="B43" s="16">
        <f t="shared" si="8"/>
        <v>757</v>
      </c>
      <c r="C43" s="14">
        <f t="shared" si="7"/>
        <v>36900</v>
      </c>
      <c r="D43" s="15">
        <f t="shared" si="9"/>
        <v>27933300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757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10767</v>
      </c>
      <c r="C44" s="18"/>
      <c r="D44" s="19">
        <f t="shared" ref="D44:F44" si="18">SUM(D37:D43)</f>
        <v>151579600</v>
      </c>
      <c r="E44" s="17">
        <f t="shared" si="18"/>
        <v>135</v>
      </c>
      <c r="F44" s="17">
        <f t="shared" si="18"/>
        <v>1359</v>
      </c>
      <c r="G44" s="17">
        <f>SUM(G37:G43)</f>
        <v>4</v>
      </c>
      <c r="H44" s="17">
        <f>SUM(H37:H43)</f>
        <v>0</v>
      </c>
      <c r="I44" s="17">
        <f>SUM(I37:I43)</f>
        <v>12265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13400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151593000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379</v>
      </c>
      <c r="D52" s="34">
        <f>(C52*B52)</f>
        <v>3486800</v>
      </c>
      <c r="E52" s="20"/>
      <c r="F52" s="32" t="s">
        <v>18</v>
      </c>
      <c r="G52" s="33">
        <f>B52-2300</f>
        <v>6900</v>
      </c>
      <c r="H52" s="13">
        <v>304</v>
      </c>
      <c r="I52" s="34">
        <f>(H52*G52)</f>
        <v>2097600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117</v>
      </c>
      <c r="D53" s="34">
        <f t="shared" ref="D53:D58" si="20">(C53*B53)</f>
        <v>1134900</v>
      </c>
      <c r="E53" s="20"/>
      <c r="F53" s="32" t="s">
        <v>19</v>
      </c>
      <c r="G53" s="33">
        <f>B53-2300</f>
        <v>7400</v>
      </c>
      <c r="H53" s="13">
        <v>120</v>
      </c>
      <c r="I53" s="34">
        <f t="shared" ref="I53:I58" si="21">(H53*G53)</f>
        <v>888000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118</v>
      </c>
      <c r="D54" s="34">
        <f t="shared" si="20"/>
        <v>1239000</v>
      </c>
      <c r="E54" s="20"/>
      <c r="F54" s="32" t="s">
        <v>20</v>
      </c>
      <c r="G54" s="33">
        <f>B54-2900</f>
        <v>7600</v>
      </c>
      <c r="H54" s="13">
        <v>69</v>
      </c>
      <c r="I54" s="34">
        <f t="shared" si="21"/>
        <v>524400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118</v>
      </c>
      <c r="D55" s="34">
        <f t="shared" si="20"/>
        <v>1758200</v>
      </c>
      <c r="E55" s="20"/>
      <c r="F55" s="32" t="s">
        <v>21</v>
      </c>
      <c r="G55" s="33">
        <f>B55-3100</f>
        <v>11800</v>
      </c>
      <c r="H55" s="13">
        <v>90</v>
      </c>
      <c r="I55" s="34">
        <f t="shared" si="21"/>
        <v>1062000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344</v>
      </c>
      <c r="D56" s="34">
        <f t="shared" si="20"/>
        <v>8634400</v>
      </c>
      <c r="E56" s="20"/>
      <c r="F56" s="32" t="s">
        <v>22</v>
      </c>
      <c r="G56" s="33">
        <f>B56-3100</f>
        <v>22000</v>
      </c>
      <c r="H56" s="13">
        <v>300</v>
      </c>
      <c r="I56" s="34">
        <f t="shared" si="21"/>
        <v>6600000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51</v>
      </c>
      <c r="D57" s="34">
        <f t="shared" si="20"/>
        <v>1683000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20</v>
      </c>
      <c r="D58" s="34">
        <f t="shared" si="20"/>
        <v>738000</v>
      </c>
      <c r="E58" s="20"/>
      <c r="F58" s="32" t="s">
        <v>24</v>
      </c>
      <c r="G58" s="33">
        <f>B58-3100</f>
        <v>33800</v>
      </c>
      <c r="H58" s="13">
        <v>10</v>
      </c>
      <c r="I58" s="34">
        <f t="shared" si="21"/>
        <v>338000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1147</v>
      </c>
      <c r="D59" s="36">
        <f>SUM(D52:D58)</f>
        <v>18674300</v>
      </c>
      <c r="E59" s="37"/>
      <c r="F59" s="116" t="s">
        <v>39</v>
      </c>
      <c r="G59" s="116"/>
      <c r="H59" s="35">
        <f>SUM(H52:H58)</f>
        <v>936</v>
      </c>
      <c r="I59" s="36">
        <f>SUM(I52:I58)</f>
        <v>12795700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2441</v>
      </c>
      <c r="D77" s="95">
        <f>B77*C77</f>
        <v>5614300</v>
      </c>
      <c r="E77" s="3"/>
      <c r="F77" s="57" t="s">
        <v>18</v>
      </c>
      <c r="G77" s="58">
        <f t="shared" ref="G77:G83" si="24">B37</f>
        <v>5101</v>
      </c>
      <c r="H77" s="59">
        <f t="shared" ref="H77:H83" si="25">G77*200</f>
        <v>1020200</v>
      </c>
      <c r="I77" s="60">
        <f>G77*100</f>
        <v>510100</v>
      </c>
      <c r="J77" s="61">
        <f>G77*400</f>
        <v>2040400</v>
      </c>
      <c r="K77" s="92">
        <f>G77*200</f>
        <v>1020200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440</v>
      </c>
      <c r="D78" s="95">
        <f t="shared" ref="D78:D83" si="26">B78*C78</f>
        <v>1012000</v>
      </c>
      <c r="E78" s="3"/>
      <c r="F78" s="57" t="s">
        <v>19</v>
      </c>
      <c r="G78" s="58">
        <f t="shared" si="24"/>
        <v>938</v>
      </c>
      <c r="H78" s="59">
        <f t="shared" si="25"/>
        <v>187600</v>
      </c>
      <c r="I78" s="60">
        <f>G78*300</f>
        <v>281400</v>
      </c>
      <c r="J78" s="61">
        <f>G78*400</f>
        <v>375200</v>
      </c>
      <c r="K78" s="92">
        <f>G78*200</f>
        <v>187600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755</v>
      </c>
      <c r="D79" s="95">
        <f t="shared" si="26"/>
        <v>2189500</v>
      </c>
      <c r="E79" s="3"/>
      <c r="F79" s="57" t="s">
        <v>20</v>
      </c>
      <c r="G79" s="58">
        <f t="shared" si="24"/>
        <v>1533</v>
      </c>
      <c r="H79" s="59">
        <f t="shared" si="25"/>
        <v>306600</v>
      </c>
      <c r="I79" s="60">
        <f>G79*300</f>
        <v>459900</v>
      </c>
      <c r="J79" s="61">
        <f>G79*400</f>
        <v>613200</v>
      </c>
      <c r="K79" s="92">
        <f>G79*200</f>
        <v>306600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536</v>
      </c>
      <c r="D80" s="95">
        <f t="shared" si="26"/>
        <v>1661600</v>
      </c>
      <c r="E80" s="3"/>
      <c r="F80" s="57" t="s">
        <v>21</v>
      </c>
      <c r="G80" s="58">
        <f t="shared" si="24"/>
        <v>1131</v>
      </c>
      <c r="H80" s="59">
        <f t="shared" si="25"/>
        <v>226200</v>
      </c>
      <c r="I80" s="60">
        <f>G80*300</f>
        <v>339300</v>
      </c>
      <c r="J80" s="61">
        <f>G80*200</f>
        <v>226200</v>
      </c>
      <c r="K80" s="92">
        <f>G80*100</f>
        <v>113100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517</v>
      </c>
      <c r="D81" s="95">
        <f t="shared" si="26"/>
        <v>1602700</v>
      </c>
      <c r="E81" s="3"/>
      <c r="F81" s="57" t="s">
        <v>22</v>
      </c>
      <c r="G81" s="58">
        <f t="shared" si="24"/>
        <v>1071</v>
      </c>
      <c r="H81" s="59">
        <f t="shared" si="25"/>
        <v>214200</v>
      </c>
      <c r="I81" s="60">
        <f>G81*300</f>
        <v>321300</v>
      </c>
      <c r="J81" s="61">
        <f>G81*600</f>
        <v>642600</v>
      </c>
      <c r="K81" s="92">
        <f>G81*300</f>
        <v>321300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116</v>
      </c>
      <c r="D82" s="95">
        <f t="shared" si="26"/>
        <v>359600</v>
      </c>
      <c r="E82" s="3"/>
      <c r="F82" s="57" t="s">
        <v>23</v>
      </c>
      <c r="G82" s="58">
        <f t="shared" si="24"/>
        <v>236</v>
      </c>
      <c r="H82" s="59">
        <f t="shared" si="25"/>
        <v>47200</v>
      </c>
      <c r="I82" s="60">
        <f>G82*300</f>
        <v>70800</v>
      </c>
      <c r="J82" s="61">
        <f>G82*800</f>
        <v>188800</v>
      </c>
      <c r="K82" s="92">
        <f t="shared" ref="K82:K83" si="27">G82*400</f>
        <v>94400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351</v>
      </c>
      <c r="D83" s="95">
        <f t="shared" si="26"/>
        <v>1088100</v>
      </c>
      <c r="E83" s="3"/>
      <c r="F83" s="57" t="s">
        <v>24</v>
      </c>
      <c r="G83" s="58">
        <f t="shared" si="24"/>
        <v>757</v>
      </c>
      <c r="H83" s="59">
        <f t="shared" si="25"/>
        <v>151400</v>
      </c>
      <c r="I83" s="60">
        <f>G83*200</f>
        <v>151400</v>
      </c>
      <c r="J83" s="61">
        <f>G83*800</f>
        <v>605600</v>
      </c>
      <c r="K83" s="92">
        <f t="shared" si="27"/>
        <v>302800</v>
      </c>
    </row>
    <row r="84" spans="1:12" ht="20.100000000000001" customHeight="1" x14ac:dyDescent="0.25">
      <c r="A84" s="119" t="s">
        <v>54</v>
      </c>
      <c r="B84" s="119"/>
      <c r="C84" s="62">
        <f>SUM(C77:C83)</f>
        <v>5156</v>
      </c>
      <c r="D84" s="97">
        <f>SUM(D77:D83)</f>
        <v>13527800</v>
      </c>
      <c r="E84" s="3"/>
      <c r="F84" s="64" t="s">
        <v>55</v>
      </c>
      <c r="G84" s="65">
        <f>SUM(G77:G83)</f>
        <v>10767</v>
      </c>
      <c r="H84" s="66">
        <f>SUM(H77:H83)</f>
        <v>2153400</v>
      </c>
      <c r="I84" s="67">
        <f>SUM(I77:I83)</f>
        <v>2134200</v>
      </c>
      <c r="J84" s="68">
        <f>SUM(J77:J83)</f>
        <v>4692000</v>
      </c>
      <c r="K84" s="93">
        <f>SUM(K77:K83)</f>
        <v>2346000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151593000</v>
      </c>
      <c r="C88" s="110"/>
      <c r="D88" s="46"/>
      <c r="E88" s="111" t="s">
        <v>57</v>
      </c>
      <c r="F88" s="111"/>
      <c r="G88" s="72">
        <f>D59+I59</f>
        <v>31470000</v>
      </c>
      <c r="H88" s="111" t="s">
        <v>58</v>
      </c>
      <c r="I88" s="111"/>
      <c r="J88" s="73">
        <f>C59+H59+E44+F44+G44</f>
        <v>3581</v>
      </c>
    </row>
    <row r="89" spans="1:12" ht="24" x14ac:dyDescent="0.25">
      <c r="A89" s="74" t="s">
        <v>59</v>
      </c>
      <c r="B89" s="112">
        <f>D59+I59+H72</f>
        <v>31470000</v>
      </c>
      <c r="C89" s="112"/>
      <c r="D89" s="75"/>
      <c r="E89" s="111" t="s">
        <v>60</v>
      </c>
      <c r="F89" s="111"/>
      <c r="G89" s="72">
        <f>D44</f>
        <v>151579600</v>
      </c>
      <c r="H89" s="111" t="s">
        <v>61</v>
      </c>
      <c r="I89" s="111"/>
      <c r="J89" s="73">
        <f>I44</f>
        <v>12265</v>
      </c>
    </row>
    <row r="90" spans="1:12" ht="17.25" customHeight="1" x14ac:dyDescent="0.25">
      <c r="A90" s="76" t="s">
        <v>62</v>
      </c>
      <c r="B90" s="103">
        <f>D84</f>
        <v>13527800</v>
      </c>
      <c r="C90" s="103"/>
      <c r="D90" s="75"/>
      <c r="E90" s="104" t="s">
        <v>63</v>
      </c>
      <c r="F90" s="105"/>
      <c r="G90" s="77">
        <f>IF(G89=0,0,G88/G89)</f>
        <v>0.20761368944105935</v>
      </c>
      <c r="H90" s="104" t="s">
        <v>63</v>
      </c>
      <c r="I90" s="105"/>
      <c r="J90" s="77">
        <f>IF(J89=0,0,J88/J89)</f>
        <v>0.29196901752955562</v>
      </c>
    </row>
    <row r="91" spans="1:12" ht="17.25" customHeight="1" x14ac:dyDescent="0.25">
      <c r="A91" s="25" t="s">
        <v>64</v>
      </c>
      <c r="B91" s="106">
        <f>B88-B89-B90</f>
        <v>106595200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2153400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2134200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4692000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2346000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98"/>
  <sheetViews>
    <sheetView topLeftCell="A100" zoomScaleNormal="100" workbookViewId="0">
      <selection activeCell="D130" sqref="D13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+RIDYM!B7+4</f>
        <v>42648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2643</v>
      </c>
      <c r="C13" s="14">
        <f>RIDYM!C13</f>
        <v>9200</v>
      </c>
      <c r="D13" s="15">
        <f t="shared" ref="D13:D19" si="0">+C13*B13</f>
        <v>24315600</v>
      </c>
      <c r="E13" s="13">
        <v>70</v>
      </c>
      <c r="F13" s="13">
        <v>390</v>
      </c>
      <c r="G13" s="13">
        <v>4</v>
      </c>
      <c r="H13" s="13">
        <v>0</v>
      </c>
      <c r="I13" s="16">
        <f>B13+E13+F13+G13+H13</f>
        <v>3107</v>
      </c>
    </row>
    <row r="14" spans="1:12" ht="15" x14ac:dyDescent="0.25">
      <c r="A14" s="12" t="s">
        <v>19</v>
      </c>
      <c r="B14" s="13">
        <v>490</v>
      </c>
      <c r="C14" s="14">
        <f>RIDYM!C14</f>
        <v>9700</v>
      </c>
      <c r="D14" s="15">
        <f t="shared" si="0"/>
        <v>4753000</v>
      </c>
      <c r="E14" s="13">
        <v>0</v>
      </c>
      <c r="F14" s="13">
        <v>269</v>
      </c>
      <c r="G14" s="13">
        <v>0</v>
      </c>
      <c r="H14" s="13">
        <v>0</v>
      </c>
      <c r="I14" s="16">
        <f t="shared" ref="I14:I19" si="1">B14+E14+F14+G14+H14</f>
        <v>759</v>
      </c>
    </row>
    <row r="15" spans="1:12" ht="15" x14ac:dyDescent="0.25">
      <c r="A15" s="12" t="s">
        <v>20</v>
      </c>
      <c r="B15" s="13">
        <v>821</v>
      </c>
      <c r="C15" s="14">
        <f>RIDYM!C15</f>
        <v>10500</v>
      </c>
      <c r="D15" s="15">
        <f t="shared" si="0"/>
        <v>8620500</v>
      </c>
      <c r="E15" s="13">
        <v>3</v>
      </c>
      <c r="F15" s="13">
        <v>2</v>
      </c>
      <c r="G15" s="13">
        <v>0</v>
      </c>
      <c r="H15" s="13">
        <v>0</v>
      </c>
      <c r="I15" s="16">
        <f t="shared" si="1"/>
        <v>826</v>
      </c>
    </row>
    <row r="16" spans="1:12" ht="15" x14ac:dyDescent="0.25">
      <c r="A16" s="12" t="s">
        <v>21</v>
      </c>
      <c r="B16" s="13">
        <v>540</v>
      </c>
      <c r="C16" s="14">
        <f>RIDYM!C16</f>
        <v>14900</v>
      </c>
      <c r="D16" s="15">
        <f t="shared" si="0"/>
        <v>8046000</v>
      </c>
      <c r="E16" s="13">
        <v>4</v>
      </c>
      <c r="F16" s="13">
        <v>12</v>
      </c>
      <c r="G16" s="13">
        <v>0</v>
      </c>
      <c r="H16" s="13">
        <v>0</v>
      </c>
      <c r="I16" s="16">
        <f t="shared" si="1"/>
        <v>556</v>
      </c>
    </row>
    <row r="17" spans="1:9" ht="15" x14ac:dyDescent="0.25">
      <c r="A17" s="12" t="s">
        <v>22</v>
      </c>
      <c r="B17" s="13">
        <v>555</v>
      </c>
      <c r="C17" s="14">
        <f>RIDYM!C17</f>
        <v>25100</v>
      </c>
      <c r="D17" s="15">
        <f t="shared" si="0"/>
        <v>13930500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555</v>
      </c>
    </row>
    <row r="18" spans="1:9" ht="15" x14ac:dyDescent="0.25">
      <c r="A18" s="12" t="s">
        <v>23</v>
      </c>
      <c r="B18" s="13">
        <v>129</v>
      </c>
      <c r="C18" s="14">
        <f>RIDYM!C18</f>
        <v>33000</v>
      </c>
      <c r="D18" s="15">
        <f t="shared" si="0"/>
        <v>4257000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129</v>
      </c>
    </row>
    <row r="19" spans="1:9" ht="15" x14ac:dyDescent="0.25">
      <c r="A19" s="12" t="s">
        <v>24</v>
      </c>
      <c r="B19" s="13">
        <v>392</v>
      </c>
      <c r="C19" s="14">
        <f>RIDYM!C19</f>
        <v>36900</v>
      </c>
      <c r="D19" s="15">
        <f t="shared" si="0"/>
        <v>14464800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392</v>
      </c>
    </row>
    <row r="20" spans="1:9" s="2" customFormat="1" ht="15" x14ac:dyDescent="0.25">
      <c r="A20" s="12" t="s">
        <v>25</v>
      </c>
      <c r="B20" s="17">
        <f>SUM(B13:B19)</f>
        <v>5570</v>
      </c>
      <c r="C20" s="18"/>
      <c r="D20" s="19">
        <f t="shared" ref="D20:I20" si="2">SUM(D13:D19)</f>
        <v>78387400</v>
      </c>
      <c r="E20" s="17">
        <f t="shared" si="2"/>
        <v>77</v>
      </c>
      <c r="F20" s="17">
        <f t="shared" si="2"/>
        <v>673</v>
      </c>
      <c r="G20" s="17">
        <f t="shared" si="2"/>
        <v>4</v>
      </c>
      <c r="H20" s="17">
        <f t="shared" si="2"/>
        <v>0</v>
      </c>
      <c r="I20" s="17">
        <f t="shared" si="2"/>
        <v>6324</v>
      </c>
    </row>
    <row r="21" spans="1:9" ht="15" x14ac:dyDescent="0.25">
      <c r="A21" s="20" t="s">
        <v>26</v>
      </c>
      <c r="B21" s="21"/>
      <c r="C21" s="21"/>
      <c r="D21" s="22">
        <v>1900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78389300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2673</v>
      </c>
      <c r="C25" s="14">
        <f t="shared" si="3"/>
        <v>9200</v>
      </c>
      <c r="D25" s="15">
        <f t="shared" ref="D25:D31" si="4">+C25*B25</f>
        <v>24591600</v>
      </c>
      <c r="E25" s="13">
        <v>74</v>
      </c>
      <c r="F25" s="13">
        <v>415</v>
      </c>
      <c r="G25" s="13">
        <v>4</v>
      </c>
      <c r="H25" s="13">
        <v>0</v>
      </c>
      <c r="I25" s="16">
        <f>B25+E25+F25+G25+H25</f>
        <v>3166</v>
      </c>
    </row>
    <row r="26" spans="1:9" ht="15" x14ac:dyDescent="0.25">
      <c r="A26" s="12" t="s">
        <v>19</v>
      </c>
      <c r="B26" s="13">
        <v>468</v>
      </c>
      <c r="C26" s="14">
        <f t="shared" si="3"/>
        <v>9700</v>
      </c>
      <c r="D26" s="15">
        <f t="shared" si="4"/>
        <v>4539600</v>
      </c>
      <c r="E26" s="13">
        <v>0</v>
      </c>
      <c r="F26" s="13">
        <v>293</v>
      </c>
      <c r="G26" s="13">
        <v>0</v>
      </c>
      <c r="H26" s="13">
        <v>0</v>
      </c>
      <c r="I26" s="16">
        <f t="shared" ref="I26:I31" si="5">B26+E26+F26+G26+H26</f>
        <v>761</v>
      </c>
    </row>
    <row r="27" spans="1:9" ht="15" x14ac:dyDescent="0.25">
      <c r="A27" s="12" t="s">
        <v>20</v>
      </c>
      <c r="B27" s="13">
        <v>831</v>
      </c>
      <c r="C27" s="14">
        <f t="shared" si="3"/>
        <v>10500</v>
      </c>
      <c r="D27" s="15">
        <f t="shared" si="4"/>
        <v>8725500</v>
      </c>
      <c r="E27" s="13">
        <v>2</v>
      </c>
      <c r="F27" s="13">
        <v>2</v>
      </c>
      <c r="G27" s="13">
        <v>0</v>
      </c>
      <c r="H27" s="13">
        <v>0</v>
      </c>
      <c r="I27" s="16">
        <f t="shared" si="5"/>
        <v>835</v>
      </c>
    </row>
    <row r="28" spans="1:9" ht="15" x14ac:dyDescent="0.25">
      <c r="A28" s="12" t="s">
        <v>21</v>
      </c>
      <c r="B28" s="13">
        <v>594</v>
      </c>
      <c r="C28" s="14">
        <f t="shared" si="3"/>
        <v>14900</v>
      </c>
      <c r="D28" s="15">
        <f t="shared" si="4"/>
        <v>8850600</v>
      </c>
      <c r="E28" s="13">
        <v>2</v>
      </c>
      <c r="F28" s="13">
        <v>13</v>
      </c>
      <c r="G28" s="13">
        <v>0</v>
      </c>
      <c r="H28" s="13">
        <v>0</v>
      </c>
      <c r="I28" s="16">
        <f t="shared" si="5"/>
        <v>609</v>
      </c>
    </row>
    <row r="29" spans="1:9" ht="15" x14ac:dyDescent="0.25">
      <c r="A29" s="12" t="s">
        <v>22</v>
      </c>
      <c r="B29" s="13">
        <v>546</v>
      </c>
      <c r="C29" s="14">
        <f t="shared" si="3"/>
        <v>25100</v>
      </c>
      <c r="D29" s="15">
        <f t="shared" si="4"/>
        <v>13704600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546</v>
      </c>
    </row>
    <row r="30" spans="1:9" ht="15" x14ac:dyDescent="0.25">
      <c r="A30" s="12" t="s">
        <v>23</v>
      </c>
      <c r="B30" s="13">
        <v>130</v>
      </c>
      <c r="C30" s="14">
        <f t="shared" si="3"/>
        <v>33000</v>
      </c>
      <c r="D30" s="15">
        <f t="shared" si="4"/>
        <v>4290000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130</v>
      </c>
    </row>
    <row r="31" spans="1:9" ht="15" x14ac:dyDescent="0.25">
      <c r="A31" s="12" t="s">
        <v>24</v>
      </c>
      <c r="B31" s="13">
        <v>390</v>
      </c>
      <c r="C31" s="14">
        <f t="shared" si="3"/>
        <v>36900</v>
      </c>
      <c r="D31" s="15">
        <f t="shared" si="4"/>
        <v>14391000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390</v>
      </c>
    </row>
    <row r="32" spans="1:9" s="2" customFormat="1" ht="15" x14ac:dyDescent="0.25">
      <c r="A32" s="12" t="s">
        <v>25</v>
      </c>
      <c r="B32" s="17">
        <f>SUM(B25:B31)</f>
        <v>5632</v>
      </c>
      <c r="C32" s="18"/>
      <c r="D32" s="19">
        <f t="shared" ref="D32:I32" si="6">SUM(D25:D31)</f>
        <v>79092900</v>
      </c>
      <c r="E32" s="17">
        <f t="shared" si="6"/>
        <v>78</v>
      </c>
      <c r="F32" s="17">
        <f t="shared" si="6"/>
        <v>723</v>
      </c>
      <c r="G32" s="17">
        <f t="shared" si="6"/>
        <v>4</v>
      </c>
      <c r="H32" s="17">
        <f t="shared" si="6"/>
        <v>0</v>
      </c>
      <c r="I32" s="17">
        <f t="shared" si="6"/>
        <v>6437</v>
      </c>
    </row>
    <row r="33" spans="1:12" ht="15" x14ac:dyDescent="0.25">
      <c r="A33" s="20" t="s">
        <v>26</v>
      </c>
      <c r="B33" s="21"/>
      <c r="C33" s="21"/>
      <c r="D33" s="22">
        <v>4600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79097500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5316</v>
      </c>
      <c r="C37" s="14">
        <f t="shared" si="7"/>
        <v>9200</v>
      </c>
      <c r="D37" s="15">
        <f t="shared" ref="D37:D43" si="9">+D13+D25</f>
        <v>48907200</v>
      </c>
      <c r="E37" s="16">
        <f t="shared" ref="E37:H43" si="10">E25+E13</f>
        <v>144</v>
      </c>
      <c r="F37" s="16">
        <f t="shared" si="10"/>
        <v>805</v>
      </c>
      <c r="G37" s="16">
        <f t="shared" si="10"/>
        <v>8</v>
      </c>
      <c r="H37" s="16">
        <f t="shared" si="10"/>
        <v>0</v>
      </c>
      <c r="I37" s="16">
        <f>B37+E37+F37+G37+H37</f>
        <v>6273</v>
      </c>
      <c r="J37" s="26"/>
      <c r="K37" s="26"/>
    </row>
    <row r="38" spans="1:12" ht="15" x14ac:dyDescent="0.25">
      <c r="A38" s="12" t="s">
        <v>19</v>
      </c>
      <c r="B38" s="16">
        <f t="shared" si="8"/>
        <v>958</v>
      </c>
      <c r="C38" s="14">
        <f t="shared" si="7"/>
        <v>9700</v>
      </c>
      <c r="D38" s="15">
        <f t="shared" si="9"/>
        <v>9292600</v>
      </c>
      <c r="E38" s="16">
        <f t="shared" si="10"/>
        <v>0</v>
      </c>
      <c r="F38" s="16">
        <f t="shared" si="10"/>
        <v>562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1520</v>
      </c>
      <c r="J38" s="26"/>
      <c r="K38" s="26"/>
    </row>
    <row r="39" spans="1:12" ht="15" x14ac:dyDescent="0.25">
      <c r="A39" s="12" t="s">
        <v>20</v>
      </c>
      <c r="B39" s="16">
        <f t="shared" si="8"/>
        <v>1652</v>
      </c>
      <c r="C39" s="14">
        <f t="shared" si="7"/>
        <v>10500</v>
      </c>
      <c r="D39" s="15">
        <f t="shared" si="9"/>
        <v>17346000</v>
      </c>
      <c r="E39" s="16">
        <f t="shared" si="10"/>
        <v>5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1661</v>
      </c>
      <c r="J39" s="26"/>
      <c r="K39" s="26"/>
    </row>
    <row r="40" spans="1:12" ht="15" x14ac:dyDescent="0.25">
      <c r="A40" s="12" t="s">
        <v>21</v>
      </c>
      <c r="B40" s="16">
        <f t="shared" si="8"/>
        <v>1134</v>
      </c>
      <c r="C40" s="14">
        <f t="shared" si="7"/>
        <v>14900</v>
      </c>
      <c r="D40" s="15">
        <f t="shared" si="9"/>
        <v>16896600</v>
      </c>
      <c r="E40" s="16">
        <f t="shared" si="10"/>
        <v>6</v>
      </c>
      <c r="F40" s="16">
        <f t="shared" si="10"/>
        <v>25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1165</v>
      </c>
      <c r="J40" s="26"/>
      <c r="K40" s="26"/>
    </row>
    <row r="41" spans="1:12" ht="15" x14ac:dyDescent="0.25">
      <c r="A41" s="12" t="s">
        <v>22</v>
      </c>
      <c r="B41" s="16">
        <f t="shared" si="8"/>
        <v>1101</v>
      </c>
      <c r="C41" s="14">
        <f t="shared" si="7"/>
        <v>25100</v>
      </c>
      <c r="D41" s="15">
        <f t="shared" si="9"/>
        <v>27635100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1101</v>
      </c>
      <c r="J41" s="26"/>
      <c r="K41" s="26"/>
    </row>
    <row r="42" spans="1:12" ht="15" x14ac:dyDescent="0.25">
      <c r="A42" s="12" t="s">
        <v>23</v>
      </c>
      <c r="B42" s="16">
        <f t="shared" si="8"/>
        <v>259</v>
      </c>
      <c r="C42" s="14">
        <f t="shared" si="7"/>
        <v>33000</v>
      </c>
      <c r="D42" s="15">
        <f t="shared" si="9"/>
        <v>8547000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259</v>
      </c>
      <c r="J42" s="26"/>
      <c r="K42" s="26"/>
    </row>
    <row r="43" spans="1:12" ht="15" x14ac:dyDescent="0.25">
      <c r="A43" s="12" t="s">
        <v>24</v>
      </c>
      <c r="B43" s="16">
        <f t="shared" si="8"/>
        <v>782</v>
      </c>
      <c r="C43" s="14">
        <f t="shared" si="7"/>
        <v>36900</v>
      </c>
      <c r="D43" s="15">
        <f t="shared" si="9"/>
        <v>28855800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782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11202</v>
      </c>
      <c r="C44" s="18"/>
      <c r="D44" s="19">
        <f t="shared" ref="D44:F44" si="18">SUM(D37:D43)</f>
        <v>157480300</v>
      </c>
      <c r="E44" s="17">
        <f t="shared" si="18"/>
        <v>155</v>
      </c>
      <c r="F44" s="17">
        <f t="shared" si="18"/>
        <v>1396</v>
      </c>
      <c r="G44" s="17">
        <f>SUM(G37:G43)</f>
        <v>8</v>
      </c>
      <c r="H44" s="17">
        <f>SUM(H37:H43)</f>
        <v>0</v>
      </c>
      <c r="I44" s="17">
        <f>SUM(I37:I43)</f>
        <v>12761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6500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157486800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394</v>
      </c>
      <c r="D52" s="34">
        <f>(C52*B52)</f>
        <v>3624800</v>
      </c>
      <c r="E52" s="20"/>
      <c r="F52" s="32" t="s">
        <v>18</v>
      </c>
      <c r="G52" s="33">
        <f>B52-2300</f>
        <v>6900</v>
      </c>
      <c r="H52" s="13">
        <v>345</v>
      </c>
      <c r="I52" s="34">
        <f>(H52*G52)</f>
        <v>2380500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137</v>
      </c>
      <c r="D53" s="34">
        <f t="shared" ref="D53:D58" si="20">(C53*B53)</f>
        <v>1328900</v>
      </c>
      <c r="E53" s="20"/>
      <c r="F53" s="32" t="s">
        <v>19</v>
      </c>
      <c r="G53" s="33">
        <f>B53-2300</f>
        <v>7400</v>
      </c>
      <c r="H53" s="13">
        <v>132</v>
      </c>
      <c r="I53" s="34">
        <f t="shared" ref="I53:I58" si="21">(H53*G53)</f>
        <v>976800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134</v>
      </c>
      <c r="D54" s="34">
        <f t="shared" si="20"/>
        <v>1407000</v>
      </c>
      <c r="E54" s="20"/>
      <c r="F54" s="32" t="s">
        <v>20</v>
      </c>
      <c r="G54" s="33">
        <f>B54-2900</f>
        <v>7600</v>
      </c>
      <c r="H54" s="13">
        <v>88</v>
      </c>
      <c r="I54" s="34">
        <f t="shared" si="21"/>
        <v>668800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126</v>
      </c>
      <c r="D55" s="34">
        <f t="shared" si="20"/>
        <v>1877400</v>
      </c>
      <c r="E55" s="20"/>
      <c r="F55" s="32" t="s">
        <v>21</v>
      </c>
      <c r="G55" s="33">
        <f>B55-3100</f>
        <v>11800</v>
      </c>
      <c r="H55" s="13">
        <v>109</v>
      </c>
      <c r="I55" s="34">
        <f t="shared" si="21"/>
        <v>1286200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383</v>
      </c>
      <c r="D56" s="34">
        <f t="shared" si="20"/>
        <v>9613300</v>
      </c>
      <c r="E56" s="20"/>
      <c r="F56" s="32" t="s">
        <v>22</v>
      </c>
      <c r="G56" s="33">
        <f>B56-3100</f>
        <v>22000</v>
      </c>
      <c r="H56" s="13">
        <v>292</v>
      </c>
      <c r="I56" s="34">
        <f t="shared" si="21"/>
        <v>6424000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47</v>
      </c>
      <c r="D57" s="34">
        <f t="shared" si="20"/>
        <v>1551000</v>
      </c>
      <c r="E57" s="20"/>
      <c r="F57" s="32" t="s">
        <v>23</v>
      </c>
      <c r="G57" s="33">
        <f>B57-3100</f>
        <v>29900</v>
      </c>
      <c r="H57" s="13">
        <v>38</v>
      </c>
      <c r="I57" s="34">
        <f t="shared" si="21"/>
        <v>1136200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9</v>
      </c>
      <c r="D58" s="34">
        <f t="shared" si="20"/>
        <v>332100</v>
      </c>
      <c r="E58" s="20"/>
      <c r="F58" s="32" t="s">
        <v>24</v>
      </c>
      <c r="G58" s="33">
        <f>B58-3100</f>
        <v>33800</v>
      </c>
      <c r="H58" s="13">
        <v>12</v>
      </c>
      <c r="I58" s="34">
        <f t="shared" si="21"/>
        <v>405600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1230</v>
      </c>
      <c r="D59" s="36">
        <f>SUM(D52:D58)</f>
        <v>19734500</v>
      </c>
      <c r="E59" s="37"/>
      <c r="F59" s="116" t="s">
        <v>39</v>
      </c>
      <c r="G59" s="116"/>
      <c r="H59" s="35">
        <f>SUM(H52:H58)</f>
        <v>1016</v>
      </c>
      <c r="I59" s="36">
        <f>SUM(I52:I58)</f>
        <v>13278100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2531</v>
      </c>
      <c r="D77" s="95">
        <f>B77*C77</f>
        <v>5821300</v>
      </c>
      <c r="E77" s="3"/>
      <c r="F77" s="57" t="s">
        <v>18</v>
      </c>
      <c r="G77" s="58">
        <f t="shared" ref="G77:G83" si="24">B37</f>
        <v>5316</v>
      </c>
      <c r="H77" s="59">
        <f t="shared" ref="H77:H83" si="25">G77*200</f>
        <v>1063200</v>
      </c>
      <c r="I77" s="60">
        <f>G77*100</f>
        <v>531600</v>
      </c>
      <c r="J77" s="61">
        <f>G77*400</f>
        <v>2126400</v>
      </c>
      <c r="K77" s="92">
        <f>G77*200</f>
        <v>1063200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454</v>
      </c>
      <c r="D78" s="95">
        <f t="shared" ref="D78:D83" si="26">B78*C78</f>
        <v>1044200</v>
      </c>
      <c r="E78" s="3"/>
      <c r="F78" s="57" t="s">
        <v>19</v>
      </c>
      <c r="G78" s="58">
        <f t="shared" si="24"/>
        <v>958</v>
      </c>
      <c r="H78" s="59">
        <f t="shared" si="25"/>
        <v>191600</v>
      </c>
      <c r="I78" s="60">
        <f>G78*300</f>
        <v>287400</v>
      </c>
      <c r="J78" s="61">
        <f>G78*400</f>
        <v>383200</v>
      </c>
      <c r="K78" s="92">
        <f>G78*200</f>
        <v>191600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769</v>
      </c>
      <c r="D79" s="95">
        <f t="shared" si="26"/>
        <v>2230100</v>
      </c>
      <c r="E79" s="3"/>
      <c r="F79" s="57" t="s">
        <v>20</v>
      </c>
      <c r="G79" s="58">
        <f t="shared" si="24"/>
        <v>1652</v>
      </c>
      <c r="H79" s="59">
        <f t="shared" si="25"/>
        <v>330400</v>
      </c>
      <c r="I79" s="60">
        <f>G79*300</f>
        <v>495600</v>
      </c>
      <c r="J79" s="61">
        <f>G79*400</f>
        <v>660800</v>
      </c>
      <c r="K79" s="92">
        <f>G79*200</f>
        <v>330400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553</v>
      </c>
      <c r="D80" s="95">
        <f t="shared" si="26"/>
        <v>1714300</v>
      </c>
      <c r="E80" s="3"/>
      <c r="F80" s="57" t="s">
        <v>21</v>
      </c>
      <c r="G80" s="58">
        <f t="shared" si="24"/>
        <v>1134</v>
      </c>
      <c r="H80" s="59">
        <f t="shared" si="25"/>
        <v>226800</v>
      </c>
      <c r="I80" s="60">
        <f>G80*300</f>
        <v>340200</v>
      </c>
      <c r="J80" s="61">
        <f>G80*200</f>
        <v>226800</v>
      </c>
      <c r="K80" s="92">
        <f>G80*100</f>
        <v>113400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481</v>
      </c>
      <c r="D81" s="95">
        <f t="shared" si="26"/>
        <v>1491100</v>
      </c>
      <c r="E81" s="3"/>
      <c r="F81" s="57" t="s">
        <v>22</v>
      </c>
      <c r="G81" s="58">
        <f t="shared" si="24"/>
        <v>1101</v>
      </c>
      <c r="H81" s="59">
        <f t="shared" si="25"/>
        <v>220200</v>
      </c>
      <c r="I81" s="60">
        <f>G81*300</f>
        <v>330300</v>
      </c>
      <c r="J81" s="61">
        <f>G81*600</f>
        <v>660600</v>
      </c>
      <c r="K81" s="92">
        <f>G81*300</f>
        <v>330300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115</v>
      </c>
      <c r="D82" s="95">
        <f t="shared" si="26"/>
        <v>356500</v>
      </c>
      <c r="E82" s="3"/>
      <c r="F82" s="57" t="s">
        <v>23</v>
      </c>
      <c r="G82" s="58">
        <f t="shared" si="24"/>
        <v>259</v>
      </c>
      <c r="H82" s="59">
        <f t="shared" si="25"/>
        <v>51800</v>
      </c>
      <c r="I82" s="60">
        <f>G82*300</f>
        <v>77700</v>
      </c>
      <c r="J82" s="61">
        <f>G82*800</f>
        <v>207200</v>
      </c>
      <c r="K82" s="92">
        <f t="shared" ref="K82:K83" si="27">G82*400</f>
        <v>103600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346</v>
      </c>
      <c r="D83" s="95">
        <f t="shared" si="26"/>
        <v>1072600</v>
      </c>
      <c r="E83" s="3"/>
      <c r="F83" s="57" t="s">
        <v>24</v>
      </c>
      <c r="G83" s="58">
        <f t="shared" si="24"/>
        <v>782</v>
      </c>
      <c r="H83" s="59">
        <f t="shared" si="25"/>
        <v>156400</v>
      </c>
      <c r="I83" s="60">
        <f>G83*200</f>
        <v>156400</v>
      </c>
      <c r="J83" s="61">
        <f>G83*800</f>
        <v>625600</v>
      </c>
      <c r="K83" s="92">
        <f t="shared" si="27"/>
        <v>312800</v>
      </c>
    </row>
    <row r="84" spans="1:12" ht="20.100000000000001" customHeight="1" x14ac:dyDescent="0.25">
      <c r="A84" s="119" t="s">
        <v>54</v>
      </c>
      <c r="B84" s="119"/>
      <c r="C84" s="62">
        <f>SUM(C77:C83)</f>
        <v>5249</v>
      </c>
      <c r="D84" s="97">
        <f>SUM(D77:D83)</f>
        <v>13730100</v>
      </c>
      <c r="E84" s="3"/>
      <c r="F84" s="64" t="s">
        <v>55</v>
      </c>
      <c r="G84" s="65">
        <f>SUM(G77:G83)</f>
        <v>11202</v>
      </c>
      <c r="H84" s="66">
        <f>SUM(H77:H83)</f>
        <v>2240400</v>
      </c>
      <c r="I84" s="67">
        <f>SUM(I77:I83)</f>
        <v>2219200</v>
      </c>
      <c r="J84" s="68">
        <f>SUM(J77:J83)</f>
        <v>4890600</v>
      </c>
      <c r="K84" s="93">
        <f>SUM(K77:K83)</f>
        <v>2445300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157486800</v>
      </c>
      <c r="C88" s="110"/>
      <c r="D88" s="46"/>
      <c r="E88" s="111" t="s">
        <v>57</v>
      </c>
      <c r="F88" s="111"/>
      <c r="G88" s="72">
        <f>D59+I59</f>
        <v>33012600</v>
      </c>
      <c r="H88" s="111" t="s">
        <v>58</v>
      </c>
      <c r="I88" s="111"/>
      <c r="J88" s="73">
        <f>C59+H59+E44+F44+G44</f>
        <v>3805</v>
      </c>
    </row>
    <row r="89" spans="1:12" ht="24" x14ac:dyDescent="0.25">
      <c r="A89" s="74" t="s">
        <v>59</v>
      </c>
      <c r="B89" s="112">
        <f>D59+I59+H72</f>
        <v>33012600</v>
      </c>
      <c r="C89" s="112"/>
      <c r="D89" s="75"/>
      <c r="E89" s="111" t="s">
        <v>60</v>
      </c>
      <c r="F89" s="111"/>
      <c r="G89" s="72">
        <f>D44</f>
        <v>157480300</v>
      </c>
      <c r="H89" s="111" t="s">
        <v>61</v>
      </c>
      <c r="I89" s="111"/>
      <c r="J89" s="73">
        <f>I44</f>
        <v>12761</v>
      </c>
    </row>
    <row r="90" spans="1:12" ht="17.25" customHeight="1" x14ac:dyDescent="0.25">
      <c r="A90" s="76" t="s">
        <v>62</v>
      </c>
      <c r="B90" s="103">
        <f>D84</f>
        <v>13730100</v>
      </c>
      <c r="C90" s="103"/>
      <c r="D90" s="75"/>
      <c r="E90" s="104" t="s">
        <v>63</v>
      </c>
      <c r="F90" s="105"/>
      <c r="G90" s="77">
        <f>IF(G89=0,0,G88/G89)</f>
        <v>0.20963002991485286</v>
      </c>
      <c r="H90" s="104" t="s">
        <v>63</v>
      </c>
      <c r="I90" s="105"/>
      <c r="J90" s="77">
        <f>IF(J89=0,0,J88/J89)</f>
        <v>0.29817412428493067</v>
      </c>
    </row>
    <row r="91" spans="1:12" ht="17.25" customHeight="1" x14ac:dyDescent="0.25">
      <c r="A91" s="25" t="s">
        <v>64</v>
      </c>
      <c r="B91" s="106">
        <f>B88-B89-B90</f>
        <v>110744100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2240400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2219200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4890600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2445300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98"/>
  <sheetViews>
    <sheetView topLeftCell="A79" zoomScaleNormal="100" workbookViewId="0">
      <selection activeCell="E95" sqref="E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+RIDYM!B7+5</f>
        <v>42649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2844</v>
      </c>
      <c r="C13" s="14">
        <f>RIDYM!C13</f>
        <v>9200</v>
      </c>
      <c r="D13" s="15">
        <f t="shared" ref="D13:D19" si="0">+C13*B13</f>
        <v>26164800</v>
      </c>
      <c r="E13" s="13">
        <v>57</v>
      </c>
      <c r="F13" s="13">
        <v>370</v>
      </c>
      <c r="G13" s="13">
        <v>0</v>
      </c>
      <c r="H13" s="13">
        <v>0</v>
      </c>
      <c r="I13" s="16">
        <f>B13+E13+F13+G13+H13</f>
        <v>3271</v>
      </c>
    </row>
    <row r="14" spans="1:12" ht="15" x14ac:dyDescent="0.25">
      <c r="A14" s="12" t="s">
        <v>19</v>
      </c>
      <c r="B14" s="13">
        <v>501</v>
      </c>
      <c r="C14" s="14">
        <f>RIDYM!C14</f>
        <v>9700</v>
      </c>
      <c r="D14" s="15">
        <f t="shared" si="0"/>
        <v>4859700</v>
      </c>
      <c r="E14" s="13">
        <v>0</v>
      </c>
      <c r="F14" s="13">
        <v>285</v>
      </c>
      <c r="G14" s="13">
        <v>1</v>
      </c>
      <c r="H14" s="13">
        <v>0</v>
      </c>
      <c r="I14" s="16">
        <f t="shared" ref="I14:I19" si="1">B14+E14+F14+G14+H14</f>
        <v>787</v>
      </c>
    </row>
    <row r="15" spans="1:12" ht="15" x14ac:dyDescent="0.25">
      <c r="A15" s="12" t="s">
        <v>20</v>
      </c>
      <c r="B15" s="13">
        <v>789</v>
      </c>
      <c r="C15" s="14">
        <f>RIDYM!C15</f>
        <v>10500</v>
      </c>
      <c r="D15" s="15">
        <f t="shared" si="0"/>
        <v>8284500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797</v>
      </c>
    </row>
    <row r="16" spans="1:12" ht="15" x14ac:dyDescent="0.25">
      <c r="A16" s="12" t="s">
        <v>21</v>
      </c>
      <c r="B16" s="13">
        <v>515</v>
      </c>
      <c r="C16" s="14">
        <f>RIDYM!C16</f>
        <v>14900</v>
      </c>
      <c r="D16" s="15">
        <f t="shared" si="0"/>
        <v>7673500</v>
      </c>
      <c r="E16" s="13">
        <v>6</v>
      </c>
      <c r="F16" s="13">
        <v>10</v>
      </c>
      <c r="G16" s="13">
        <v>0</v>
      </c>
      <c r="H16" s="13">
        <v>0</v>
      </c>
      <c r="I16" s="16">
        <f t="shared" si="1"/>
        <v>531</v>
      </c>
    </row>
    <row r="17" spans="1:9" ht="15" x14ac:dyDescent="0.25">
      <c r="A17" s="12" t="s">
        <v>22</v>
      </c>
      <c r="B17" s="13">
        <v>538</v>
      </c>
      <c r="C17" s="14">
        <f>RIDYM!C17</f>
        <v>25100</v>
      </c>
      <c r="D17" s="15">
        <f t="shared" si="0"/>
        <v>13503800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538</v>
      </c>
    </row>
    <row r="18" spans="1:9" ht="15" x14ac:dyDescent="0.25">
      <c r="A18" s="12" t="s">
        <v>23</v>
      </c>
      <c r="B18" s="13">
        <v>155</v>
      </c>
      <c r="C18" s="14">
        <f>RIDYM!C18</f>
        <v>33000</v>
      </c>
      <c r="D18" s="15">
        <f t="shared" si="0"/>
        <v>5115000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155</v>
      </c>
    </row>
    <row r="19" spans="1:9" ht="15" x14ac:dyDescent="0.25">
      <c r="A19" s="12" t="s">
        <v>24</v>
      </c>
      <c r="B19" s="13">
        <v>426</v>
      </c>
      <c r="C19" s="14">
        <f>RIDYM!C19</f>
        <v>36900</v>
      </c>
      <c r="D19" s="15">
        <f t="shared" si="0"/>
        <v>15719400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426</v>
      </c>
    </row>
    <row r="20" spans="1:9" s="2" customFormat="1" ht="15" x14ac:dyDescent="0.25">
      <c r="A20" s="12" t="s">
        <v>25</v>
      </c>
      <c r="B20" s="17">
        <f>SUM(B13:B19)</f>
        <v>5768</v>
      </c>
      <c r="C20" s="18"/>
      <c r="D20" s="19">
        <f t="shared" ref="D20:I20" si="2">SUM(D13:D19)</f>
        <v>81320700</v>
      </c>
      <c r="E20" s="17">
        <f t="shared" si="2"/>
        <v>69</v>
      </c>
      <c r="F20" s="17">
        <f t="shared" si="2"/>
        <v>667</v>
      </c>
      <c r="G20" s="17">
        <f t="shared" si="2"/>
        <v>1</v>
      </c>
      <c r="H20" s="17">
        <f t="shared" si="2"/>
        <v>0</v>
      </c>
      <c r="I20" s="17">
        <f t="shared" si="2"/>
        <v>6505</v>
      </c>
    </row>
    <row r="21" spans="1:9" ht="15" x14ac:dyDescent="0.25">
      <c r="A21" s="20" t="s">
        <v>26</v>
      </c>
      <c r="B21" s="21"/>
      <c r="C21" s="21"/>
      <c r="D21" s="22">
        <v>6000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81326700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2607</v>
      </c>
      <c r="C25" s="14">
        <f t="shared" si="3"/>
        <v>9200</v>
      </c>
      <c r="D25" s="15">
        <f t="shared" ref="D25:D31" si="4">+C25*B25</f>
        <v>23984400</v>
      </c>
      <c r="E25" s="13">
        <v>54</v>
      </c>
      <c r="F25" s="13">
        <v>412</v>
      </c>
      <c r="G25" s="13">
        <v>0</v>
      </c>
      <c r="H25" s="13">
        <v>0</v>
      </c>
      <c r="I25" s="16">
        <f>B25+E25+F25+G25+H25</f>
        <v>3073</v>
      </c>
    </row>
    <row r="26" spans="1:9" ht="15" x14ac:dyDescent="0.25">
      <c r="A26" s="12" t="s">
        <v>19</v>
      </c>
      <c r="B26" s="13">
        <v>465</v>
      </c>
      <c r="C26" s="14">
        <f t="shared" si="3"/>
        <v>9700</v>
      </c>
      <c r="D26" s="15">
        <f t="shared" si="4"/>
        <v>4510500</v>
      </c>
      <c r="E26" s="13">
        <v>0</v>
      </c>
      <c r="F26" s="13">
        <v>322</v>
      </c>
      <c r="G26" s="13">
        <v>1</v>
      </c>
      <c r="H26" s="13">
        <v>0</v>
      </c>
      <c r="I26" s="16">
        <f t="shared" ref="I26:I31" si="5">B26+E26+F26+G26+H26</f>
        <v>788</v>
      </c>
    </row>
    <row r="27" spans="1:9" ht="15" x14ac:dyDescent="0.25">
      <c r="A27" s="12" t="s">
        <v>20</v>
      </c>
      <c r="B27" s="13">
        <v>782</v>
      </c>
      <c r="C27" s="14">
        <f t="shared" si="3"/>
        <v>10500</v>
      </c>
      <c r="D27" s="15">
        <f t="shared" si="4"/>
        <v>8211000</v>
      </c>
      <c r="E27" s="13">
        <v>5</v>
      </c>
      <c r="F27" s="13">
        <v>2</v>
      </c>
      <c r="G27" s="13">
        <v>0</v>
      </c>
      <c r="H27" s="13">
        <v>0</v>
      </c>
      <c r="I27" s="16">
        <f t="shared" si="5"/>
        <v>789</v>
      </c>
    </row>
    <row r="28" spans="1:9" ht="15" x14ac:dyDescent="0.25">
      <c r="A28" s="12" t="s">
        <v>21</v>
      </c>
      <c r="B28" s="13">
        <v>555</v>
      </c>
      <c r="C28" s="14">
        <f t="shared" si="3"/>
        <v>14900</v>
      </c>
      <c r="D28" s="15">
        <f t="shared" si="4"/>
        <v>8269500</v>
      </c>
      <c r="E28" s="13">
        <v>7</v>
      </c>
      <c r="F28" s="13">
        <v>13</v>
      </c>
      <c r="G28" s="13">
        <v>0</v>
      </c>
      <c r="H28" s="13">
        <v>0</v>
      </c>
      <c r="I28" s="16">
        <f t="shared" si="5"/>
        <v>575</v>
      </c>
    </row>
    <row r="29" spans="1:9" ht="15" x14ac:dyDescent="0.25">
      <c r="A29" s="12" t="s">
        <v>22</v>
      </c>
      <c r="B29" s="13">
        <v>523</v>
      </c>
      <c r="C29" s="14">
        <f t="shared" si="3"/>
        <v>25100</v>
      </c>
      <c r="D29" s="15">
        <f t="shared" si="4"/>
        <v>13127300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523</v>
      </c>
    </row>
    <row r="30" spans="1:9" ht="15" x14ac:dyDescent="0.25">
      <c r="A30" s="12" t="s">
        <v>23</v>
      </c>
      <c r="B30" s="13">
        <v>144</v>
      </c>
      <c r="C30" s="14">
        <f t="shared" si="3"/>
        <v>33000</v>
      </c>
      <c r="D30" s="15">
        <f t="shared" si="4"/>
        <v>4752000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144</v>
      </c>
    </row>
    <row r="31" spans="1:9" ht="15" x14ac:dyDescent="0.25">
      <c r="A31" s="12" t="s">
        <v>24</v>
      </c>
      <c r="B31" s="13">
        <v>345</v>
      </c>
      <c r="C31" s="14">
        <f t="shared" si="3"/>
        <v>36900</v>
      </c>
      <c r="D31" s="15">
        <f t="shared" si="4"/>
        <v>12730500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345</v>
      </c>
    </row>
    <row r="32" spans="1:9" s="2" customFormat="1" ht="15" x14ac:dyDescent="0.25">
      <c r="A32" s="12" t="s">
        <v>25</v>
      </c>
      <c r="B32" s="17">
        <f>SUM(B25:B31)</f>
        <v>5421</v>
      </c>
      <c r="C32" s="18"/>
      <c r="D32" s="19">
        <f t="shared" ref="D32:I32" si="6">SUM(D25:D31)</f>
        <v>75585200</v>
      </c>
      <c r="E32" s="17">
        <f t="shared" si="6"/>
        <v>66</v>
      </c>
      <c r="F32" s="17">
        <f t="shared" si="6"/>
        <v>749</v>
      </c>
      <c r="G32" s="17">
        <f t="shared" si="6"/>
        <v>1</v>
      </c>
      <c r="H32" s="17">
        <f t="shared" si="6"/>
        <v>0</v>
      </c>
      <c r="I32" s="17">
        <f t="shared" si="6"/>
        <v>6237</v>
      </c>
    </row>
    <row r="33" spans="1:12" ht="15" x14ac:dyDescent="0.25">
      <c r="A33" s="20" t="s">
        <v>26</v>
      </c>
      <c r="B33" s="21"/>
      <c r="C33" s="21"/>
      <c r="D33" s="22">
        <v>1000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75586200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5451</v>
      </c>
      <c r="C37" s="14">
        <f t="shared" si="7"/>
        <v>9200</v>
      </c>
      <c r="D37" s="15">
        <f t="shared" ref="D37:D43" si="9">+D13+D25</f>
        <v>50149200</v>
      </c>
      <c r="E37" s="16">
        <f t="shared" ref="E37:H43" si="10">E25+E13</f>
        <v>111</v>
      </c>
      <c r="F37" s="16">
        <f t="shared" si="10"/>
        <v>782</v>
      </c>
      <c r="G37" s="16">
        <f t="shared" si="10"/>
        <v>0</v>
      </c>
      <c r="H37" s="16">
        <f t="shared" si="10"/>
        <v>0</v>
      </c>
      <c r="I37" s="16">
        <f>B37+E37+F37+G37+H37</f>
        <v>6344</v>
      </c>
      <c r="J37" s="26"/>
      <c r="K37" s="26"/>
    </row>
    <row r="38" spans="1:12" ht="15" x14ac:dyDescent="0.25">
      <c r="A38" s="12" t="s">
        <v>19</v>
      </c>
      <c r="B38" s="16">
        <f t="shared" si="8"/>
        <v>966</v>
      </c>
      <c r="C38" s="14">
        <f t="shared" si="7"/>
        <v>9700</v>
      </c>
      <c r="D38" s="15">
        <f t="shared" si="9"/>
        <v>9370200</v>
      </c>
      <c r="E38" s="16">
        <f t="shared" si="10"/>
        <v>0</v>
      </c>
      <c r="F38" s="16">
        <f t="shared" si="10"/>
        <v>607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1575</v>
      </c>
      <c r="J38" s="26"/>
      <c r="K38" s="26"/>
    </row>
    <row r="39" spans="1:12" ht="15" x14ac:dyDescent="0.25">
      <c r="A39" s="12" t="s">
        <v>20</v>
      </c>
      <c r="B39" s="16">
        <f t="shared" si="8"/>
        <v>1571</v>
      </c>
      <c r="C39" s="14">
        <f t="shared" si="7"/>
        <v>10500</v>
      </c>
      <c r="D39" s="15">
        <f t="shared" si="9"/>
        <v>16495500</v>
      </c>
      <c r="E39" s="16">
        <f t="shared" si="10"/>
        <v>11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1586</v>
      </c>
      <c r="J39" s="26"/>
      <c r="K39" s="26"/>
    </row>
    <row r="40" spans="1:12" ht="15" x14ac:dyDescent="0.25">
      <c r="A40" s="12" t="s">
        <v>21</v>
      </c>
      <c r="B40" s="16">
        <f t="shared" si="8"/>
        <v>1070</v>
      </c>
      <c r="C40" s="14">
        <f t="shared" si="7"/>
        <v>14900</v>
      </c>
      <c r="D40" s="15">
        <f t="shared" si="9"/>
        <v>15943000</v>
      </c>
      <c r="E40" s="16">
        <f t="shared" si="10"/>
        <v>13</v>
      </c>
      <c r="F40" s="16">
        <f t="shared" si="10"/>
        <v>23</v>
      </c>
      <c r="G40" s="16">
        <f t="shared" ref="G40:H40" si="14">G28+G16</f>
        <v>0</v>
      </c>
      <c r="H40" s="16">
        <f t="shared" si="14"/>
        <v>0</v>
      </c>
      <c r="I40" s="16">
        <f t="shared" si="12"/>
        <v>1106</v>
      </c>
      <c r="J40" s="26"/>
      <c r="K40" s="26"/>
    </row>
    <row r="41" spans="1:12" ht="15" x14ac:dyDescent="0.25">
      <c r="A41" s="12" t="s">
        <v>22</v>
      </c>
      <c r="B41" s="16">
        <f t="shared" si="8"/>
        <v>1061</v>
      </c>
      <c r="C41" s="14">
        <f t="shared" si="7"/>
        <v>25100</v>
      </c>
      <c r="D41" s="15">
        <f t="shared" si="9"/>
        <v>26631100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1061</v>
      </c>
      <c r="J41" s="26"/>
      <c r="K41" s="26"/>
    </row>
    <row r="42" spans="1:12" ht="15" x14ac:dyDescent="0.25">
      <c r="A42" s="12" t="s">
        <v>23</v>
      </c>
      <c r="B42" s="16">
        <f t="shared" si="8"/>
        <v>299</v>
      </c>
      <c r="C42" s="14">
        <f t="shared" si="7"/>
        <v>33000</v>
      </c>
      <c r="D42" s="15">
        <f t="shared" si="9"/>
        <v>9867000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299</v>
      </c>
      <c r="J42" s="26"/>
      <c r="K42" s="26"/>
    </row>
    <row r="43" spans="1:12" ht="15" x14ac:dyDescent="0.25">
      <c r="A43" s="12" t="s">
        <v>24</v>
      </c>
      <c r="B43" s="16">
        <f t="shared" si="8"/>
        <v>771</v>
      </c>
      <c r="C43" s="14">
        <f t="shared" si="7"/>
        <v>36900</v>
      </c>
      <c r="D43" s="15">
        <f t="shared" si="9"/>
        <v>28449900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771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11189</v>
      </c>
      <c r="C44" s="18"/>
      <c r="D44" s="19">
        <f t="shared" ref="D44:F44" si="18">SUM(D37:D43)</f>
        <v>156905900</v>
      </c>
      <c r="E44" s="17">
        <f t="shared" si="18"/>
        <v>135</v>
      </c>
      <c r="F44" s="17">
        <f t="shared" si="18"/>
        <v>1416</v>
      </c>
      <c r="G44" s="17">
        <f>SUM(G37:G43)</f>
        <v>2</v>
      </c>
      <c r="H44" s="17">
        <f>SUM(H37:H43)</f>
        <v>0</v>
      </c>
      <c r="I44" s="17">
        <f>SUM(I37:I43)</f>
        <v>12742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7000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156912900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411</v>
      </c>
      <c r="D52" s="34">
        <f>(C52*B52)</f>
        <v>3781200</v>
      </c>
      <c r="E52" s="20"/>
      <c r="F52" s="32" t="s">
        <v>18</v>
      </c>
      <c r="G52" s="33">
        <f>B52-2300</f>
        <v>6900</v>
      </c>
      <c r="H52" s="13">
        <v>310</v>
      </c>
      <c r="I52" s="34">
        <f>(H52*G52)</f>
        <v>2139000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161</v>
      </c>
      <c r="D53" s="34">
        <f t="shared" ref="D53:D58" si="20">(C53*B53)</f>
        <v>1561700</v>
      </c>
      <c r="E53" s="20"/>
      <c r="F53" s="32" t="s">
        <v>19</v>
      </c>
      <c r="G53" s="33">
        <f>B53-2300</f>
        <v>7400</v>
      </c>
      <c r="H53" s="13">
        <v>142</v>
      </c>
      <c r="I53" s="34">
        <f t="shared" ref="I53:I58" si="21">(H53*G53)</f>
        <v>1050800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116</v>
      </c>
      <c r="D54" s="34">
        <f t="shared" si="20"/>
        <v>1218000</v>
      </c>
      <c r="E54" s="20"/>
      <c r="F54" s="32" t="s">
        <v>20</v>
      </c>
      <c r="G54" s="33">
        <f>B54-2900</f>
        <v>7600</v>
      </c>
      <c r="H54" s="13">
        <v>76</v>
      </c>
      <c r="I54" s="34">
        <f t="shared" si="21"/>
        <v>577600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97</v>
      </c>
      <c r="D55" s="34">
        <f t="shared" si="20"/>
        <v>1445300</v>
      </c>
      <c r="E55" s="20"/>
      <c r="F55" s="32" t="s">
        <v>21</v>
      </c>
      <c r="G55" s="33">
        <f>B55-3100</f>
        <v>11800</v>
      </c>
      <c r="H55" s="13">
        <v>84</v>
      </c>
      <c r="I55" s="34">
        <f t="shared" si="21"/>
        <v>991200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338</v>
      </c>
      <c r="D56" s="34">
        <f t="shared" si="20"/>
        <v>8483800</v>
      </c>
      <c r="E56" s="20"/>
      <c r="F56" s="32" t="s">
        <v>22</v>
      </c>
      <c r="G56" s="33">
        <f>B56-3100</f>
        <v>22000</v>
      </c>
      <c r="H56" s="13">
        <v>281</v>
      </c>
      <c r="I56" s="34">
        <f t="shared" si="21"/>
        <v>6182000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48</v>
      </c>
      <c r="D57" s="34">
        <f t="shared" si="20"/>
        <v>1584000</v>
      </c>
      <c r="E57" s="20"/>
      <c r="F57" s="32" t="s">
        <v>23</v>
      </c>
      <c r="G57" s="33">
        <f>B57-3100</f>
        <v>29900</v>
      </c>
      <c r="H57" s="13">
        <v>43</v>
      </c>
      <c r="I57" s="34">
        <f t="shared" si="21"/>
        <v>1285700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15</v>
      </c>
      <c r="D58" s="34">
        <f t="shared" si="20"/>
        <v>553500</v>
      </c>
      <c r="E58" s="20"/>
      <c r="F58" s="32" t="s">
        <v>24</v>
      </c>
      <c r="G58" s="33">
        <f>B58-3100</f>
        <v>33800</v>
      </c>
      <c r="H58" s="13">
        <v>9</v>
      </c>
      <c r="I58" s="34">
        <f t="shared" si="21"/>
        <v>304200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1186</v>
      </c>
      <c r="D59" s="36">
        <f>SUM(D52:D58)</f>
        <v>18627500</v>
      </c>
      <c r="E59" s="37"/>
      <c r="F59" s="116" t="s">
        <v>39</v>
      </c>
      <c r="G59" s="116"/>
      <c r="H59" s="35">
        <f>SUM(H52:H58)</f>
        <v>945</v>
      </c>
      <c r="I59" s="36">
        <f>SUM(I52:I58)</f>
        <v>12530500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2504</v>
      </c>
      <c r="D77" s="95">
        <f>B77*C77</f>
        <v>5759200</v>
      </c>
      <c r="E77" s="3"/>
      <c r="F77" s="57" t="s">
        <v>18</v>
      </c>
      <c r="G77" s="58">
        <f t="shared" ref="G77:G83" si="24">B37</f>
        <v>5451</v>
      </c>
      <c r="H77" s="59">
        <f t="shared" ref="H77:H83" si="25">G77*200</f>
        <v>1090200</v>
      </c>
      <c r="I77" s="60">
        <f>G77*100</f>
        <v>545100</v>
      </c>
      <c r="J77" s="61">
        <f>G77*400</f>
        <v>2180400</v>
      </c>
      <c r="K77" s="92">
        <f>G77*200</f>
        <v>1090200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456</v>
      </c>
      <c r="D78" s="95">
        <f t="shared" ref="D78:D83" si="26">B78*C78</f>
        <v>1048800</v>
      </c>
      <c r="E78" s="3"/>
      <c r="F78" s="57" t="s">
        <v>19</v>
      </c>
      <c r="G78" s="58">
        <f t="shared" si="24"/>
        <v>966</v>
      </c>
      <c r="H78" s="59">
        <f t="shared" si="25"/>
        <v>193200</v>
      </c>
      <c r="I78" s="60">
        <f>G78*300</f>
        <v>289800</v>
      </c>
      <c r="J78" s="61">
        <f>G78*400</f>
        <v>386400</v>
      </c>
      <c r="K78" s="92">
        <f>G78*200</f>
        <v>193200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716</v>
      </c>
      <c r="D79" s="95">
        <f t="shared" si="26"/>
        <v>2076400</v>
      </c>
      <c r="E79" s="3"/>
      <c r="F79" s="57" t="s">
        <v>20</v>
      </c>
      <c r="G79" s="58">
        <f t="shared" si="24"/>
        <v>1571</v>
      </c>
      <c r="H79" s="59">
        <f t="shared" si="25"/>
        <v>314200</v>
      </c>
      <c r="I79" s="60">
        <f>G79*300</f>
        <v>471300</v>
      </c>
      <c r="J79" s="61">
        <f>G79*400</f>
        <v>628400</v>
      </c>
      <c r="K79" s="92">
        <f>G79*200</f>
        <v>314200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519</v>
      </c>
      <c r="D80" s="95">
        <f t="shared" si="26"/>
        <v>1608900</v>
      </c>
      <c r="E80" s="3"/>
      <c r="F80" s="57" t="s">
        <v>21</v>
      </c>
      <c r="G80" s="58">
        <f t="shared" si="24"/>
        <v>1070</v>
      </c>
      <c r="H80" s="59">
        <f t="shared" si="25"/>
        <v>214000</v>
      </c>
      <c r="I80" s="60">
        <f>G80*300</f>
        <v>321000</v>
      </c>
      <c r="J80" s="61">
        <f>G80*200</f>
        <v>214000</v>
      </c>
      <c r="K80" s="92">
        <f>G80*100</f>
        <v>107000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469</v>
      </c>
      <c r="D81" s="95">
        <f t="shared" si="26"/>
        <v>1453900</v>
      </c>
      <c r="E81" s="3"/>
      <c r="F81" s="57" t="s">
        <v>22</v>
      </c>
      <c r="G81" s="58">
        <f t="shared" si="24"/>
        <v>1061</v>
      </c>
      <c r="H81" s="59">
        <f t="shared" si="25"/>
        <v>212200</v>
      </c>
      <c r="I81" s="60">
        <f>G81*300</f>
        <v>318300</v>
      </c>
      <c r="J81" s="61">
        <f>G81*600</f>
        <v>636600</v>
      </c>
      <c r="K81" s="92">
        <f>G81*300</f>
        <v>318300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131</v>
      </c>
      <c r="D82" s="95">
        <f t="shared" si="26"/>
        <v>406100</v>
      </c>
      <c r="E82" s="3"/>
      <c r="F82" s="57" t="s">
        <v>23</v>
      </c>
      <c r="G82" s="58">
        <f t="shared" si="24"/>
        <v>299</v>
      </c>
      <c r="H82" s="59">
        <f t="shared" si="25"/>
        <v>59800</v>
      </c>
      <c r="I82" s="60">
        <f>G82*300</f>
        <v>89700</v>
      </c>
      <c r="J82" s="61">
        <f>G82*800</f>
        <v>239200</v>
      </c>
      <c r="K82" s="92">
        <f t="shared" ref="K82:K83" si="27">G82*400</f>
        <v>119600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316</v>
      </c>
      <c r="D83" s="95">
        <f t="shared" si="26"/>
        <v>979600</v>
      </c>
      <c r="E83" s="3"/>
      <c r="F83" s="57" t="s">
        <v>24</v>
      </c>
      <c r="G83" s="58">
        <f t="shared" si="24"/>
        <v>771</v>
      </c>
      <c r="H83" s="59">
        <f t="shared" si="25"/>
        <v>154200</v>
      </c>
      <c r="I83" s="60">
        <f>G83*200</f>
        <v>154200</v>
      </c>
      <c r="J83" s="61">
        <f>G83*800</f>
        <v>616800</v>
      </c>
      <c r="K83" s="92">
        <f t="shared" si="27"/>
        <v>308400</v>
      </c>
    </row>
    <row r="84" spans="1:12" ht="20.100000000000001" customHeight="1" x14ac:dyDescent="0.25">
      <c r="A84" s="119" t="s">
        <v>54</v>
      </c>
      <c r="B84" s="119"/>
      <c r="C84" s="62">
        <f>SUM(C77:C83)</f>
        <v>5111</v>
      </c>
      <c r="D84" s="97">
        <f>SUM(D77:D83)</f>
        <v>13332900</v>
      </c>
      <c r="E84" s="3"/>
      <c r="F84" s="64" t="s">
        <v>55</v>
      </c>
      <c r="G84" s="65">
        <f>SUM(G77:G83)</f>
        <v>11189</v>
      </c>
      <c r="H84" s="66">
        <f>SUM(H77:H83)</f>
        <v>2237800</v>
      </c>
      <c r="I84" s="67">
        <f>SUM(I77:I83)</f>
        <v>2189400</v>
      </c>
      <c r="J84" s="68">
        <f>SUM(J77:J83)</f>
        <v>4901800</v>
      </c>
      <c r="K84" s="93">
        <f>SUM(K77:K83)</f>
        <v>2450900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156912900</v>
      </c>
      <c r="C88" s="110"/>
      <c r="D88" s="46"/>
      <c r="E88" s="111" t="s">
        <v>57</v>
      </c>
      <c r="F88" s="111"/>
      <c r="G88" s="72">
        <f>D59+I59</f>
        <v>31158000</v>
      </c>
      <c r="H88" s="111" t="s">
        <v>58</v>
      </c>
      <c r="I88" s="111"/>
      <c r="J88" s="73">
        <f>C59+H59+E44+F44+G44</f>
        <v>3684</v>
      </c>
    </row>
    <row r="89" spans="1:12" ht="24" x14ac:dyDescent="0.25">
      <c r="A89" s="74" t="s">
        <v>59</v>
      </c>
      <c r="B89" s="112">
        <f>D59+I59+H72</f>
        <v>31158000</v>
      </c>
      <c r="C89" s="112"/>
      <c r="D89" s="75"/>
      <c r="E89" s="111" t="s">
        <v>60</v>
      </c>
      <c r="F89" s="111"/>
      <c r="G89" s="72">
        <f>D44</f>
        <v>156905900</v>
      </c>
      <c r="H89" s="111" t="s">
        <v>61</v>
      </c>
      <c r="I89" s="111"/>
      <c r="J89" s="73">
        <f>I44</f>
        <v>12742</v>
      </c>
    </row>
    <row r="90" spans="1:12" ht="17.25" customHeight="1" x14ac:dyDescent="0.25">
      <c r="A90" s="76" t="s">
        <v>62</v>
      </c>
      <c r="B90" s="103">
        <f>D84</f>
        <v>13332900</v>
      </c>
      <c r="C90" s="103"/>
      <c r="D90" s="75"/>
      <c r="E90" s="104" t="s">
        <v>63</v>
      </c>
      <c r="F90" s="105"/>
      <c r="G90" s="77">
        <f>IF(G89=0,0,G88/G89)</f>
        <v>0.19857761881484381</v>
      </c>
      <c r="H90" s="104" t="s">
        <v>63</v>
      </c>
      <c r="I90" s="105"/>
      <c r="J90" s="77">
        <f>IF(J89=0,0,J88/J89)</f>
        <v>0.28912258672107988</v>
      </c>
    </row>
    <row r="91" spans="1:12" ht="17.25" customHeight="1" x14ac:dyDescent="0.25">
      <c r="A91" s="25" t="s">
        <v>64</v>
      </c>
      <c r="B91" s="106">
        <f>B88-B89-B90</f>
        <v>112422000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2237800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2189400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4901800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2450900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98"/>
  <sheetViews>
    <sheetView topLeftCell="A88" zoomScaleNormal="100" workbookViewId="0">
      <selection activeCell="E100" sqref="E100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+RIDYM!B7+6</f>
        <v>42650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3262</v>
      </c>
      <c r="C13" s="14">
        <f>RIDYM!C13</f>
        <v>9200</v>
      </c>
      <c r="D13" s="15">
        <f t="shared" ref="D13:D19" si="0">+C13*B13</f>
        <v>30010400</v>
      </c>
      <c r="E13" s="13">
        <v>66</v>
      </c>
      <c r="F13" s="13">
        <v>376</v>
      </c>
      <c r="G13" s="13">
        <v>1</v>
      </c>
      <c r="H13" s="13">
        <v>0</v>
      </c>
      <c r="I13" s="16">
        <f>B13+E13+F13+G13+H13</f>
        <v>3705</v>
      </c>
    </row>
    <row r="14" spans="1:12" ht="15" x14ac:dyDescent="0.25">
      <c r="A14" s="12" t="s">
        <v>19</v>
      </c>
      <c r="B14" s="13">
        <v>587</v>
      </c>
      <c r="C14" s="14">
        <f>RIDYM!C14</f>
        <v>9700</v>
      </c>
      <c r="D14" s="15">
        <f t="shared" si="0"/>
        <v>5693900</v>
      </c>
      <c r="E14" s="13">
        <v>0</v>
      </c>
      <c r="F14" s="13">
        <v>292</v>
      </c>
      <c r="G14" s="13">
        <v>0</v>
      </c>
      <c r="H14" s="13">
        <v>0</v>
      </c>
      <c r="I14" s="16">
        <f t="shared" ref="I14:I19" si="1">B14+E14+F14+G14+H14</f>
        <v>879</v>
      </c>
    </row>
    <row r="15" spans="1:12" ht="15" x14ac:dyDescent="0.25">
      <c r="A15" s="12" t="s">
        <v>20</v>
      </c>
      <c r="B15" s="13">
        <v>817</v>
      </c>
      <c r="C15" s="14">
        <f>RIDYM!C15</f>
        <v>10500</v>
      </c>
      <c r="D15" s="15">
        <f t="shared" si="0"/>
        <v>8578500</v>
      </c>
      <c r="E15" s="13">
        <v>2</v>
      </c>
      <c r="F15" s="13">
        <v>1</v>
      </c>
      <c r="G15" s="13">
        <v>0</v>
      </c>
      <c r="H15" s="13">
        <v>0</v>
      </c>
      <c r="I15" s="16">
        <f t="shared" si="1"/>
        <v>820</v>
      </c>
    </row>
    <row r="16" spans="1:12" ht="15" x14ac:dyDescent="0.25">
      <c r="A16" s="12" t="s">
        <v>21</v>
      </c>
      <c r="B16" s="13">
        <v>507</v>
      </c>
      <c r="C16" s="14">
        <f>RIDYM!C16</f>
        <v>14900</v>
      </c>
      <c r="D16" s="15">
        <f t="shared" si="0"/>
        <v>7554300</v>
      </c>
      <c r="E16" s="13">
        <v>3</v>
      </c>
      <c r="F16" s="13">
        <v>10</v>
      </c>
      <c r="G16" s="13">
        <v>0</v>
      </c>
      <c r="H16" s="13">
        <v>0</v>
      </c>
      <c r="I16" s="16">
        <f t="shared" si="1"/>
        <v>520</v>
      </c>
    </row>
    <row r="17" spans="1:9" ht="15" x14ac:dyDescent="0.25">
      <c r="A17" s="12" t="s">
        <v>22</v>
      </c>
      <c r="B17" s="13">
        <v>516</v>
      </c>
      <c r="C17" s="14">
        <f>RIDYM!C17</f>
        <v>25100</v>
      </c>
      <c r="D17" s="15">
        <f t="shared" si="0"/>
        <v>12951600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516</v>
      </c>
    </row>
    <row r="18" spans="1:9" ht="15" x14ac:dyDescent="0.25">
      <c r="A18" s="12" t="s">
        <v>23</v>
      </c>
      <c r="B18" s="13">
        <v>139</v>
      </c>
      <c r="C18" s="14">
        <f>RIDYM!C18</f>
        <v>33000</v>
      </c>
      <c r="D18" s="15">
        <f t="shared" si="0"/>
        <v>4587000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139</v>
      </c>
    </row>
    <row r="19" spans="1:9" ht="15" x14ac:dyDescent="0.25">
      <c r="A19" s="12" t="s">
        <v>24</v>
      </c>
      <c r="B19" s="13">
        <v>396</v>
      </c>
      <c r="C19" s="14">
        <f>RIDYM!C19</f>
        <v>36900</v>
      </c>
      <c r="D19" s="15">
        <f t="shared" si="0"/>
        <v>14612400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396</v>
      </c>
    </row>
    <row r="20" spans="1:9" s="2" customFormat="1" ht="15" x14ac:dyDescent="0.25">
      <c r="A20" s="12" t="s">
        <v>25</v>
      </c>
      <c r="B20" s="17">
        <f>SUM(B13:B19)</f>
        <v>6224</v>
      </c>
      <c r="C20" s="18"/>
      <c r="D20" s="19">
        <f t="shared" ref="D20:I20" si="2">SUM(D13:D19)</f>
        <v>83988100</v>
      </c>
      <c r="E20" s="17">
        <f t="shared" si="2"/>
        <v>71</v>
      </c>
      <c r="F20" s="17">
        <f t="shared" si="2"/>
        <v>679</v>
      </c>
      <c r="G20" s="17">
        <f t="shared" si="2"/>
        <v>1</v>
      </c>
      <c r="H20" s="17">
        <f t="shared" si="2"/>
        <v>0</v>
      </c>
      <c r="I20" s="17">
        <f t="shared" si="2"/>
        <v>6975</v>
      </c>
    </row>
    <row r="21" spans="1:9" ht="15" x14ac:dyDescent="0.25">
      <c r="A21" s="20" t="s">
        <v>26</v>
      </c>
      <c r="B21" s="21"/>
      <c r="C21" s="21"/>
      <c r="D21" s="22">
        <v>7800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83995900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3668</v>
      </c>
      <c r="C25" s="14">
        <f t="shared" si="3"/>
        <v>9200</v>
      </c>
      <c r="D25" s="15">
        <f t="shared" ref="D25:D31" si="4">+C25*B25</f>
        <v>33745600</v>
      </c>
      <c r="E25" s="13">
        <v>56</v>
      </c>
      <c r="F25" s="13">
        <v>446</v>
      </c>
      <c r="G25" s="13">
        <v>1</v>
      </c>
      <c r="H25" s="13">
        <v>0</v>
      </c>
      <c r="I25" s="16">
        <f>B25+E25+F25+G25+H25</f>
        <v>4171</v>
      </c>
    </row>
    <row r="26" spans="1:9" ht="15" x14ac:dyDescent="0.25">
      <c r="A26" s="12" t="s">
        <v>19</v>
      </c>
      <c r="B26" s="13">
        <v>626</v>
      </c>
      <c r="C26" s="14">
        <f t="shared" si="3"/>
        <v>9700</v>
      </c>
      <c r="D26" s="15">
        <f t="shared" si="4"/>
        <v>6072200</v>
      </c>
      <c r="E26" s="13">
        <v>0</v>
      </c>
      <c r="F26" s="13">
        <v>322</v>
      </c>
      <c r="G26" s="13">
        <v>0</v>
      </c>
      <c r="H26" s="13">
        <v>0</v>
      </c>
      <c r="I26" s="16">
        <f t="shared" ref="I26:I31" si="5">B26+E26+F26+G26+H26</f>
        <v>948</v>
      </c>
    </row>
    <row r="27" spans="1:9" ht="15" x14ac:dyDescent="0.25">
      <c r="A27" s="12" t="s">
        <v>20</v>
      </c>
      <c r="B27" s="13">
        <v>757</v>
      </c>
      <c r="C27" s="14">
        <f t="shared" si="3"/>
        <v>10500</v>
      </c>
      <c r="D27" s="15">
        <f t="shared" si="4"/>
        <v>7948500</v>
      </c>
      <c r="E27" s="13">
        <v>1</v>
      </c>
      <c r="F27" s="13">
        <v>2</v>
      </c>
      <c r="G27" s="13">
        <v>0</v>
      </c>
      <c r="H27" s="13">
        <v>0</v>
      </c>
      <c r="I27" s="16">
        <f t="shared" si="5"/>
        <v>760</v>
      </c>
    </row>
    <row r="28" spans="1:9" ht="15" x14ac:dyDescent="0.25">
      <c r="A28" s="12" t="s">
        <v>21</v>
      </c>
      <c r="B28" s="13">
        <v>499</v>
      </c>
      <c r="C28" s="14">
        <f t="shared" si="3"/>
        <v>14900</v>
      </c>
      <c r="D28" s="15">
        <f t="shared" si="4"/>
        <v>7435100</v>
      </c>
      <c r="E28" s="13">
        <v>2</v>
      </c>
      <c r="F28" s="13">
        <v>10</v>
      </c>
      <c r="G28" s="13">
        <v>0</v>
      </c>
      <c r="H28" s="13">
        <v>0</v>
      </c>
      <c r="I28" s="16">
        <f t="shared" si="5"/>
        <v>511</v>
      </c>
    </row>
    <row r="29" spans="1:9" ht="15" x14ac:dyDescent="0.25">
      <c r="A29" s="12" t="s">
        <v>22</v>
      </c>
      <c r="B29" s="13">
        <v>503</v>
      </c>
      <c r="C29" s="14">
        <f t="shared" si="3"/>
        <v>25100</v>
      </c>
      <c r="D29" s="15">
        <f t="shared" si="4"/>
        <v>12625300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503</v>
      </c>
    </row>
    <row r="30" spans="1:9" ht="15" x14ac:dyDescent="0.25">
      <c r="A30" s="12" t="s">
        <v>23</v>
      </c>
      <c r="B30" s="13">
        <v>113</v>
      </c>
      <c r="C30" s="14">
        <f t="shared" si="3"/>
        <v>33000</v>
      </c>
      <c r="D30" s="15">
        <f t="shared" si="4"/>
        <v>3729000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113</v>
      </c>
    </row>
    <row r="31" spans="1:9" ht="15" x14ac:dyDescent="0.25">
      <c r="A31" s="12" t="s">
        <v>24</v>
      </c>
      <c r="B31" s="13">
        <v>303</v>
      </c>
      <c r="C31" s="14">
        <f t="shared" si="3"/>
        <v>36900</v>
      </c>
      <c r="D31" s="15">
        <f t="shared" si="4"/>
        <v>11180700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303</v>
      </c>
    </row>
    <row r="32" spans="1:9" s="2" customFormat="1" ht="15" x14ac:dyDescent="0.25">
      <c r="A32" s="12" t="s">
        <v>25</v>
      </c>
      <c r="B32" s="17">
        <f>SUM(B25:B31)</f>
        <v>6469</v>
      </c>
      <c r="C32" s="18"/>
      <c r="D32" s="19">
        <f t="shared" ref="D32:I32" si="6">SUM(D25:D31)</f>
        <v>82736400</v>
      </c>
      <c r="E32" s="17">
        <f t="shared" si="6"/>
        <v>59</v>
      </c>
      <c r="F32" s="17">
        <f t="shared" si="6"/>
        <v>780</v>
      </c>
      <c r="G32" s="17">
        <f t="shared" si="6"/>
        <v>1</v>
      </c>
      <c r="H32" s="17">
        <f t="shared" si="6"/>
        <v>0</v>
      </c>
      <c r="I32" s="17">
        <f t="shared" si="6"/>
        <v>7309</v>
      </c>
    </row>
    <row r="33" spans="1:12" ht="15" x14ac:dyDescent="0.25">
      <c r="A33" s="20" t="s">
        <v>26</v>
      </c>
      <c r="B33" s="21"/>
      <c r="C33" s="21"/>
      <c r="D33" s="22">
        <v>20400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82756800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6930</v>
      </c>
      <c r="C37" s="14">
        <f t="shared" si="7"/>
        <v>9200</v>
      </c>
      <c r="D37" s="15">
        <f t="shared" ref="D37:D43" si="9">+D13+D25</f>
        <v>63756000</v>
      </c>
      <c r="E37" s="16">
        <f t="shared" ref="E37:H43" si="10">E25+E13</f>
        <v>122</v>
      </c>
      <c r="F37" s="16">
        <f t="shared" si="10"/>
        <v>822</v>
      </c>
      <c r="G37" s="16">
        <f t="shared" si="10"/>
        <v>2</v>
      </c>
      <c r="H37" s="16">
        <f t="shared" si="10"/>
        <v>0</v>
      </c>
      <c r="I37" s="16">
        <f>B37+E37+F37+G37+H37</f>
        <v>7876</v>
      </c>
      <c r="J37" s="26"/>
      <c r="K37" s="26"/>
    </row>
    <row r="38" spans="1:12" ht="15" x14ac:dyDescent="0.25">
      <c r="A38" s="12" t="s">
        <v>19</v>
      </c>
      <c r="B38" s="16">
        <f t="shared" si="8"/>
        <v>1213</v>
      </c>
      <c r="C38" s="14">
        <f t="shared" si="7"/>
        <v>9700</v>
      </c>
      <c r="D38" s="15">
        <f t="shared" si="9"/>
        <v>11766100</v>
      </c>
      <c r="E38" s="16">
        <f t="shared" si="10"/>
        <v>0</v>
      </c>
      <c r="F38" s="16">
        <f t="shared" si="10"/>
        <v>614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1827</v>
      </c>
      <c r="J38" s="26"/>
      <c r="K38" s="26"/>
    </row>
    <row r="39" spans="1:12" ht="15" x14ac:dyDescent="0.25">
      <c r="A39" s="12" t="s">
        <v>20</v>
      </c>
      <c r="B39" s="16">
        <f t="shared" si="8"/>
        <v>1574</v>
      </c>
      <c r="C39" s="14">
        <f t="shared" si="7"/>
        <v>10500</v>
      </c>
      <c r="D39" s="15">
        <f t="shared" si="9"/>
        <v>16527000</v>
      </c>
      <c r="E39" s="16">
        <f t="shared" si="10"/>
        <v>3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1580</v>
      </c>
      <c r="J39" s="26"/>
      <c r="K39" s="26"/>
    </row>
    <row r="40" spans="1:12" ht="15" x14ac:dyDescent="0.25">
      <c r="A40" s="12" t="s">
        <v>21</v>
      </c>
      <c r="B40" s="16">
        <f t="shared" si="8"/>
        <v>1006</v>
      </c>
      <c r="C40" s="14">
        <f t="shared" si="7"/>
        <v>14900</v>
      </c>
      <c r="D40" s="15">
        <f t="shared" si="9"/>
        <v>14989400</v>
      </c>
      <c r="E40" s="16">
        <f t="shared" si="10"/>
        <v>5</v>
      </c>
      <c r="F40" s="16">
        <f t="shared" si="10"/>
        <v>20</v>
      </c>
      <c r="G40" s="16">
        <f t="shared" ref="G40:H40" si="14">G28+G16</f>
        <v>0</v>
      </c>
      <c r="H40" s="16">
        <f t="shared" si="14"/>
        <v>0</v>
      </c>
      <c r="I40" s="16">
        <f t="shared" si="12"/>
        <v>1031</v>
      </c>
      <c r="J40" s="26"/>
      <c r="K40" s="26"/>
    </row>
    <row r="41" spans="1:12" ht="15" x14ac:dyDescent="0.25">
      <c r="A41" s="12" t="s">
        <v>22</v>
      </c>
      <c r="B41" s="16">
        <f t="shared" si="8"/>
        <v>1019</v>
      </c>
      <c r="C41" s="14">
        <f t="shared" si="7"/>
        <v>25100</v>
      </c>
      <c r="D41" s="15">
        <f t="shared" si="9"/>
        <v>25576900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1019</v>
      </c>
      <c r="J41" s="26"/>
      <c r="K41" s="26"/>
    </row>
    <row r="42" spans="1:12" ht="15" x14ac:dyDescent="0.25">
      <c r="A42" s="12" t="s">
        <v>23</v>
      </c>
      <c r="B42" s="16">
        <f t="shared" si="8"/>
        <v>252</v>
      </c>
      <c r="C42" s="14">
        <f t="shared" si="7"/>
        <v>33000</v>
      </c>
      <c r="D42" s="15">
        <f t="shared" si="9"/>
        <v>8316000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252</v>
      </c>
      <c r="J42" s="26"/>
      <c r="K42" s="26"/>
    </row>
    <row r="43" spans="1:12" ht="15" x14ac:dyDescent="0.25">
      <c r="A43" s="12" t="s">
        <v>24</v>
      </c>
      <c r="B43" s="16">
        <f t="shared" si="8"/>
        <v>699</v>
      </c>
      <c r="C43" s="14">
        <f t="shared" si="7"/>
        <v>36900</v>
      </c>
      <c r="D43" s="15">
        <f t="shared" si="9"/>
        <v>25793100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699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12693</v>
      </c>
      <c r="C44" s="18"/>
      <c r="D44" s="19">
        <f t="shared" ref="D44:F44" si="18">SUM(D37:D43)</f>
        <v>166724500</v>
      </c>
      <c r="E44" s="17">
        <f t="shared" si="18"/>
        <v>130</v>
      </c>
      <c r="F44" s="17">
        <f t="shared" si="18"/>
        <v>1459</v>
      </c>
      <c r="G44" s="17">
        <f>SUM(G37:G43)</f>
        <v>2</v>
      </c>
      <c r="H44" s="17">
        <f>SUM(H37:H43)</f>
        <v>0</v>
      </c>
      <c r="I44" s="17">
        <f>SUM(I37:I43)</f>
        <v>14284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28200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166752700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482</v>
      </c>
      <c r="D52" s="34">
        <f>(C52*B52)</f>
        <v>4434400</v>
      </c>
      <c r="E52" s="20"/>
      <c r="F52" s="32" t="s">
        <v>18</v>
      </c>
      <c r="G52" s="33">
        <f>B52-2300</f>
        <v>6900</v>
      </c>
      <c r="H52" s="13">
        <v>430</v>
      </c>
      <c r="I52" s="34">
        <f>(H52*G52)</f>
        <v>2967000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180</v>
      </c>
      <c r="D53" s="34">
        <f t="shared" ref="D53:D58" si="20">(C53*B53)</f>
        <v>1746000</v>
      </c>
      <c r="E53" s="20"/>
      <c r="F53" s="32" t="s">
        <v>19</v>
      </c>
      <c r="G53" s="33">
        <f>B53-2300</f>
        <v>7400</v>
      </c>
      <c r="H53" s="13">
        <v>151</v>
      </c>
      <c r="I53" s="34">
        <f t="shared" ref="I53:I58" si="21">(H53*G53)</f>
        <v>1117400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112</v>
      </c>
      <c r="D54" s="34">
        <f t="shared" si="20"/>
        <v>1176000</v>
      </c>
      <c r="E54" s="20"/>
      <c r="F54" s="32" t="s">
        <v>20</v>
      </c>
      <c r="G54" s="33">
        <f>B54-2900</f>
        <v>7600</v>
      </c>
      <c r="H54" s="13">
        <v>73</v>
      </c>
      <c r="I54" s="34">
        <f t="shared" si="21"/>
        <v>554800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98</v>
      </c>
      <c r="D55" s="34">
        <f t="shared" si="20"/>
        <v>1460200</v>
      </c>
      <c r="E55" s="20"/>
      <c r="F55" s="32" t="s">
        <v>21</v>
      </c>
      <c r="G55" s="33">
        <f>B55-3100</f>
        <v>11800</v>
      </c>
      <c r="H55" s="13">
        <v>89</v>
      </c>
      <c r="I55" s="34">
        <f t="shared" si="21"/>
        <v>1050200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329</v>
      </c>
      <c r="D56" s="34">
        <f t="shared" si="20"/>
        <v>8257900</v>
      </c>
      <c r="E56" s="20"/>
      <c r="F56" s="32" t="s">
        <v>22</v>
      </c>
      <c r="G56" s="33">
        <f>B56-3100</f>
        <v>22000</v>
      </c>
      <c r="H56" s="13">
        <v>266</v>
      </c>
      <c r="I56" s="34">
        <f t="shared" si="21"/>
        <v>5852000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50</v>
      </c>
      <c r="D57" s="34">
        <f t="shared" si="20"/>
        <v>1650000</v>
      </c>
      <c r="E57" s="20"/>
      <c r="F57" s="32" t="s">
        <v>23</v>
      </c>
      <c r="G57" s="33">
        <f>B57-3100</f>
        <v>29900</v>
      </c>
      <c r="H57" s="13">
        <v>37</v>
      </c>
      <c r="I57" s="34">
        <f t="shared" si="21"/>
        <v>1106300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15</v>
      </c>
      <c r="D58" s="34">
        <f t="shared" si="20"/>
        <v>553500</v>
      </c>
      <c r="E58" s="20"/>
      <c r="F58" s="32" t="s">
        <v>24</v>
      </c>
      <c r="G58" s="33">
        <f>B58-3100</f>
        <v>33800</v>
      </c>
      <c r="H58" s="13">
        <v>16</v>
      </c>
      <c r="I58" s="34">
        <f t="shared" si="21"/>
        <v>540800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1266</v>
      </c>
      <c r="D59" s="36">
        <f>SUM(D52:D58)</f>
        <v>19278000</v>
      </c>
      <c r="E59" s="37"/>
      <c r="F59" s="116" t="s">
        <v>39</v>
      </c>
      <c r="G59" s="116"/>
      <c r="H59" s="35">
        <f>SUM(H52:H58)</f>
        <v>1062</v>
      </c>
      <c r="I59" s="36">
        <f>SUM(I52:I58)</f>
        <v>13188500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3353</v>
      </c>
      <c r="D77" s="95">
        <f>B77*C77</f>
        <v>7711900</v>
      </c>
      <c r="E77" s="3"/>
      <c r="F77" s="57" t="s">
        <v>18</v>
      </c>
      <c r="G77" s="58">
        <f t="shared" ref="G77:G83" si="24">B37</f>
        <v>6930</v>
      </c>
      <c r="H77" s="59">
        <f t="shared" ref="H77:H83" si="25">G77*200</f>
        <v>1386000</v>
      </c>
      <c r="I77" s="60">
        <f>G77*100</f>
        <v>693000</v>
      </c>
      <c r="J77" s="61">
        <f>G77*400</f>
        <v>2772000</v>
      </c>
      <c r="K77" s="92">
        <f>G77*200</f>
        <v>1386000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585</v>
      </c>
      <c r="D78" s="95">
        <f t="shared" ref="D78:D83" si="26">B78*C78</f>
        <v>1345500</v>
      </c>
      <c r="E78" s="3"/>
      <c r="F78" s="57" t="s">
        <v>19</v>
      </c>
      <c r="G78" s="58">
        <f t="shared" si="24"/>
        <v>1213</v>
      </c>
      <c r="H78" s="59">
        <f t="shared" si="25"/>
        <v>242600</v>
      </c>
      <c r="I78" s="60">
        <f>G78*300</f>
        <v>363900</v>
      </c>
      <c r="J78" s="61">
        <f>G78*400</f>
        <v>485200</v>
      </c>
      <c r="K78" s="92">
        <f>G78*200</f>
        <v>242600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719</v>
      </c>
      <c r="D79" s="95">
        <f t="shared" si="26"/>
        <v>2085100</v>
      </c>
      <c r="E79" s="3"/>
      <c r="F79" s="57" t="s">
        <v>20</v>
      </c>
      <c r="G79" s="58">
        <f t="shared" si="24"/>
        <v>1574</v>
      </c>
      <c r="H79" s="59">
        <f t="shared" si="25"/>
        <v>314800</v>
      </c>
      <c r="I79" s="60">
        <f>G79*300</f>
        <v>472200</v>
      </c>
      <c r="J79" s="61">
        <f>G79*400</f>
        <v>629600</v>
      </c>
      <c r="K79" s="92">
        <f>G79*200</f>
        <v>314800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449</v>
      </c>
      <c r="D80" s="95">
        <f t="shared" si="26"/>
        <v>1391900</v>
      </c>
      <c r="E80" s="3"/>
      <c r="F80" s="57" t="s">
        <v>21</v>
      </c>
      <c r="G80" s="58">
        <f t="shared" si="24"/>
        <v>1006</v>
      </c>
      <c r="H80" s="59">
        <f t="shared" si="25"/>
        <v>201200</v>
      </c>
      <c r="I80" s="60">
        <f>G80*300</f>
        <v>301800</v>
      </c>
      <c r="J80" s="61">
        <f>G80*200</f>
        <v>201200</v>
      </c>
      <c r="K80" s="92">
        <f>G80*100</f>
        <v>100600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456</v>
      </c>
      <c r="D81" s="95">
        <f t="shared" si="26"/>
        <v>1413600</v>
      </c>
      <c r="E81" s="3"/>
      <c r="F81" s="57" t="s">
        <v>22</v>
      </c>
      <c r="G81" s="58">
        <f t="shared" si="24"/>
        <v>1019</v>
      </c>
      <c r="H81" s="59">
        <f t="shared" si="25"/>
        <v>203800</v>
      </c>
      <c r="I81" s="60">
        <f>G81*300</f>
        <v>305700</v>
      </c>
      <c r="J81" s="61">
        <f>G81*600</f>
        <v>611400</v>
      </c>
      <c r="K81" s="92">
        <f>G81*300</f>
        <v>305700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96</v>
      </c>
      <c r="D82" s="95">
        <f t="shared" si="26"/>
        <v>297600</v>
      </c>
      <c r="E82" s="3"/>
      <c r="F82" s="57" t="s">
        <v>23</v>
      </c>
      <c r="G82" s="58">
        <f t="shared" si="24"/>
        <v>252</v>
      </c>
      <c r="H82" s="59">
        <f t="shared" si="25"/>
        <v>50400</v>
      </c>
      <c r="I82" s="60">
        <f>G82*300</f>
        <v>75600</v>
      </c>
      <c r="J82" s="61">
        <f>G82*800</f>
        <v>201600</v>
      </c>
      <c r="K82" s="92">
        <f t="shared" ref="K82:K83" si="27">G82*400</f>
        <v>100800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274</v>
      </c>
      <c r="D83" s="95">
        <f t="shared" si="26"/>
        <v>849400</v>
      </c>
      <c r="E83" s="3"/>
      <c r="F83" s="57" t="s">
        <v>24</v>
      </c>
      <c r="G83" s="58">
        <f t="shared" si="24"/>
        <v>699</v>
      </c>
      <c r="H83" s="59">
        <f t="shared" si="25"/>
        <v>139800</v>
      </c>
      <c r="I83" s="60">
        <f>G83*200</f>
        <v>139800</v>
      </c>
      <c r="J83" s="61">
        <f>G83*800</f>
        <v>559200</v>
      </c>
      <c r="K83" s="92">
        <f t="shared" si="27"/>
        <v>279600</v>
      </c>
    </row>
    <row r="84" spans="1:12" ht="20.100000000000001" customHeight="1" x14ac:dyDescent="0.25">
      <c r="A84" s="119" t="s">
        <v>54</v>
      </c>
      <c r="B84" s="119"/>
      <c r="C84" s="62">
        <f>SUM(C77:C83)</f>
        <v>5932</v>
      </c>
      <c r="D84" s="97">
        <f>SUM(D77:D83)</f>
        <v>15095000</v>
      </c>
      <c r="E84" s="3"/>
      <c r="F84" s="64" t="s">
        <v>55</v>
      </c>
      <c r="G84" s="65">
        <f>SUM(G77:G83)</f>
        <v>12693</v>
      </c>
      <c r="H84" s="66">
        <f>SUM(H77:H83)</f>
        <v>2538600</v>
      </c>
      <c r="I84" s="67">
        <f>SUM(I77:I83)</f>
        <v>2352000</v>
      </c>
      <c r="J84" s="68">
        <f>SUM(J77:J83)</f>
        <v>5460200</v>
      </c>
      <c r="K84" s="93">
        <f>SUM(K77:K83)</f>
        <v>2730100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166752700</v>
      </c>
      <c r="C88" s="110"/>
      <c r="D88" s="46"/>
      <c r="E88" s="111" t="s">
        <v>57</v>
      </c>
      <c r="F88" s="111"/>
      <c r="G88" s="72">
        <f>D59+I59</f>
        <v>32466500</v>
      </c>
      <c r="H88" s="111" t="s">
        <v>58</v>
      </c>
      <c r="I88" s="111"/>
      <c r="J88" s="73">
        <f>C59+H59+E44+F44+G44</f>
        <v>3919</v>
      </c>
    </row>
    <row r="89" spans="1:12" ht="24" x14ac:dyDescent="0.25">
      <c r="A89" s="74" t="s">
        <v>59</v>
      </c>
      <c r="B89" s="112">
        <f>D59+I59+H72</f>
        <v>32466500</v>
      </c>
      <c r="C89" s="112"/>
      <c r="D89" s="75"/>
      <c r="E89" s="111" t="s">
        <v>60</v>
      </c>
      <c r="F89" s="111"/>
      <c r="G89" s="72">
        <f>D44</f>
        <v>166724500</v>
      </c>
      <c r="H89" s="111" t="s">
        <v>61</v>
      </c>
      <c r="I89" s="111"/>
      <c r="J89" s="73">
        <f>I44</f>
        <v>14284</v>
      </c>
    </row>
    <row r="90" spans="1:12" ht="17.25" customHeight="1" x14ac:dyDescent="0.25">
      <c r="A90" s="76" t="s">
        <v>62</v>
      </c>
      <c r="B90" s="103">
        <f>D84</f>
        <v>15095000</v>
      </c>
      <c r="C90" s="103"/>
      <c r="D90" s="75"/>
      <c r="E90" s="104" t="s">
        <v>63</v>
      </c>
      <c r="F90" s="105"/>
      <c r="G90" s="77">
        <f>IF(G89=0,0,G88/G89)</f>
        <v>0.19473142819441655</v>
      </c>
      <c r="H90" s="104" t="s">
        <v>63</v>
      </c>
      <c r="I90" s="105"/>
      <c r="J90" s="77">
        <f>IF(J89=0,0,J88/J89)</f>
        <v>0.27436292355082609</v>
      </c>
    </row>
    <row r="91" spans="1:12" ht="17.25" customHeight="1" x14ac:dyDescent="0.25">
      <c r="A91" s="25" t="s">
        <v>64</v>
      </c>
      <c r="B91" s="106">
        <f>B88-B89-B90</f>
        <v>119191200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2538600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2352000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5460200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2730100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3">
      <formula1>H94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5">
      <formula1>H93</formula1>
      <formula2>J94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98"/>
  <sheetViews>
    <sheetView topLeftCell="A82" zoomScaleNormal="100" workbookViewId="0">
      <selection activeCell="F95" sqref="F95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+RIDYM!B7+7</f>
        <v>42651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3295</v>
      </c>
      <c r="C13" s="14">
        <f>RIDYM!C13</f>
        <v>9200</v>
      </c>
      <c r="D13" s="15">
        <f t="shared" ref="D13:D19" si="0">+C13*B13</f>
        <v>30314000</v>
      </c>
      <c r="E13" s="13">
        <v>49</v>
      </c>
      <c r="F13" s="13">
        <v>417</v>
      </c>
      <c r="G13" s="13">
        <v>4</v>
      </c>
      <c r="H13" s="13">
        <v>0</v>
      </c>
      <c r="I13" s="16">
        <f>B13+E13+F13+G13+H13</f>
        <v>3765</v>
      </c>
    </row>
    <row r="14" spans="1:12" ht="15" x14ac:dyDescent="0.25">
      <c r="A14" s="12" t="s">
        <v>19</v>
      </c>
      <c r="B14" s="13">
        <v>519</v>
      </c>
      <c r="C14" s="14">
        <f>RIDYM!C14</f>
        <v>9700</v>
      </c>
      <c r="D14" s="15">
        <f t="shared" si="0"/>
        <v>5034300</v>
      </c>
      <c r="E14" s="13">
        <v>1</v>
      </c>
      <c r="F14" s="13">
        <v>288</v>
      </c>
      <c r="G14" s="13">
        <v>0</v>
      </c>
      <c r="H14" s="13">
        <v>0</v>
      </c>
      <c r="I14" s="16">
        <f t="shared" ref="I14:I19" si="1">B14+E14+F14+G14+H14</f>
        <v>808</v>
      </c>
    </row>
    <row r="15" spans="1:12" ht="15" x14ac:dyDescent="0.25">
      <c r="A15" s="12" t="s">
        <v>20</v>
      </c>
      <c r="B15" s="13">
        <v>597</v>
      </c>
      <c r="C15" s="14">
        <f>RIDYM!C15</f>
        <v>10500</v>
      </c>
      <c r="D15" s="15">
        <f t="shared" si="0"/>
        <v>6268500</v>
      </c>
      <c r="E15" s="13">
        <v>4</v>
      </c>
      <c r="F15" s="13">
        <v>2</v>
      </c>
      <c r="G15" s="13">
        <v>0</v>
      </c>
      <c r="H15" s="13">
        <v>0</v>
      </c>
      <c r="I15" s="16">
        <f t="shared" si="1"/>
        <v>603</v>
      </c>
    </row>
    <row r="16" spans="1:12" ht="15" x14ac:dyDescent="0.25">
      <c r="A16" s="12" t="s">
        <v>21</v>
      </c>
      <c r="B16" s="13">
        <v>425</v>
      </c>
      <c r="C16" s="14">
        <f>RIDYM!C16</f>
        <v>14900</v>
      </c>
      <c r="D16" s="15">
        <f t="shared" si="0"/>
        <v>6332500</v>
      </c>
      <c r="E16" s="13">
        <v>0</v>
      </c>
      <c r="F16" s="13">
        <v>9</v>
      </c>
      <c r="G16" s="13">
        <v>0</v>
      </c>
      <c r="H16" s="13">
        <v>0</v>
      </c>
      <c r="I16" s="16">
        <f t="shared" si="1"/>
        <v>434</v>
      </c>
    </row>
    <row r="17" spans="1:9" ht="15" x14ac:dyDescent="0.25">
      <c r="A17" s="12" t="s">
        <v>22</v>
      </c>
      <c r="B17" s="13">
        <v>455</v>
      </c>
      <c r="C17" s="14">
        <f>RIDYM!C17</f>
        <v>25100</v>
      </c>
      <c r="D17" s="15">
        <f t="shared" si="0"/>
        <v>11420500</v>
      </c>
      <c r="E17" s="13">
        <v>0</v>
      </c>
      <c r="F17" s="13">
        <v>0</v>
      </c>
      <c r="G17" s="13">
        <v>0</v>
      </c>
      <c r="H17" s="13">
        <v>0</v>
      </c>
      <c r="I17" s="16">
        <f t="shared" si="1"/>
        <v>455</v>
      </c>
    </row>
    <row r="18" spans="1:9" ht="15" x14ac:dyDescent="0.25">
      <c r="A18" s="12" t="s">
        <v>23</v>
      </c>
      <c r="B18" s="13">
        <v>119</v>
      </c>
      <c r="C18" s="14">
        <f>RIDYM!C18</f>
        <v>33000</v>
      </c>
      <c r="D18" s="15">
        <f t="shared" si="0"/>
        <v>3927000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119</v>
      </c>
    </row>
    <row r="19" spans="1:9" ht="15" x14ac:dyDescent="0.25">
      <c r="A19" s="12" t="s">
        <v>24</v>
      </c>
      <c r="B19" s="13">
        <v>376</v>
      </c>
      <c r="C19" s="14">
        <f>RIDYM!C19</f>
        <v>36900</v>
      </c>
      <c r="D19" s="15">
        <f t="shared" si="0"/>
        <v>13874400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376</v>
      </c>
    </row>
    <row r="20" spans="1:9" s="2" customFormat="1" ht="15" x14ac:dyDescent="0.25">
      <c r="A20" s="12" t="s">
        <v>25</v>
      </c>
      <c r="B20" s="17">
        <f>SUM(B13:B19)</f>
        <v>5786</v>
      </c>
      <c r="C20" s="18"/>
      <c r="D20" s="19">
        <f t="shared" ref="D20:I20" si="2">SUM(D13:D19)</f>
        <v>77171200</v>
      </c>
      <c r="E20" s="17">
        <f t="shared" si="2"/>
        <v>54</v>
      </c>
      <c r="F20" s="17">
        <f t="shared" si="2"/>
        <v>716</v>
      </c>
      <c r="G20" s="17">
        <f t="shared" si="2"/>
        <v>4</v>
      </c>
      <c r="H20" s="17">
        <f t="shared" si="2"/>
        <v>0</v>
      </c>
      <c r="I20" s="17">
        <f t="shared" si="2"/>
        <v>6560</v>
      </c>
    </row>
    <row r="21" spans="1:9" ht="15" x14ac:dyDescent="0.25">
      <c r="A21" s="20" t="s">
        <v>26</v>
      </c>
      <c r="B21" s="21"/>
      <c r="C21" s="21"/>
      <c r="D21" s="22">
        <v>13000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77184200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4541</v>
      </c>
      <c r="C25" s="14">
        <f t="shared" si="3"/>
        <v>9200</v>
      </c>
      <c r="D25" s="15">
        <f t="shared" ref="D25:D31" si="4">+C25*B25</f>
        <v>41777200</v>
      </c>
      <c r="E25" s="13">
        <v>49</v>
      </c>
      <c r="F25" s="13">
        <v>478</v>
      </c>
      <c r="G25" s="13">
        <v>4</v>
      </c>
      <c r="H25" s="13">
        <v>0</v>
      </c>
      <c r="I25" s="16">
        <f>B25+E25+F25+G25+H25</f>
        <v>5072</v>
      </c>
    </row>
    <row r="26" spans="1:9" ht="15" x14ac:dyDescent="0.25">
      <c r="A26" s="12" t="s">
        <v>19</v>
      </c>
      <c r="B26" s="13">
        <v>498</v>
      </c>
      <c r="C26" s="14">
        <f t="shared" si="3"/>
        <v>9700</v>
      </c>
      <c r="D26" s="15">
        <f t="shared" si="4"/>
        <v>4830600</v>
      </c>
      <c r="E26" s="13">
        <v>0</v>
      </c>
      <c r="F26" s="13">
        <v>324</v>
      </c>
      <c r="G26" s="13">
        <v>0</v>
      </c>
      <c r="H26" s="13">
        <v>0</v>
      </c>
      <c r="I26" s="16">
        <f t="shared" ref="I26:I31" si="5">B26+E26+F26+G26+H26</f>
        <v>822</v>
      </c>
    </row>
    <row r="27" spans="1:9" ht="15" x14ac:dyDescent="0.25">
      <c r="A27" s="12" t="s">
        <v>20</v>
      </c>
      <c r="B27" s="13">
        <v>514</v>
      </c>
      <c r="C27" s="14">
        <f t="shared" si="3"/>
        <v>10500</v>
      </c>
      <c r="D27" s="15">
        <f t="shared" si="4"/>
        <v>5397000</v>
      </c>
      <c r="E27" s="13">
        <v>13</v>
      </c>
      <c r="F27" s="13">
        <v>2</v>
      </c>
      <c r="G27" s="13">
        <v>0</v>
      </c>
      <c r="H27" s="13">
        <v>0</v>
      </c>
      <c r="I27" s="16">
        <f t="shared" si="5"/>
        <v>529</v>
      </c>
    </row>
    <row r="28" spans="1:9" ht="15" x14ac:dyDescent="0.25">
      <c r="A28" s="12" t="s">
        <v>21</v>
      </c>
      <c r="B28" s="13">
        <v>364</v>
      </c>
      <c r="C28" s="14">
        <f t="shared" si="3"/>
        <v>14900</v>
      </c>
      <c r="D28" s="15">
        <f t="shared" si="4"/>
        <v>5423600</v>
      </c>
      <c r="E28" s="13">
        <v>1</v>
      </c>
      <c r="F28" s="13">
        <v>9</v>
      </c>
      <c r="G28" s="13">
        <v>0</v>
      </c>
      <c r="H28" s="13">
        <v>0</v>
      </c>
      <c r="I28" s="16">
        <f t="shared" si="5"/>
        <v>374</v>
      </c>
    </row>
    <row r="29" spans="1:9" ht="15" x14ac:dyDescent="0.25">
      <c r="A29" s="12" t="s">
        <v>22</v>
      </c>
      <c r="B29" s="13">
        <v>435</v>
      </c>
      <c r="C29" s="14">
        <f t="shared" si="3"/>
        <v>25100</v>
      </c>
      <c r="D29" s="15">
        <f t="shared" si="4"/>
        <v>10918500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435</v>
      </c>
    </row>
    <row r="30" spans="1:9" ht="15" x14ac:dyDescent="0.25">
      <c r="A30" s="12" t="s">
        <v>23</v>
      </c>
      <c r="B30" s="13">
        <v>105</v>
      </c>
      <c r="C30" s="14">
        <f t="shared" si="3"/>
        <v>33000</v>
      </c>
      <c r="D30" s="15">
        <f t="shared" si="4"/>
        <v>3465000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105</v>
      </c>
    </row>
    <row r="31" spans="1:9" ht="15" x14ac:dyDescent="0.25">
      <c r="A31" s="12" t="s">
        <v>24</v>
      </c>
      <c r="B31" s="13">
        <v>367</v>
      </c>
      <c r="C31" s="14">
        <f t="shared" si="3"/>
        <v>36900</v>
      </c>
      <c r="D31" s="15">
        <f t="shared" si="4"/>
        <v>13542300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367</v>
      </c>
    </row>
    <row r="32" spans="1:9" s="2" customFormat="1" ht="15" x14ac:dyDescent="0.25">
      <c r="A32" s="12" t="s">
        <v>25</v>
      </c>
      <c r="B32" s="17">
        <f>SUM(B25:B31)</f>
        <v>6824</v>
      </c>
      <c r="C32" s="18"/>
      <c r="D32" s="19">
        <f t="shared" ref="D32:I32" si="6">SUM(D25:D31)</f>
        <v>85354200</v>
      </c>
      <c r="E32" s="17">
        <f t="shared" si="6"/>
        <v>63</v>
      </c>
      <c r="F32" s="17">
        <f t="shared" si="6"/>
        <v>813</v>
      </c>
      <c r="G32" s="17">
        <f t="shared" si="6"/>
        <v>4</v>
      </c>
      <c r="H32" s="17">
        <f t="shared" si="6"/>
        <v>0</v>
      </c>
      <c r="I32" s="17">
        <f t="shared" si="6"/>
        <v>7704</v>
      </c>
    </row>
    <row r="33" spans="1:12" ht="15" x14ac:dyDescent="0.25">
      <c r="A33" s="20" t="s">
        <v>26</v>
      </c>
      <c r="B33" s="21"/>
      <c r="C33" s="21"/>
      <c r="D33" s="22">
        <v>12300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85366500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7836</v>
      </c>
      <c r="C37" s="14">
        <f t="shared" si="7"/>
        <v>9200</v>
      </c>
      <c r="D37" s="15">
        <f t="shared" ref="D37:D43" si="9">+D13+D25</f>
        <v>72091200</v>
      </c>
      <c r="E37" s="16">
        <f t="shared" ref="E37:H43" si="10">E25+E13</f>
        <v>98</v>
      </c>
      <c r="F37" s="16">
        <f t="shared" si="10"/>
        <v>895</v>
      </c>
      <c r="G37" s="16">
        <f t="shared" si="10"/>
        <v>8</v>
      </c>
      <c r="H37" s="16">
        <f t="shared" si="10"/>
        <v>0</v>
      </c>
      <c r="I37" s="16">
        <f>B37+E37+F37+G37+H37</f>
        <v>8837</v>
      </c>
      <c r="J37" s="26"/>
      <c r="K37" s="26"/>
    </row>
    <row r="38" spans="1:12" ht="15" x14ac:dyDescent="0.25">
      <c r="A38" s="12" t="s">
        <v>19</v>
      </c>
      <c r="B38" s="16">
        <f t="shared" si="8"/>
        <v>1017</v>
      </c>
      <c r="C38" s="14">
        <f t="shared" si="7"/>
        <v>9700</v>
      </c>
      <c r="D38" s="15">
        <f t="shared" si="9"/>
        <v>9864900</v>
      </c>
      <c r="E38" s="16">
        <f t="shared" si="10"/>
        <v>1</v>
      </c>
      <c r="F38" s="16">
        <f t="shared" si="10"/>
        <v>612</v>
      </c>
      <c r="G38" s="16">
        <f t="shared" ref="G38:H38" si="11">G26+G14</f>
        <v>0</v>
      </c>
      <c r="H38" s="16">
        <f t="shared" si="11"/>
        <v>0</v>
      </c>
      <c r="I38" s="16">
        <f t="shared" ref="I38:I43" si="12">B38+E38+F38+G38+H38</f>
        <v>1630</v>
      </c>
      <c r="J38" s="26"/>
      <c r="K38" s="26"/>
    </row>
    <row r="39" spans="1:12" ht="15" x14ac:dyDescent="0.25">
      <c r="A39" s="12" t="s">
        <v>20</v>
      </c>
      <c r="B39" s="16">
        <f t="shared" si="8"/>
        <v>1111</v>
      </c>
      <c r="C39" s="14">
        <f t="shared" si="7"/>
        <v>10500</v>
      </c>
      <c r="D39" s="15">
        <f t="shared" si="9"/>
        <v>11665500</v>
      </c>
      <c r="E39" s="16">
        <f t="shared" si="10"/>
        <v>17</v>
      </c>
      <c r="F39" s="16">
        <f t="shared" si="10"/>
        <v>4</v>
      </c>
      <c r="G39" s="16">
        <f t="shared" ref="G39:H39" si="13">G27+G15</f>
        <v>0</v>
      </c>
      <c r="H39" s="16">
        <f t="shared" si="13"/>
        <v>0</v>
      </c>
      <c r="I39" s="16">
        <f t="shared" si="12"/>
        <v>1132</v>
      </c>
      <c r="J39" s="26"/>
      <c r="K39" s="26"/>
    </row>
    <row r="40" spans="1:12" ht="15" x14ac:dyDescent="0.25">
      <c r="A40" s="12" t="s">
        <v>21</v>
      </c>
      <c r="B40" s="16">
        <f t="shared" si="8"/>
        <v>789</v>
      </c>
      <c r="C40" s="14">
        <f t="shared" si="7"/>
        <v>14900</v>
      </c>
      <c r="D40" s="15">
        <f t="shared" si="9"/>
        <v>11756100</v>
      </c>
      <c r="E40" s="16">
        <f t="shared" si="10"/>
        <v>1</v>
      </c>
      <c r="F40" s="16">
        <f t="shared" si="10"/>
        <v>18</v>
      </c>
      <c r="G40" s="16">
        <f t="shared" ref="G40:H40" si="14">G28+G16</f>
        <v>0</v>
      </c>
      <c r="H40" s="16">
        <f t="shared" si="14"/>
        <v>0</v>
      </c>
      <c r="I40" s="16">
        <f t="shared" si="12"/>
        <v>808</v>
      </c>
      <c r="J40" s="26"/>
      <c r="K40" s="26"/>
    </row>
    <row r="41" spans="1:12" ht="15" x14ac:dyDescent="0.25">
      <c r="A41" s="12" t="s">
        <v>22</v>
      </c>
      <c r="B41" s="16">
        <f t="shared" si="8"/>
        <v>890</v>
      </c>
      <c r="C41" s="14">
        <f t="shared" si="7"/>
        <v>25100</v>
      </c>
      <c r="D41" s="15">
        <f t="shared" si="9"/>
        <v>22339000</v>
      </c>
      <c r="E41" s="16">
        <f t="shared" si="10"/>
        <v>0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890</v>
      </c>
      <c r="J41" s="26"/>
      <c r="K41" s="26"/>
    </row>
    <row r="42" spans="1:12" ht="15" x14ac:dyDescent="0.25">
      <c r="A42" s="12" t="s">
        <v>23</v>
      </c>
      <c r="B42" s="16">
        <f t="shared" si="8"/>
        <v>224</v>
      </c>
      <c r="C42" s="14">
        <f t="shared" si="7"/>
        <v>33000</v>
      </c>
      <c r="D42" s="15">
        <f t="shared" si="9"/>
        <v>7392000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224</v>
      </c>
      <c r="J42" s="26"/>
      <c r="K42" s="26"/>
    </row>
    <row r="43" spans="1:12" ht="15" x14ac:dyDescent="0.25">
      <c r="A43" s="12" t="s">
        <v>24</v>
      </c>
      <c r="B43" s="16">
        <f t="shared" si="8"/>
        <v>743</v>
      </c>
      <c r="C43" s="14">
        <f t="shared" si="7"/>
        <v>36900</v>
      </c>
      <c r="D43" s="15">
        <f t="shared" si="9"/>
        <v>27416700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743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12610</v>
      </c>
      <c r="C44" s="18"/>
      <c r="D44" s="19">
        <f t="shared" ref="D44:F44" si="18">SUM(D37:D43)</f>
        <v>162525400</v>
      </c>
      <c r="E44" s="17">
        <f t="shared" si="18"/>
        <v>117</v>
      </c>
      <c r="F44" s="17">
        <f t="shared" si="18"/>
        <v>1529</v>
      </c>
      <c r="G44" s="17">
        <f>SUM(G37:G43)</f>
        <v>8</v>
      </c>
      <c r="H44" s="17">
        <f>SUM(H37:H43)</f>
        <v>0</v>
      </c>
      <c r="I44" s="17">
        <f>SUM(I37:I43)</f>
        <v>14264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25300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162550700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362</v>
      </c>
      <c r="D52" s="34">
        <f>(C52*B52)</f>
        <v>3330400</v>
      </c>
      <c r="E52" s="20"/>
      <c r="F52" s="32" t="s">
        <v>18</v>
      </c>
      <c r="G52" s="33">
        <f>B52-2300</f>
        <v>6900</v>
      </c>
      <c r="H52" s="13">
        <v>480</v>
      </c>
      <c r="I52" s="34">
        <f>(H52*G52)</f>
        <v>3312000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137</v>
      </c>
      <c r="D53" s="34">
        <f t="shared" ref="D53:D58" si="20">(C53*B53)</f>
        <v>1328900</v>
      </c>
      <c r="E53" s="20"/>
      <c r="F53" s="32" t="s">
        <v>19</v>
      </c>
      <c r="G53" s="33">
        <f>B53-2300</f>
        <v>7400</v>
      </c>
      <c r="H53" s="13">
        <v>135</v>
      </c>
      <c r="I53" s="34">
        <f t="shared" ref="I53:I58" si="21">(H53*G53)</f>
        <v>999000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77</v>
      </c>
      <c r="D54" s="34">
        <f t="shared" si="20"/>
        <v>808500</v>
      </c>
      <c r="E54" s="20"/>
      <c r="F54" s="32" t="s">
        <v>20</v>
      </c>
      <c r="G54" s="33">
        <f>B54-2900</f>
        <v>7600</v>
      </c>
      <c r="H54" s="13">
        <v>60</v>
      </c>
      <c r="I54" s="34">
        <f t="shared" si="21"/>
        <v>456000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70</v>
      </c>
      <c r="D55" s="34">
        <f t="shared" si="20"/>
        <v>1043000</v>
      </c>
      <c r="E55" s="20"/>
      <c r="F55" s="32" t="s">
        <v>21</v>
      </c>
      <c r="G55" s="33">
        <f>B55-3100</f>
        <v>11800</v>
      </c>
      <c r="H55" s="13">
        <v>50</v>
      </c>
      <c r="I55" s="34">
        <f t="shared" si="21"/>
        <v>590000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297</v>
      </c>
      <c r="D56" s="34">
        <f t="shared" si="20"/>
        <v>7454700</v>
      </c>
      <c r="E56" s="20"/>
      <c r="F56" s="32" t="s">
        <v>22</v>
      </c>
      <c r="G56" s="33">
        <f>B56-3100</f>
        <v>22000</v>
      </c>
      <c r="H56" s="13">
        <v>260</v>
      </c>
      <c r="I56" s="34">
        <f t="shared" si="21"/>
        <v>5720000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45</v>
      </c>
      <c r="D57" s="34">
        <f t="shared" si="20"/>
        <v>1485000</v>
      </c>
      <c r="E57" s="20"/>
      <c r="F57" s="32" t="s">
        <v>23</v>
      </c>
      <c r="G57" s="33">
        <f>B57-3100</f>
        <v>29900</v>
      </c>
      <c r="H57" s="13">
        <v>26</v>
      </c>
      <c r="I57" s="34">
        <f t="shared" si="21"/>
        <v>777400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17</v>
      </c>
      <c r="D58" s="34">
        <f t="shared" si="20"/>
        <v>627300</v>
      </c>
      <c r="E58" s="20"/>
      <c r="F58" s="32" t="s">
        <v>24</v>
      </c>
      <c r="G58" s="33">
        <f>B58-3100</f>
        <v>33800</v>
      </c>
      <c r="H58" s="13">
        <v>6</v>
      </c>
      <c r="I58" s="34">
        <f t="shared" si="21"/>
        <v>202800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1005</v>
      </c>
      <c r="D59" s="36">
        <f>SUM(D52:D58)</f>
        <v>16077800</v>
      </c>
      <c r="E59" s="37"/>
      <c r="F59" s="116" t="s">
        <v>39</v>
      </c>
      <c r="G59" s="116"/>
      <c r="H59" s="35">
        <f>SUM(H52:H58)</f>
        <v>1017</v>
      </c>
      <c r="I59" s="36">
        <f>SUM(I52:I58)</f>
        <v>12057200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4467</v>
      </c>
      <c r="D77" s="95">
        <f>B77*C77</f>
        <v>10274100</v>
      </c>
      <c r="E77" s="3"/>
      <c r="F77" s="57" t="s">
        <v>18</v>
      </c>
      <c r="G77" s="58">
        <f t="shared" ref="G77:G83" si="24">B37</f>
        <v>7836</v>
      </c>
      <c r="H77" s="59">
        <f t="shared" ref="H77:H83" si="25">G77*200</f>
        <v>1567200</v>
      </c>
      <c r="I77" s="60">
        <f>G77*100</f>
        <v>783600</v>
      </c>
      <c r="J77" s="61">
        <f>G77*400</f>
        <v>3134400</v>
      </c>
      <c r="K77" s="92">
        <f>G77*200</f>
        <v>1567200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495</v>
      </c>
      <c r="D78" s="95">
        <f t="shared" ref="D78:D83" si="26">B78*C78</f>
        <v>1138500</v>
      </c>
      <c r="E78" s="3"/>
      <c r="F78" s="57" t="s">
        <v>19</v>
      </c>
      <c r="G78" s="58">
        <f t="shared" si="24"/>
        <v>1017</v>
      </c>
      <c r="H78" s="59">
        <f t="shared" si="25"/>
        <v>203400</v>
      </c>
      <c r="I78" s="60">
        <f>G78*300</f>
        <v>305100</v>
      </c>
      <c r="J78" s="61">
        <f>G78*400</f>
        <v>406800</v>
      </c>
      <c r="K78" s="92">
        <f>G78*200</f>
        <v>203400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472</v>
      </c>
      <c r="D79" s="95">
        <f t="shared" si="26"/>
        <v>1368800</v>
      </c>
      <c r="E79" s="3"/>
      <c r="F79" s="57" t="s">
        <v>20</v>
      </c>
      <c r="G79" s="58">
        <f t="shared" si="24"/>
        <v>1111</v>
      </c>
      <c r="H79" s="59">
        <f t="shared" si="25"/>
        <v>222200</v>
      </c>
      <c r="I79" s="60">
        <f>G79*300</f>
        <v>333300</v>
      </c>
      <c r="J79" s="61">
        <f>G79*400</f>
        <v>444400</v>
      </c>
      <c r="K79" s="92">
        <f>G79*200</f>
        <v>222200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334</v>
      </c>
      <c r="D80" s="95">
        <f t="shared" si="26"/>
        <v>1035400</v>
      </c>
      <c r="E80" s="3"/>
      <c r="F80" s="57" t="s">
        <v>21</v>
      </c>
      <c r="G80" s="58">
        <f t="shared" si="24"/>
        <v>789</v>
      </c>
      <c r="H80" s="59">
        <f t="shared" si="25"/>
        <v>157800</v>
      </c>
      <c r="I80" s="60">
        <f>G80*300</f>
        <v>236700</v>
      </c>
      <c r="J80" s="61">
        <f>G80*200</f>
        <v>157800</v>
      </c>
      <c r="K80" s="92">
        <f>G80*100</f>
        <v>78900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404</v>
      </c>
      <c r="D81" s="95">
        <f t="shared" si="26"/>
        <v>1252400</v>
      </c>
      <c r="E81" s="3"/>
      <c r="F81" s="57" t="s">
        <v>22</v>
      </c>
      <c r="G81" s="58">
        <f t="shared" si="24"/>
        <v>890</v>
      </c>
      <c r="H81" s="59">
        <f t="shared" si="25"/>
        <v>178000</v>
      </c>
      <c r="I81" s="60">
        <f>G81*300</f>
        <v>267000</v>
      </c>
      <c r="J81" s="61">
        <f>G81*600</f>
        <v>534000</v>
      </c>
      <c r="K81" s="92">
        <f>G81*300</f>
        <v>267000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96</v>
      </c>
      <c r="D82" s="95">
        <f t="shared" si="26"/>
        <v>297600</v>
      </c>
      <c r="E82" s="3"/>
      <c r="F82" s="57" t="s">
        <v>23</v>
      </c>
      <c r="G82" s="58">
        <f t="shared" si="24"/>
        <v>224</v>
      </c>
      <c r="H82" s="59">
        <f t="shared" si="25"/>
        <v>44800</v>
      </c>
      <c r="I82" s="60">
        <f>G82*300</f>
        <v>67200</v>
      </c>
      <c r="J82" s="61">
        <f>G82*800</f>
        <v>179200</v>
      </c>
      <c r="K82" s="92">
        <f t="shared" ref="K82:K83" si="27">G82*400</f>
        <v>89600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333</v>
      </c>
      <c r="D83" s="95">
        <f t="shared" si="26"/>
        <v>1032300</v>
      </c>
      <c r="E83" s="3"/>
      <c r="F83" s="57" t="s">
        <v>24</v>
      </c>
      <c r="G83" s="58">
        <f t="shared" si="24"/>
        <v>743</v>
      </c>
      <c r="H83" s="59">
        <f t="shared" si="25"/>
        <v>148600</v>
      </c>
      <c r="I83" s="60">
        <f>G83*200</f>
        <v>148600</v>
      </c>
      <c r="J83" s="61">
        <f>G83*800</f>
        <v>594400</v>
      </c>
      <c r="K83" s="92">
        <f t="shared" si="27"/>
        <v>297200</v>
      </c>
    </row>
    <row r="84" spans="1:12" ht="20.100000000000001" customHeight="1" x14ac:dyDescent="0.25">
      <c r="A84" s="119" t="s">
        <v>54</v>
      </c>
      <c r="B84" s="119"/>
      <c r="C84" s="62">
        <f>SUM(C77:C83)</f>
        <v>6601</v>
      </c>
      <c r="D84" s="97">
        <f>SUM(D77:D83)</f>
        <v>16399100</v>
      </c>
      <c r="E84" s="3"/>
      <c r="F84" s="64" t="s">
        <v>55</v>
      </c>
      <c r="G84" s="65">
        <f>SUM(G77:G83)</f>
        <v>12610</v>
      </c>
      <c r="H84" s="66">
        <f>SUM(H77:H83)</f>
        <v>2522000</v>
      </c>
      <c r="I84" s="67">
        <f>SUM(I77:I83)</f>
        <v>2141500</v>
      </c>
      <c r="J84" s="68">
        <f>SUM(J77:J83)</f>
        <v>5451000</v>
      </c>
      <c r="K84" s="93">
        <f>SUM(K77:K83)</f>
        <v>2725500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162550700</v>
      </c>
      <c r="C88" s="110"/>
      <c r="D88" s="46"/>
      <c r="E88" s="111" t="s">
        <v>57</v>
      </c>
      <c r="F88" s="111"/>
      <c r="G88" s="72">
        <f>D59+I59</f>
        <v>28135000</v>
      </c>
      <c r="H88" s="111" t="s">
        <v>58</v>
      </c>
      <c r="I88" s="111"/>
      <c r="J88" s="73">
        <f>C59+H59+E44+F44+G44</f>
        <v>3676</v>
      </c>
    </row>
    <row r="89" spans="1:12" ht="24" x14ac:dyDescent="0.25">
      <c r="A89" s="74" t="s">
        <v>59</v>
      </c>
      <c r="B89" s="112">
        <f>D59+I59+H72</f>
        <v>28135000</v>
      </c>
      <c r="C89" s="112"/>
      <c r="D89" s="75"/>
      <c r="E89" s="111" t="s">
        <v>60</v>
      </c>
      <c r="F89" s="111"/>
      <c r="G89" s="72">
        <f>D44</f>
        <v>162525400</v>
      </c>
      <c r="H89" s="111" t="s">
        <v>61</v>
      </c>
      <c r="I89" s="111"/>
      <c r="J89" s="73">
        <f>I44</f>
        <v>14264</v>
      </c>
    </row>
    <row r="90" spans="1:12" ht="17.25" customHeight="1" x14ac:dyDescent="0.25">
      <c r="A90" s="76" t="s">
        <v>62</v>
      </c>
      <c r="B90" s="103">
        <f>D84</f>
        <v>16399100</v>
      </c>
      <c r="C90" s="103"/>
      <c r="D90" s="75"/>
      <c r="E90" s="104" t="s">
        <v>63</v>
      </c>
      <c r="F90" s="105"/>
      <c r="G90" s="77">
        <f>IF(G89=0,0,G88/G89)</f>
        <v>0.17311140289456295</v>
      </c>
      <c r="H90" s="104" t="s">
        <v>63</v>
      </c>
      <c r="I90" s="105"/>
      <c r="J90" s="77">
        <f>IF(J89=0,0,J88/J89)</f>
        <v>0.25771172181716206</v>
      </c>
    </row>
    <row r="91" spans="1:12" ht="17.25" customHeight="1" x14ac:dyDescent="0.25">
      <c r="A91" s="25" t="s">
        <v>64</v>
      </c>
      <c r="B91" s="106">
        <f>B88-B89-B90</f>
        <v>118016600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2522000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2141500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5451000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2725500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98"/>
  <sheetViews>
    <sheetView topLeftCell="A79" zoomScaleNormal="100" workbookViewId="0">
      <selection activeCell="F92" sqref="F92"/>
    </sheetView>
  </sheetViews>
  <sheetFormatPr baseColWidth="10" defaultColWidth="11.42578125" defaultRowHeight="12.75" x14ac:dyDescent="0.25"/>
  <cols>
    <col min="1" max="1" width="21.85546875" style="2" customWidth="1"/>
    <col min="2" max="10" width="15.28515625" style="4" customWidth="1"/>
    <col min="11" max="11" width="12.85546875" style="4" customWidth="1"/>
    <col min="12" max="16384" width="11.42578125" style="4"/>
  </cols>
  <sheetData>
    <row r="1" spans="1:12" s="1" customFormat="1" ht="36.75" customHeight="1" x14ac:dyDescent="0.25">
      <c r="A1" s="123"/>
      <c r="B1" s="124" t="s">
        <v>0</v>
      </c>
      <c r="C1" s="124"/>
      <c r="D1" s="124"/>
      <c r="E1" s="124"/>
      <c r="F1" s="124"/>
      <c r="G1" s="124"/>
      <c r="H1" s="124"/>
      <c r="I1" s="123"/>
      <c r="J1" s="123"/>
    </row>
    <row r="2" spans="1:12" s="1" customFormat="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5" t="s">
        <v>1</v>
      </c>
      <c r="J2" s="125"/>
    </row>
    <row r="3" spans="1:12" s="1" customFormat="1" ht="14.25" customHeight="1" x14ac:dyDescent="0.25">
      <c r="A3" s="123"/>
      <c r="B3" s="124"/>
      <c r="C3" s="124"/>
      <c r="D3" s="124"/>
      <c r="E3" s="124"/>
      <c r="F3" s="124"/>
      <c r="G3" s="124"/>
      <c r="H3" s="124"/>
      <c r="I3" s="125" t="s">
        <v>2</v>
      </c>
      <c r="J3" s="125"/>
    </row>
    <row r="4" spans="1:12" s="1" customFormat="1" ht="14.25" customHeight="1" x14ac:dyDescent="0.25">
      <c r="A4" s="123"/>
      <c r="B4" s="124"/>
      <c r="C4" s="124"/>
      <c r="D4" s="124"/>
      <c r="E4" s="124"/>
      <c r="F4" s="124"/>
      <c r="G4" s="124"/>
      <c r="H4" s="124"/>
      <c r="I4" s="125" t="s">
        <v>3</v>
      </c>
      <c r="J4" s="125"/>
    </row>
    <row r="6" spans="1:12" x14ac:dyDescent="0.25">
      <c r="A6" s="2" t="s">
        <v>4</v>
      </c>
      <c r="B6" s="126" t="s">
        <v>5</v>
      </c>
      <c r="C6" s="126"/>
      <c r="D6" s="3"/>
      <c r="E6" s="3"/>
      <c r="F6" s="3"/>
      <c r="G6" s="3"/>
      <c r="H6" s="3"/>
    </row>
    <row r="7" spans="1:12" x14ac:dyDescent="0.25">
      <c r="A7" s="2" t="s">
        <v>6</v>
      </c>
      <c r="B7" s="127">
        <f>+RIDYM!B7+8</f>
        <v>42652</v>
      </c>
      <c r="C7" s="127"/>
      <c r="D7" s="127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128" t="s">
        <v>7</v>
      </c>
      <c r="B9" s="128"/>
      <c r="C9" s="128"/>
      <c r="D9" s="128"/>
      <c r="E9" s="128"/>
      <c r="F9" s="128"/>
      <c r="G9" s="128"/>
      <c r="H9" s="128"/>
      <c r="I9" s="128"/>
      <c r="J9" s="128"/>
    </row>
    <row r="10" spans="1:12" ht="7.5" customHeight="1" x14ac:dyDescent="0.25">
      <c r="K10" s="8"/>
      <c r="L10" s="8"/>
    </row>
    <row r="11" spans="1:12" ht="15" x14ac:dyDescent="0.25">
      <c r="A11" s="120" t="s">
        <v>8</v>
      </c>
      <c r="B11" s="121"/>
      <c r="C11" s="121"/>
      <c r="D11" s="121"/>
      <c r="E11" s="121"/>
      <c r="F11" s="121"/>
      <c r="G11" s="121"/>
      <c r="H11" s="121"/>
      <c r="I11" s="122"/>
    </row>
    <row r="12" spans="1:12" ht="22.5" x14ac:dyDescent="0.25">
      <c r="A12" s="9" t="s">
        <v>9</v>
      </c>
      <c r="B12" s="9" t="s">
        <v>10</v>
      </c>
      <c r="C12" s="10" t="s">
        <v>11</v>
      </c>
      <c r="D12" s="10" t="s">
        <v>12</v>
      </c>
      <c r="E12" s="10" t="s">
        <v>13</v>
      </c>
      <c r="F12" s="10" t="s">
        <v>14</v>
      </c>
      <c r="G12" s="11" t="s">
        <v>15</v>
      </c>
      <c r="H12" s="10" t="s">
        <v>16</v>
      </c>
      <c r="I12" s="10" t="s">
        <v>17</v>
      </c>
    </row>
    <row r="13" spans="1:12" ht="15" x14ac:dyDescent="0.25">
      <c r="A13" s="12" t="s">
        <v>18</v>
      </c>
      <c r="B13" s="13">
        <v>5002</v>
      </c>
      <c r="C13" s="14">
        <f>RIDYM!C13</f>
        <v>9200</v>
      </c>
      <c r="D13" s="15">
        <f t="shared" ref="D13:D19" si="0">+C13*B13</f>
        <v>46018400</v>
      </c>
      <c r="E13" s="13">
        <v>39</v>
      </c>
      <c r="F13" s="13">
        <v>369</v>
      </c>
      <c r="G13" s="13">
        <v>1</v>
      </c>
      <c r="H13" s="13">
        <v>0</v>
      </c>
      <c r="I13" s="16">
        <f>B13+E13+F13+G13+H13</f>
        <v>5411</v>
      </c>
    </row>
    <row r="14" spans="1:12" ht="15" x14ac:dyDescent="0.25">
      <c r="A14" s="12" t="s">
        <v>19</v>
      </c>
      <c r="B14" s="13">
        <v>568</v>
      </c>
      <c r="C14" s="14">
        <f>RIDYM!C14</f>
        <v>9700</v>
      </c>
      <c r="D14" s="15">
        <f t="shared" si="0"/>
        <v>5509600</v>
      </c>
      <c r="E14" s="13">
        <v>0</v>
      </c>
      <c r="F14" s="13">
        <v>266</v>
      </c>
      <c r="G14" s="13">
        <v>1</v>
      </c>
      <c r="H14" s="13">
        <v>0</v>
      </c>
      <c r="I14" s="16">
        <f t="shared" ref="I14:I19" si="1">B14+E14+F14+G14+H14</f>
        <v>835</v>
      </c>
    </row>
    <row r="15" spans="1:12" ht="15" x14ac:dyDescent="0.25">
      <c r="A15" s="12" t="s">
        <v>20</v>
      </c>
      <c r="B15" s="13">
        <v>475</v>
      </c>
      <c r="C15" s="14">
        <f>RIDYM!C15</f>
        <v>10500</v>
      </c>
      <c r="D15" s="15">
        <f t="shared" si="0"/>
        <v>4987500</v>
      </c>
      <c r="E15" s="13">
        <v>6</v>
      </c>
      <c r="F15" s="13">
        <v>2</v>
      </c>
      <c r="G15" s="13">
        <v>0</v>
      </c>
      <c r="H15" s="13">
        <v>0</v>
      </c>
      <c r="I15" s="16">
        <f t="shared" si="1"/>
        <v>483</v>
      </c>
    </row>
    <row r="16" spans="1:12" ht="15" x14ac:dyDescent="0.25">
      <c r="A16" s="12" t="s">
        <v>21</v>
      </c>
      <c r="B16" s="13">
        <v>438</v>
      </c>
      <c r="C16" s="14">
        <f>RIDYM!C16</f>
        <v>14900</v>
      </c>
      <c r="D16" s="15">
        <f t="shared" si="0"/>
        <v>6526200</v>
      </c>
      <c r="E16" s="13">
        <v>4</v>
      </c>
      <c r="F16" s="13">
        <v>2</v>
      </c>
      <c r="G16" s="13">
        <v>0</v>
      </c>
      <c r="H16" s="13">
        <v>0</v>
      </c>
      <c r="I16" s="16">
        <f t="shared" si="1"/>
        <v>444</v>
      </c>
    </row>
    <row r="17" spans="1:9" ht="15" x14ac:dyDescent="0.25">
      <c r="A17" s="12" t="s">
        <v>22</v>
      </c>
      <c r="B17" s="13">
        <v>223</v>
      </c>
      <c r="C17" s="14">
        <f>RIDYM!C17</f>
        <v>25100</v>
      </c>
      <c r="D17" s="15">
        <f t="shared" si="0"/>
        <v>5597300</v>
      </c>
      <c r="E17" s="13">
        <v>1</v>
      </c>
      <c r="F17" s="13">
        <v>0</v>
      </c>
      <c r="G17" s="13">
        <v>0</v>
      </c>
      <c r="H17" s="13">
        <v>0</v>
      </c>
      <c r="I17" s="16">
        <f t="shared" si="1"/>
        <v>224</v>
      </c>
    </row>
    <row r="18" spans="1:9" ht="15" x14ac:dyDescent="0.25">
      <c r="A18" s="12" t="s">
        <v>23</v>
      </c>
      <c r="B18" s="13">
        <v>124</v>
      </c>
      <c r="C18" s="14">
        <f>RIDYM!C18</f>
        <v>33000</v>
      </c>
      <c r="D18" s="15">
        <f t="shared" si="0"/>
        <v>4092000</v>
      </c>
      <c r="E18" s="13">
        <v>0</v>
      </c>
      <c r="F18" s="13">
        <v>0</v>
      </c>
      <c r="G18" s="13">
        <v>0</v>
      </c>
      <c r="H18" s="13">
        <v>0</v>
      </c>
      <c r="I18" s="16">
        <f t="shared" si="1"/>
        <v>124</v>
      </c>
    </row>
    <row r="19" spans="1:9" ht="15" x14ac:dyDescent="0.25">
      <c r="A19" s="12" t="s">
        <v>24</v>
      </c>
      <c r="B19" s="13">
        <v>393</v>
      </c>
      <c r="C19" s="14">
        <f>RIDYM!C19</f>
        <v>36900</v>
      </c>
      <c r="D19" s="15">
        <f t="shared" si="0"/>
        <v>14501700</v>
      </c>
      <c r="E19" s="13">
        <v>0</v>
      </c>
      <c r="F19" s="13">
        <v>0</v>
      </c>
      <c r="G19" s="13">
        <v>0</v>
      </c>
      <c r="H19" s="13">
        <v>0</v>
      </c>
      <c r="I19" s="16">
        <f t="shared" si="1"/>
        <v>393</v>
      </c>
    </row>
    <row r="20" spans="1:9" s="2" customFormat="1" ht="15" x14ac:dyDescent="0.25">
      <c r="A20" s="12" t="s">
        <v>25</v>
      </c>
      <c r="B20" s="17">
        <f>SUM(B13:B19)</f>
        <v>7223</v>
      </c>
      <c r="C20" s="18"/>
      <c r="D20" s="19">
        <f t="shared" ref="D20:I20" si="2">SUM(D13:D19)</f>
        <v>87232700</v>
      </c>
      <c r="E20" s="17">
        <f t="shared" si="2"/>
        <v>50</v>
      </c>
      <c r="F20" s="17">
        <f t="shared" si="2"/>
        <v>639</v>
      </c>
      <c r="G20" s="17">
        <f t="shared" si="2"/>
        <v>2</v>
      </c>
      <c r="H20" s="17">
        <f t="shared" si="2"/>
        <v>0</v>
      </c>
      <c r="I20" s="17">
        <f t="shared" si="2"/>
        <v>7914</v>
      </c>
    </row>
    <row r="21" spans="1:9" ht="15" x14ac:dyDescent="0.25">
      <c r="A21" s="20" t="s">
        <v>26</v>
      </c>
      <c r="B21" s="21"/>
      <c r="C21" s="21"/>
      <c r="D21" s="22">
        <v>7700</v>
      </c>
      <c r="E21" s="3"/>
      <c r="F21" s="3"/>
      <c r="G21" s="3"/>
      <c r="H21" s="3"/>
      <c r="I21" s="3"/>
    </row>
    <row r="22" spans="1:9" ht="15" x14ac:dyDescent="0.25">
      <c r="A22" s="20" t="s">
        <v>27</v>
      </c>
      <c r="B22" s="21"/>
      <c r="C22" s="21"/>
      <c r="D22" s="23">
        <f>D21+D20</f>
        <v>87240400</v>
      </c>
      <c r="E22" s="3"/>
      <c r="F22" s="3"/>
      <c r="G22" s="3"/>
      <c r="H22" s="3"/>
      <c r="I22" s="3"/>
    </row>
    <row r="23" spans="1:9" ht="15" x14ac:dyDescent="0.25">
      <c r="A23" s="120" t="s">
        <v>28</v>
      </c>
      <c r="B23" s="121"/>
      <c r="C23" s="121"/>
      <c r="D23" s="121"/>
      <c r="E23" s="121"/>
      <c r="F23" s="121"/>
      <c r="G23" s="121"/>
      <c r="H23" s="121"/>
      <c r="I23" s="122"/>
    </row>
    <row r="24" spans="1:9" ht="22.5" x14ac:dyDescent="0.25">
      <c r="A24" s="9" t="str">
        <f t="shared" ref="A24:H31" si="3">A12</f>
        <v>CATEGORIA</v>
      </c>
      <c r="B24" s="9" t="str">
        <f t="shared" si="3"/>
        <v>PAGARON</v>
      </c>
      <c r="C24" s="10" t="str">
        <f t="shared" si="3"/>
        <v>VALOR CATEGORIA</v>
      </c>
      <c r="D24" s="10" t="str">
        <f t="shared" si="3"/>
        <v>TOTAL RECAUDO POR CATEGORIA</v>
      </c>
      <c r="E24" s="10" t="str">
        <f t="shared" si="3"/>
        <v>EXENTOS LEY 787</v>
      </c>
      <c r="F24" s="10" t="str">
        <f t="shared" si="3"/>
        <v>BENEFICIO CONCEDENTE</v>
      </c>
      <c r="G24" s="10" t="str">
        <f>G12</f>
        <v>EXENTOS TELEPEAJE</v>
      </c>
      <c r="H24" s="10" t="str">
        <f t="shared" si="3"/>
        <v>EVASORES</v>
      </c>
      <c r="I24" s="10" t="s">
        <v>29</v>
      </c>
    </row>
    <row r="25" spans="1:9" ht="15" x14ac:dyDescent="0.25">
      <c r="A25" s="12" t="s">
        <v>18</v>
      </c>
      <c r="B25" s="13">
        <v>4142</v>
      </c>
      <c r="C25" s="14">
        <f t="shared" si="3"/>
        <v>9200</v>
      </c>
      <c r="D25" s="15">
        <f t="shared" ref="D25:D31" si="4">+C25*B25</f>
        <v>38106400</v>
      </c>
      <c r="E25" s="13">
        <v>37</v>
      </c>
      <c r="F25" s="13">
        <v>357</v>
      </c>
      <c r="G25" s="13">
        <v>1</v>
      </c>
      <c r="H25" s="13">
        <v>0</v>
      </c>
      <c r="I25" s="16">
        <f>B25+E25+F25+G25+H25</f>
        <v>4537</v>
      </c>
    </row>
    <row r="26" spans="1:9" ht="15" x14ac:dyDescent="0.25">
      <c r="A26" s="12" t="s">
        <v>19</v>
      </c>
      <c r="B26" s="13">
        <v>488</v>
      </c>
      <c r="C26" s="14">
        <f t="shared" si="3"/>
        <v>9700</v>
      </c>
      <c r="D26" s="15">
        <f t="shared" si="4"/>
        <v>4733600</v>
      </c>
      <c r="E26" s="13">
        <v>1</v>
      </c>
      <c r="F26" s="13">
        <v>289</v>
      </c>
      <c r="G26" s="13">
        <v>1</v>
      </c>
      <c r="H26" s="13">
        <v>0</v>
      </c>
      <c r="I26" s="16">
        <f t="shared" ref="I26:I31" si="5">B26+E26+F26+G26+H26</f>
        <v>779</v>
      </c>
    </row>
    <row r="27" spans="1:9" ht="15" x14ac:dyDescent="0.25">
      <c r="A27" s="12" t="s">
        <v>20</v>
      </c>
      <c r="B27" s="13">
        <v>335</v>
      </c>
      <c r="C27" s="14">
        <f t="shared" si="3"/>
        <v>10500</v>
      </c>
      <c r="D27" s="15">
        <f t="shared" si="4"/>
        <v>3517500</v>
      </c>
      <c r="E27" s="13">
        <v>3</v>
      </c>
      <c r="F27" s="13">
        <v>1</v>
      </c>
      <c r="G27" s="13">
        <v>0</v>
      </c>
      <c r="H27" s="13">
        <v>0</v>
      </c>
      <c r="I27" s="16">
        <f t="shared" si="5"/>
        <v>339</v>
      </c>
    </row>
    <row r="28" spans="1:9" ht="15" x14ac:dyDescent="0.25">
      <c r="A28" s="12" t="s">
        <v>21</v>
      </c>
      <c r="B28" s="13">
        <v>252</v>
      </c>
      <c r="C28" s="14">
        <f t="shared" si="3"/>
        <v>14900</v>
      </c>
      <c r="D28" s="15">
        <f t="shared" si="4"/>
        <v>3754800</v>
      </c>
      <c r="E28" s="13">
        <v>0</v>
      </c>
      <c r="F28" s="13">
        <v>1</v>
      </c>
      <c r="G28" s="13">
        <v>0</v>
      </c>
      <c r="H28" s="13">
        <v>0</v>
      </c>
      <c r="I28" s="16">
        <f t="shared" si="5"/>
        <v>253</v>
      </c>
    </row>
    <row r="29" spans="1:9" ht="15" x14ac:dyDescent="0.25">
      <c r="A29" s="12" t="s">
        <v>22</v>
      </c>
      <c r="B29" s="13">
        <v>207</v>
      </c>
      <c r="C29" s="14">
        <f t="shared" si="3"/>
        <v>25100</v>
      </c>
      <c r="D29" s="15">
        <f t="shared" si="4"/>
        <v>5195700</v>
      </c>
      <c r="E29" s="13">
        <v>0</v>
      </c>
      <c r="F29" s="13">
        <v>0</v>
      </c>
      <c r="G29" s="13">
        <v>0</v>
      </c>
      <c r="H29" s="13">
        <v>0</v>
      </c>
      <c r="I29" s="16">
        <f t="shared" si="5"/>
        <v>207</v>
      </c>
    </row>
    <row r="30" spans="1:9" ht="15" x14ac:dyDescent="0.25">
      <c r="A30" s="12" t="s">
        <v>23</v>
      </c>
      <c r="B30" s="13">
        <v>86</v>
      </c>
      <c r="C30" s="14">
        <f t="shared" si="3"/>
        <v>33000</v>
      </c>
      <c r="D30" s="15">
        <f t="shared" si="4"/>
        <v>2838000</v>
      </c>
      <c r="E30" s="13">
        <v>0</v>
      </c>
      <c r="F30" s="13">
        <v>0</v>
      </c>
      <c r="G30" s="13">
        <v>0</v>
      </c>
      <c r="H30" s="13">
        <v>0</v>
      </c>
      <c r="I30" s="16">
        <f t="shared" si="5"/>
        <v>86</v>
      </c>
    </row>
    <row r="31" spans="1:9" ht="15" x14ac:dyDescent="0.25">
      <c r="A31" s="12" t="s">
        <v>24</v>
      </c>
      <c r="B31" s="13">
        <v>324</v>
      </c>
      <c r="C31" s="14">
        <f t="shared" si="3"/>
        <v>36900</v>
      </c>
      <c r="D31" s="15">
        <f t="shared" si="4"/>
        <v>11955600</v>
      </c>
      <c r="E31" s="13">
        <v>0</v>
      </c>
      <c r="F31" s="13">
        <v>0</v>
      </c>
      <c r="G31" s="13">
        <v>0</v>
      </c>
      <c r="H31" s="13">
        <v>0</v>
      </c>
      <c r="I31" s="16">
        <f t="shared" si="5"/>
        <v>324</v>
      </c>
    </row>
    <row r="32" spans="1:9" s="2" customFormat="1" ht="15" x14ac:dyDescent="0.25">
      <c r="A32" s="12" t="s">
        <v>25</v>
      </c>
      <c r="B32" s="17">
        <f>SUM(B25:B31)</f>
        <v>5834</v>
      </c>
      <c r="C32" s="18"/>
      <c r="D32" s="19">
        <f t="shared" ref="D32:I32" si="6">SUM(D25:D31)</f>
        <v>70101600</v>
      </c>
      <c r="E32" s="17">
        <f t="shared" si="6"/>
        <v>41</v>
      </c>
      <c r="F32" s="17">
        <f t="shared" si="6"/>
        <v>648</v>
      </c>
      <c r="G32" s="17">
        <f t="shared" si="6"/>
        <v>2</v>
      </c>
      <c r="H32" s="17">
        <f t="shared" si="6"/>
        <v>0</v>
      </c>
      <c r="I32" s="17">
        <f t="shared" si="6"/>
        <v>6525</v>
      </c>
    </row>
    <row r="33" spans="1:12" ht="15" x14ac:dyDescent="0.25">
      <c r="A33" s="20" t="s">
        <v>26</v>
      </c>
      <c r="B33" s="21"/>
      <c r="C33" s="21"/>
      <c r="D33" s="22">
        <v>4700</v>
      </c>
      <c r="E33" s="3"/>
      <c r="F33" s="3"/>
      <c r="G33" s="3"/>
      <c r="H33" s="3"/>
      <c r="I33" s="3"/>
    </row>
    <row r="34" spans="1:12" ht="15" x14ac:dyDescent="0.25">
      <c r="A34" s="20" t="s">
        <v>30</v>
      </c>
      <c r="B34" s="21"/>
      <c r="C34" s="21"/>
      <c r="D34" s="23">
        <f>D33+D32</f>
        <v>70106300</v>
      </c>
      <c r="E34" s="3"/>
      <c r="F34" s="3"/>
      <c r="G34" s="3"/>
      <c r="H34" s="3"/>
      <c r="I34" s="3"/>
    </row>
    <row r="35" spans="1:12" ht="15" customHeight="1" x14ac:dyDescent="0.25">
      <c r="A35" s="120" t="s">
        <v>31</v>
      </c>
      <c r="B35" s="121"/>
      <c r="C35" s="121"/>
      <c r="D35" s="121"/>
      <c r="E35" s="121"/>
      <c r="F35" s="121"/>
      <c r="G35" s="121"/>
      <c r="H35" s="121"/>
      <c r="I35" s="122"/>
      <c r="J35" s="24"/>
      <c r="K35" s="24"/>
    </row>
    <row r="36" spans="1:12" ht="26.25" customHeight="1" x14ac:dyDescent="0.25">
      <c r="A36" s="9" t="str">
        <f t="shared" ref="A36:H43" si="7">A24</f>
        <v>CATEGORIA</v>
      </c>
      <c r="B36" s="9" t="str">
        <f t="shared" si="7"/>
        <v>PAGARON</v>
      </c>
      <c r="C36" s="10" t="str">
        <f t="shared" si="7"/>
        <v>VALOR CATEGORIA</v>
      </c>
      <c r="D36" s="10" t="str">
        <f t="shared" si="7"/>
        <v>TOTAL RECAUDO POR CATEGORIA</v>
      </c>
      <c r="E36" s="10" t="str">
        <f t="shared" si="7"/>
        <v>EXENTOS LEY 787</v>
      </c>
      <c r="F36" s="10" t="str">
        <f t="shared" si="7"/>
        <v>BENEFICIO CONCEDENTE</v>
      </c>
      <c r="G36" s="10" t="str">
        <f>G24</f>
        <v>EXENTOS TELEPEAJE</v>
      </c>
      <c r="H36" s="10" t="str">
        <f t="shared" si="7"/>
        <v>EVASORES</v>
      </c>
      <c r="I36" s="10" t="s">
        <v>32</v>
      </c>
      <c r="J36" s="25"/>
      <c r="K36" s="25"/>
    </row>
    <row r="37" spans="1:12" ht="15" x14ac:dyDescent="0.25">
      <c r="A37" s="12" t="s">
        <v>18</v>
      </c>
      <c r="B37" s="16">
        <f t="shared" ref="B37:B43" si="8">B25+B13</f>
        <v>9144</v>
      </c>
      <c r="C37" s="14">
        <f t="shared" si="7"/>
        <v>9200</v>
      </c>
      <c r="D37" s="15">
        <f t="shared" ref="D37:D43" si="9">+D13+D25</f>
        <v>84124800</v>
      </c>
      <c r="E37" s="16">
        <f t="shared" ref="E37:H43" si="10">E25+E13</f>
        <v>76</v>
      </c>
      <c r="F37" s="16">
        <f t="shared" si="10"/>
        <v>726</v>
      </c>
      <c r="G37" s="16">
        <f t="shared" si="10"/>
        <v>2</v>
      </c>
      <c r="H37" s="16">
        <f t="shared" si="10"/>
        <v>0</v>
      </c>
      <c r="I37" s="16">
        <f>B37+E37+F37+G37+H37</f>
        <v>9948</v>
      </c>
      <c r="J37" s="26"/>
      <c r="K37" s="26"/>
    </row>
    <row r="38" spans="1:12" ht="15" x14ac:dyDescent="0.25">
      <c r="A38" s="12" t="s">
        <v>19</v>
      </c>
      <c r="B38" s="16">
        <f t="shared" si="8"/>
        <v>1056</v>
      </c>
      <c r="C38" s="14">
        <f t="shared" si="7"/>
        <v>9700</v>
      </c>
      <c r="D38" s="15">
        <f t="shared" si="9"/>
        <v>10243200</v>
      </c>
      <c r="E38" s="16">
        <f t="shared" si="10"/>
        <v>1</v>
      </c>
      <c r="F38" s="16">
        <f t="shared" si="10"/>
        <v>555</v>
      </c>
      <c r="G38" s="16">
        <f t="shared" ref="G38:H38" si="11">G26+G14</f>
        <v>2</v>
      </c>
      <c r="H38" s="16">
        <f t="shared" si="11"/>
        <v>0</v>
      </c>
      <c r="I38" s="16">
        <f t="shared" ref="I38:I43" si="12">B38+E38+F38+G38+H38</f>
        <v>1614</v>
      </c>
      <c r="J38" s="26"/>
      <c r="K38" s="26"/>
    </row>
    <row r="39" spans="1:12" ht="15" x14ac:dyDescent="0.25">
      <c r="A39" s="12" t="s">
        <v>20</v>
      </c>
      <c r="B39" s="16">
        <f t="shared" si="8"/>
        <v>810</v>
      </c>
      <c r="C39" s="14">
        <f t="shared" si="7"/>
        <v>10500</v>
      </c>
      <c r="D39" s="15">
        <f t="shared" si="9"/>
        <v>8505000</v>
      </c>
      <c r="E39" s="16">
        <f t="shared" si="10"/>
        <v>9</v>
      </c>
      <c r="F39" s="16">
        <f t="shared" si="10"/>
        <v>3</v>
      </c>
      <c r="G39" s="16">
        <f t="shared" ref="G39:H39" si="13">G27+G15</f>
        <v>0</v>
      </c>
      <c r="H39" s="16">
        <f t="shared" si="13"/>
        <v>0</v>
      </c>
      <c r="I39" s="16">
        <f t="shared" si="12"/>
        <v>822</v>
      </c>
      <c r="J39" s="26"/>
      <c r="K39" s="26"/>
    </row>
    <row r="40" spans="1:12" ht="15" x14ac:dyDescent="0.25">
      <c r="A40" s="12" t="s">
        <v>21</v>
      </c>
      <c r="B40" s="16">
        <f t="shared" si="8"/>
        <v>690</v>
      </c>
      <c r="C40" s="14">
        <f t="shared" si="7"/>
        <v>14900</v>
      </c>
      <c r="D40" s="15">
        <f t="shared" si="9"/>
        <v>10281000</v>
      </c>
      <c r="E40" s="16">
        <f t="shared" si="10"/>
        <v>4</v>
      </c>
      <c r="F40" s="16">
        <f t="shared" si="10"/>
        <v>3</v>
      </c>
      <c r="G40" s="16">
        <f t="shared" ref="G40:H40" si="14">G28+G16</f>
        <v>0</v>
      </c>
      <c r="H40" s="16">
        <f t="shared" si="14"/>
        <v>0</v>
      </c>
      <c r="I40" s="16">
        <f t="shared" si="12"/>
        <v>697</v>
      </c>
      <c r="J40" s="26"/>
      <c r="K40" s="26"/>
    </row>
    <row r="41" spans="1:12" ht="15" x14ac:dyDescent="0.25">
      <c r="A41" s="12" t="s">
        <v>22</v>
      </c>
      <c r="B41" s="16">
        <f t="shared" si="8"/>
        <v>430</v>
      </c>
      <c r="C41" s="14">
        <f t="shared" si="7"/>
        <v>25100</v>
      </c>
      <c r="D41" s="15">
        <f t="shared" si="9"/>
        <v>10793000</v>
      </c>
      <c r="E41" s="16">
        <f t="shared" si="10"/>
        <v>1</v>
      </c>
      <c r="F41" s="16">
        <f t="shared" si="10"/>
        <v>0</v>
      </c>
      <c r="G41" s="16">
        <f t="shared" ref="G41:H41" si="15">G29+G17</f>
        <v>0</v>
      </c>
      <c r="H41" s="16">
        <f t="shared" si="15"/>
        <v>0</v>
      </c>
      <c r="I41" s="16">
        <f t="shared" si="12"/>
        <v>431</v>
      </c>
      <c r="J41" s="26"/>
      <c r="K41" s="26"/>
    </row>
    <row r="42" spans="1:12" ht="15" x14ac:dyDescent="0.25">
      <c r="A42" s="12" t="s">
        <v>23</v>
      </c>
      <c r="B42" s="16">
        <f t="shared" si="8"/>
        <v>210</v>
      </c>
      <c r="C42" s="14">
        <f t="shared" si="7"/>
        <v>33000</v>
      </c>
      <c r="D42" s="15">
        <f t="shared" si="9"/>
        <v>6930000</v>
      </c>
      <c r="E42" s="16">
        <f t="shared" si="10"/>
        <v>0</v>
      </c>
      <c r="F42" s="16">
        <f t="shared" si="10"/>
        <v>0</v>
      </c>
      <c r="G42" s="16">
        <f t="shared" ref="G42:H42" si="16">G30+G18</f>
        <v>0</v>
      </c>
      <c r="H42" s="16">
        <f t="shared" si="16"/>
        <v>0</v>
      </c>
      <c r="I42" s="16">
        <f t="shared" si="12"/>
        <v>210</v>
      </c>
      <c r="J42" s="26"/>
      <c r="K42" s="26"/>
    </row>
    <row r="43" spans="1:12" ht="15" x14ac:dyDescent="0.25">
      <c r="A43" s="12" t="s">
        <v>24</v>
      </c>
      <c r="B43" s="16">
        <f t="shared" si="8"/>
        <v>717</v>
      </c>
      <c r="C43" s="14">
        <f t="shared" si="7"/>
        <v>36900</v>
      </c>
      <c r="D43" s="15">
        <f t="shared" si="9"/>
        <v>26457300</v>
      </c>
      <c r="E43" s="16">
        <f t="shared" si="10"/>
        <v>0</v>
      </c>
      <c r="F43" s="16">
        <f t="shared" si="10"/>
        <v>0</v>
      </c>
      <c r="G43" s="16">
        <f t="shared" ref="G43:H43" si="17">G31+G19</f>
        <v>0</v>
      </c>
      <c r="H43" s="16">
        <f t="shared" si="17"/>
        <v>0</v>
      </c>
      <c r="I43" s="16">
        <f t="shared" si="12"/>
        <v>717</v>
      </c>
      <c r="J43" s="26"/>
      <c r="K43" s="26"/>
    </row>
    <row r="44" spans="1:12" s="2" customFormat="1" ht="15" x14ac:dyDescent="0.25">
      <c r="A44" s="12" t="s">
        <v>25</v>
      </c>
      <c r="B44" s="17">
        <f>SUM(B37:B43)</f>
        <v>13057</v>
      </c>
      <c r="C44" s="18"/>
      <c r="D44" s="19">
        <f t="shared" ref="D44:F44" si="18">SUM(D37:D43)</f>
        <v>157334300</v>
      </c>
      <c r="E44" s="17">
        <f t="shared" si="18"/>
        <v>91</v>
      </c>
      <c r="F44" s="17">
        <f t="shared" si="18"/>
        <v>1287</v>
      </c>
      <c r="G44" s="17">
        <f>SUM(G37:G43)</f>
        <v>4</v>
      </c>
      <c r="H44" s="17">
        <f>SUM(H37:H43)</f>
        <v>0</v>
      </c>
      <c r="I44" s="17">
        <f>SUM(I37:I43)</f>
        <v>14439</v>
      </c>
      <c r="J44" s="27"/>
      <c r="K44" s="27"/>
    </row>
    <row r="45" spans="1:12" s="2" customFormat="1" ht="15" x14ac:dyDescent="0.25">
      <c r="A45" s="20" t="s">
        <v>33</v>
      </c>
      <c r="B45" s="21"/>
      <c r="C45" s="21"/>
      <c r="D45" s="23">
        <f>D21+D33</f>
        <v>12400</v>
      </c>
      <c r="E45" s="21"/>
      <c r="F45" s="21"/>
      <c r="G45" s="21"/>
      <c r="H45" s="21"/>
      <c r="I45" s="27"/>
      <c r="J45" s="27"/>
    </row>
    <row r="46" spans="1:12" s="2" customFormat="1" ht="15" x14ac:dyDescent="0.25">
      <c r="A46" s="69" t="s">
        <v>31</v>
      </c>
      <c r="B46" s="21"/>
      <c r="C46" s="21"/>
      <c r="D46" s="23">
        <f>SUM(D44:D45)</f>
        <v>157346700</v>
      </c>
      <c r="E46" s="21"/>
      <c r="F46" s="21"/>
      <c r="G46" s="21"/>
      <c r="H46" s="21"/>
      <c r="I46" s="27"/>
      <c r="J46" s="27"/>
    </row>
    <row r="47" spans="1:12" ht="7.5" customHeight="1" x14ac:dyDescent="0.25">
      <c r="K47" s="8"/>
      <c r="L47" s="8"/>
    </row>
    <row r="48" spans="1:12" ht="15" customHeight="1" x14ac:dyDescent="0.25">
      <c r="A48" s="114" t="s">
        <v>34</v>
      </c>
      <c r="B48" s="114"/>
      <c r="C48" s="114"/>
      <c r="D48" s="114"/>
      <c r="E48" s="114"/>
      <c r="F48" s="114"/>
      <c r="G48" s="114"/>
      <c r="H48" s="114"/>
      <c r="I48" s="114"/>
      <c r="J48" s="114"/>
    </row>
    <row r="49" spans="1:12" ht="7.5" customHeight="1" x14ac:dyDescent="0.25">
      <c r="K49" s="8"/>
      <c r="L49" s="8"/>
    </row>
    <row r="50" spans="1:12" ht="15.75" customHeight="1" x14ac:dyDescent="0.25">
      <c r="A50" s="115" t="s">
        <v>35</v>
      </c>
      <c r="B50" s="115"/>
      <c r="C50" s="115"/>
      <c r="D50" s="115"/>
      <c r="E50" s="29"/>
      <c r="F50" s="115" t="s">
        <v>36</v>
      </c>
      <c r="G50" s="115"/>
      <c r="H50" s="115"/>
      <c r="I50" s="115"/>
      <c r="J50" s="30"/>
      <c r="K50" s="8"/>
      <c r="L50" s="8"/>
    </row>
    <row r="51" spans="1:12" ht="22.5" x14ac:dyDescent="0.25">
      <c r="A51" s="31" t="s">
        <v>9</v>
      </c>
      <c r="B51" s="31" t="s">
        <v>11</v>
      </c>
      <c r="C51" s="31" t="s">
        <v>37</v>
      </c>
      <c r="D51" s="31" t="s">
        <v>38</v>
      </c>
      <c r="E51" s="25"/>
      <c r="F51" s="31" t="s">
        <v>9</v>
      </c>
      <c r="G51" s="31" t="s">
        <v>11</v>
      </c>
      <c r="H51" s="31" t="s">
        <v>37</v>
      </c>
      <c r="I51" s="31" t="s">
        <v>38</v>
      </c>
      <c r="J51" s="25"/>
      <c r="K51" s="8"/>
      <c r="L51" s="8"/>
    </row>
    <row r="52" spans="1:12" ht="12.75" customHeight="1" x14ac:dyDescent="0.25">
      <c r="A52" s="32" t="s">
        <v>18</v>
      </c>
      <c r="B52" s="33">
        <f t="shared" ref="B52:B58" si="19">C37</f>
        <v>9200</v>
      </c>
      <c r="C52" s="13">
        <v>516</v>
      </c>
      <c r="D52" s="34">
        <f>(C52*B52)</f>
        <v>4747200</v>
      </c>
      <c r="E52" s="20"/>
      <c r="F52" s="32" t="s">
        <v>18</v>
      </c>
      <c r="G52" s="33">
        <f>B52-2300</f>
        <v>6900</v>
      </c>
      <c r="H52" s="13">
        <v>282</v>
      </c>
      <c r="I52" s="34">
        <f>(H52*G52)</f>
        <v>1945800</v>
      </c>
      <c r="J52" s="26"/>
      <c r="K52" s="8"/>
      <c r="L52" s="8"/>
    </row>
    <row r="53" spans="1:12" ht="15" x14ac:dyDescent="0.25">
      <c r="A53" s="32" t="s">
        <v>19</v>
      </c>
      <c r="B53" s="33">
        <f t="shared" si="19"/>
        <v>9700</v>
      </c>
      <c r="C53" s="13">
        <v>163</v>
      </c>
      <c r="D53" s="34">
        <f t="shared" ref="D53:D58" si="20">(C53*B53)</f>
        <v>1581100</v>
      </c>
      <c r="E53" s="20"/>
      <c r="F53" s="32" t="s">
        <v>19</v>
      </c>
      <c r="G53" s="33">
        <f>B53-2300</f>
        <v>7400</v>
      </c>
      <c r="H53" s="13">
        <v>128</v>
      </c>
      <c r="I53" s="34">
        <f t="shared" ref="I53:I58" si="21">(H53*G53)</f>
        <v>947200</v>
      </c>
      <c r="J53" s="26"/>
    </row>
    <row r="54" spans="1:12" ht="15" x14ac:dyDescent="0.25">
      <c r="A54" s="32" t="s">
        <v>20</v>
      </c>
      <c r="B54" s="33">
        <f t="shared" si="19"/>
        <v>10500</v>
      </c>
      <c r="C54" s="13">
        <v>48</v>
      </c>
      <c r="D54" s="34">
        <f t="shared" si="20"/>
        <v>504000</v>
      </c>
      <c r="E54" s="20"/>
      <c r="F54" s="32" t="s">
        <v>20</v>
      </c>
      <c r="G54" s="33">
        <f>B54-2900</f>
        <v>7600</v>
      </c>
      <c r="H54" s="13">
        <v>27</v>
      </c>
      <c r="I54" s="34">
        <f t="shared" si="21"/>
        <v>205200</v>
      </c>
      <c r="J54" s="26"/>
    </row>
    <row r="55" spans="1:12" ht="15" x14ac:dyDescent="0.25">
      <c r="A55" s="32" t="s">
        <v>21</v>
      </c>
      <c r="B55" s="33">
        <f t="shared" si="19"/>
        <v>14900</v>
      </c>
      <c r="C55" s="13">
        <v>53</v>
      </c>
      <c r="D55" s="34">
        <f t="shared" si="20"/>
        <v>789700</v>
      </c>
      <c r="E55" s="20"/>
      <c r="F55" s="32" t="s">
        <v>21</v>
      </c>
      <c r="G55" s="33">
        <f>B55-3100</f>
        <v>11800</v>
      </c>
      <c r="H55" s="13">
        <v>35</v>
      </c>
      <c r="I55" s="34">
        <f t="shared" si="21"/>
        <v>413000</v>
      </c>
      <c r="J55" s="26"/>
    </row>
    <row r="56" spans="1:12" ht="15" x14ac:dyDescent="0.25">
      <c r="A56" s="32" t="s">
        <v>22</v>
      </c>
      <c r="B56" s="33">
        <f t="shared" si="19"/>
        <v>25100</v>
      </c>
      <c r="C56" s="13">
        <v>73</v>
      </c>
      <c r="D56" s="34">
        <f t="shared" si="20"/>
        <v>1832300</v>
      </c>
      <c r="E56" s="20"/>
      <c r="F56" s="32" t="s">
        <v>22</v>
      </c>
      <c r="G56" s="33">
        <f>B56-3100</f>
        <v>22000</v>
      </c>
      <c r="H56" s="13">
        <v>65</v>
      </c>
      <c r="I56" s="34">
        <f t="shared" si="21"/>
        <v>1430000</v>
      </c>
      <c r="J56" s="26"/>
    </row>
    <row r="57" spans="1:12" ht="15" x14ac:dyDescent="0.25">
      <c r="A57" s="32" t="s">
        <v>23</v>
      </c>
      <c r="B57" s="33">
        <f t="shared" si="19"/>
        <v>33000</v>
      </c>
      <c r="C57" s="13">
        <v>30</v>
      </c>
      <c r="D57" s="34">
        <f t="shared" si="20"/>
        <v>990000</v>
      </c>
      <c r="E57" s="20"/>
      <c r="F57" s="32" t="s">
        <v>23</v>
      </c>
      <c r="G57" s="33">
        <f>B57-3100</f>
        <v>29900</v>
      </c>
      <c r="H57" s="13">
        <v>18</v>
      </c>
      <c r="I57" s="34">
        <f t="shared" si="21"/>
        <v>538200</v>
      </c>
      <c r="J57" s="26"/>
    </row>
    <row r="58" spans="1:12" ht="15" x14ac:dyDescent="0.25">
      <c r="A58" s="32" t="s">
        <v>24</v>
      </c>
      <c r="B58" s="33">
        <f t="shared" si="19"/>
        <v>36900</v>
      </c>
      <c r="C58" s="13">
        <v>8</v>
      </c>
      <c r="D58" s="34">
        <f t="shared" si="20"/>
        <v>295200</v>
      </c>
      <c r="E58" s="20"/>
      <c r="F58" s="32" t="s">
        <v>24</v>
      </c>
      <c r="G58" s="33">
        <f>B58-3100</f>
        <v>33800</v>
      </c>
      <c r="H58" s="13">
        <v>5</v>
      </c>
      <c r="I58" s="34">
        <f t="shared" si="21"/>
        <v>169000</v>
      </c>
      <c r="J58" s="26"/>
    </row>
    <row r="59" spans="1:12" ht="22.5" customHeight="1" x14ac:dyDescent="0.25">
      <c r="A59" s="116" t="s">
        <v>39</v>
      </c>
      <c r="B59" s="116"/>
      <c r="C59" s="35">
        <f>SUM(C52:C58)</f>
        <v>891</v>
      </c>
      <c r="D59" s="36">
        <f>SUM(D52:D58)</f>
        <v>10739500</v>
      </c>
      <c r="E59" s="37"/>
      <c r="F59" s="116" t="s">
        <v>39</v>
      </c>
      <c r="G59" s="116"/>
      <c r="H59" s="35">
        <f>SUM(H52:H58)</f>
        <v>560</v>
      </c>
      <c r="I59" s="36">
        <f>SUM(I52:I58)</f>
        <v>5648400</v>
      </c>
      <c r="J59" s="38"/>
    </row>
    <row r="60" spans="1:12" ht="7.5" customHeight="1" x14ac:dyDescent="0.25">
      <c r="K60" s="8"/>
      <c r="L60" s="8"/>
    </row>
    <row r="61" spans="1:12" ht="15" customHeight="1" x14ac:dyDescent="0.25">
      <c r="A61" s="114" t="s">
        <v>40</v>
      </c>
      <c r="B61" s="114"/>
      <c r="C61" s="114"/>
      <c r="D61" s="114"/>
      <c r="E61" s="114"/>
      <c r="F61" s="114"/>
      <c r="G61" s="114"/>
      <c r="H61" s="114"/>
      <c r="I61" s="114"/>
      <c r="J61" s="114"/>
    </row>
    <row r="62" spans="1:12" s="39" customFormat="1" ht="1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2" ht="15.75" customHeight="1" x14ac:dyDescent="0.25">
      <c r="A63" s="30"/>
      <c r="B63" s="30"/>
      <c r="C63" s="117" t="s">
        <v>41</v>
      </c>
      <c r="D63" s="117"/>
      <c r="E63" s="117"/>
      <c r="F63" s="117"/>
      <c r="G63" s="117"/>
      <c r="H63" s="117"/>
      <c r="I63" s="30"/>
      <c r="J63" s="30"/>
      <c r="K63" s="8"/>
      <c r="L63" s="8"/>
    </row>
    <row r="64" spans="1:12" ht="22.5" x14ac:dyDescent="0.25">
      <c r="A64" s="25"/>
      <c r="B64" s="25"/>
      <c r="C64" s="31" t="s">
        <v>9</v>
      </c>
      <c r="D64" s="31" t="s">
        <v>72</v>
      </c>
      <c r="E64" s="31" t="s">
        <v>42</v>
      </c>
      <c r="F64" s="31" t="s">
        <v>75</v>
      </c>
      <c r="G64" s="31" t="s">
        <v>42</v>
      </c>
      <c r="H64" s="31" t="s">
        <v>43</v>
      </c>
      <c r="I64" s="25"/>
      <c r="J64" s="25"/>
      <c r="K64" s="8"/>
      <c r="L64" s="8"/>
    </row>
    <row r="65" spans="1:12" ht="12.75" customHeight="1" x14ac:dyDescent="0.25">
      <c r="A65" s="20"/>
      <c r="B65" s="40"/>
      <c r="C65" s="32" t="s">
        <v>18</v>
      </c>
      <c r="D65" s="41">
        <f>RIDYM!D65</f>
        <v>8700</v>
      </c>
      <c r="E65" s="13">
        <v>0</v>
      </c>
      <c r="F65" s="41">
        <f>B52</f>
        <v>9200</v>
      </c>
      <c r="G65" s="13">
        <v>0</v>
      </c>
      <c r="H65" s="34">
        <f>(D65*E65)+(F65*G65)</f>
        <v>0</v>
      </c>
      <c r="I65" s="42"/>
      <c r="J65" s="26"/>
      <c r="K65" s="8"/>
      <c r="L65" s="8"/>
    </row>
    <row r="66" spans="1:12" ht="15" x14ac:dyDescent="0.25">
      <c r="A66" s="20"/>
      <c r="B66" s="40"/>
      <c r="C66" s="32" t="s">
        <v>19</v>
      </c>
      <c r="D66" s="41">
        <f>RIDYM!D66</f>
        <v>9200</v>
      </c>
      <c r="E66" s="13">
        <v>0</v>
      </c>
      <c r="F66" s="41">
        <f t="shared" ref="F66:F71" si="22">B53</f>
        <v>9700</v>
      </c>
      <c r="G66" s="13">
        <v>0</v>
      </c>
      <c r="H66" s="34">
        <f t="shared" ref="H66:H71" si="23">(D66*E66)+(F66*G66)</f>
        <v>0</v>
      </c>
      <c r="I66" s="42"/>
      <c r="J66" s="26"/>
    </row>
    <row r="67" spans="1:12" ht="15" x14ac:dyDescent="0.25">
      <c r="A67" s="20"/>
      <c r="B67" s="40"/>
      <c r="C67" s="32" t="s">
        <v>20</v>
      </c>
      <c r="D67" s="41">
        <f>RIDYM!D67</f>
        <v>9900</v>
      </c>
      <c r="E67" s="13">
        <v>0</v>
      </c>
      <c r="F67" s="41">
        <f t="shared" si="22"/>
        <v>10500</v>
      </c>
      <c r="G67" s="13">
        <v>0</v>
      </c>
      <c r="H67" s="34">
        <f t="shared" si="23"/>
        <v>0</v>
      </c>
      <c r="I67" s="42"/>
      <c r="J67" s="26"/>
    </row>
    <row r="68" spans="1:12" ht="15" x14ac:dyDescent="0.25">
      <c r="A68" s="20"/>
      <c r="B68" s="40"/>
      <c r="C68" s="32" t="s">
        <v>21</v>
      </c>
      <c r="D68" s="41">
        <f>RIDYM!D68</f>
        <v>14100</v>
      </c>
      <c r="E68" s="13">
        <v>0</v>
      </c>
      <c r="F68" s="41">
        <f t="shared" si="22"/>
        <v>14900</v>
      </c>
      <c r="G68" s="13">
        <v>0</v>
      </c>
      <c r="H68" s="34">
        <f t="shared" si="23"/>
        <v>0</v>
      </c>
      <c r="I68" s="42"/>
      <c r="J68" s="26"/>
    </row>
    <row r="69" spans="1:12" ht="15" x14ac:dyDescent="0.25">
      <c r="A69" s="20"/>
      <c r="B69" s="40"/>
      <c r="C69" s="32" t="s">
        <v>22</v>
      </c>
      <c r="D69" s="41">
        <f>RIDYM!D69</f>
        <v>23700</v>
      </c>
      <c r="E69" s="13">
        <v>0</v>
      </c>
      <c r="F69" s="41">
        <f t="shared" si="22"/>
        <v>25100</v>
      </c>
      <c r="G69" s="13">
        <v>0</v>
      </c>
      <c r="H69" s="34">
        <f t="shared" si="23"/>
        <v>0</v>
      </c>
      <c r="I69" s="42"/>
      <c r="J69" s="26"/>
    </row>
    <row r="70" spans="1:12" ht="15" x14ac:dyDescent="0.25">
      <c r="A70" s="20"/>
      <c r="B70" s="40"/>
      <c r="C70" s="32" t="s">
        <v>23</v>
      </c>
      <c r="D70" s="41">
        <f>RIDYM!D70</f>
        <v>31100</v>
      </c>
      <c r="E70" s="13">
        <v>0</v>
      </c>
      <c r="F70" s="41">
        <f t="shared" si="22"/>
        <v>33000</v>
      </c>
      <c r="G70" s="13">
        <v>0</v>
      </c>
      <c r="H70" s="34">
        <f t="shared" si="23"/>
        <v>0</v>
      </c>
      <c r="I70" s="42"/>
      <c r="J70" s="26"/>
    </row>
    <row r="71" spans="1:12" ht="15" x14ac:dyDescent="0.25">
      <c r="A71" s="20"/>
      <c r="B71" s="40"/>
      <c r="C71" s="32" t="s">
        <v>24</v>
      </c>
      <c r="D71" s="41">
        <f>RIDYM!D71</f>
        <v>34800</v>
      </c>
      <c r="E71" s="13">
        <v>0</v>
      </c>
      <c r="F71" s="41">
        <f t="shared" si="22"/>
        <v>36900</v>
      </c>
      <c r="G71" s="13">
        <v>0</v>
      </c>
      <c r="H71" s="34">
        <f t="shared" si="23"/>
        <v>0</v>
      </c>
      <c r="I71" s="42"/>
      <c r="J71" s="26"/>
    </row>
    <row r="72" spans="1:12" ht="22.5" customHeight="1" x14ac:dyDescent="0.25">
      <c r="A72" s="43"/>
      <c r="B72" s="43"/>
      <c r="C72" s="116" t="s">
        <v>44</v>
      </c>
      <c r="D72" s="116"/>
      <c r="E72" s="44">
        <f>SUM(E65:E71)</f>
        <v>0</v>
      </c>
      <c r="F72" s="44"/>
      <c r="G72" s="35">
        <f>SUM(G65:G71)</f>
        <v>0</v>
      </c>
      <c r="H72" s="36">
        <f>SUM(H65:H71)</f>
        <v>0</v>
      </c>
      <c r="I72" s="45"/>
      <c r="J72" s="38"/>
    </row>
    <row r="73" spans="1:12" ht="22.5" customHeight="1" x14ac:dyDescent="0.25">
      <c r="A73" s="43"/>
      <c r="B73" s="43"/>
      <c r="C73" s="46"/>
      <c r="D73" s="46"/>
      <c r="E73" s="43"/>
      <c r="F73" s="43"/>
      <c r="G73" s="45"/>
      <c r="H73" s="38"/>
      <c r="I73" s="45"/>
      <c r="J73" s="38"/>
    </row>
    <row r="74" spans="1:12" ht="15" customHeight="1" x14ac:dyDescent="0.25">
      <c r="A74" s="118" t="s">
        <v>45</v>
      </c>
      <c r="B74" s="118"/>
      <c r="C74" s="118"/>
      <c r="D74" s="118"/>
      <c r="F74" s="100" t="s">
        <v>46</v>
      </c>
      <c r="G74" s="100"/>
      <c r="H74" s="100"/>
      <c r="I74" s="100"/>
      <c r="J74" s="100"/>
      <c r="K74" s="100"/>
    </row>
    <row r="75" spans="1:12" ht="7.5" customHeight="1" x14ac:dyDescent="0.25">
      <c r="A75" s="4"/>
      <c r="F75" s="2"/>
      <c r="L75" s="8"/>
    </row>
    <row r="76" spans="1:12" s="48" customFormat="1" ht="24" customHeight="1" x14ac:dyDescent="0.25">
      <c r="A76" s="47" t="s">
        <v>9</v>
      </c>
      <c r="B76" s="47" t="s">
        <v>47</v>
      </c>
      <c r="C76" s="47" t="s">
        <v>62</v>
      </c>
      <c r="D76" s="47"/>
      <c r="E76" s="98"/>
      <c r="F76" s="49" t="s">
        <v>9</v>
      </c>
      <c r="G76" s="50" t="s">
        <v>50</v>
      </c>
      <c r="H76" s="51" t="s">
        <v>51</v>
      </c>
      <c r="I76" s="52" t="s">
        <v>52</v>
      </c>
      <c r="J76" s="53" t="s">
        <v>53</v>
      </c>
      <c r="K76" s="91" t="s">
        <v>73</v>
      </c>
    </row>
    <row r="77" spans="1:12" ht="18.75" customHeight="1" x14ac:dyDescent="0.25">
      <c r="A77" s="54" t="s">
        <v>18</v>
      </c>
      <c r="B77" s="55">
        <f>RIDYM!B77</f>
        <v>2300</v>
      </c>
      <c r="C77" s="13">
        <v>3580</v>
      </c>
      <c r="D77" s="95">
        <f>B77*C77</f>
        <v>8234000</v>
      </c>
      <c r="E77" s="3"/>
      <c r="F77" s="57" t="s">
        <v>18</v>
      </c>
      <c r="G77" s="58">
        <f t="shared" ref="G77:G83" si="24">B37</f>
        <v>9144</v>
      </c>
      <c r="H77" s="59">
        <f t="shared" ref="H77:H83" si="25">G77*200</f>
        <v>1828800</v>
      </c>
      <c r="I77" s="60">
        <f>G77*100</f>
        <v>914400</v>
      </c>
      <c r="J77" s="61">
        <f>G77*400</f>
        <v>3657600</v>
      </c>
      <c r="K77" s="92">
        <f>G77*200</f>
        <v>1828800</v>
      </c>
    </row>
    <row r="78" spans="1:12" ht="18.75" customHeight="1" x14ac:dyDescent="0.25">
      <c r="A78" s="54" t="s">
        <v>19</v>
      </c>
      <c r="B78" s="55">
        <f>RIDYM!B78</f>
        <v>2300</v>
      </c>
      <c r="C78" s="13">
        <v>479</v>
      </c>
      <c r="D78" s="95">
        <f t="shared" ref="D78:D83" si="26">B78*C78</f>
        <v>1101700</v>
      </c>
      <c r="E78" s="3"/>
      <c r="F78" s="57" t="s">
        <v>19</v>
      </c>
      <c r="G78" s="58">
        <f t="shared" si="24"/>
        <v>1056</v>
      </c>
      <c r="H78" s="59">
        <f t="shared" si="25"/>
        <v>211200</v>
      </c>
      <c r="I78" s="60">
        <f>G78*300</f>
        <v>316800</v>
      </c>
      <c r="J78" s="61">
        <f>G78*400</f>
        <v>422400</v>
      </c>
      <c r="K78" s="92">
        <f>G78*200</f>
        <v>211200</v>
      </c>
    </row>
    <row r="79" spans="1:12" ht="18.75" customHeight="1" x14ac:dyDescent="0.25">
      <c r="A79" s="54" t="s">
        <v>20</v>
      </c>
      <c r="B79" s="55">
        <f>RIDYM!B79</f>
        <v>2900</v>
      </c>
      <c r="C79" s="13">
        <v>315</v>
      </c>
      <c r="D79" s="95">
        <f t="shared" si="26"/>
        <v>913500</v>
      </c>
      <c r="E79" s="3"/>
      <c r="F79" s="57" t="s">
        <v>20</v>
      </c>
      <c r="G79" s="58">
        <f t="shared" si="24"/>
        <v>810</v>
      </c>
      <c r="H79" s="59">
        <f t="shared" si="25"/>
        <v>162000</v>
      </c>
      <c r="I79" s="60">
        <f>G79*300</f>
        <v>243000</v>
      </c>
      <c r="J79" s="61">
        <f>G79*400</f>
        <v>324000</v>
      </c>
      <c r="K79" s="92">
        <f>G79*200</f>
        <v>162000</v>
      </c>
    </row>
    <row r="80" spans="1:12" ht="18.75" customHeight="1" x14ac:dyDescent="0.25">
      <c r="A80" s="54" t="s">
        <v>21</v>
      </c>
      <c r="B80" s="55">
        <f>RIDYM!B80</f>
        <v>3100</v>
      </c>
      <c r="C80" s="13">
        <v>235</v>
      </c>
      <c r="D80" s="95">
        <f t="shared" si="26"/>
        <v>728500</v>
      </c>
      <c r="E80" s="3"/>
      <c r="F80" s="57" t="s">
        <v>21</v>
      </c>
      <c r="G80" s="58">
        <f t="shared" si="24"/>
        <v>690</v>
      </c>
      <c r="H80" s="59">
        <f t="shared" si="25"/>
        <v>138000</v>
      </c>
      <c r="I80" s="60">
        <f>G80*300</f>
        <v>207000</v>
      </c>
      <c r="J80" s="61">
        <f>G80*200</f>
        <v>138000</v>
      </c>
      <c r="K80" s="92">
        <f>G80*100</f>
        <v>69000</v>
      </c>
    </row>
    <row r="81" spans="1:12" ht="18.75" customHeight="1" x14ac:dyDescent="0.25">
      <c r="A81" s="54" t="s">
        <v>22</v>
      </c>
      <c r="B81" s="55">
        <f>RIDYM!B81</f>
        <v>3100</v>
      </c>
      <c r="C81" s="13">
        <v>182</v>
      </c>
      <c r="D81" s="95">
        <f t="shared" si="26"/>
        <v>564200</v>
      </c>
      <c r="E81" s="3"/>
      <c r="F81" s="57" t="s">
        <v>22</v>
      </c>
      <c r="G81" s="58">
        <f t="shared" si="24"/>
        <v>430</v>
      </c>
      <c r="H81" s="59">
        <f t="shared" si="25"/>
        <v>86000</v>
      </c>
      <c r="I81" s="60">
        <f>G81*300</f>
        <v>129000</v>
      </c>
      <c r="J81" s="61">
        <f>G81*600</f>
        <v>258000</v>
      </c>
      <c r="K81" s="92">
        <f>G81*300</f>
        <v>129000</v>
      </c>
    </row>
    <row r="82" spans="1:12" ht="18.75" customHeight="1" x14ac:dyDescent="0.25">
      <c r="A82" s="54" t="s">
        <v>23</v>
      </c>
      <c r="B82" s="55">
        <f>RIDYM!B82</f>
        <v>3100</v>
      </c>
      <c r="C82" s="13">
        <v>74</v>
      </c>
      <c r="D82" s="95">
        <f t="shared" si="26"/>
        <v>229400</v>
      </c>
      <c r="E82" s="3"/>
      <c r="F82" s="57" t="s">
        <v>23</v>
      </c>
      <c r="G82" s="58">
        <f t="shared" si="24"/>
        <v>210</v>
      </c>
      <c r="H82" s="59">
        <f t="shared" si="25"/>
        <v>42000</v>
      </c>
      <c r="I82" s="60">
        <f>G82*300</f>
        <v>63000</v>
      </c>
      <c r="J82" s="61">
        <f>G82*800</f>
        <v>168000</v>
      </c>
      <c r="K82" s="92">
        <f t="shared" ref="K82:K83" si="27">G82*400</f>
        <v>84000</v>
      </c>
    </row>
    <row r="83" spans="1:12" ht="18.75" customHeight="1" x14ac:dyDescent="0.25">
      <c r="A83" s="54" t="s">
        <v>24</v>
      </c>
      <c r="B83" s="55">
        <f>RIDYM!B83</f>
        <v>3100</v>
      </c>
      <c r="C83" s="13">
        <v>289</v>
      </c>
      <c r="D83" s="95">
        <f t="shared" si="26"/>
        <v>895900</v>
      </c>
      <c r="E83" s="3"/>
      <c r="F83" s="57" t="s">
        <v>24</v>
      </c>
      <c r="G83" s="58">
        <f t="shared" si="24"/>
        <v>717</v>
      </c>
      <c r="H83" s="59">
        <f t="shared" si="25"/>
        <v>143400</v>
      </c>
      <c r="I83" s="60">
        <f>G83*200</f>
        <v>143400</v>
      </c>
      <c r="J83" s="61">
        <f>G83*800</f>
        <v>573600</v>
      </c>
      <c r="K83" s="92">
        <f t="shared" si="27"/>
        <v>286800</v>
      </c>
    </row>
    <row r="84" spans="1:12" ht="20.100000000000001" customHeight="1" x14ac:dyDescent="0.25">
      <c r="A84" s="119" t="s">
        <v>54</v>
      </c>
      <c r="B84" s="119"/>
      <c r="C84" s="62">
        <f>SUM(C77:C83)</f>
        <v>5154</v>
      </c>
      <c r="D84" s="97">
        <f>SUM(D77:D83)</f>
        <v>12667200</v>
      </c>
      <c r="E84" s="3"/>
      <c r="F84" s="64" t="s">
        <v>55</v>
      </c>
      <c r="G84" s="65">
        <f>SUM(G77:G83)</f>
        <v>13057</v>
      </c>
      <c r="H84" s="66">
        <f>SUM(H77:H83)</f>
        <v>2611400</v>
      </c>
      <c r="I84" s="67">
        <f>SUM(I77:I83)</f>
        <v>2016600</v>
      </c>
      <c r="J84" s="68">
        <f>SUM(J77:J83)</f>
        <v>5541600</v>
      </c>
      <c r="K84" s="93">
        <f>SUM(K77:K83)</f>
        <v>2770800</v>
      </c>
    </row>
    <row r="85" spans="1:12" ht="7.5" customHeight="1" x14ac:dyDescent="0.25">
      <c r="K85" s="8"/>
    </row>
    <row r="86" spans="1:12" ht="15" customHeight="1" x14ac:dyDescent="0.25">
      <c r="A86" s="113" t="str">
        <f>"BALANCE DIARIO"</f>
        <v>BALANCE DIARIO</v>
      </c>
      <c r="B86" s="113"/>
      <c r="C86" s="113"/>
      <c r="D86" s="70"/>
      <c r="E86" s="70"/>
      <c r="F86" s="70"/>
      <c r="G86" s="70"/>
      <c r="H86" s="70"/>
      <c r="I86" s="70"/>
      <c r="J86" s="70"/>
    </row>
    <row r="87" spans="1:12" ht="7.5" customHeight="1" x14ac:dyDescent="0.25">
      <c r="K87" s="8"/>
      <c r="L87" s="8"/>
    </row>
    <row r="88" spans="1:12" ht="17.25" customHeight="1" x14ac:dyDescent="0.25">
      <c r="A88" s="71" t="s">
        <v>56</v>
      </c>
      <c r="B88" s="110">
        <f>D46</f>
        <v>157346700</v>
      </c>
      <c r="C88" s="110"/>
      <c r="D88" s="46"/>
      <c r="E88" s="111" t="s">
        <v>57</v>
      </c>
      <c r="F88" s="111"/>
      <c r="G88" s="72">
        <f>D59+I59</f>
        <v>16387900</v>
      </c>
      <c r="H88" s="111" t="s">
        <v>58</v>
      </c>
      <c r="I88" s="111"/>
      <c r="J88" s="73">
        <f>C59+H59+E44+F44+G44</f>
        <v>2833</v>
      </c>
    </row>
    <row r="89" spans="1:12" ht="24" x14ac:dyDescent="0.25">
      <c r="A89" s="74" t="s">
        <v>59</v>
      </c>
      <c r="B89" s="112">
        <f>D59+I59+H72</f>
        <v>16387900</v>
      </c>
      <c r="C89" s="112"/>
      <c r="D89" s="75"/>
      <c r="E89" s="111" t="s">
        <v>60</v>
      </c>
      <c r="F89" s="111"/>
      <c r="G89" s="72">
        <f>D44</f>
        <v>157334300</v>
      </c>
      <c r="H89" s="111" t="s">
        <v>61</v>
      </c>
      <c r="I89" s="111"/>
      <c r="J89" s="73">
        <f>I44</f>
        <v>14439</v>
      </c>
    </row>
    <row r="90" spans="1:12" ht="17.25" customHeight="1" x14ac:dyDescent="0.25">
      <c r="A90" s="76" t="s">
        <v>62</v>
      </c>
      <c r="B90" s="103">
        <f>D84</f>
        <v>12667200</v>
      </c>
      <c r="C90" s="103"/>
      <c r="D90" s="75"/>
      <c r="E90" s="104" t="s">
        <v>63</v>
      </c>
      <c r="F90" s="105"/>
      <c r="G90" s="77">
        <f>IF(G89=0,0,G88/G89)</f>
        <v>0.10415974139141941</v>
      </c>
      <c r="H90" s="104" t="s">
        <v>63</v>
      </c>
      <c r="I90" s="105"/>
      <c r="J90" s="77">
        <f>IF(J89=0,0,J88/J89)</f>
        <v>0.19620472331878938</v>
      </c>
    </row>
    <row r="91" spans="1:12" ht="17.25" customHeight="1" x14ac:dyDescent="0.25">
      <c r="A91" s="25" t="s">
        <v>64</v>
      </c>
      <c r="B91" s="106">
        <f>B88-B89-B90</f>
        <v>128291600</v>
      </c>
      <c r="C91" s="106"/>
      <c r="D91" s="75"/>
      <c r="E91" s="38"/>
      <c r="F91" s="38"/>
    </row>
    <row r="92" spans="1:12" ht="17.25" customHeight="1" x14ac:dyDescent="0.25">
      <c r="A92" s="78" t="s">
        <v>51</v>
      </c>
      <c r="B92" s="107">
        <f>H84</f>
        <v>2611400</v>
      </c>
      <c r="C92" s="107"/>
      <c r="D92" s="75"/>
      <c r="E92" s="38"/>
      <c r="F92" s="38"/>
    </row>
    <row r="93" spans="1:12" ht="17.25" customHeight="1" x14ac:dyDescent="0.25">
      <c r="A93" s="79" t="s">
        <v>65</v>
      </c>
      <c r="B93" s="108">
        <f>I84</f>
        <v>2016600</v>
      </c>
      <c r="C93" s="108"/>
      <c r="D93" s="75"/>
      <c r="E93" s="38"/>
      <c r="F93" s="38"/>
      <c r="H93" s="109" t="s">
        <v>66</v>
      </c>
      <c r="I93" s="109"/>
      <c r="J93" s="109"/>
    </row>
    <row r="94" spans="1:12" ht="17.25" customHeight="1" x14ac:dyDescent="0.25">
      <c r="A94" s="80" t="s">
        <v>67</v>
      </c>
      <c r="B94" s="101">
        <f>J84</f>
        <v>5541600</v>
      </c>
      <c r="C94" s="101"/>
      <c r="D94" s="75"/>
      <c r="E94" s="38"/>
      <c r="F94" s="38"/>
      <c r="H94" s="102" t="s">
        <v>68</v>
      </c>
      <c r="I94" s="102"/>
      <c r="J94" s="102"/>
    </row>
    <row r="95" spans="1:12" ht="16.5" customHeight="1" x14ac:dyDescent="0.25">
      <c r="A95" s="94" t="s">
        <v>74</v>
      </c>
      <c r="B95" s="99">
        <f>K84</f>
        <v>2770800</v>
      </c>
      <c r="C95" s="99"/>
      <c r="H95" s="3"/>
      <c r="I95" s="3"/>
      <c r="J95" s="3"/>
    </row>
    <row r="96" spans="1:12" ht="12.75" customHeight="1" x14ac:dyDescent="0.25">
      <c r="H96" s="3"/>
      <c r="I96" s="3"/>
      <c r="J96" s="3"/>
    </row>
    <row r="97" spans="4:10" x14ac:dyDescent="0.25">
      <c r="H97" s="3"/>
      <c r="I97" s="3"/>
      <c r="J97" s="3"/>
    </row>
    <row r="98" spans="4:10" x14ac:dyDescent="0.25">
      <c r="D98" s="4" t="s">
        <v>69</v>
      </c>
      <c r="H98" s="3"/>
      <c r="I98" s="3"/>
      <c r="J98" s="3"/>
    </row>
  </sheetData>
  <sheetProtection password="DC73" sheet="1" objects="1" scenarios="1"/>
  <protectedRanges>
    <protectedRange sqref="G77:G83 B77:B83" name="Rango9_1_1_1_1_1_1"/>
  </protectedRanges>
  <mergeCells count="40">
    <mergeCell ref="B89:C89"/>
    <mergeCell ref="E89:F89"/>
    <mergeCell ref="H89:I89"/>
    <mergeCell ref="B94:C94"/>
    <mergeCell ref="H94:J94"/>
    <mergeCell ref="B90:C90"/>
    <mergeCell ref="E90:F90"/>
    <mergeCell ref="H90:I90"/>
    <mergeCell ref="B91:C91"/>
    <mergeCell ref="B92:C92"/>
    <mergeCell ref="B93:C93"/>
    <mergeCell ref="H93:J93"/>
    <mergeCell ref="C63:H63"/>
    <mergeCell ref="C72:D72"/>
    <mergeCell ref="A74:D74"/>
    <mergeCell ref="A84:B84"/>
    <mergeCell ref="B88:C88"/>
    <mergeCell ref="E88:F88"/>
    <mergeCell ref="H88:I88"/>
    <mergeCell ref="A50:D50"/>
    <mergeCell ref="F50:I50"/>
    <mergeCell ref="A59:B59"/>
    <mergeCell ref="F59:G59"/>
    <mergeCell ref="A61:J61"/>
    <mergeCell ref="B95:C95"/>
    <mergeCell ref="F74:K74"/>
    <mergeCell ref="A35:I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  <mergeCell ref="A86:C86"/>
    <mergeCell ref="A48:J48"/>
  </mergeCells>
  <dataValidations count="4">
    <dataValidation type="textLength" allowBlank="1" showInputMessage="1" showErrorMessage="1" sqref="H95">
      <formula1>H93</formula1>
      <formula2>J94</formula2>
    </dataValidation>
    <dataValidation type="textLength" allowBlank="1" showInputMessage="1" showErrorMessage="1" sqref="I95:J95">
      <formula1>I93</formula1>
      <formula2>#REF!</formula2>
    </dataValidation>
    <dataValidation type="textLength" allowBlank="1" showInputMessage="1" showErrorMessage="1" sqref="H94">
      <formula1>F94</formula1>
      <formula2>#REF!</formula2>
    </dataValidation>
    <dataValidation type="textLength" allowBlank="1" showInputMessage="1" showErrorMessage="1" sqref="H93">
      <formula1>H94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2016-10-03T14:18:21Z</cp:lastPrinted>
  <dcterms:created xsi:type="dcterms:W3CDTF">2014-09-04T13:22:37Z</dcterms:created>
  <dcterms:modified xsi:type="dcterms:W3CDTF">2016-10-25T16:25:58Z</dcterms:modified>
</cp:coreProperties>
</file>