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Desca Winta Harefa\Excel &amp; SQL_Talentclass\Sesi 3\"/>
    </mc:Choice>
  </mc:AlternateContent>
  <xr:revisionPtr revIDLastSave="0" documentId="8_{4656D529-E5E0-4D19-A731-F9D8B0C04C7F}" xr6:coauthVersionLast="47" xr6:coauthVersionMax="47" xr10:uidLastSave="{00000000-0000-0000-0000-000000000000}"/>
  <bookViews>
    <workbookView xWindow="-108" yWindow="-108" windowWidth="23256" windowHeight="12576" firstSheet="7" xr2:uid="{00000000-000D-0000-FFFF-FFFF00000000}"/>
  </bookViews>
  <sheets>
    <sheet name="Penjelasan" sheetId="1" r:id="rId1"/>
    <sheet name="CreateID" sheetId="16" r:id="rId2"/>
    <sheet name="Lookup" sheetId="5" r:id="rId3"/>
    <sheet name="VLOOKUP" sheetId="3" r:id="rId4"/>
    <sheet name="HLOOKUP" sheetId="4" r:id="rId5"/>
    <sheet name="INDEX" sheetId="7" r:id="rId6"/>
    <sheet name="MATCH" sheetId="6" r:id="rId7"/>
    <sheet name="IndexMatch 1" sheetId="9" r:id="rId8"/>
    <sheet name="IndexMatch 2" sheetId="8" r:id="rId9"/>
    <sheet name="NewData" sheetId="11" r:id="rId10"/>
    <sheet name="Find Sales" sheetId="10" r:id="rId11"/>
    <sheet name="SalesBonus" sheetId="12" r:id="rId12"/>
    <sheet name="TertinggiTerendah" sheetId="13" r:id="rId13"/>
    <sheet name="TopPerformers" sheetId="14" r:id="rId14"/>
  </sheets>
  <externalReferences>
    <externalReference r:id="rId15"/>
  </externalReferences>
  <definedNames>
    <definedName name="BatchLama">'[1]MYNewData (2)'!$B$5:$B$65</definedName>
    <definedName name="MyBatch">[1]Sheet2!$B$4:$B$39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2" l="1" a="1"/>
  <c r="I7" i="12" s="1"/>
  <c r="I8" i="12" a="1"/>
  <c r="I8" i="12" s="1"/>
  <c r="I9" i="12" a="1"/>
  <c r="I9" i="12" s="1"/>
  <c r="I10" i="12" a="1"/>
  <c r="I10" i="12" s="1"/>
  <c r="I5" i="10" a="1"/>
  <c r="I5" i="10" s="1"/>
  <c r="F8" i="12" l="1"/>
  <c r="F9" i="12"/>
  <c r="F10" i="12"/>
  <c r="F11" i="12"/>
  <c r="F6" i="8"/>
  <c r="F7" i="8"/>
  <c r="F8" i="8"/>
  <c r="F9" i="8"/>
  <c r="F10" i="8"/>
  <c r="F11" i="8"/>
  <c r="F5" i="8"/>
  <c r="I54" i="9"/>
  <c r="D54" i="9"/>
  <c r="I53" i="9"/>
  <c r="D53" i="9"/>
  <c r="G3" i="9"/>
  <c r="G12" i="3"/>
  <c r="G4" i="9"/>
  <c r="H13" i="13"/>
  <c r="H12" i="13"/>
  <c r="H11" i="13"/>
  <c r="H5" i="13"/>
  <c r="H7" i="13"/>
  <c r="H6" i="13"/>
  <c r="B68" i="13" a="1"/>
  <c r="B68" i="13" s="1"/>
  <c r="F14" i="4"/>
  <c r="F12" i="4"/>
  <c r="G14" i="3"/>
  <c r="P5" i="4"/>
  <c r="T5" i="3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5" i="11"/>
  <c r="D22" i="6"/>
  <c r="I7" i="6"/>
  <c r="O7" i="7" a="1"/>
  <c r="O7" i="7" s="1"/>
  <c r="C16" i="7"/>
  <c r="G16" i="7"/>
  <c r="S5" i="3"/>
  <c r="G15" i="5"/>
  <c r="G13" i="5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Q5" i="4" l="1"/>
  <c r="F5" i="14" l="1" a="1"/>
  <c r="F7" i="14" s="1"/>
  <c r="F12" i="12"/>
  <c r="F8" i="14" l="1"/>
  <c r="F5" i="14"/>
  <c r="F9" i="14"/>
  <c r="F6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<sst xmlns="http://schemas.openxmlformats.org/spreadsheetml/2006/main" count="905" uniqueCount="566">
  <si>
    <t>Vlookup, Hlookup &amp; Index-Match</t>
  </si>
  <si>
    <t>Chemistry</t>
  </si>
  <si>
    <t>di pelajaran</t>
  </si>
  <si>
    <t>Berapa Nilai</t>
  </si>
  <si>
    <t>Memuaskan</t>
  </si>
  <si>
    <t>A</t>
  </si>
  <si>
    <t>Baik</t>
  </si>
  <si>
    <t>B</t>
  </si>
  <si>
    <t>History</t>
  </si>
  <si>
    <t>Cukup</t>
  </si>
  <si>
    <t>C</t>
  </si>
  <si>
    <t>Mengulang</t>
  </si>
  <si>
    <t>D</t>
  </si>
  <si>
    <t>VVVV</t>
  </si>
  <si>
    <t>Gagal</t>
  </si>
  <si>
    <t>E</t>
  </si>
  <si>
    <t>Keterangan</t>
  </si>
  <si>
    <t>Huruf</t>
  </si>
  <si>
    <t>Nilai</t>
  </si>
  <si>
    <t>MMMM</t>
  </si>
  <si>
    <t xml:space="preserve"> Susana</t>
  </si>
  <si>
    <t>T-1001</t>
  </si>
  <si>
    <t>AAAA</t>
  </si>
  <si>
    <t>KETERANGAN</t>
  </si>
  <si>
    <t>HURUF</t>
  </si>
  <si>
    <t>NILAI UJIAN</t>
  </si>
  <si>
    <t>NAMA</t>
  </si>
  <si>
    <t>NO TES</t>
  </si>
  <si>
    <t>Art</t>
  </si>
  <si>
    <t>Physic</t>
  </si>
  <si>
    <t>Math</t>
  </si>
  <si>
    <t>VLOOKUP</t>
  </si>
  <si>
    <t>HLOOKUP</t>
  </si>
  <si>
    <t>Orang</t>
  </si>
  <si>
    <t>Binatang</t>
  </si>
  <si>
    <t>Tanaman</t>
  </si>
  <si>
    <t>UFO</t>
  </si>
  <si>
    <t>Barang</t>
  </si>
  <si>
    <t>Kepandaian</t>
  </si>
  <si>
    <t>T-010</t>
  </si>
  <si>
    <t xml:space="preserve"> Irvan Z</t>
  </si>
  <si>
    <t>Moral</t>
  </si>
  <si>
    <t>Insting</t>
  </si>
  <si>
    <t>Kesetiaan</t>
  </si>
  <si>
    <t>Ket</t>
  </si>
  <si>
    <t>Keuletan</t>
  </si>
  <si>
    <t>Berapa Nilai Kesetiaan</t>
  </si>
  <si>
    <t>Berapa Nilai Moral</t>
  </si>
  <si>
    <t>Umur</t>
  </si>
  <si>
    <t>Tinggi</t>
  </si>
  <si>
    <t>Berat Badan</t>
  </si>
  <si>
    <t>Mina</t>
  </si>
  <si>
    <t>Susi</t>
  </si>
  <si>
    <t>Lula</t>
  </si>
  <si>
    <t>Bido</t>
  </si>
  <si>
    <t>Adi</t>
  </si>
  <si>
    <t>Santi</t>
  </si>
  <si>
    <t>Berapa Tinggi</t>
  </si>
  <si>
    <t>Berapa BB</t>
  </si>
  <si>
    <t>LOOKUP</t>
  </si>
  <si>
    <t>Lingkar Pinggang</t>
  </si>
  <si>
    <t>Status</t>
  </si>
  <si>
    <t>Sehat</t>
  </si>
  <si>
    <t>Kurang</t>
  </si>
  <si>
    <t>Tidak Sehat</t>
  </si>
  <si>
    <t>MATCH</t>
  </si>
  <si>
    <t>POSISI</t>
  </si>
  <si>
    <t xml:space="preserve">NILAI </t>
  </si>
  <si>
    <t>WILAYAH</t>
  </si>
  <si>
    <t>No Kolom</t>
  </si>
  <si>
    <t>AGI DWI PERMATA</t>
  </si>
  <si>
    <t>BANDUNG</t>
  </si>
  <si>
    <t>ARDILLA</t>
  </si>
  <si>
    <t>JAKARTA</t>
  </si>
  <si>
    <t>Nilai:</t>
  </si>
  <si>
    <t>EULISA OCTASHARI</t>
  </si>
  <si>
    <t>Kolom ke?</t>
  </si>
  <si>
    <t>IMAS AZLIAH</t>
  </si>
  <si>
    <t>BOGOR</t>
  </si>
  <si>
    <t>KRISTINA MARLINA</t>
  </si>
  <si>
    <t>BEKASI</t>
  </si>
  <si>
    <t>NASTITIANIGSIH</t>
  </si>
  <si>
    <t>RIZKI APRIANI</t>
  </si>
  <si>
    <t>TRI AGUSTIAH WULANDARI</t>
  </si>
  <si>
    <t>TANGERANG</t>
  </si>
  <si>
    <t>UGHARI NURUL UTAMI</t>
  </si>
  <si>
    <t>WILLY UNTARI</t>
  </si>
  <si>
    <t>YEYEN EKA SEPTYANDA</t>
  </si>
  <si>
    <t>HIDA NURMAWADAH</t>
  </si>
  <si>
    <t>DIANA</t>
  </si>
  <si>
    <t>INGGRID</t>
  </si>
  <si>
    <t>SILVIANY</t>
  </si>
  <si>
    <t>PERINGKAT</t>
  </si>
  <si>
    <t>INDEX</t>
  </si>
  <si>
    <t>Jenis Apartment</t>
  </si>
  <si>
    <t>Kapasitas:</t>
  </si>
  <si>
    <t>Row ke</t>
  </si>
  <si>
    <t>Nilai?</t>
  </si>
  <si>
    <t>Jumlah beds</t>
  </si>
  <si>
    <t>Jumlah orang</t>
  </si>
  <si>
    <t>Jenis Apartment:</t>
  </si>
  <si>
    <t>No</t>
  </si>
  <si>
    <t>Nama</t>
  </si>
  <si>
    <t>Kategori
Penilaian Kinerja</t>
  </si>
  <si>
    <t>Kategori
Penilaian Kompetensi</t>
  </si>
  <si>
    <t xml:space="preserve">Kelompok
Karyawan </t>
  </si>
  <si>
    <t>Anjar</t>
  </si>
  <si>
    <t>Kompetitif</t>
  </si>
  <si>
    <t>Cynthia</t>
  </si>
  <si>
    <t>Budi</t>
  </si>
  <si>
    <t>Agresif</t>
  </si>
  <si>
    <t>Menonjol</t>
  </si>
  <si>
    <t>Pasif</t>
  </si>
  <si>
    <t>Ryan</t>
  </si>
  <si>
    <t>Amat Baik</t>
  </si>
  <si>
    <t>Rata-rata</t>
  </si>
  <si>
    <t>Yudhi</t>
  </si>
  <si>
    <t xml:space="preserve">Retno </t>
  </si>
  <si>
    <t>Amat Kurang</t>
  </si>
  <si>
    <t>MATRIKS KELOMPOK KARYAWAN</t>
  </si>
  <si>
    <t>I</t>
  </si>
  <si>
    <t>II</t>
  </si>
  <si>
    <t>III</t>
  </si>
  <si>
    <t>IV</t>
  </si>
  <si>
    <t>V</t>
  </si>
  <si>
    <t>VI</t>
  </si>
  <si>
    <t>VII</t>
  </si>
  <si>
    <t>Match - index combination</t>
  </si>
  <si>
    <t>DR11682 MD</t>
  </si>
  <si>
    <t xml:space="preserve">Bought </t>
  </si>
  <si>
    <t>Code</t>
  </si>
  <si>
    <t>Product</t>
  </si>
  <si>
    <t>No Pol</t>
  </si>
  <si>
    <t>Unit Price</t>
  </si>
  <si>
    <t>Rebate</t>
  </si>
  <si>
    <t>01.07.2010</t>
  </si>
  <si>
    <t>DR11402 MD</t>
  </si>
  <si>
    <t>Produk Kami yang ke 1</t>
  </si>
  <si>
    <t>B 1549 TJG</t>
  </si>
  <si>
    <t>01.01.2004</t>
  </si>
  <si>
    <t>DR11489 MD</t>
  </si>
  <si>
    <t>Produk Kami yang ke 2</t>
  </si>
  <si>
    <t>B 282 JBT</t>
  </si>
  <si>
    <t>01.08.1998</t>
  </si>
  <si>
    <t>DR11498 MD</t>
  </si>
  <si>
    <t>Produk Kami yang ke 3</t>
  </si>
  <si>
    <t>B 307 ADI</t>
  </si>
  <si>
    <t>DR11576 MD</t>
  </si>
  <si>
    <t>Produk Kami yang ke 4</t>
  </si>
  <si>
    <t>B 1713 EJA</t>
  </si>
  <si>
    <t>01.07.2008</t>
  </si>
  <si>
    <t>DR11616 MD</t>
  </si>
  <si>
    <t>Produk Kami yang ke 5</t>
  </si>
  <si>
    <t>B 1379 VFC</t>
  </si>
  <si>
    <t>01.07.2003</t>
  </si>
  <si>
    <t>Produk Kami yang ke 6</t>
  </si>
  <si>
    <t>B 1422 NAA</t>
  </si>
  <si>
    <t>01.01.2001</t>
  </si>
  <si>
    <t>DR11698 MD</t>
  </si>
  <si>
    <t>Produk Kami yang ke 7</t>
  </si>
  <si>
    <t>B 1558 KOO</t>
  </si>
  <si>
    <t>01.07.2006</t>
  </si>
  <si>
    <t>DR11732 MD</t>
  </si>
  <si>
    <t>Produk Kami yang ke 8</t>
  </si>
  <si>
    <t>B 1565 SAE</t>
  </si>
  <si>
    <t>01.05.1995</t>
  </si>
  <si>
    <t>DR11835 MD</t>
  </si>
  <si>
    <t>Produk Kami yang ke 9</t>
  </si>
  <si>
    <t>B 1519 SHA</t>
  </si>
  <si>
    <t>01.07.2001</t>
  </si>
  <si>
    <t>DR11849 MD</t>
  </si>
  <si>
    <t>Produk Kami yang ke 10</t>
  </si>
  <si>
    <t>B 1446 FFE</t>
  </si>
  <si>
    <t>01.01.2003</t>
  </si>
  <si>
    <t>DR11869 MD</t>
  </si>
  <si>
    <t>Produk Kami yang ke 11</t>
  </si>
  <si>
    <t>B 1661 BKB</t>
  </si>
  <si>
    <t>DR11942 MD</t>
  </si>
  <si>
    <t>Produk Kami yang ke 12</t>
  </si>
  <si>
    <t>B 1433 PKX</t>
  </si>
  <si>
    <t>01.07.1999</t>
  </si>
  <si>
    <t>DR11945 MD</t>
  </si>
  <si>
    <t>Produk Kami yang ke 13</t>
  </si>
  <si>
    <t>F 1679 HI</t>
  </si>
  <si>
    <t>DR11951 MD</t>
  </si>
  <si>
    <t>Produk Kami yang ke 14</t>
  </si>
  <si>
    <t>B 1811 SKF</t>
  </si>
  <si>
    <t>DR12020 MD</t>
  </si>
  <si>
    <t>Produk Kami yang ke 15</t>
  </si>
  <si>
    <t>B 1239 UFH</t>
  </si>
  <si>
    <t>01.04.1997</t>
  </si>
  <si>
    <t>DR12086 MD</t>
  </si>
  <si>
    <t>Produk Kami yang ke 16</t>
  </si>
  <si>
    <t>DR12094 MD</t>
  </si>
  <si>
    <t>Produk Kami yang ke 17</t>
  </si>
  <si>
    <t>B 1626 KKJ</t>
  </si>
  <si>
    <t>DR12174 MD</t>
  </si>
  <si>
    <t>Produk Kami yang ke 18</t>
  </si>
  <si>
    <t>B 1562 PFX</t>
  </si>
  <si>
    <t>DR12211 MD</t>
  </si>
  <si>
    <t>Produk Kami yang ke 19</t>
  </si>
  <si>
    <t>B 286 FN</t>
  </si>
  <si>
    <t>01.01.2005</t>
  </si>
  <si>
    <t>DR12285 MD</t>
  </si>
  <si>
    <t>Produk Kami yang ke 20</t>
  </si>
  <si>
    <t>B 1150 BFT</t>
  </si>
  <si>
    <t>DR12603 MD</t>
  </si>
  <si>
    <t>Produk Kami yang ke 21</t>
  </si>
  <si>
    <t>B 1230 PFF</t>
  </si>
  <si>
    <t>DR12735 MD</t>
  </si>
  <si>
    <t>Produk Kami yang ke 22</t>
  </si>
  <si>
    <t>B 1772 BJA</t>
  </si>
  <si>
    <t>01.01.2006</t>
  </si>
  <si>
    <t>DR12744 MD</t>
  </si>
  <si>
    <t>Produk Kami yang ke 23</t>
  </si>
  <si>
    <t>B 1611 UOC</t>
  </si>
  <si>
    <t>01.01.2007</t>
  </si>
  <si>
    <t>DR12919 MD</t>
  </si>
  <si>
    <t>Produk Kami yang ke 24</t>
  </si>
  <si>
    <t>B 1132 EKJ</t>
  </si>
  <si>
    <t>DR13111 MD</t>
  </si>
  <si>
    <t>Produk Kami yang ke 25</t>
  </si>
  <si>
    <t>B 1320 FKM</t>
  </si>
  <si>
    <t>01.01.2002</t>
  </si>
  <si>
    <t>DR13186 MD</t>
  </si>
  <si>
    <t>Produk Kami yang ke 26</t>
  </si>
  <si>
    <t>B 1715 BAA</t>
  </si>
  <si>
    <t>DR13210 MD</t>
  </si>
  <si>
    <t>Produk Kami yang ke 27</t>
  </si>
  <si>
    <t>B 1075 UZL</t>
  </si>
  <si>
    <t>DR13227 MD</t>
  </si>
  <si>
    <t>Produk Kami yang ke 28</t>
  </si>
  <si>
    <t>B 1834 SFG</t>
  </si>
  <si>
    <t>DR13230 MD</t>
  </si>
  <si>
    <t>Produk Kami yang ke 29</t>
  </si>
  <si>
    <t>B 1012 SJC</t>
  </si>
  <si>
    <t>DR13244 MD</t>
  </si>
  <si>
    <t>Produk Kami yang ke 30</t>
  </si>
  <si>
    <t>B 1706 TZA</t>
  </si>
  <si>
    <t>01.10.2002</t>
  </si>
  <si>
    <t>DR13257 MD</t>
  </si>
  <si>
    <t>Produk Kami yang ke 31</t>
  </si>
  <si>
    <t>B 245 JAP</t>
  </si>
  <si>
    <t>11.04.2005</t>
  </si>
  <si>
    <t>DR13272 MD</t>
  </si>
  <si>
    <t>Produk Kami yang ke 32</t>
  </si>
  <si>
    <t>H 8604 FS</t>
  </si>
  <si>
    <t>DR13280 MD</t>
  </si>
  <si>
    <t>Produk Kami yang ke 33</t>
  </si>
  <si>
    <t>B 168 JJJ</t>
  </si>
  <si>
    <t>01.07.2002</t>
  </si>
  <si>
    <t>DR13293 MD</t>
  </si>
  <si>
    <t>Produk Kami yang ke 34</t>
  </si>
  <si>
    <t>B 1237 BKD</t>
  </si>
  <si>
    <t>DR13332 MD</t>
  </si>
  <si>
    <t>Produk Kami yang ke 35</t>
  </si>
  <si>
    <t>B 1899 BF</t>
  </si>
  <si>
    <t>DR13340 MD</t>
  </si>
  <si>
    <t>Produk Kami yang ke 36</t>
  </si>
  <si>
    <t>B 1681 SFF</t>
  </si>
  <si>
    <t>DR13360 MD</t>
  </si>
  <si>
    <t>Produk Kami yang ke 37</t>
  </si>
  <si>
    <t>B 1297 NJA</t>
  </si>
  <si>
    <t>01.07.2009</t>
  </si>
  <si>
    <t>DR13374 MD</t>
  </si>
  <si>
    <t>Produk Kami yang ke 38</t>
  </si>
  <si>
    <t>B 1065 PFX</t>
  </si>
  <si>
    <t>DR13406 MD</t>
  </si>
  <si>
    <t>Produk Kami yang ke 39</t>
  </si>
  <si>
    <t>B 1719 NKJ</t>
  </si>
  <si>
    <t>01.01.2013</t>
  </si>
  <si>
    <t>DR13407 MD</t>
  </si>
  <si>
    <t>Produk Kami yang ke 40</t>
  </si>
  <si>
    <t>B 1290 UKW</t>
  </si>
  <si>
    <t>DR13416 MD</t>
  </si>
  <si>
    <t>Produk Kami yang ke 41</t>
  </si>
  <si>
    <t>B 1872 WCK</t>
  </si>
  <si>
    <t>DR13419 MD</t>
  </si>
  <si>
    <t>Produk Kami yang ke 42</t>
  </si>
  <si>
    <t>B 1974 NKB</t>
  </si>
  <si>
    <t>01.01.2010</t>
  </si>
  <si>
    <t>DR13421 MD</t>
  </si>
  <si>
    <t>Produk Kami yang ke 43</t>
  </si>
  <si>
    <t>B 1078 PKZ</t>
  </si>
  <si>
    <t>01.07.2005</t>
  </si>
  <si>
    <t>DR13470 MD</t>
  </si>
  <si>
    <t>Produk Kami yang ke 44</t>
  </si>
  <si>
    <t>B 1036 TKY</t>
  </si>
  <si>
    <t>DR13491 MD</t>
  </si>
  <si>
    <t>Produk Kami yang ke 45</t>
  </si>
  <si>
    <t>B 1975 BOA</t>
  </si>
  <si>
    <t>Car Code</t>
  </si>
  <si>
    <t xml:space="preserve">No Pol : </t>
  </si>
  <si>
    <t xml:space="preserve">Rebate </t>
  </si>
  <si>
    <t>How much is X's sales this month?</t>
  </si>
  <si>
    <t>First Name</t>
  </si>
  <si>
    <t>Last Name</t>
  </si>
  <si>
    <t>Sales amount</t>
  </si>
  <si>
    <t>Sales Amount?</t>
  </si>
  <si>
    <t>Anna</t>
  </si>
  <si>
    <t>Kendrick</t>
  </si>
  <si>
    <t>Boleard</t>
  </si>
  <si>
    <t>Charles</t>
  </si>
  <si>
    <t>Connery</t>
  </si>
  <si>
    <t>Bronson</t>
  </si>
  <si>
    <t>Sym</t>
  </si>
  <si>
    <t>James</t>
  </si>
  <si>
    <t>Cuthreal</t>
  </si>
  <si>
    <t>Caan</t>
  </si>
  <si>
    <t>Bond</t>
  </si>
  <si>
    <t>Prannell</t>
  </si>
  <si>
    <t>Margaret</t>
  </si>
  <si>
    <t>Carmell</t>
  </si>
  <si>
    <t>Rommy</t>
  </si>
  <si>
    <t>Schreider</t>
  </si>
  <si>
    <t>Nicole</t>
  </si>
  <si>
    <t>Kidman</t>
  </si>
  <si>
    <t>Bissets</t>
  </si>
  <si>
    <t>Siapa orang-orang baru dari Batch 2?</t>
  </si>
  <si>
    <t>Batch 1</t>
  </si>
  <si>
    <t>Batch 2</t>
  </si>
  <si>
    <t>Person 45</t>
  </si>
  <si>
    <t>Person 8</t>
  </si>
  <si>
    <t>Person 11</t>
  </si>
  <si>
    <t>Person 29</t>
  </si>
  <si>
    <t>Person 40</t>
  </si>
  <si>
    <t>Person 28</t>
  </si>
  <si>
    <t>Person 21</t>
  </si>
  <si>
    <t>Person 6</t>
  </si>
  <si>
    <t>Person 41</t>
  </si>
  <si>
    <t>Person 15</t>
  </si>
  <si>
    <t>Person 50</t>
  </si>
  <si>
    <t>Person 20</t>
  </si>
  <si>
    <t>Person 1</t>
  </si>
  <si>
    <t>Person 17</t>
  </si>
  <si>
    <t>Person 9</t>
  </si>
  <si>
    <t>Person 12</t>
  </si>
  <si>
    <t>Person 46</t>
  </si>
  <si>
    <t>Person 33</t>
  </si>
  <si>
    <t>Person 4</t>
  </si>
  <si>
    <t>Person 19</t>
  </si>
  <si>
    <t>Person 44</t>
  </si>
  <si>
    <t>Person 16</t>
  </si>
  <si>
    <t>Person 43</t>
  </si>
  <si>
    <t>Person 37</t>
  </si>
  <si>
    <t>Person 32</t>
  </si>
  <si>
    <t>Person 47</t>
  </si>
  <si>
    <t>Person 35</t>
  </si>
  <si>
    <t>Person 23</t>
  </si>
  <si>
    <t>Person 34</t>
  </si>
  <si>
    <t>Person 13</t>
  </si>
  <si>
    <t>Person 26</t>
  </si>
  <si>
    <t>Person 30</t>
  </si>
  <si>
    <t>Person 38</t>
  </si>
  <si>
    <t>Person 42</t>
  </si>
  <si>
    <t>Person 36</t>
  </si>
  <si>
    <t>Person 22</t>
  </si>
  <si>
    <t>Person 49</t>
  </si>
  <si>
    <t>Person 14</t>
  </si>
  <si>
    <t>Person 27</t>
  </si>
  <si>
    <t>Person 24</t>
  </si>
  <si>
    <t>Person 10</t>
  </si>
  <si>
    <t>Person 39</t>
  </si>
  <si>
    <t>Person 48</t>
  </si>
  <si>
    <t>Person 2</t>
  </si>
  <si>
    <t>Person 18</t>
  </si>
  <si>
    <t>Person 25</t>
  </si>
  <si>
    <t>Berapakah pendapatan total Salesman berikut?</t>
  </si>
  <si>
    <t>Data Salesman</t>
  </si>
  <si>
    <t>Batasan Bonus</t>
  </si>
  <si>
    <t>SALESMAN</t>
  </si>
  <si>
    <t>SALES</t>
  </si>
  <si>
    <t>SALE</t>
  </si>
  <si>
    <t>BONUS</t>
  </si>
  <si>
    <t>Total Income  salesman berikut</t>
  </si>
  <si>
    <t>Johhny</t>
  </si>
  <si>
    <t>Linda</t>
  </si>
  <si>
    <t>Donovan</t>
  </si>
  <si>
    <t>Kris</t>
  </si>
  <si>
    <t>Michelle</t>
  </si>
  <si>
    <t>Robert</t>
  </si>
  <si>
    <t>Ricky</t>
  </si>
  <si>
    <t>Jonathan</t>
  </si>
  <si>
    <t>Samantha</t>
  </si>
  <si>
    <t>Sylvia</t>
  </si>
  <si>
    <t>Helen</t>
  </si>
  <si>
    <t>Penjualan tertinggi terendah</t>
  </si>
  <si>
    <t>Berapa jumlah total 3 penjualan tertinggi bulan Januari?</t>
  </si>
  <si>
    <t>Salesman</t>
  </si>
  <si>
    <t>Sales Jan</t>
  </si>
  <si>
    <t>Sales Feb</t>
  </si>
  <si>
    <t>Sales 1</t>
  </si>
  <si>
    <t>Terbesar 1</t>
  </si>
  <si>
    <t>Sales 2</t>
  </si>
  <si>
    <t>Terbesar 2</t>
  </si>
  <si>
    <t>Sales 3</t>
  </si>
  <si>
    <t>Terbesar 3</t>
  </si>
  <si>
    <t>Sales 4</t>
  </si>
  <si>
    <t>Sales 5</t>
  </si>
  <si>
    <t>Sales 6</t>
  </si>
  <si>
    <t>Sales 7</t>
  </si>
  <si>
    <t>Sales 8</t>
  </si>
  <si>
    <t>Sales 9</t>
  </si>
  <si>
    <t>Sales 10</t>
  </si>
  <si>
    <t>Sales 11</t>
  </si>
  <si>
    <t>Sales 12</t>
  </si>
  <si>
    <t>Sales 13</t>
  </si>
  <si>
    <t>Sales 14</t>
  </si>
  <si>
    <t>Sales 15</t>
  </si>
  <si>
    <t>Sales 16</t>
  </si>
  <si>
    <t>Sales 17</t>
  </si>
  <si>
    <t>Sales 18</t>
  </si>
  <si>
    <t>Sales 19</t>
  </si>
  <si>
    <t>Sales 20</t>
  </si>
  <si>
    <t>Sales 21</t>
  </si>
  <si>
    <t>Sales 22</t>
  </si>
  <si>
    <t>Sales 23</t>
  </si>
  <si>
    <t>Sales 24</t>
  </si>
  <si>
    <t>Sales 25</t>
  </si>
  <si>
    <t>Sales 26</t>
  </si>
  <si>
    <t>Sales 27</t>
  </si>
  <si>
    <t>Sales 28</t>
  </si>
  <si>
    <t>Sales 29</t>
  </si>
  <si>
    <t>Sales 30</t>
  </si>
  <si>
    <t>Sales 31</t>
  </si>
  <si>
    <t>Sales 32</t>
  </si>
  <si>
    <t>Sales 33</t>
  </si>
  <si>
    <t>Sales 34</t>
  </si>
  <si>
    <t>Sales 35</t>
  </si>
  <si>
    <t>Sales 36</t>
  </si>
  <si>
    <t>Sales 37</t>
  </si>
  <si>
    <t>Sales 38</t>
  </si>
  <si>
    <t>Sales 39</t>
  </si>
  <si>
    <t>Sales 40</t>
  </si>
  <si>
    <t>Sales 41</t>
  </si>
  <si>
    <t>Sales 42</t>
  </si>
  <si>
    <t>Sales 43</t>
  </si>
  <si>
    <t>Sales 44</t>
  </si>
  <si>
    <t>Sales 45</t>
  </si>
  <si>
    <t>Sales 46</t>
  </si>
  <si>
    <t>Sales 47</t>
  </si>
  <si>
    <t>Sales 48</t>
  </si>
  <si>
    <t>Sales 49</t>
  </si>
  <si>
    <t>Sales 50</t>
  </si>
  <si>
    <t>Sales 51</t>
  </si>
  <si>
    <t>Sales 52</t>
  </si>
  <si>
    <t>Sales 53</t>
  </si>
  <si>
    <t>Sales 54</t>
  </si>
  <si>
    <t>Sales 55</t>
  </si>
  <si>
    <t>Sales 56</t>
  </si>
  <si>
    <t>Sales 57</t>
  </si>
  <si>
    <t>Sales 58</t>
  </si>
  <si>
    <t>Sales 59</t>
  </si>
  <si>
    <t>Sales 60</t>
  </si>
  <si>
    <t>Sales 61</t>
  </si>
  <si>
    <t>Total # of chars?</t>
  </si>
  <si>
    <t>Siapakah ke-5 penjual tertinggi?</t>
  </si>
  <si>
    <t>Sales Person</t>
  </si>
  <si>
    <t>Total Sales</t>
  </si>
  <si>
    <t>5 TOP Performers</t>
  </si>
  <si>
    <t>Allan Politte</t>
  </si>
  <si>
    <t>Allie Arvie</t>
  </si>
  <si>
    <t>Allyson Luera</t>
  </si>
  <si>
    <t>Amie Ellender</t>
  </si>
  <si>
    <t>Camden Prakash</t>
  </si>
  <si>
    <t>Carlo Emery</t>
  </si>
  <si>
    <t>Chandra Pinette</t>
  </si>
  <si>
    <t>Clarence Yan</t>
  </si>
  <si>
    <t>Darren Hathorn</t>
  </si>
  <si>
    <t>Dwayne Rombuck</t>
  </si>
  <si>
    <t>Elinor Paiva</t>
  </si>
  <si>
    <t>Emiliana Watts</t>
  </si>
  <si>
    <t>Emily Chen</t>
  </si>
  <si>
    <t>Gay Crowther</t>
  </si>
  <si>
    <t>Gay Fyock</t>
  </si>
  <si>
    <t>Harriett Boltz</t>
  </si>
  <si>
    <t>Hugh Castenada</t>
  </si>
  <si>
    <t>Kenneth Chung</t>
  </si>
  <si>
    <t>Mallwigau</t>
  </si>
  <si>
    <t>Quinn Clarck</t>
  </si>
  <si>
    <t>Ron Elly</t>
  </si>
  <si>
    <t>Tinna Wilson</t>
  </si>
  <si>
    <t>Tynn Small</t>
  </si>
  <si>
    <t>Warren Claffer</t>
  </si>
  <si>
    <t>Yung Shing Lay</t>
  </si>
  <si>
    <t>:</t>
  </si>
  <si>
    <t>Untuk mencari di dalam satu baris atau satu kolom dan menemukan nilai dari posisi yang sama dalam baris atau kolom kedua</t>
  </si>
  <si>
    <t xml:space="preserve">Untuk mengambil suatu nilai dari tabel lain berdasarakan kata kunci tertentu. Awalan huruf "V" didepan kata Vlookup merupakan </t>
  </si>
  <si>
    <t xml:space="preserve">singkatan dari kata Vertical. Istilah vertikal ini merujuk pada bentuk tabel referensi yang digunakan, dimana header atau judul tabel </t>
  </si>
  <si>
    <t>terletak dibagian atas dan field datanya tersusun kebawah secara vertikal.</t>
  </si>
  <si>
    <t xml:space="preserve">Untuk mencari data pada baris pertama sebuah tabel data, kemudian mengambil nilai dari sel mana pun di kolom yang sama </t>
  </si>
  <si>
    <t>pada tabel data tersebut. Pada pencarian dengan HLOOKUP ada pada baris pertama sebuah tabel atau range dan hasil yang dikembalikan ada pada kolom yang sama.</t>
  </si>
  <si>
    <t xml:space="preserve">Untuk mendapatkan nilai dari suatu sel berdasarkan pencarian pada table/range data pada worksheet kita. Pencarian dengan fungsi INDEX </t>
  </si>
  <si>
    <t>pada rumus excel ini berdasarkan informasi posisi kolom dan baris, dengan acuan berupa kolom dan baris pertama table/range data tertentu.</t>
  </si>
  <si>
    <t xml:space="preserve">Untuk mencari posisi suatu nilai pada suatu range yang terdapat pada sebuah kolom atau baris, tapi tidak kedua-duanya atau bisa juga </t>
  </si>
  <si>
    <t>diartikan mencari item tertentu di rentang sel, kemudian menghasilkan posisi relatif item tersebut dalam rentang (range).</t>
  </si>
  <si>
    <t>Terkecil 1</t>
  </si>
  <si>
    <t>Terkecil 2</t>
  </si>
  <si>
    <t>Terkecil 3</t>
  </si>
  <si>
    <t>Berapa jumlah total 3 penjualan Terkecil bulan Februari?</t>
  </si>
  <si>
    <t>Left-Mid-Right</t>
  </si>
  <si>
    <t>Name</t>
  </si>
  <si>
    <t>Dept</t>
  </si>
  <si>
    <t>Branch</t>
  </si>
  <si>
    <t>Birthdate</t>
  </si>
  <si>
    <t>Gender</t>
  </si>
  <si>
    <t>ID Number</t>
  </si>
  <si>
    <t>ACC</t>
  </si>
  <si>
    <t>Washington</t>
  </si>
  <si>
    <t>M</t>
  </si>
  <si>
    <t>Sonia</t>
  </si>
  <si>
    <t>Connecticut</t>
  </si>
  <si>
    <t>F</t>
  </si>
  <si>
    <t>Dicky</t>
  </si>
  <si>
    <t>ITE</t>
  </si>
  <si>
    <t>New York</t>
  </si>
  <si>
    <t>Sandy</t>
  </si>
  <si>
    <t>DIR</t>
  </si>
  <si>
    <t>Los Angeles</t>
  </si>
  <si>
    <t>Dorian</t>
  </si>
  <si>
    <t>San Fransisco</t>
  </si>
  <si>
    <t>Fely</t>
  </si>
  <si>
    <t>Seattle</t>
  </si>
  <si>
    <t>Vanya</t>
  </si>
  <si>
    <t>San Diego</t>
  </si>
  <si>
    <t>Schultz</t>
  </si>
  <si>
    <t>Irvine</t>
  </si>
  <si>
    <t>Veronica</t>
  </si>
  <si>
    <t>HRD</t>
  </si>
  <si>
    <t>Colorado Spring</t>
  </si>
  <si>
    <t>Marian</t>
  </si>
  <si>
    <t>Portland</t>
  </si>
  <si>
    <t>Dony</t>
  </si>
  <si>
    <t>Corpus Christi</t>
  </si>
  <si>
    <t>Fernando</t>
  </si>
  <si>
    <t>Dallas</t>
  </si>
  <si>
    <t>Forth Worth</t>
  </si>
  <si>
    <t>San Bernadino</t>
  </si>
  <si>
    <t>Kevin</t>
  </si>
  <si>
    <t>Eugene</t>
  </si>
  <si>
    <t>Elizabeth</t>
  </si>
  <si>
    <t>Chicago</t>
  </si>
  <si>
    <t>Johnson</t>
  </si>
  <si>
    <t>Houston</t>
  </si>
  <si>
    <t>Philadelphia</t>
  </si>
  <si>
    <t>San Antonio</t>
  </si>
  <si>
    <t>Victoria</t>
  </si>
  <si>
    <t>Phoenix</t>
  </si>
  <si>
    <t>Lambert</t>
  </si>
  <si>
    <t>Las Vegas</t>
  </si>
  <si>
    <t>Sinclair</t>
  </si>
  <si>
    <t>Columbus</t>
  </si>
  <si>
    <t>Bobby</t>
  </si>
  <si>
    <t>Detroit</t>
  </si>
  <si>
    <t>Irene</t>
  </si>
  <si>
    <t>Oklahoma</t>
  </si>
  <si>
    <t>Nora</t>
  </si>
  <si>
    <t>Kentucky</t>
  </si>
  <si>
    <t>GGGG</t>
  </si>
  <si>
    <t>LLLL</t>
  </si>
  <si>
    <t>OOOO</t>
  </si>
  <si>
    <t>Ketuhanan</t>
  </si>
  <si>
    <t>Orang Lama (yg dibatch 2 ada di batch 1</t>
  </si>
  <si>
    <t>Orang Baru (yg dibatch 2 tidak ada di batch 1)</t>
  </si>
  <si>
    <t>Kinerja \ Daya Saing</t>
  </si>
  <si>
    <t>Match - index Combo     ( Mencari Kelompok Karyawan berdasarkan kategori penilaian kerja dan kompetensi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</si>
</sst>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#,##0.0_);\(#,##0.0\)"/>
    <numFmt numFmtId="166" formatCode="0\ &quot;org&quot;"/>
    <numFmt numFmtId="167" formatCode="0\ &quot;beds&quot;"/>
    <numFmt numFmtId="168" formatCode="&quot;Type&quot;\ ##\-#0"/>
    <numFmt numFmtId="169" formatCode="_-[$IDR]\ * #,##0_-;\-[$IDR]\ * #,##0_-;_-[$IDR]\ * &quot;-&quot;_-;_-@_-"/>
    <numFmt numFmtId="170" formatCode="_([$IDR]\ * #,##0_);_([$IDR]\ * \(#,##0\);_([$IDR]\ * &quot;-&quot;_);_(@_)"/>
    <numFmt numFmtId="171" formatCode="_(* #,##0_);_(* \(#,##0\);_(* &quot;-&quot;??_);_(@_)"/>
    <numFmt numFmtId="172" formatCode="_-[$$-409]* #,##0_ ;_-[$$-409]* \-#,##0\ ;_-[$$-409]* &quot;-&quot;??_ ;_-@_ "/>
    <numFmt numFmtId="173" formatCode="#,##0\ &quot;unit&quot;"/>
    <numFmt numFmtId="174" formatCode="_(&quot;$&quot;* #,##0_);_(&quot;$&quot;* \(#,##0\);_(&quot;$&quot;* &quot;-&quot;??_);_(@_)"/>
    <numFmt numFmtId="175" formatCode="_([$IDR]\ * #,##0.00_);_([$IDR]\ * \(#,##0.00\);_([$IDR]\ * &quot;-&quot;??_);_(@_)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  <font>
      <b/>
      <sz val="14"/>
      <color rgb="FF0066FF"/>
      <name val="Arial"/>
      <family val="2"/>
    </font>
    <font>
      <b/>
      <sz val="14"/>
      <color rgb="FF0070C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Segoe UI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  <font>
      <sz val="8"/>
      <color rgb="FF333333"/>
      <name val="Segoe UI"/>
      <family val="2"/>
    </font>
    <font>
      <sz val="8"/>
      <color rgb="FF333333"/>
      <name val="Calibri"/>
      <family val="2"/>
      <scheme val="minor"/>
    </font>
    <font>
      <sz val="9"/>
      <name val="Arial"/>
      <family val="2"/>
    </font>
    <font>
      <b/>
      <sz val="14"/>
      <name val="Arial"/>
      <family val="2"/>
    </font>
    <font>
      <b/>
      <sz val="9"/>
      <color theme="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14999847407452621"/>
      <name val="Arial"/>
      <family val="2"/>
    </font>
    <font>
      <b/>
      <sz val="10"/>
      <color theme="1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name val="Arial"/>
      <family val="2"/>
    </font>
    <font>
      <sz val="12"/>
      <color rgb="FFFF0000"/>
      <name val="Arial"/>
      <family val="2"/>
    </font>
    <font>
      <b/>
      <sz val="12"/>
      <color theme="0"/>
      <name val="Calibri"/>
      <family val="2"/>
      <scheme val="minor"/>
    </font>
    <font>
      <sz val="10"/>
      <color rgb="FF1E1E1E"/>
      <name val="Segoe UI"/>
      <family val="2"/>
    </font>
    <font>
      <b/>
      <sz val="8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CF3F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1" fillId="0" borderId="0"/>
    <xf numFmtId="0" fontId="34" fillId="0" borderId="0"/>
    <xf numFmtId="43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2" fillId="0" borderId="0"/>
    <xf numFmtId="0" fontId="1" fillId="0" borderId="0"/>
    <xf numFmtId="0" fontId="34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34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1"/>
    <xf numFmtId="0" fontId="1" fillId="0" borderId="0" xfId="1" applyFont="1"/>
    <xf numFmtId="0" fontId="4" fillId="3" borderId="1" xfId="1" applyFont="1" applyFill="1" applyBorder="1" applyAlignment="1">
      <alignment horizontal="left" vertical="center"/>
    </xf>
    <xf numFmtId="0" fontId="4" fillId="0" borderId="0" xfId="1" applyFont="1"/>
    <xf numFmtId="0" fontId="3" fillId="0" borderId="0" xfId="1" applyAlignment="1">
      <alignment horizontal="center"/>
    </xf>
    <xf numFmtId="0" fontId="4" fillId="4" borderId="1" xfId="1" applyFont="1" applyFill="1" applyBorder="1"/>
    <xf numFmtId="0" fontId="4" fillId="0" borderId="0" xfId="1" applyFont="1" applyAlignment="1">
      <alignment horizontal="right"/>
    </xf>
    <xf numFmtId="0" fontId="3" fillId="0" borderId="1" xfId="1" applyBorder="1"/>
    <xf numFmtId="0" fontId="3" fillId="0" borderId="1" xfId="1" applyBorder="1" applyAlignment="1">
      <alignment horizontal="center"/>
    </xf>
    <xf numFmtId="0" fontId="4" fillId="5" borderId="0" xfId="1" applyFont="1" applyFill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6" borderId="5" xfId="1" applyFont="1" applyFill="1" applyBorder="1" applyAlignment="1">
      <alignment horizontal="center"/>
    </xf>
    <xf numFmtId="0" fontId="7" fillId="3" borderId="6" xfId="1" quotePrefix="1" applyFont="1" applyFill="1" applyBorder="1" applyAlignment="1">
      <alignment horizontal="left" vertical="center"/>
    </xf>
    <xf numFmtId="0" fontId="3" fillId="0" borderId="6" xfId="1" applyBorder="1" applyAlignment="1">
      <alignment horizontal="center" vertical="center"/>
    </xf>
    <xf numFmtId="0" fontId="3" fillId="0" borderId="6" xfId="1" applyBorder="1" applyAlignment="1">
      <alignment vertical="center"/>
    </xf>
    <xf numFmtId="0" fontId="8" fillId="7" borderId="0" xfId="1" applyFont="1" applyFill="1" applyAlignment="1">
      <alignment horizontal="center"/>
    </xf>
    <xf numFmtId="0" fontId="8" fillId="7" borderId="5" xfId="1" applyFont="1" applyFill="1" applyBorder="1" applyAlignment="1">
      <alignment horizontal="center"/>
    </xf>
    <xf numFmtId="0" fontId="9" fillId="7" borderId="7" xfId="1" applyFont="1" applyFill="1" applyBorder="1" applyAlignment="1">
      <alignment horizontal="center"/>
    </xf>
    <xf numFmtId="0" fontId="9" fillId="7" borderId="8" xfId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12" fillId="0" borderId="0" xfId="1" applyFont="1"/>
    <xf numFmtId="0" fontId="13" fillId="0" borderId="0" xfId="1" applyFont="1"/>
    <xf numFmtId="0" fontId="9" fillId="7" borderId="1" xfId="1" applyFont="1" applyFill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0" borderId="1" xfId="1" applyBorder="1" applyAlignment="1">
      <alignment horizontal="left"/>
    </xf>
    <xf numFmtId="0" fontId="14" fillId="0" borderId="13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right"/>
    </xf>
    <xf numFmtId="0" fontId="4" fillId="3" borderId="1" xfId="1" applyFont="1" applyFill="1" applyBorder="1" applyAlignment="1">
      <alignment horizontal="left"/>
    </xf>
    <xf numFmtId="0" fontId="4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9" fillId="7" borderId="8" xfId="1" applyFont="1" applyFill="1" applyBorder="1" applyAlignment="1">
      <alignment horizontal="center" vertical="center"/>
    </xf>
    <xf numFmtId="0" fontId="9" fillId="7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/>
    </xf>
    <xf numFmtId="0" fontId="18" fillId="0" borderId="0" xfId="0" applyFont="1"/>
    <xf numFmtId="0" fontId="10" fillId="0" borderId="0" xfId="2" applyAlignment="1" applyProtection="1"/>
    <xf numFmtId="0" fontId="6" fillId="3" borderId="6" xfId="1" quotePrefix="1" applyFont="1" applyFill="1" applyBorder="1" applyAlignment="1">
      <alignment vertical="center"/>
    </xf>
    <xf numFmtId="0" fontId="23" fillId="0" borderId="0" xfId="1" applyFont="1"/>
    <xf numFmtId="0" fontId="24" fillId="0" borderId="0" xfId="1" applyFont="1"/>
    <xf numFmtId="0" fontId="9" fillId="8" borderId="0" xfId="1" applyFont="1" applyFill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165" fontId="14" fillId="9" borderId="1" xfId="1" applyNumberFormat="1" applyFont="1" applyFill="1" applyBorder="1" applyAlignment="1">
      <alignment horizontal="center"/>
    </xf>
    <xf numFmtId="0" fontId="14" fillId="9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left" indent="1"/>
    </xf>
    <xf numFmtId="165" fontId="4" fillId="9" borderId="1" xfId="1" applyNumberFormat="1" applyFont="1" applyFill="1" applyBorder="1" applyAlignment="1">
      <alignment horizontal="center"/>
    </xf>
    <xf numFmtId="0" fontId="9" fillId="8" borderId="1" xfId="1" applyFont="1" applyFill="1" applyBorder="1" applyAlignment="1">
      <alignment horizontal="center" vertical="center"/>
    </xf>
    <xf numFmtId="0" fontId="14" fillId="0" borderId="1" xfId="1" applyFont="1" applyBorder="1"/>
    <xf numFmtId="0" fontId="14" fillId="3" borderId="1" xfId="1" applyFont="1" applyFill="1" applyBorder="1"/>
    <xf numFmtId="0" fontId="9" fillId="0" borderId="0" xfId="1" applyFont="1" applyAlignment="1">
      <alignment horizontal="left"/>
    </xf>
    <xf numFmtId="0" fontId="9" fillId="8" borderId="16" xfId="1" applyFont="1" applyFill="1" applyBorder="1" applyAlignment="1">
      <alignment horizontal="center" vertical="center"/>
    </xf>
    <xf numFmtId="0" fontId="9" fillId="8" borderId="17" xfId="1" applyFont="1" applyFill="1" applyBorder="1" applyAlignment="1">
      <alignment horizontal="center" vertical="center"/>
    </xf>
    <xf numFmtId="0" fontId="25" fillId="0" borderId="0" xfId="1" applyFont="1" applyAlignment="1">
      <alignment horizontal="center"/>
    </xf>
    <xf numFmtId="0" fontId="4" fillId="0" borderId="18" xfId="1" applyFont="1" applyBorder="1" applyAlignment="1">
      <alignment horizontal="center"/>
    </xf>
    <xf numFmtId="0" fontId="14" fillId="3" borderId="19" xfId="1" quotePrefix="1" applyFont="1" applyFill="1" applyBorder="1" applyAlignment="1">
      <alignment horizontal="left"/>
    </xf>
    <xf numFmtId="0" fontId="26" fillId="0" borderId="0" xfId="2" applyFont="1" applyAlignment="1" applyProtection="1"/>
    <xf numFmtId="0" fontId="27" fillId="0" borderId="0" xfId="2" applyFont="1" applyAlignment="1" applyProtection="1"/>
    <xf numFmtId="166" fontId="28" fillId="4" borderId="1" xfId="1" applyNumberFormat="1" applyFont="1" applyFill="1" applyBorder="1" applyAlignment="1">
      <alignment horizontal="center" vertical="center"/>
    </xf>
    <xf numFmtId="0" fontId="8" fillId="8" borderId="20" xfId="1" applyFont="1" applyFill="1" applyBorder="1" applyAlignment="1">
      <alignment horizontal="center" vertical="center"/>
    </xf>
    <xf numFmtId="167" fontId="4" fillId="10" borderId="1" xfId="3" applyNumberFormat="1" applyFont="1" applyFill="1" applyBorder="1"/>
    <xf numFmtId="168" fontId="4" fillId="0" borderId="1" xfId="1" applyNumberFormat="1" applyFont="1" applyBorder="1"/>
    <xf numFmtId="0" fontId="29" fillId="0" borderId="0" xfId="1" applyFont="1"/>
    <xf numFmtId="0" fontId="3" fillId="0" borderId="21" xfId="1" applyBorder="1"/>
    <xf numFmtId="0" fontId="8" fillId="8" borderId="9" xfId="1" applyFont="1" applyFill="1" applyBorder="1" applyAlignment="1">
      <alignment horizontal="center" vertical="center"/>
    </xf>
    <xf numFmtId="0" fontId="3" fillId="0" borderId="7" xfId="1" applyBorder="1"/>
    <xf numFmtId="0" fontId="8" fillId="8" borderId="13" xfId="1" applyFont="1" applyFill="1" applyBorder="1" applyAlignment="1">
      <alignment horizontal="center" vertical="center"/>
    </xf>
    <xf numFmtId="0" fontId="3" fillId="3" borderId="2" xfId="1" applyFill="1" applyBorder="1"/>
    <xf numFmtId="0" fontId="30" fillId="0" borderId="0" xfId="1" applyFont="1" applyAlignment="1">
      <alignment horizontal="right"/>
    </xf>
    <xf numFmtId="167" fontId="14" fillId="10" borderId="1" xfId="3" applyNumberFormat="1" applyFont="1" applyFill="1" applyBorder="1" applyAlignment="1">
      <alignment horizontal="center" vertical="center"/>
    </xf>
    <xf numFmtId="0" fontId="31" fillId="0" borderId="0" xfId="1" applyFont="1" applyAlignment="1">
      <alignment horizontal="center"/>
    </xf>
    <xf numFmtId="0" fontId="28" fillId="0" borderId="0" xfId="1" applyFont="1" applyAlignment="1">
      <alignment horizontal="center" vertical="center"/>
    </xf>
    <xf numFmtId="37" fontId="14" fillId="0" borderId="0" xfId="1" quotePrefix="1" applyNumberFormat="1" applyFont="1"/>
    <xf numFmtId="0" fontId="30" fillId="0" borderId="0" xfId="1" applyFont="1" applyAlignment="1">
      <alignment horizontal="center" vertical="center"/>
    </xf>
    <xf numFmtId="0" fontId="32" fillId="0" borderId="0" xfId="1" applyFont="1"/>
    <xf numFmtId="168" fontId="4" fillId="3" borderId="1" xfId="1" applyNumberFormat="1" applyFont="1" applyFill="1" applyBorder="1"/>
    <xf numFmtId="0" fontId="3" fillId="0" borderId="22" xfId="1" applyBorder="1"/>
    <xf numFmtId="0" fontId="19" fillId="0" borderId="0" xfId="0" applyFont="1" applyAlignment="1">
      <alignment vertical="center" wrapText="1"/>
    </xf>
    <xf numFmtId="169" fontId="1" fillId="0" borderId="0" xfId="4" applyNumberFormat="1"/>
    <xf numFmtId="0" fontId="15" fillId="7" borderId="1" xfId="4" applyFont="1" applyFill="1" applyBorder="1" applyAlignment="1">
      <alignment horizontal="center" vertical="center"/>
    </xf>
    <xf numFmtId="0" fontId="15" fillId="7" borderId="1" xfId="4" applyFont="1" applyFill="1" applyBorder="1" applyAlignment="1">
      <alignment horizontal="center" vertical="center" wrapText="1"/>
    </xf>
    <xf numFmtId="0" fontId="1" fillId="0" borderId="0" xfId="4" applyAlignment="1">
      <alignment vertical="center"/>
    </xf>
    <xf numFmtId="0" fontId="1" fillId="0" borderId="1" xfId="4" applyBorder="1" applyAlignment="1">
      <alignment horizontal="center"/>
    </xf>
    <xf numFmtId="0" fontId="1" fillId="0" borderId="1" xfId="4" applyBorder="1"/>
    <xf numFmtId="0" fontId="17" fillId="11" borderId="1" xfId="4" applyFont="1" applyFill="1" applyBorder="1" applyAlignment="1">
      <alignment horizontal="center"/>
    </xf>
    <xf numFmtId="0" fontId="15" fillId="12" borderId="8" xfId="4" applyFont="1" applyFill="1" applyBorder="1" applyAlignment="1">
      <alignment horizontal="center"/>
    </xf>
    <xf numFmtId="0" fontId="1" fillId="0" borderId="0" xfId="4"/>
    <xf numFmtId="0" fontId="16" fillId="0" borderId="0" xfId="4" applyFont="1"/>
    <xf numFmtId="0" fontId="1" fillId="0" borderId="9" xfId="4" applyBorder="1"/>
    <xf numFmtId="0" fontId="15" fillId="12" borderId="23" xfId="4" applyFont="1" applyFill="1" applyBorder="1" applyAlignment="1">
      <alignment horizontal="center"/>
    </xf>
    <xf numFmtId="0" fontId="33" fillId="0" borderId="1" xfId="4" applyFont="1" applyBorder="1" applyAlignment="1">
      <alignment horizontal="center"/>
    </xf>
    <xf numFmtId="0" fontId="34" fillId="0" borderId="0" xfId="5"/>
    <xf numFmtId="170" fontId="0" fillId="0" borderId="0" xfId="6" applyNumberFormat="1" applyFont="1"/>
    <xf numFmtId="9" fontId="34" fillId="0" borderId="0" xfId="5" applyNumberFormat="1"/>
    <xf numFmtId="0" fontId="28" fillId="13" borderId="1" xfId="5" applyFont="1" applyFill="1" applyBorder="1"/>
    <xf numFmtId="0" fontId="28" fillId="3" borderId="1" xfId="5" applyFont="1" applyFill="1" applyBorder="1"/>
    <xf numFmtId="0" fontId="36" fillId="14" borderId="1" xfId="5" applyFont="1" applyFill="1" applyBorder="1" applyAlignment="1">
      <alignment horizontal="center"/>
    </xf>
    <xf numFmtId="9" fontId="36" fillId="14" borderId="1" xfId="5" applyNumberFormat="1" applyFont="1" applyFill="1" applyBorder="1" applyAlignment="1">
      <alignment horizontal="center"/>
    </xf>
    <xf numFmtId="0" fontId="37" fillId="0" borderId="0" xfId="5" applyFont="1"/>
    <xf numFmtId="0" fontId="34" fillId="0" borderId="1" xfId="5" applyBorder="1"/>
    <xf numFmtId="170" fontId="0" fillId="0" borderId="1" xfId="6" applyNumberFormat="1" applyFont="1" applyBorder="1"/>
    <xf numFmtId="9" fontId="28" fillId="4" borderId="1" xfId="5" applyNumberFormat="1" applyFont="1" applyFill="1" applyBorder="1"/>
    <xf numFmtId="0" fontId="38" fillId="0" borderId="0" xfId="5" applyFont="1" applyAlignment="1">
      <alignment horizontal="right"/>
    </xf>
    <xf numFmtId="9" fontId="34" fillId="3" borderId="24" xfId="5" applyNumberFormat="1" applyFill="1" applyBorder="1"/>
    <xf numFmtId="9" fontId="28" fillId="0" borderId="0" xfId="5" applyNumberFormat="1" applyFont="1" applyAlignment="1">
      <alignment horizontal="right"/>
    </xf>
    <xf numFmtId="9" fontId="34" fillId="4" borderId="24" xfId="5" applyNumberFormat="1" applyFill="1" applyBorder="1"/>
    <xf numFmtId="0" fontId="15" fillId="11" borderId="1" xfId="4" applyFont="1" applyFill="1" applyBorder="1"/>
    <xf numFmtId="0" fontId="28" fillId="0" borderId="0" xfId="5" applyFont="1" applyAlignment="1">
      <alignment horizontal="right"/>
    </xf>
    <xf numFmtId="0" fontId="39" fillId="0" borderId="0" xfId="5" applyFont="1" applyAlignment="1">
      <alignment horizontal="left"/>
    </xf>
    <xf numFmtId="0" fontId="41" fillId="0" borderId="0" xfId="7" applyFont="1"/>
    <xf numFmtId="0" fontId="1" fillId="0" borderId="0" xfId="7"/>
    <xf numFmtId="171" fontId="0" fillId="0" borderId="0" xfId="8" applyNumberFormat="1" applyFont="1"/>
    <xf numFmtId="0" fontId="15" fillId="7" borderId="1" xfId="7" applyFont="1" applyFill="1" applyBorder="1" applyAlignment="1">
      <alignment horizontal="center"/>
    </xf>
    <xf numFmtId="171" fontId="15" fillId="7" borderId="1" xfId="8" applyNumberFormat="1" applyFont="1" applyFill="1" applyBorder="1" applyAlignment="1">
      <alignment horizontal="center"/>
    </xf>
    <xf numFmtId="0" fontId="1" fillId="0" borderId="1" xfId="7" applyBorder="1"/>
    <xf numFmtId="171" fontId="0" fillId="0" borderId="1" xfId="8" applyNumberFormat="1" applyFont="1" applyBorder="1"/>
    <xf numFmtId="0" fontId="40" fillId="0" borderId="0" xfId="7" applyFont="1" applyAlignment="1">
      <alignment horizontal="left"/>
    </xf>
    <xf numFmtId="0" fontId="40" fillId="0" borderId="0" xfId="7" applyFont="1"/>
    <xf numFmtId="0" fontId="43" fillId="0" borderId="0" xfId="9" applyFont="1"/>
    <xf numFmtId="0" fontId="42" fillId="0" borderId="0" xfId="9" applyBorder="1"/>
    <xf numFmtId="0" fontId="42" fillId="0" borderId="0" xfId="9"/>
    <xf numFmtId="0" fontId="8" fillId="7" borderId="1" xfId="9" applyFont="1" applyFill="1" applyBorder="1" applyAlignment="1">
      <alignment horizontal="center" vertical="center"/>
    </xf>
    <xf numFmtId="0" fontId="8" fillId="0" borderId="0" xfId="9" applyFont="1" applyFill="1" applyBorder="1" applyAlignment="1">
      <alignment horizontal="center" vertical="center"/>
    </xf>
    <xf numFmtId="0" fontId="42" fillId="0" borderId="1" xfId="9" applyBorder="1"/>
    <xf numFmtId="0" fontId="1" fillId="0" borderId="0" xfId="10" applyFont="1" applyFill="1"/>
    <xf numFmtId="170" fontId="1" fillId="0" borderId="0" xfId="10" applyNumberFormat="1" applyFont="1" applyFill="1"/>
    <xf numFmtId="0" fontId="35" fillId="0" borderId="0" xfId="11" applyFont="1"/>
    <xf numFmtId="0" fontId="44" fillId="0" borderId="0" xfId="0" applyFont="1"/>
    <xf numFmtId="0" fontId="15" fillId="7" borderId="1" xfId="10" applyFont="1" applyFill="1" applyBorder="1" applyAlignment="1">
      <alignment horizontal="center" vertical="center"/>
    </xf>
    <xf numFmtId="170" fontId="15" fillId="7" borderId="1" xfId="10" applyNumberFormat="1" applyFont="1" applyFill="1" applyBorder="1" applyAlignment="1">
      <alignment horizontal="center" vertical="center"/>
    </xf>
    <xf numFmtId="0" fontId="15" fillId="7" borderId="1" xfId="10" applyFont="1" applyFill="1" applyBorder="1" applyAlignment="1">
      <alignment horizontal="left" vertical="center"/>
    </xf>
    <xf numFmtId="0" fontId="45" fillId="0" borderId="0" xfId="10" applyFont="1" applyFill="1" applyBorder="1" applyAlignment="1">
      <alignment vertical="center" textRotation="90" wrapText="1"/>
    </xf>
    <xf numFmtId="14" fontId="1" fillId="0" borderId="1" xfId="10" applyNumberFormat="1" applyFont="1" applyFill="1" applyBorder="1" applyAlignment="1">
      <alignment horizontal="center" vertical="center"/>
    </xf>
    <xf numFmtId="172" fontId="1" fillId="0" borderId="1" xfId="10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vertical="center"/>
    </xf>
    <xf numFmtId="0" fontId="1" fillId="0" borderId="0" xfId="10" applyFont="1" applyFill="1" applyAlignment="1">
      <alignment vertical="center"/>
    </xf>
    <xf numFmtId="0" fontId="40" fillId="0" borderId="0" xfId="10" applyFont="1" applyFill="1" applyAlignment="1">
      <alignment vertical="center"/>
    </xf>
    <xf numFmtId="0" fontId="40" fillId="0" borderId="0" xfId="0" applyFont="1"/>
    <xf numFmtId="0" fontId="46" fillId="0" borderId="0" xfId="0" applyFont="1"/>
    <xf numFmtId="173" fontId="0" fillId="0" borderId="0" xfId="0" applyNumberFormat="1"/>
    <xf numFmtId="0" fontId="32" fillId="0" borderId="0" xfId="0" applyFont="1"/>
    <xf numFmtId="0" fontId="8" fillId="7" borderId="1" xfId="0" applyFont="1" applyFill="1" applyBorder="1" applyAlignment="1">
      <alignment horizontal="center" vertical="center"/>
    </xf>
    <xf numFmtId="173" fontId="8" fillId="7" borderId="0" xfId="0" applyNumberFormat="1" applyFont="1" applyFill="1" applyBorder="1" applyAlignment="1">
      <alignment horizontal="center" vertical="center"/>
    </xf>
    <xf numFmtId="0" fontId="0" fillId="0" borderId="1" xfId="0" applyBorder="1"/>
    <xf numFmtId="173" fontId="0" fillId="0" borderId="1" xfId="0" applyNumberFormat="1" applyBorder="1"/>
    <xf numFmtId="0" fontId="0" fillId="3" borderId="1" xfId="0" applyFill="1" applyBorder="1"/>
    <xf numFmtId="174" fontId="0" fillId="0" borderId="0" xfId="12" applyNumberFormat="1" applyFont="1"/>
    <xf numFmtId="0" fontId="47" fillId="0" borderId="0" xfId="0" applyFont="1"/>
    <xf numFmtId="0" fontId="48" fillId="7" borderId="1" xfId="0" applyFont="1" applyFill="1" applyBorder="1" applyAlignment="1">
      <alignment horizontal="center"/>
    </xf>
    <xf numFmtId="174" fontId="48" fillId="7" borderId="1" xfId="12" applyNumberFormat="1" applyFont="1" applyFill="1" applyBorder="1" applyAlignment="1">
      <alignment horizontal="center"/>
    </xf>
    <xf numFmtId="0" fontId="48" fillId="7" borderId="1" xfId="0" applyFont="1" applyFill="1" applyBorder="1" applyAlignment="1">
      <alignment horizontal="centerContinuous"/>
    </xf>
    <xf numFmtId="171" fontId="36" fillId="7" borderId="1" xfId="8" applyNumberFormat="1" applyFont="1" applyFill="1" applyBorder="1" applyAlignment="1">
      <alignment horizontal="centerContinuous"/>
    </xf>
    <xf numFmtId="174" fontId="0" fillId="0" borderId="1" xfId="12" applyNumberFormat="1" applyFont="1" applyBorder="1"/>
    <xf numFmtId="0" fontId="16" fillId="0" borderId="1" xfId="0" applyFont="1" applyBorder="1" applyAlignment="1">
      <alignment horizontal="center"/>
    </xf>
    <xf numFmtId="171" fontId="0" fillId="3" borderId="1" xfId="8" applyNumberFormat="1" applyFont="1" applyFill="1" applyBorder="1" applyAlignment="1">
      <alignment horizontal="left"/>
    </xf>
    <xf numFmtId="0" fontId="49" fillId="0" borderId="0" xfId="0" applyFont="1"/>
    <xf numFmtId="0" fontId="16" fillId="2" borderId="0" xfId="0" applyFont="1" applyFill="1"/>
    <xf numFmtId="0" fontId="3" fillId="0" borderId="0" xfId="1" applyAlignment="1">
      <alignment horizontal="right"/>
    </xf>
    <xf numFmtId="0" fontId="32" fillId="0" borderId="0" xfId="1" applyFont="1" applyAlignment="1">
      <alignment horizontal="right"/>
    </xf>
    <xf numFmtId="171" fontId="0" fillId="0" borderId="0" xfId="0" applyNumberFormat="1"/>
    <xf numFmtId="164" fontId="0" fillId="0" borderId="0" xfId="13" applyFont="1"/>
    <xf numFmtId="0" fontId="0" fillId="0" borderId="0" xfId="0" applyBorder="1"/>
    <xf numFmtId="174" fontId="0" fillId="0" borderId="0" xfId="0" applyNumberFormat="1"/>
    <xf numFmtId="0" fontId="34" fillId="0" borderId="0" xfId="16"/>
    <xf numFmtId="0" fontId="34" fillId="0" borderId="0" xfId="16" applyAlignment="1">
      <alignment horizontal="center"/>
    </xf>
    <xf numFmtId="0" fontId="9" fillId="7" borderId="1" xfId="16" applyFont="1" applyFill="1" applyBorder="1" applyAlignment="1">
      <alignment horizontal="center"/>
    </xf>
    <xf numFmtId="0" fontId="34" fillId="0" borderId="1" xfId="16" applyBorder="1"/>
    <xf numFmtId="14" fontId="34" fillId="0" borderId="1" xfId="16" applyNumberFormat="1" applyBorder="1"/>
    <xf numFmtId="0" fontId="34" fillId="0" borderId="1" xfId="16" applyBorder="1" applyAlignment="1">
      <alignment horizontal="center"/>
    </xf>
    <xf numFmtId="0" fontId="34" fillId="0" borderId="1" xfId="16" applyFont="1" applyBorder="1" applyAlignment="1">
      <alignment horizontal="center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4" fillId="3" borderId="1" xfId="16" applyFont="1" applyFill="1" applyBorder="1" applyAlignment="1">
      <alignment horizontal="center"/>
    </xf>
    <xf numFmtId="165" fontId="14" fillId="9" borderId="1" xfId="1" applyNumberFormat="1" applyFont="1" applyFill="1" applyBorder="1" applyAlignment="1">
      <alignment horizontal="center" vertical="center"/>
    </xf>
    <xf numFmtId="171" fontId="1" fillId="3" borderId="1" xfId="8" applyNumberFormat="1" applyFill="1" applyBorder="1" applyAlignment="1">
      <alignment horizontal="right" vertical="center"/>
    </xf>
    <xf numFmtId="173" fontId="0" fillId="3" borderId="1" xfId="0" applyNumberFormat="1" applyFill="1" applyBorder="1"/>
    <xf numFmtId="170" fontId="0" fillId="16" borderId="0" xfId="6" applyNumberFormat="1" applyFont="1" applyFill="1"/>
    <xf numFmtId="9" fontId="34" fillId="16" borderId="0" xfId="5" applyNumberFormat="1" applyFill="1"/>
    <xf numFmtId="0" fontId="38" fillId="16" borderId="0" xfId="5" applyFont="1" applyFill="1" applyAlignment="1">
      <alignment horizontal="right"/>
    </xf>
    <xf numFmtId="0" fontId="35" fillId="16" borderId="0" xfId="5" applyFont="1" applyFill="1"/>
    <xf numFmtId="0" fontId="34" fillId="16" borderId="0" xfId="5" applyFill="1"/>
    <xf numFmtId="0" fontId="28" fillId="2" borderId="1" xfId="5" applyFont="1" applyFill="1" applyBorder="1"/>
    <xf numFmtId="9" fontId="9" fillId="15" borderId="1" xfId="17" applyFont="1" applyFill="1" applyBorder="1"/>
    <xf numFmtId="0" fontId="16" fillId="3" borderId="1" xfId="4" applyFont="1" applyFill="1" applyBorder="1" applyAlignment="1">
      <alignment horizontal="center" vertical="center"/>
    </xf>
    <xf numFmtId="175" fontId="34" fillId="0" borderId="0" xfId="5" applyNumberFormat="1"/>
    <xf numFmtId="14" fontId="0" fillId="0" borderId="0" xfId="0" applyNumberFormat="1"/>
    <xf numFmtId="44" fontId="1" fillId="3" borderId="1" xfId="18" applyFont="1" applyFill="1" applyBorder="1" applyAlignment="1">
      <alignment horizontal="center" vertical="center"/>
    </xf>
    <xf numFmtId="2" fontId="0" fillId="3" borderId="1" xfId="0" applyNumberFormat="1" applyFill="1" applyBorder="1"/>
    <xf numFmtId="0" fontId="12" fillId="0" borderId="0" xfId="1" applyFont="1"/>
    <xf numFmtId="0" fontId="11" fillId="0" borderId="0" xfId="2" applyFont="1" applyAlignment="1" applyProtection="1">
      <alignment horizontal="left"/>
    </xf>
    <xf numFmtId="0" fontId="3" fillId="0" borderId="0" xfId="1" applyAlignment="1">
      <alignment horizontal="center"/>
    </xf>
    <xf numFmtId="0" fontId="4" fillId="0" borderId="0" xfId="1" applyFont="1" applyAlignment="1">
      <alignment horizontal="right"/>
    </xf>
    <xf numFmtId="0" fontId="50" fillId="7" borderId="0" xfId="9" applyFont="1" applyFill="1" applyBorder="1" applyAlignment="1">
      <alignment horizontal="center" vertical="center" wrapText="1"/>
    </xf>
    <xf numFmtId="0" fontId="50" fillId="7" borderId="25" xfId="9" applyFont="1" applyFill="1" applyBorder="1" applyAlignment="1">
      <alignment horizontal="center" vertical="center" wrapText="1"/>
    </xf>
    <xf numFmtId="0" fontId="42" fillId="3" borderId="1" xfId="9" applyFill="1" applyBorder="1" applyAlignment="1">
      <alignment horizontal="center"/>
    </xf>
    <xf numFmtId="0" fontId="42" fillId="3" borderId="1" xfId="9" applyFill="1" applyBorder="1"/>
  </cellXfs>
  <cellStyles count="19">
    <cellStyle name="Comma [0]" xfId="13" builtinId="6"/>
    <cellStyle name="Comma 2" xfId="3" xr:uid="{00000000-0005-0000-0000-000001000000}"/>
    <cellStyle name="Comma 5" xfId="6" xr:uid="{00000000-0005-0000-0000-000002000000}"/>
    <cellStyle name="Comma 9" xfId="8" xr:uid="{00000000-0005-0000-0000-000003000000}"/>
    <cellStyle name="Currency" xfId="18" builtinId="4"/>
    <cellStyle name="Currency 2" xfId="12" xr:uid="{00000000-0005-0000-0000-000004000000}"/>
    <cellStyle name="Hyperlink" xfId="2" builtinId="8"/>
    <cellStyle name="Normal" xfId="0" builtinId="0"/>
    <cellStyle name="Normal 10" xfId="10" xr:uid="{00000000-0005-0000-0000-000007000000}"/>
    <cellStyle name="Normal 11" xfId="7" xr:uid="{00000000-0005-0000-0000-000008000000}"/>
    <cellStyle name="Normal 2" xfId="1" xr:uid="{00000000-0005-0000-0000-000009000000}"/>
    <cellStyle name="Normal 2 2" xfId="4" xr:uid="{00000000-0005-0000-0000-00000A000000}"/>
    <cellStyle name="Normal 2 2 2" xfId="14" xr:uid="{00000000-0005-0000-0000-00000B000000}"/>
    <cellStyle name="Normal 2 3" xfId="15" xr:uid="{00000000-0005-0000-0000-00000C000000}"/>
    <cellStyle name="Normal 3" xfId="9" xr:uid="{00000000-0005-0000-0000-00000D000000}"/>
    <cellStyle name="Normal 6" xfId="5" xr:uid="{00000000-0005-0000-0000-00000E000000}"/>
    <cellStyle name="Normal 8 2" xfId="16" xr:uid="{00000000-0005-0000-0000-00000F000000}"/>
    <cellStyle name="Normal 9" xfId="11" xr:uid="{00000000-0005-0000-0000-000010000000}"/>
    <cellStyle name="Percent" xfId="1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MENU!E16"/><Relationship Id="rId1" Type="http://schemas.openxmlformats.org/officeDocument/2006/relationships/hyperlink" Target="#TRASNPOS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DEX!A1"/><Relationship Id="rId2" Type="http://schemas.openxmlformats.org/officeDocument/2006/relationships/hyperlink" Target="#MENU!E16"/><Relationship Id="rId1" Type="http://schemas.openxmlformats.org/officeDocument/2006/relationships/hyperlink" Target="#COLUMN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DIRECT!A1"/><Relationship Id="rId2" Type="http://schemas.openxmlformats.org/officeDocument/2006/relationships/hyperlink" Target="#MENU!E16"/><Relationship Id="rId1" Type="http://schemas.openxmlformats.org/officeDocument/2006/relationships/hyperlink" Target="#HLOOKUP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OFFSET!A1"/><Relationship Id="rId2" Type="http://schemas.openxmlformats.org/officeDocument/2006/relationships/hyperlink" Target="#MENU!E16"/><Relationship Id="rId1" Type="http://schemas.openxmlformats.org/officeDocument/2006/relationships/hyperlink" Target="#LOOKU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0" cy="0"/>
        </a:xfrm>
        <a:prstGeom prst="leftArrow">
          <a:avLst>
            <a:gd name="adj1" fmla="val 50000"/>
            <a:gd name="adj2" fmla="val -2147483648"/>
          </a:avLst>
        </a:prstGeom>
        <a:solidFill>
          <a:srgbClr val="0000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95250</xdr:colOff>
      <xdr:row>0</xdr:row>
      <xdr:rowOff>0</xdr:rowOff>
    </xdr:to>
    <xdr:sp macro="" textlink="">
      <xdr:nvSpPr>
        <xdr:cNvPr id="3" name="Text Box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9239250" cy="0"/>
        </a:xfrm>
        <a:prstGeom prst="rect">
          <a:avLst/>
        </a:prstGeom>
        <a:solidFill>
          <a:srgbClr val="00000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1" i="0" strike="noStrike">
              <a:solidFill>
                <a:srgbClr val="00FF00"/>
              </a:solidFill>
              <a:latin typeface="Arial"/>
              <a:cs typeface="Arial"/>
            </a:rPr>
            <a:t>MENU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0" cy="0"/>
        </a:xfrm>
        <a:prstGeom prst="leftArrow">
          <a:avLst>
            <a:gd name="adj1" fmla="val 50000"/>
            <a:gd name="adj2" fmla="val -2147483648"/>
          </a:avLst>
        </a:prstGeom>
        <a:solidFill>
          <a:srgbClr val="0000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95250</xdr:colOff>
      <xdr:row>0</xdr:row>
      <xdr:rowOff>0</xdr:rowOff>
    </xdr:to>
    <xdr:sp macro="" textlink="">
      <xdr:nvSpPr>
        <xdr:cNvPr id="3" name="Text 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8010525" cy="0"/>
        </a:xfrm>
        <a:prstGeom prst="rect">
          <a:avLst/>
        </a:prstGeom>
        <a:solidFill>
          <a:srgbClr val="00000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1" i="0" strike="noStrike">
              <a:solidFill>
                <a:srgbClr val="00FF00"/>
              </a:solidFill>
              <a:latin typeface="Arial"/>
              <a:cs typeface="Arial"/>
            </a:rPr>
            <a:t>MENU</a:t>
          </a:r>
        </a:p>
      </xdr:txBody>
    </xdr:sp>
    <xdr:clientData/>
  </xdr:twoCellAnchor>
  <xdr:twoCellAnchor>
    <xdr:from>
      <xdr:col>12</xdr:col>
      <xdr:colOff>161925</xdr:colOff>
      <xdr:row>0</xdr:row>
      <xdr:rowOff>0</xdr:rowOff>
    </xdr:from>
    <xdr:to>
      <xdr:col>12</xdr:col>
      <xdr:colOff>342900</xdr:colOff>
      <xdr:row>0</xdr:row>
      <xdr:rowOff>0</xdr:rowOff>
    </xdr:to>
    <xdr:sp macro="" textlink="">
      <xdr:nvSpPr>
        <xdr:cNvPr id="4" name="AutoShap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8077200" y="0"/>
          <a:ext cx="180975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FF0000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209550</xdr:colOff>
      <xdr:row>0</xdr:row>
      <xdr:rowOff>0</xdr:rowOff>
    </xdr:to>
    <xdr:sp macro="" textlink="">
      <xdr:nvSpPr>
        <xdr:cNvPr id="2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180975" cy="0"/>
        </a:xfrm>
        <a:prstGeom prst="leftArrow">
          <a:avLst>
            <a:gd name="adj1" fmla="val 50000"/>
            <a:gd name="adj2" fmla="val -2147483648"/>
          </a:avLst>
        </a:prstGeom>
        <a:solidFill>
          <a:srgbClr val="0000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1</xdr:col>
      <xdr:colOff>95250</xdr:colOff>
      <xdr:row>0</xdr:row>
      <xdr:rowOff>0</xdr:rowOff>
    </xdr:to>
    <xdr:sp macro="" textlink="">
      <xdr:nvSpPr>
        <xdr:cNvPr id="3" name="Text Box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>
          <a:spLocks noChangeArrowheads="1"/>
        </xdr:cNvSpPr>
      </xdr:nvSpPr>
      <xdr:spPr bwMode="auto">
        <a:xfrm>
          <a:off x="285750" y="0"/>
          <a:ext cx="419100" cy="0"/>
        </a:xfrm>
        <a:prstGeom prst="rect">
          <a:avLst/>
        </a:prstGeom>
        <a:solidFill>
          <a:srgbClr val="00000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1" i="0" strike="noStrike">
              <a:solidFill>
                <a:srgbClr val="00FF00"/>
              </a:solidFill>
              <a:latin typeface="Arial"/>
              <a:cs typeface="Arial"/>
            </a:rPr>
            <a:t>MENU</a:t>
          </a:r>
        </a:p>
      </xdr:txBody>
    </xdr:sp>
    <xdr:clientData/>
  </xdr:twoCellAnchor>
  <xdr:twoCellAnchor>
    <xdr:from>
      <xdr:col>1</xdr:col>
      <xdr:colOff>161925</xdr:colOff>
      <xdr:row>0</xdr:row>
      <xdr:rowOff>0</xdr:rowOff>
    </xdr:from>
    <xdr:to>
      <xdr:col>1</xdr:col>
      <xdr:colOff>342900</xdr:colOff>
      <xdr:row>0</xdr:row>
      <xdr:rowOff>0</xdr:rowOff>
    </xdr:to>
    <xdr:sp macro="" textlink="">
      <xdr:nvSpPr>
        <xdr:cNvPr id="4" name="AutoShape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Arrowheads="1"/>
        </xdr:cNvSpPr>
      </xdr:nvSpPr>
      <xdr:spPr bwMode="auto">
        <a:xfrm>
          <a:off x="771525" y="0"/>
          <a:ext cx="180975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FF0000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209550</xdr:colOff>
      <xdr:row>0</xdr:row>
      <xdr:rowOff>0</xdr:rowOff>
    </xdr:to>
    <xdr:sp macro="" textlink="">
      <xdr:nvSpPr>
        <xdr:cNvPr id="2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180975" cy="0"/>
        </a:xfrm>
        <a:prstGeom prst="leftArrow">
          <a:avLst>
            <a:gd name="adj1" fmla="val 50000"/>
            <a:gd name="adj2" fmla="val -2147483648"/>
          </a:avLst>
        </a:prstGeom>
        <a:solidFill>
          <a:srgbClr val="0000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3" name="Text Box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285750" y="0"/>
          <a:ext cx="323850" cy="0"/>
        </a:xfrm>
        <a:prstGeom prst="rect">
          <a:avLst/>
        </a:prstGeom>
        <a:solidFill>
          <a:srgbClr val="00000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1" i="0" strike="noStrike">
              <a:solidFill>
                <a:srgbClr val="00FF00"/>
              </a:solidFill>
              <a:latin typeface="Arial"/>
              <a:cs typeface="Arial"/>
            </a:rPr>
            <a:t>MENU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4" name="AutoShap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rrowheads="1"/>
        </xdr:cNvSpPr>
      </xdr:nvSpPr>
      <xdr:spPr bwMode="auto">
        <a:xfrm>
          <a:off x="609600" y="0"/>
          <a:ext cx="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FF0000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52</xdr:row>
      <xdr:rowOff>104775</xdr:rowOff>
    </xdr:from>
    <xdr:to>
      <xdr:col>5</xdr:col>
      <xdr:colOff>1019175</xdr:colOff>
      <xdr:row>52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CxnSpPr/>
      </xdr:nvCxnSpPr>
      <xdr:spPr>
        <a:xfrm flipH="1">
          <a:off x="3467100" y="10096500"/>
          <a:ext cx="2181225" cy="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52</xdr:row>
      <xdr:rowOff>114300</xdr:rowOff>
    </xdr:from>
    <xdr:to>
      <xdr:col>7</xdr:col>
      <xdr:colOff>266700</xdr:colOff>
      <xdr:row>52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CxnSpPr/>
      </xdr:nvCxnSpPr>
      <xdr:spPr>
        <a:xfrm>
          <a:off x="7677150" y="10106025"/>
          <a:ext cx="180975" cy="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209551</xdr:colOff>
      <xdr:row>3</xdr:row>
      <xdr:rowOff>104775</xdr:rowOff>
    </xdr:from>
    <xdr:to>
      <xdr:col>5</xdr:col>
      <xdr:colOff>1524000</xdr:colOff>
      <xdr:row>3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CxnSpPr/>
      </xdr:nvCxnSpPr>
      <xdr:spPr>
        <a:xfrm>
          <a:off x="3524251" y="771525"/>
          <a:ext cx="2628899" cy="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hea%202\Others\AdvancedEXCELexercisesThea\MyExercise2-ComparingBat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NewData"/>
      <sheetName val="Sheet2"/>
      <sheetName val="NewData (2)"/>
      <sheetName val="MYNewData (2)"/>
    </sheetNames>
    <sheetDataSet>
      <sheetData sheetId="0"/>
      <sheetData sheetId="1"/>
      <sheetData sheetId="2">
        <row r="4">
          <cell r="B4" t="str">
            <v>Person 1</v>
          </cell>
        </row>
        <row r="5">
          <cell r="B5" t="str">
            <v>Person 11</v>
          </cell>
        </row>
        <row r="6">
          <cell r="B6" t="str">
            <v>Person 12</v>
          </cell>
        </row>
        <row r="7">
          <cell r="B7" t="str">
            <v>Person 15</v>
          </cell>
        </row>
        <row r="8">
          <cell r="B8" t="str">
            <v>Person 16</v>
          </cell>
        </row>
        <row r="9">
          <cell r="B9" t="str">
            <v>Person 17</v>
          </cell>
        </row>
        <row r="10">
          <cell r="B10" t="str">
            <v>Person 19</v>
          </cell>
        </row>
        <row r="11">
          <cell r="B11" t="str">
            <v>Person 2</v>
          </cell>
        </row>
        <row r="12">
          <cell r="B12" t="str">
            <v>Person 20</v>
          </cell>
        </row>
        <row r="13">
          <cell r="B13" t="str">
            <v>Person 21</v>
          </cell>
        </row>
        <row r="14">
          <cell r="B14" t="str">
            <v>Person 23</v>
          </cell>
        </row>
        <row r="15">
          <cell r="B15" t="str">
            <v>Person 24</v>
          </cell>
        </row>
        <row r="16">
          <cell r="B16" t="str">
            <v>Person 25</v>
          </cell>
        </row>
        <row r="17">
          <cell r="B17" t="str">
            <v>Person 26</v>
          </cell>
        </row>
        <row r="18">
          <cell r="B18" t="str">
            <v>Person 27</v>
          </cell>
        </row>
        <row r="19">
          <cell r="B19" t="str">
            <v>Person 28</v>
          </cell>
        </row>
        <row r="20">
          <cell r="B20" t="str">
            <v>Person 30</v>
          </cell>
        </row>
        <row r="21">
          <cell r="B21" t="str">
            <v>Person 32</v>
          </cell>
        </row>
        <row r="22">
          <cell r="B22" t="str">
            <v>Person 33</v>
          </cell>
        </row>
        <row r="23">
          <cell r="B23" t="str">
            <v>Person 34</v>
          </cell>
        </row>
        <row r="24">
          <cell r="B24" t="str">
            <v>Person 35</v>
          </cell>
        </row>
        <row r="25">
          <cell r="B25" t="str">
            <v>Person 36</v>
          </cell>
        </row>
        <row r="26">
          <cell r="B26" t="str">
            <v>Person 37</v>
          </cell>
        </row>
        <row r="27">
          <cell r="B27" t="str">
            <v>Person 39</v>
          </cell>
        </row>
        <row r="28">
          <cell r="B28" t="str">
            <v>Person 4</v>
          </cell>
        </row>
        <row r="29">
          <cell r="B29" t="str">
            <v>Person 40</v>
          </cell>
        </row>
        <row r="30">
          <cell r="B30" t="str">
            <v>Person 41</v>
          </cell>
        </row>
        <row r="31">
          <cell r="B31" t="str">
            <v>Person 42</v>
          </cell>
        </row>
        <row r="32">
          <cell r="B32" t="str">
            <v>Person 43</v>
          </cell>
        </row>
        <row r="33">
          <cell r="B33" t="str">
            <v>Person 44</v>
          </cell>
        </row>
        <row r="34">
          <cell r="B34" t="str">
            <v>Person 45</v>
          </cell>
        </row>
        <row r="35">
          <cell r="B35" t="str">
            <v>Person 46</v>
          </cell>
        </row>
        <row r="36">
          <cell r="B36" t="str">
            <v>Person 49</v>
          </cell>
        </row>
        <row r="37">
          <cell r="B37" t="str">
            <v>Person 50</v>
          </cell>
        </row>
        <row r="38">
          <cell r="B38" t="str">
            <v>Person 6</v>
          </cell>
        </row>
        <row r="39">
          <cell r="B39" t="str">
            <v>Person 8</v>
          </cell>
        </row>
      </sheetData>
      <sheetData sheetId="3"/>
      <sheetData sheetId="4">
        <row r="5">
          <cell r="B5" t="str">
            <v>Person 1</v>
          </cell>
        </row>
        <row r="6">
          <cell r="B6" t="str">
            <v>Person 1</v>
          </cell>
        </row>
        <row r="7">
          <cell r="B7" t="str">
            <v>Person 11</v>
          </cell>
        </row>
        <row r="8">
          <cell r="B8" t="str">
            <v>Person 11</v>
          </cell>
        </row>
        <row r="9">
          <cell r="B9" t="str">
            <v>Person 12</v>
          </cell>
        </row>
        <row r="10">
          <cell r="B10" t="str">
            <v>Person 15</v>
          </cell>
        </row>
        <row r="11">
          <cell r="B11" t="str">
            <v>Person 15</v>
          </cell>
        </row>
        <row r="12">
          <cell r="B12" t="str">
            <v>Person 15</v>
          </cell>
        </row>
        <row r="13">
          <cell r="B13" t="str">
            <v>Person 15</v>
          </cell>
        </row>
        <row r="14">
          <cell r="B14" t="str">
            <v>Person 16</v>
          </cell>
        </row>
        <row r="15">
          <cell r="B15" t="str">
            <v>Person 17</v>
          </cell>
        </row>
        <row r="16">
          <cell r="B16" t="str">
            <v>Person 17</v>
          </cell>
        </row>
        <row r="17">
          <cell r="B17" t="str">
            <v>Person 19</v>
          </cell>
        </row>
        <row r="18">
          <cell r="B18" t="str">
            <v>Person 2</v>
          </cell>
        </row>
        <row r="19">
          <cell r="B19" t="str">
            <v>Person 20</v>
          </cell>
        </row>
        <row r="20">
          <cell r="B20" t="str">
            <v>Person 21</v>
          </cell>
        </row>
        <row r="21">
          <cell r="B21" t="str">
            <v>Person 21</v>
          </cell>
        </row>
        <row r="22">
          <cell r="B22" t="str">
            <v>Person 23</v>
          </cell>
        </row>
        <row r="23">
          <cell r="B23" t="str">
            <v>Person 24</v>
          </cell>
        </row>
        <row r="24">
          <cell r="B24" t="str">
            <v>Person 25</v>
          </cell>
        </row>
        <row r="25">
          <cell r="B25" t="str">
            <v>Person 26</v>
          </cell>
        </row>
        <row r="26">
          <cell r="B26" t="str">
            <v>Person 26</v>
          </cell>
        </row>
        <row r="27">
          <cell r="B27" t="str">
            <v>Person 27</v>
          </cell>
        </row>
        <row r="28">
          <cell r="B28" t="str">
            <v>Person 28</v>
          </cell>
        </row>
        <row r="29">
          <cell r="B29" t="str">
            <v>Person 30</v>
          </cell>
        </row>
        <row r="30">
          <cell r="B30" t="str">
            <v>Person 30</v>
          </cell>
        </row>
        <row r="31">
          <cell r="B31" t="str">
            <v>Person 32</v>
          </cell>
        </row>
        <row r="32">
          <cell r="B32" t="str">
            <v>Person 32</v>
          </cell>
        </row>
        <row r="33">
          <cell r="B33" t="str">
            <v>Person 33</v>
          </cell>
        </row>
        <row r="34">
          <cell r="B34" t="str">
            <v>Person 33</v>
          </cell>
        </row>
        <row r="35">
          <cell r="B35" t="str">
            <v>Person 33</v>
          </cell>
        </row>
        <row r="36">
          <cell r="B36" t="str">
            <v>Person 34</v>
          </cell>
        </row>
        <row r="37">
          <cell r="B37" t="str">
            <v>Person 34</v>
          </cell>
        </row>
        <row r="38">
          <cell r="B38" t="str">
            <v>Person 34</v>
          </cell>
        </row>
        <row r="39">
          <cell r="B39" t="str">
            <v>Person 35</v>
          </cell>
        </row>
        <row r="40">
          <cell r="B40" t="str">
            <v>Person 36</v>
          </cell>
        </row>
        <row r="41">
          <cell r="B41" t="str">
            <v>Person 37</v>
          </cell>
        </row>
        <row r="42">
          <cell r="B42" t="str">
            <v>Person 37</v>
          </cell>
        </row>
        <row r="43">
          <cell r="B43" t="str">
            <v>Person 39</v>
          </cell>
        </row>
        <row r="44">
          <cell r="B44" t="str">
            <v>Person 4</v>
          </cell>
        </row>
        <row r="45">
          <cell r="B45" t="str">
            <v>Person 4</v>
          </cell>
        </row>
        <row r="46">
          <cell r="B46" t="str">
            <v>Person 40</v>
          </cell>
        </row>
        <row r="47">
          <cell r="B47" t="str">
            <v>Person 41</v>
          </cell>
        </row>
        <row r="48">
          <cell r="B48" t="str">
            <v>Person 41</v>
          </cell>
        </row>
        <row r="49">
          <cell r="B49" t="str">
            <v>Person 41</v>
          </cell>
        </row>
        <row r="50">
          <cell r="B50" t="str">
            <v>Person 42</v>
          </cell>
        </row>
        <row r="51">
          <cell r="B51" t="str">
            <v>Person 43</v>
          </cell>
        </row>
        <row r="52">
          <cell r="B52" t="str">
            <v>Person 44</v>
          </cell>
        </row>
        <row r="53">
          <cell r="B53" t="str">
            <v>Person 44</v>
          </cell>
        </row>
        <row r="54">
          <cell r="B54" t="str">
            <v>Person 44</v>
          </cell>
        </row>
        <row r="55">
          <cell r="B55" t="str">
            <v>Person 45</v>
          </cell>
        </row>
        <row r="56">
          <cell r="B56" t="str">
            <v>Person 45</v>
          </cell>
        </row>
        <row r="57">
          <cell r="B57" t="str">
            <v>Person 46</v>
          </cell>
        </row>
        <row r="58">
          <cell r="B58" t="str">
            <v>Person 46</v>
          </cell>
        </row>
        <row r="59">
          <cell r="B59" t="str">
            <v>Person 46</v>
          </cell>
        </row>
        <row r="60">
          <cell r="B60" t="str">
            <v>Person 49</v>
          </cell>
        </row>
        <row r="61">
          <cell r="B61" t="str">
            <v>Person 49</v>
          </cell>
        </row>
        <row r="62">
          <cell r="B62" t="str">
            <v>Person 50</v>
          </cell>
        </row>
        <row r="63">
          <cell r="B63" t="str">
            <v>Person 6</v>
          </cell>
        </row>
        <row r="64">
          <cell r="B64" t="str">
            <v>Person 6</v>
          </cell>
        </row>
        <row r="65">
          <cell r="B65" t="str">
            <v>Person 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..\..\..\..\..\..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L15" sqref="L15"/>
    </sheetView>
  </sheetViews>
  <sheetFormatPr defaultRowHeight="14.4" x14ac:dyDescent="0.3"/>
  <cols>
    <col min="2" max="2" width="10.5546875" customWidth="1"/>
    <col min="3" max="3" width="3.44140625" customWidth="1"/>
  </cols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8.8" x14ac:dyDescent="0.55000000000000004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64" t="s">
        <v>59</v>
      </c>
      <c r="C6" s="164" t="s">
        <v>485</v>
      </c>
      <c r="D6" s="164" t="s">
        <v>486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"/>
    </row>
    <row r="7" spans="1:19" x14ac:dyDescent="0.3">
      <c r="A7" s="1"/>
      <c r="B7" s="164" t="s">
        <v>31</v>
      </c>
      <c r="C7" s="164" t="s">
        <v>485</v>
      </c>
      <c r="D7" s="164" t="s">
        <v>487</v>
      </c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"/>
    </row>
    <row r="8" spans="1:19" x14ac:dyDescent="0.3">
      <c r="A8" s="1"/>
      <c r="B8" s="164"/>
      <c r="C8" s="164"/>
      <c r="D8" s="164" t="s">
        <v>488</v>
      </c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"/>
    </row>
    <row r="9" spans="1:19" x14ac:dyDescent="0.3">
      <c r="A9" s="1"/>
      <c r="B9" s="164"/>
      <c r="C9" s="164"/>
      <c r="D9" s="164" t="s">
        <v>489</v>
      </c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"/>
    </row>
    <row r="10" spans="1:19" x14ac:dyDescent="0.3">
      <c r="A10" s="1"/>
      <c r="B10" s="164" t="s">
        <v>32</v>
      </c>
      <c r="C10" s="164" t="s">
        <v>485</v>
      </c>
      <c r="D10" s="164" t="s">
        <v>490</v>
      </c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"/>
    </row>
    <row r="11" spans="1:19" x14ac:dyDescent="0.3">
      <c r="A11" s="1"/>
      <c r="B11" s="164"/>
      <c r="C11" s="164"/>
      <c r="D11" s="164" t="s">
        <v>491</v>
      </c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"/>
    </row>
    <row r="12" spans="1:19" x14ac:dyDescent="0.3">
      <c r="A12" s="1"/>
      <c r="B12" s="164" t="s">
        <v>93</v>
      </c>
      <c r="C12" s="164" t="s">
        <v>485</v>
      </c>
      <c r="D12" s="164" t="s">
        <v>492</v>
      </c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"/>
    </row>
    <row r="13" spans="1:19" x14ac:dyDescent="0.3">
      <c r="A13" s="1"/>
      <c r="B13" s="164"/>
      <c r="C13" s="164"/>
      <c r="D13" s="164" t="s">
        <v>493</v>
      </c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"/>
    </row>
    <row r="14" spans="1:19" x14ac:dyDescent="0.3">
      <c r="A14" s="1"/>
      <c r="B14" s="164" t="s">
        <v>65</v>
      </c>
      <c r="C14" s="164" t="s">
        <v>485</v>
      </c>
      <c r="D14" s="164" t="s">
        <v>494</v>
      </c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"/>
    </row>
    <row r="15" spans="1:19" x14ac:dyDescent="0.3">
      <c r="A15" s="1"/>
      <c r="B15" s="1"/>
      <c r="C15" s="1"/>
      <c r="D15" s="164" t="s">
        <v>495</v>
      </c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"/>
    </row>
    <row r="16" spans="1:19" x14ac:dyDescent="0.3">
      <c r="A16" s="1"/>
      <c r="B16" s="1"/>
      <c r="C16" s="1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C2:J30"/>
  <sheetViews>
    <sheetView showGridLines="0" topLeftCell="C1" zoomScale="130" zoomScaleNormal="130" workbookViewId="0">
      <selection activeCell="O33" sqref="O33"/>
    </sheetView>
  </sheetViews>
  <sheetFormatPr defaultColWidth="9.109375" defaultRowHeight="13.8" x14ac:dyDescent="0.25"/>
  <cols>
    <col min="1" max="3" width="9.109375" style="171"/>
    <col min="4" max="4" width="14.109375" style="171" customWidth="1"/>
    <col min="5" max="5" width="9.109375" style="171"/>
    <col min="6" max="6" width="16" style="171" customWidth="1"/>
    <col min="7" max="7" width="14.6640625" style="171" customWidth="1"/>
    <col min="8" max="8" width="9.109375" style="172"/>
    <col min="9" max="9" width="9.109375" style="171"/>
    <col min="10" max="10" width="24.33203125" style="171" customWidth="1"/>
    <col min="11" max="11" width="9.88671875" style="171" bestFit="1" customWidth="1"/>
    <col min="12" max="16384" width="9.109375" style="171"/>
  </cols>
  <sheetData>
    <row r="2" spans="3:10" ht="17.399999999999999" x14ac:dyDescent="0.3">
      <c r="C2" s="197" t="s">
        <v>500</v>
      </c>
      <c r="D2" s="197"/>
    </row>
    <row r="5" spans="3:10" x14ac:dyDescent="0.25">
      <c r="C5" s="173" t="s">
        <v>101</v>
      </c>
      <c r="D5" s="173" t="s">
        <v>501</v>
      </c>
      <c r="E5" s="173" t="s">
        <v>502</v>
      </c>
      <c r="F5" s="173" t="s">
        <v>503</v>
      </c>
      <c r="G5" s="173" t="s">
        <v>504</v>
      </c>
      <c r="H5" s="173" t="s">
        <v>505</v>
      </c>
      <c r="J5" s="173" t="s">
        <v>506</v>
      </c>
    </row>
    <row r="6" spans="3:10" x14ac:dyDescent="0.25">
      <c r="C6" s="174">
        <v>1</v>
      </c>
      <c r="D6" s="174" t="s">
        <v>302</v>
      </c>
      <c r="E6" s="174" t="s">
        <v>507</v>
      </c>
      <c r="F6" s="174" t="s">
        <v>508</v>
      </c>
      <c r="G6" s="175">
        <v>33717</v>
      </c>
      <c r="H6" s="176" t="s">
        <v>509</v>
      </c>
      <c r="J6" s="177" t="str">
        <f>CONCATENATE(E6, "-", UPPER(LEFT(F6,2)), TEXT(G6,"DD"), UPPER(RIGHT(D6, 2)), H6)</f>
        <v>ACC-WA23ESM</v>
      </c>
    </row>
    <row r="7" spans="3:10" x14ac:dyDescent="0.25">
      <c r="C7" s="174">
        <v>2</v>
      </c>
      <c r="D7" s="174" t="s">
        <v>510</v>
      </c>
      <c r="E7" s="174" t="s">
        <v>507</v>
      </c>
      <c r="F7" s="174" t="s">
        <v>511</v>
      </c>
      <c r="G7" s="175">
        <v>37725</v>
      </c>
      <c r="H7" s="176" t="s">
        <v>512</v>
      </c>
      <c r="J7" s="181" t="str">
        <f t="shared" ref="J7:J30" si="0">CONCATENATE(E7, "-", UPPER(LEFT(F7,2)), TEXT(G7,"DD"), UPPER(RIGHT(D7, 2)), H7)</f>
        <v>ACC-CO14IAF</v>
      </c>
    </row>
    <row r="8" spans="3:10" x14ac:dyDescent="0.25">
      <c r="C8" s="174">
        <v>3</v>
      </c>
      <c r="D8" s="174" t="s">
        <v>513</v>
      </c>
      <c r="E8" s="174" t="s">
        <v>514</v>
      </c>
      <c r="F8" s="174" t="s">
        <v>515</v>
      </c>
      <c r="G8" s="175">
        <v>34202</v>
      </c>
      <c r="H8" s="176" t="s">
        <v>509</v>
      </c>
      <c r="J8" s="181" t="str">
        <f t="shared" si="0"/>
        <v>ITE-NE21KYM</v>
      </c>
    </row>
    <row r="9" spans="3:10" x14ac:dyDescent="0.25">
      <c r="C9" s="174">
        <v>4</v>
      </c>
      <c r="D9" s="174" t="s">
        <v>516</v>
      </c>
      <c r="E9" s="174" t="s">
        <v>517</v>
      </c>
      <c r="F9" s="174" t="s">
        <v>518</v>
      </c>
      <c r="G9" s="175">
        <v>34234</v>
      </c>
      <c r="H9" s="176" t="s">
        <v>509</v>
      </c>
      <c r="J9" s="181" t="str">
        <f t="shared" si="0"/>
        <v>DIR-LO22DYM</v>
      </c>
    </row>
    <row r="10" spans="3:10" x14ac:dyDescent="0.25">
      <c r="C10" s="174">
        <v>5</v>
      </c>
      <c r="D10" s="174" t="s">
        <v>519</v>
      </c>
      <c r="E10" s="174" t="s">
        <v>507</v>
      </c>
      <c r="F10" s="174" t="s">
        <v>520</v>
      </c>
      <c r="G10" s="175">
        <v>34038</v>
      </c>
      <c r="H10" s="176" t="s">
        <v>512</v>
      </c>
      <c r="J10" s="181" t="str">
        <f t="shared" si="0"/>
        <v>ACC-SA10ANF</v>
      </c>
    </row>
    <row r="11" spans="3:10" x14ac:dyDescent="0.25">
      <c r="C11" s="174">
        <v>6</v>
      </c>
      <c r="D11" s="174" t="s">
        <v>521</v>
      </c>
      <c r="E11" s="174" t="s">
        <v>514</v>
      </c>
      <c r="F11" s="174" t="s">
        <v>522</v>
      </c>
      <c r="G11" s="175">
        <v>37664</v>
      </c>
      <c r="H11" s="176" t="s">
        <v>512</v>
      </c>
      <c r="J11" s="181" t="str">
        <f t="shared" si="0"/>
        <v>ITE-SE12LYF</v>
      </c>
    </row>
    <row r="12" spans="3:10" x14ac:dyDescent="0.25">
      <c r="C12" s="174">
        <v>7</v>
      </c>
      <c r="D12" s="174" t="s">
        <v>523</v>
      </c>
      <c r="E12" s="174" t="s">
        <v>517</v>
      </c>
      <c r="F12" s="174" t="s">
        <v>524</v>
      </c>
      <c r="G12" s="175">
        <v>35441</v>
      </c>
      <c r="H12" s="176" t="s">
        <v>512</v>
      </c>
      <c r="J12" s="181" t="str">
        <f t="shared" si="0"/>
        <v>DIR-SA11YAF</v>
      </c>
    </row>
    <row r="13" spans="3:10" x14ac:dyDescent="0.25">
      <c r="C13" s="174">
        <v>8</v>
      </c>
      <c r="D13" s="174" t="s">
        <v>525</v>
      </c>
      <c r="E13" s="174" t="s">
        <v>507</v>
      </c>
      <c r="F13" s="174" t="s">
        <v>526</v>
      </c>
      <c r="G13" s="175">
        <v>34816</v>
      </c>
      <c r="H13" s="176" t="s">
        <v>509</v>
      </c>
      <c r="J13" s="181" t="str">
        <f t="shared" si="0"/>
        <v>ACC-IR27TZM</v>
      </c>
    </row>
    <row r="14" spans="3:10" x14ac:dyDescent="0.25">
      <c r="C14" s="174">
        <v>9</v>
      </c>
      <c r="D14" s="174" t="s">
        <v>527</v>
      </c>
      <c r="E14" s="174" t="s">
        <v>528</v>
      </c>
      <c r="F14" s="174" t="s">
        <v>529</v>
      </c>
      <c r="G14" s="175">
        <v>37290</v>
      </c>
      <c r="H14" s="176" t="s">
        <v>512</v>
      </c>
      <c r="J14" s="181" t="str">
        <f t="shared" si="0"/>
        <v>HRD-CO03CAF</v>
      </c>
    </row>
    <row r="15" spans="3:10" x14ac:dyDescent="0.25">
      <c r="C15" s="174">
        <v>10</v>
      </c>
      <c r="D15" s="174" t="s">
        <v>530</v>
      </c>
      <c r="E15" s="174" t="s">
        <v>507</v>
      </c>
      <c r="F15" s="174" t="s">
        <v>531</v>
      </c>
      <c r="G15" s="175">
        <v>34070</v>
      </c>
      <c r="H15" s="176" t="s">
        <v>512</v>
      </c>
      <c r="J15" s="181" t="str">
        <f t="shared" si="0"/>
        <v>ACC-PO11ANF</v>
      </c>
    </row>
    <row r="16" spans="3:10" x14ac:dyDescent="0.25">
      <c r="C16" s="174">
        <v>11</v>
      </c>
      <c r="D16" s="174" t="s">
        <v>532</v>
      </c>
      <c r="E16" s="174" t="s">
        <v>528</v>
      </c>
      <c r="F16" s="174" t="s">
        <v>533</v>
      </c>
      <c r="G16" s="175">
        <v>34907</v>
      </c>
      <c r="H16" s="176" t="s">
        <v>509</v>
      </c>
      <c r="J16" s="181" t="str">
        <f t="shared" si="0"/>
        <v>HRD-CO27NYM</v>
      </c>
    </row>
    <row r="17" spans="3:10" x14ac:dyDescent="0.25">
      <c r="C17" s="174">
        <v>12</v>
      </c>
      <c r="D17" s="174" t="s">
        <v>534</v>
      </c>
      <c r="E17" s="174" t="s">
        <v>514</v>
      </c>
      <c r="F17" s="174" t="s">
        <v>535</v>
      </c>
      <c r="G17" s="175">
        <v>35990</v>
      </c>
      <c r="H17" s="176" t="s">
        <v>509</v>
      </c>
      <c r="J17" s="181" t="str">
        <f t="shared" si="0"/>
        <v>ITE-DA14DOM</v>
      </c>
    </row>
    <row r="18" spans="3:10" x14ac:dyDescent="0.25">
      <c r="C18" s="174">
        <v>13</v>
      </c>
      <c r="D18" s="174" t="s">
        <v>382</v>
      </c>
      <c r="E18" s="174" t="s">
        <v>514</v>
      </c>
      <c r="F18" s="174" t="s">
        <v>536</v>
      </c>
      <c r="G18" s="175">
        <v>35303</v>
      </c>
      <c r="H18" s="176" t="s">
        <v>512</v>
      </c>
      <c r="J18" s="181" t="str">
        <f t="shared" si="0"/>
        <v>ITE-FO26ANF</v>
      </c>
    </row>
    <row r="19" spans="3:10" x14ac:dyDescent="0.25">
      <c r="C19" s="174">
        <v>14</v>
      </c>
      <c r="D19" s="174" t="s">
        <v>384</v>
      </c>
      <c r="E19" s="174" t="s">
        <v>528</v>
      </c>
      <c r="F19" s="174" t="s">
        <v>537</v>
      </c>
      <c r="G19" s="175">
        <v>35740</v>
      </c>
      <c r="H19" s="176" t="s">
        <v>512</v>
      </c>
      <c r="J19" s="181" t="str">
        <f t="shared" si="0"/>
        <v>HRD-SA06IAF</v>
      </c>
    </row>
    <row r="20" spans="3:10" x14ac:dyDescent="0.25">
      <c r="C20" s="174">
        <v>15</v>
      </c>
      <c r="D20" s="174" t="s">
        <v>538</v>
      </c>
      <c r="E20" s="174" t="s">
        <v>507</v>
      </c>
      <c r="F20" s="174" t="s">
        <v>539</v>
      </c>
      <c r="G20" s="175">
        <v>34339</v>
      </c>
      <c r="H20" s="176" t="s">
        <v>509</v>
      </c>
      <c r="J20" s="181" t="str">
        <f t="shared" si="0"/>
        <v>ACC-EU05INM</v>
      </c>
    </row>
    <row r="21" spans="3:10" x14ac:dyDescent="0.25">
      <c r="C21" s="174">
        <v>16</v>
      </c>
      <c r="D21" s="174" t="s">
        <v>540</v>
      </c>
      <c r="E21" s="174" t="s">
        <v>514</v>
      </c>
      <c r="F21" s="174" t="s">
        <v>541</v>
      </c>
      <c r="G21" s="175">
        <v>37148</v>
      </c>
      <c r="H21" s="176" t="s">
        <v>512</v>
      </c>
      <c r="J21" s="181" t="str">
        <f t="shared" si="0"/>
        <v>ITE-CH14THF</v>
      </c>
    </row>
    <row r="22" spans="3:10" x14ac:dyDescent="0.25">
      <c r="C22" s="174">
        <v>17</v>
      </c>
      <c r="D22" s="174" t="s">
        <v>542</v>
      </c>
      <c r="E22" s="174" t="s">
        <v>517</v>
      </c>
      <c r="F22" s="174" t="s">
        <v>543</v>
      </c>
      <c r="G22" s="175">
        <v>36113</v>
      </c>
      <c r="H22" s="176" t="s">
        <v>509</v>
      </c>
      <c r="J22" s="181" t="str">
        <f t="shared" si="0"/>
        <v>DIR-HO14ONM</v>
      </c>
    </row>
    <row r="23" spans="3:10" x14ac:dyDescent="0.25">
      <c r="C23" s="174">
        <v>18</v>
      </c>
      <c r="D23" s="174" t="s">
        <v>306</v>
      </c>
      <c r="E23" s="174" t="s">
        <v>514</v>
      </c>
      <c r="F23" s="174" t="s">
        <v>544</v>
      </c>
      <c r="G23" s="175">
        <v>34105</v>
      </c>
      <c r="H23" s="176" t="s">
        <v>509</v>
      </c>
      <c r="J23" s="181" t="str">
        <f t="shared" si="0"/>
        <v>ITE-PH16ESM</v>
      </c>
    </row>
    <row r="24" spans="3:10" x14ac:dyDescent="0.25">
      <c r="C24" s="174">
        <v>19</v>
      </c>
      <c r="D24" s="174" t="s">
        <v>523</v>
      </c>
      <c r="E24" s="174" t="s">
        <v>507</v>
      </c>
      <c r="F24" s="174" t="s">
        <v>545</v>
      </c>
      <c r="G24" s="175">
        <v>37706</v>
      </c>
      <c r="H24" s="176" t="s">
        <v>512</v>
      </c>
      <c r="J24" s="181" t="str">
        <f t="shared" si="0"/>
        <v>ACC-SA26YAF</v>
      </c>
    </row>
    <row r="25" spans="3:10" x14ac:dyDescent="0.25">
      <c r="C25" s="174">
        <v>20</v>
      </c>
      <c r="D25" s="174" t="s">
        <v>546</v>
      </c>
      <c r="E25" s="174" t="s">
        <v>517</v>
      </c>
      <c r="F25" s="174" t="s">
        <v>547</v>
      </c>
      <c r="G25" s="175">
        <v>36625</v>
      </c>
      <c r="H25" s="176" t="s">
        <v>512</v>
      </c>
      <c r="J25" s="181" t="str">
        <f t="shared" si="0"/>
        <v>DIR-PH09IAF</v>
      </c>
    </row>
    <row r="26" spans="3:10" x14ac:dyDescent="0.25">
      <c r="C26" s="174">
        <v>21</v>
      </c>
      <c r="D26" s="174" t="s">
        <v>548</v>
      </c>
      <c r="E26" s="174" t="s">
        <v>507</v>
      </c>
      <c r="F26" s="174" t="s">
        <v>549</v>
      </c>
      <c r="G26" s="175">
        <v>36945</v>
      </c>
      <c r="H26" s="176" t="s">
        <v>509</v>
      </c>
      <c r="J26" s="181" t="str">
        <f t="shared" si="0"/>
        <v>ACC-LA23RTM</v>
      </c>
    </row>
    <row r="27" spans="3:10" x14ac:dyDescent="0.25">
      <c r="C27" s="174">
        <v>22</v>
      </c>
      <c r="D27" s="174" t="s">
        <v>550</v>
      </c>
      <c r="E27" s="174" t="s">
        <v>514</v>
      </c>
      <c r="F27" s="174" t="s">
        <v>551</v>
      </c>
      <c r="G27" s="175">
        <v>35756</v>
      </c>
      <c r="H27" s="176" t="s">
        <v>509</v>
      </c>
      <c r="J27" s="181" t="str">
        <f t="shared" si="0"/>
        <v>ITE-CO22IRM</v>
      </c>
    </row>
    <row r="28" spans="3:10" x14ac:dyDescent="0.25">
      <c r="C28" s="174">
        <v>23</v>
      </c>
      <c r="D28" s="174" t="s">
        <v>552</v>
      </c>
      <c r="E28" s="174" t="s">
        <v>507</v>
      </c>
      <c r="F28" s="174" t="s">
        <v>553</v>
      </c>
      <c r="G28" s="175">
        <v>35246</v>
      </c>
      <c r="H28" s="176" t="s">
        <v>509</v>
      </c>
      <c r="J28" s="181" t="str">
        <f t="shared" si="0"/>
        <v>ACC-DE30BYM</v>
      </c>
    </row>
    <row r="29" spans="3:10" x14ac:dyDescent="0.25">
      <c r="C29" s="174">
        <v>24</v>
      </c>
      <c r="D29" s="174" t="s">
        <v>554</v>
      </c>
      <c r="E29" s="174" t="s">
        <v>517</v>
      </c>
      <c r="F29" s="174" t="s">
        <v>555</v>
      </c>
      <c r="G29" s="175">
        <v>36889</v>
      </c>
      <c r="H29" s="176" t="s">
        <v>512</v>
      </c>
      <c r="J29" s="181" t="str">
        <f t="shared" si="0"/>
        <v>DIR-OK29NEF</v>
      </c>
    </row>
    <row r="30" spans="3:10" x14ac:dyDescent="0.25">
      <c r="C30" s="174">
        <v>25</v>
      </c>
      <c r="D30" s="174" t="s">
        <v>556</v>
      </c>
      <c r="E30" s="174" t="s">
        <v>514</v>
      </c>
      <c r="F30" s="174" t="s">
        <v>557</v>
      </c>
      <c r="G30" s="175">
        <v>34454</v>
      </c>
      <c r="H30" s="176" t="s">
        <v>512</v>
      </c>
      <c r="J30" s="181" t="str">
        <f t="shared" si="0"/>
        <v>ITE-KE30RAF</v>
      </c>
    </row>
  </sheetData>
  <sheetProtection algorithmName="SHA-512" hashValue="id4lsY/nhFxWB4M3QOTui+hdAptDV4+SuUCRGWCjv1rU1uRLb6q7trXhYy2ePXYVnI2apxK2uc4xQ66PqJMaCg==" saltValue="09jNIJpqQ3QJi47Gm8115A==" spinCount="100000" sheet="1" objects="1" scenarios="1"/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D2:I15"/>
  <sheetViews>
    <sheetView showGridLines="0" zoomScale="115" zoomScaleNormal="115" workbookViewId="0">
      <selection activeCell="G16" sqref="G16"/>
    </sheetView>
  </sheetViews>
  <sheetFormatPr defaultRowHeight="14.4" x14ac:dyDescent="0.3"/>
  <cols>
    <col min="5" max="8" width="11.6640625" customWidth="1"/>
    <col min="9" max="9" width="13.44140625" customWidth="1"/>
  </cols>
  <sheetData>
    <row r="2" spans="4:9" ht="18" x14ac:dyDescent="0.35">
      <c r="D2" s="26" t="s">
        <v>59</v>
      </c>
      <c r="E2" s="26"/>
      <c r="F2" s="163"/>
      <c r="G2" s="3"/>
      <c r="H2" s="3"/>
      <c r="I2" s="3"/>
    </row>
    <row r="3" spans="4:9" ht="15" thickBot="1" x14ac:dyDescent="0.35">
      <c r="D3" s="3"/>
      <c r="E3" s="3"/>
      <c r="F3" s="3"/>
      <c r="G3" s="3"/>
      <c r="H3" s="3"/>
      <c r="I3" s="3"/>
    </row>
    <row r="4" spans="4:9" ht="27.6" x14ac:dyDescent="0.3">
      <c r="D4" s="25"/>
      <c r="E4" s="41" t="s">
        <v>48</v>
      </c>
      <c r="F4" s="41" t="s">
        <v>49</v>
      </c>
      <c r="G4" s="42" t="s">
        <v>50</v>
      </c>
      <c r="H4" s="42" t="s">
        <v>60</v>
      </c>
      <c r="I4" s="42" t="s">
        <v>61</v>
      </c>
    </row>
    <row r="5" spans="4:9" x14ac:dyDescent="0.3">
      <c r="D5" s="8" t="s">
        <v>51</v>
      </c>
      <c r="E5" s="16">
        <v>15</v>
      </c>
      <c r="F5" s="16">
        <v>158</v>
      </c>
      <c r="G5" s="16">
        <v>62</v>
      </c>
      <c r="H5" s="16">
        <v>55</v>
      </c>
      <c r="I5" s="16" t="s">
        <v>62</v>
      </c>
    </row>
    <row r="6" spans="4:9" x14ac:dyDescent="0.3">
      <c r="D6" s="8" t="s">
        <v>52</v>
      </c>
      <c r="E6" s="16">
        <v>25</v>
      </c>
      <c r="F6" s="16">
        <v>162</v>
      </c>
      <c r="G6" s="16">
        <v>51</v>
      </c>
      <c r="H6" s="16">
        <v>79</v>
      </c>
      <c r="I6" s="16" t="s">
        <v>62</v>
      </c>
    </row>
    <row r="7" spans="4:9" x14ac:dyDescent="0.3">
      <c r="D7" s="8" t="s">
        <v>53</v>
      </c>
      <c r="E7" s="16">
        <v>15</v>
      </c>
      <c r="F7" s="16">
        <v>155</v>
      </c>
      <c r="G7" s="16">
        <v>55</v>
      </c>
      <c r="H7" s="16">
        <v>72</v>
      </c>
      <c r="I7" s="16" t="s">
        <v>63</v>
      </c>
    </row>
    <row r="8" spans="4:9" x14ac:dyDescent="0.3">
      <c r="D8" s="8" t="s">
        <v>54</v>
      </c>
      <c r="E8" s="16">
        <v>16</v>
      </c>
      <c r="F8" s="16">
        <v>168</v>
      </c>
      <c r="G8" s="16">
        <v>74</v>
      </c>
      <c r="H8" s="16">
        <v>67</v>
      </c>
      <c r="I8" s="16" t="s">
        <v>62</v>
      </c>
    </row>
    <row r="9" spans="4:9" x14ac:dyDescent="0.3">
      <c r="D9" s="8" t="s">
        <v>55</v>
      </c>
      <c r="E9" s="16">
        <v>20</v>
      </c>
      <c r="F9" s="16">
        <v>162</v>
      </c>
      <c r="G9" s="16">
        <v>81</v>
      </c>
      <c r="H9" s="16">
        <v>90</v>
      </c>
      <c r="I9" s="16" t="s">
        <v>64</v>
      </c>
    </row>
    <row r="10" spans="4:9" ht="15" thickBot="1" x14ac:dyDescent="0.35">
      <c r="D10" s="8" t="s">
        <v>56</v>
      </c>
      <c r="E10" s="16">
        <v>17</v>
      </c>
      <c r="F10" s="16">
        <v>165</v>
      </c>
      <c r="G10" s="16">
        <v>67</v>
      </c>
      <c r="H10" s="16">
        <v>56</v>
      </c>
      <c r="I10" s="14" t="s">
        <v>62</v>
      </c>
    </row>
    <row r="13" spans="4:9" x14ac:dyDescent="0.3">
      <c r="D13" s="37" t="s">
        <v>57</v>
      </c>
      <c r="E13" s="43" t="s">
        <v>53</v>
      </c>
      <c r="F13" s="6"/>
      <c r="G13" s="5">
        <f>LOOKUP(E13,D5:D10,F5:F10)</f>
        <v>155</v>
      </c>
    </row>
    <row r="14" spans="4:9" x14ac:dyDescent="0.3">
      <c r="D14" s="37"/>
      <c r="E14" s="36"/>
      <c r="F14" s="6"/>
      <c r="G14" s="12"/>
    </row>
    <row r="15" spans="4:9" x14ac:dyDescent="0.3">
      <c r="D15" s="37" t="s">
        <v>58</v>
      </c>
      <c r="E15" s="43" t="s">
        <v>56</v>
      </c>
      <c r="F15" s="6"/>
      <c r="G15" s="5">
        <f>LOOKUP(E15,D5:D10,G5:G10)</f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X30"/>
  <sheetViews>
    <sheetView showGridLines="0" zoomScale="145" zoomScaleNormal="145" workbookViewId="0">
      <selection activeCell="G12" sqref="G12"/>
    </sheetView>
  </sheetViews>
  <sheetFormatPr defaultColWidth="9.109375" defaultRowHeight="13.2" x14ac:dyDescent="0.25"/>
  <cols>
    <col min="1" max="1" width="10.33203125" style="3" customWidth="1"/>
    <col min="2" max="2" width="12.88671875" style="3" customWidth="1"/>
    <col min="3" max="7" width="11.44140625" style="3" customWidth="1"/>
    <col min="8" max="15" width="6.88671875" style="3" customWidth="1"/>
    <col min="16" max="16" width="9" style="3" customWidth="1"/>
    <col min="17" max="17" width="10.88671875" style="3" customWidth="1"/>
    <col min="18" max="18" width="12" style="3" customWidth="1"/>
    <col min="19" max="19" width="9.109375" style="3"/>
    <col min="20" max="20" width="14.33203125" style="3" customWidth="1"/>
    <col min="21" max="21" width="3.33203125" style="3" customWidth="1"/>
    <col min="22" max="22" width="6.44140625" style="3" customWidth="1"/>
    <col min="23" max="23" width="5.6640625" style="3" customWidth="1"/>
    <col min="24" max="24" width="12.33203125" style="3" customWidth="1"/>
    <col min="25" max="25" width="10.88671875" style="3" customWidth="1"/>
    <col min="26" max="26" width="9.109375" style="3"/>
    <col min="27" max="27" width="6.88671875" style="3" customWidth="1"/>
    <col min="28" max="16384" width="9.109375" style="3"/>
  </cols>
  <sheetData>
    <row r="1" spans="2:24" ht="12.75" customHeight="1" x14ac:dyDescent="0.25">
      <c r="D1" s="178"/>
      <c r="E1" s="178"/>
      <c r="F1" s="178"/>
      <c r="G1" s="178"/>
      <c r="H1" s="178"/>
      <c r="I1" s="178"/>
      <c r="J1" s="178"/>
      <c r="K1" s="178"/>
    </row>
    <row r="2" spans="2:24" ht="17.25" customHeight="1" x14ac:dyDescent="0.3">
      <c r="B2" s="26" t="s">
        <v>31</v>
      </c>
      <c r="C2" s="26"/>
      <c r="D2" s="178"/>
      <c r="E2" s="178"/>
      <c r="F2" s="178"/>
      <c r="G2" s="178"/>
      <c r="H2" s="178"/>
      <c r="I2" s="178"/>
      <c r="J2" s="178"/>
      <c r="K2" s="178"/>
      <c r="P2" s="198" t="s">
        <v>31</v>
      </c>
      <c r="Q2" s="198"/>
    </row>
    <row r="3" spans="2:24" ht="15" customHeight="1" thickBot="1" x14ac:dyDescent="0.3">
      <c r="D3" s="178"/>
      <c r="E3" s="178"/>
      <c r="F3" s="178"/>
      <c r="G3" s="178"/>
      <c r="H3" s="178"/>
      <c r="I3" s="178"/>
      <c r="J3" s="178"/>
      <c r="K3" s="178"/>
    </row>
    <row r="4" spans="2:24" ht="15" customHeight="1" x14ac:dyDescent="0.3">
      <c r="B4" s="25"/>
      <c r="C4" s="24" t="s">
        <v>30</v>
      </c>
      <c r="D4" s="24" t="s">
        <v>29</v>
      </c>
      <c r="E4" s="24" t="s">
        <v>1</v>
      </c>
      <c r="F4" s="24" t="s">
        <v>8</v>
      </c>
      <c r="G4" s="23" t="s">
        <v>28</v>
      </c>
      <c r="H4" s="4"/>
      <c r="I4" s="4"/>
      <c r="J4" s="4"/>
      <c r="K4" s="4"/>
      <c r="L4" s="4"/>
      <c r="M4" s="4"/>
      <c r="P4" s="21" t="s">
        <v>27</v>
      </c>
      <c r="Q4" s="22" t="s">
        <v>26</v>
      </c>
      <c r="R4" s="22" t="s">
        <v>25</v>
      </c>
      <c r="S4" s="22" t="s">
        <v>24</v>
      </c>
      <c r="T4" s="21" t="s">
        <v>23</v>
      </c>
    </row>
    <row r="5" spans="2:24" ht="15" customHeight="1" x14ac:dyDescent="0.3">
      <c r="B5" s="8" t="s">
        <v>22</v>
      </c>
      <c r="C5" s="16">
        <v>8</v>
      </c>
      <c r="D5" s="16">
        <v>5</v>
      </c>
      <c r="E5" s="16">
        <v>3</v>
      </c>
      <c r="F5" s="16">
        <v>10</v>
      </c>
      <c r="G5" s="15">
        <v>0</v>
      </c>
      <c r="H5" s="4"/>
      <c r="I5" s="4"/>
      <c r="J5" s="4"/>
      <c r="K5" s="4"/>
      <c r="L5" s="4"/>
      <c r="M5" s="4"/>
      <c r="P5" s="19" t="s">
        <v>21</v>
      </c>
      <c r="Q5" s="20" t="s">
        <v>20</v>
      </c>
      <c r="R5" s="19">
        <v>78</v>
      </c>
      <c r="S5" s="18" t="str">
        <f>VLOOKUP(R5,P8:R13,2,1)</f>
        <v>C</v>
      </c>
      <c r="T5" s="46" t="str">
        <f>VLOOKUP(R5,P8:R13,3,1)</f>
        <v>Cukup</v>
      </c>
    </row>
    <row r="6" spans="2:24" ht="15" customHeight="1" x14ac:dyDescent="0.3">
      <c r="B6" s="8" t="s">
        <v>558</v>
      </c>
      <c r="C6" s="16">
        <v>7</v>
      </c>
      <c r="D6" s="16">
        <v>4</v>
      </c>
      <c r="E6" s="16">
        <v>9</v>
      </c>
      <c r="F6" s="16">
        <v>6</v>
      </c>
      <c r="G6" s="15">
        <v>10</v>
      </c>
      <c r="H6" s="4"/>
      <c r="I6" s="4"/>
      <c r="J6" s="4"/>
      <c r="K6" s="4"/>
      <c r="L6" s="4"/>
      <c r="M6" s="4"/>
    </row>
    <row r="7" spans="2:24" ht="14.4" x14ac:dyDescent="0.3">
      <c r="B7" s="8" t="s">
        <v>559</v>
      </c>
      <c r="C7" s="16">
        <v>5</v>
      </c>
      <c r="D7" s="16">
        <v>9</v>
      </c>
      <c r="E7" s="16">
        <v>8</v>
      </c>
      <c r="F7" s="16">
        <v>3</v>
      </c>
      <c r="G7" s="15">
        <v>1</v>
      </c>
      <c r="H7" s="4"/>
      <c r="I7" s="4"/>
      <c r="J7" s="4"/>
      <c r="K7" s="4"/>
      <c r="L7" s="4"/>
      <c r="M7" s="4"/>
      <c r="V7" s="7"/>
      <c r="W7" s="7"/>
      <c r="X7" s="7"/>
    </row>
    <row r="8" spans="2:24" ht="14.4" x14ac:dyDescent="0.3">
      <c r="B8" s="8" t="s">
        <v>19</v>
      </c>
      <c r="C8" s="16">
        <v>4</v>
      </c>
      <c r="D8" s="16">
        <v>4</v>
      </c>
      <c r="E8" s="16">
        <v>2</v>
      </c>
      <c r="F8" s="16">
        <v>2</v>
      </c>
      <c r="G8" s="15">
        <v>9</v>
      </c>
      <c r="H8" s="4"/>
      <c r="I8" s="4"/>
      <c r="J8" s="4"/>
      <c r="K8" s="4"/>
      <c r="L8" s="4"/>
      <c r="M8" s="4"/>
      <c r="P8" s="17" t="s">
        <v>18</v>
      </c>
      <c r="Q8" s="17" t="s">
        <v>17</v>
      </c>
      <c r="R8" s="17" t="s">
        <v>16</v>
      </c>
    </row>
    <row r="9" spans="2:24" ht="18.75" customHeight="1" x14ac:dyDescent="0.3">
      <c r="B9" s="8" t="s">
        <v>560</v>
      </c>
      <c r="C9" s="16">
        <v>6</v>
      </c>
      <c r="D9" s="16">
        <v>9</v>
      </c>
      <c r="E9" s="16">
        <v>7</v>
      </c>
      <c r="F9" s="16">
        <v>2</v>
      </c>
      <c r="G9" s="15">
        <v>0</v>
      </c>
      <c r="H9" s="4"/>
      <c r="I9" s="4"/>
      <c r="J9" s="4"/>
      <c r="K9" s="4"/>
      <c r="L9" s="4"/>
      <c r="M9" s="4"/>
      <c r="P9" s="10">
        <v>0</v>
      </c>
      <c r="Q9" s="11" t="s">
        <v>15</v>
      </c>
      <c r="R9" s="10" t="s">
        <v>14</v>
      </c>
    </row>
    <row r="10" spans="2:24" ht="15" thickBot="1" x14ac:dyDescent="0.35">
      <c r="B10" s="8" t="s">
        <v>13</v>
      </c>
      <c r="C10" s="14">
        <v>6</v>
      </c>
      <c r="D10" s="14">
        <v>9</v>
      </c>
      <c r="E10" s="14">
        <v>10</v>
      </c>
      <c r="F10" s="14">
        <v>8</v>
      </c>
      <c r="G10" s="13">
        <v>10</v>
      </c>
      <c r="H10" s="4"/>
      <c r="I10" s="4"/>
      <c r="J10" s="4"/>
      <c r="K10" s="4"/>
      <c r="L10" s="4"/>
      <c r="M10" s="4"/>
      <c r="P10" s="10">
        <v>60</v>
      </c>
      <c r="Q10" s="11" t="s">
        <v>12</v>
      </c>
      <c r="R10" s="10" t="s">
        <v>11</v>
      </c>
    </row>
    <row r="11" spans="2:24" ht="14.4" x14ac:dyDescent="0.3">
      <c r="B11" s="6"/>
      <c r="C11" s="6"/>
      <c r="E11" s="6"/>
      <c r="F11" s="6"/>
      <c r="G11" s="6"/>
      <c r="H11" s="4"/>
      <c r="I11" s="4"/>
      <c r="J11" s="4"/>
      <c r="K11" s="4"/>
      <c r="L11" s="4"/>
      <c r="M11" s="4"/>
      <c r="P11" s="10">
        <v>73</v>
      </c>
      <c r="Q11" s="11" t="s">
        <v>10</v>
      </c>
      <c r="R11" s="10" t="s">
        <v>9</v>
      </c>
    </row>
    <row r="12" spans="2:24" ht="14.4" x14ac:dyDescent="0.3">
      <c r="B12" s="6"/>
      <c r="C12" s="9" t="s">
        <v>3</v>
      </c>
      <c r="D12" s="8" t="s">
        <v>559</v>
      </c>
      <c r="E12" s="7" t="s">
        <v>2</v>
      </c>
      <c r="F12" s="6" t="s">
        <v>8</v>
      </c>
      <c r="G12" s="5">
        <f>VLOOKUP(D12,B4:G10,5,TRUE)</f>
        <v>3</v>
      </c>
      <c r="H12" s="4"/>
      <c r="I12" s="4"/>
      <c r="J12" s="4"/>
      <c r="K12" s="4"/>
      <c r="L12" s="4"/>
      <c r="M12" s="4"/>
      <c r="P12" s="10">
        <v>85</v>
      </c>
      <c r="Q12" s="11" t="s">
        <v>7</v>
      </c>
      <c r="R12" s="10" t="s">
        <v>6</v>
      </c>
    </row>
    <row r="13" spans="2:24" ht="14.4" x14ac:dyDescent="0.3">
      <c r="B13" s="6"/>
      <c r="C13" s="9"/>
      <c r="E13" s="7"/>
      <c r="F13" s="6"/>
      <c r="G13" s="12"/>
      <c r="H13" s="4"/>
      <c r="I13" s="4"/>
      <c r="J13" s="4"/>
      <c r="K13" s="4"/>
      <c r="L13" s="4"/>
      <c r="M13" s="4"/>
      <c r="P13" s="10">
        <v>95</v>
      </c>
      <c r="Q13" s="11" t="s">
        <v>5</v>
      </c>
      <c r="R13" s="10" t="s">
        <v>4</v>
      </c>
    </row>
    <row r="14" spans="2:24" ht="14.4" x14ac:dyDescent="0.3">
      <c r="B14" s="6"/>
      <c r="C14" s="9" t="s">
        <v>3</v>
      </c>
      <c r="D14" s="8" t="s">
        <v>560</v>
      </c>
      <c r="E14" s="7" t="s">
        <v>2</v>
      </c>
      <c r="F14" s="6" t="s">
        <v>1</v>
      </c>
      <c r="G14" s="5">
        <f>VLOOKUP(D14,B4:G10,4,TRUE)</f>
        <v>7</v>
      </c>
      <c r="H14" s="4"/>
      <c r="I14" s="4"/>
      <c r="J14" s="4"/>
      <c r="K14" s="4"/>
      <c r="L14" s="4"/>
      <c r="M14" s="4"/>
    </row>
    <row r="23" spans="9:9" ht="19.2" x14ac:dyDescent="0.45">
      <c r="I23" s="44"/>
    </row>
    <row r="24" spans="9:9" ht="19.2" x14ac:dyDescent="0.45">
      <c r="I24" s="44"/>
    </row>
    <row r="25" spans="9:9" x14ac:dyDescent="0.25">
      <c r="I25" s="45"/>
    </row>
    <row r="28" spans="9:9" ht="19.2" x14ac:dyDescent="0.45">
      <c r="I28" s="44"/>
    </row>
    <row r="29" spans="9:9" ht="19.2" x14ac:dyDescent="0.45">
      <c r="I29" s="44"/>
    </row>
    <row r="30" spans="9:9" ht="14.4" x14ac:dyDescent="0.3">
      <c r="I30"/>
    </row>
  </sheetData>
  <mergeCells count="1">
    <mergeCell ref="P2:Q2"/>
  </mergeCells>
  <hyperlinks>
    <hyperlink ref="P2" location="MENU!D11" display="VLOOKUP" xr:uid="{00000000-0004-0000-0300-000000000000}"/>
    <hyperlink ref="P2:Q2" location="MENU!B10" display="VLOOKUP" xr:uid="{00000000-0004-0000-0300-000001000000}"/>
  </hyperlinks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1:T26"/>
  <sheetViews>
    <sheetView showGridLines="0" zoomScale="145" zoomScaleNormal="145" workbookViewId="0">
      <selection activeCell="F15" sqref="F15"/>
    </sheetView>
  </sheetViews>
  <sheetFormatPr defaultColWidth="9.109375" defaultRowHeight="13.2" x14ac:dyDescent="0.25"/>
  <cols>
    <col min="1" max="1" width="9.109375" style="3"/>
    <col min="2" max="2" width="13.6640625" style="3" customWidth="1"/>
    <col min="3" max="3" width="9.6640625" style="3" customWidth="1"/>
    <col min="4" max="4" width="10.88671875" style="3" customWidth="1"/>
    <col min="5" max="5" width="11.33203125" style="3" customWidth="1"/>
    <col min="6" max="12" width="9.109375" style="3"/>
    <col min="13" max="13" width="8.5546875" style="3" customWidth="1"/>
    <col min="14" max="14" width="10.88671875" style="3" customWidth="1"/>
    <col min="15" max="15" width="12" style="3" customWidth="1"/>
    <col min="16" max="16" width="9.5546875" style="3" customWidth="1"/>
    <col min="17" max="17" width="13" style="3" customWidth="1"/>
    <col min="18" max="18" width="11.5546875" style="3" customWidth="1"/>
    <col min="19" max="19" width="7.6640625" style="3" customWidth="1"/>
    <col min="20" max="20" width="9.6640625" style="3" customWidth="1"/>
    <col min="21" max="16384" width="9.109375" style="3"/>
  </cols>
  <sheetData>
    <row r="1" spans="2:20" x14ac:dyDescent="0.25">
      <c r="D1" s="179"/>
      <c r="E1" s="179"/>
      <c r="F1" s="179"/>
      <c r="G1" s="179"/>
      <c r="H1" s="179"/>
      <c r="I1" s="179"/>
      <c r="J1" s="179"/>
      <c r="K1" s="179"/>
    </row>
    <row r="2" spans="2:20" ht="15.75" customHeight="1" x14ac:dyDescent="0.3">
      <c r="B2" s="26" t="s">
        <v>32</v>
      </c>
      <c r="C2" s="26"/>
      <c r="D2" s="179"/>
      <c r="E2" s="179"/>
      <c r="F2" s="179"/>
      <c r="G2" s="179"/>
      <c r="H2" s="179"/>
      <c r="I2" s="179"/>
      <c r="J2" s="179"/>
      <c r="K2" s="179"/>
      <c r="M2" s="26" t="s">
        <v>32</v>
      </c>
    </row>
    <row r="3" spans="2:20" ht="18" customHeight="1" thickBot="1" x14ac:dyDescent="0.3">
      <c r="D3" s="179"/>
      <c r="E3" s="179"/>
      <c r="F3" s="179"/>
      <c r="G3" s="179"/>
      <c r="H3" s="179"/>
      <c r="I3" s="179"/>
      <c r="J3" s="179"/>
      <c r="K3" s="179"/>
    </row>
    <row r="4" spans="2:20" ht="13.8" x14ac:dyDescent="0.25">
      <c r="B4" s="25"/>
      <c r="C4" s="28" t="s">
        <v>33</v>
      </c>
      <c r="D4" s="28" t="s">
        <v>34</v>
      </c>
      <c r="E4" s="28" t="s">
        <v>35</v>
      </c>
      <c r="F4" s="28" t="s">
        <v>36</v>
      </c>
      <c r="G4" s="28" t="s">
        <v>37</v>
      </c>
      <c r="J4" s="45"/>
      <c r="M4" s="21" t="s">
        <v>27</v>
      </c>
      <c r="N4" s="22" t="s">
        <v>26</v>
      </c>
      <c r="O4" s="22" t="s">
        <v>25</v>
      </c>
      <c r="P4" s="22" t="s">
        <v>24</v>
      </c>
      <c r="Q4" s="21" t="s">
        <v>23</v>
      </c>
    </row>
    <row r="5" spans="2:20" ht="19.2" x14ac:dyDescent="0.45">
      <c r="B5" s="29" t="s">
        <v>41</v>
      </c>
      <c r="C5" s="16">
        <v>8</v>
      </c>
      <c r="D5" s="30">
        <v>5</v>
      </c>
      <c r="E5" s="16">
        <v>3</v>
      </c>
      <c r="F5" s="31">
        <v>10</v>
      </c>
      <c r="G5" s="15">
        <v>0</v>
      </c>
      <c r="K5" s="44"/>
      <c r="M5" s="19" t="s">
        <v>39</v>
      </c>
      <c r="N5" s="20" t="s">
        <v>40</v>
      </c>
      <c r="O5" s="19">
        <v>86</v>
      </c>
      <c r="P5" s="18" t="str">
        <f>HLOOKUP(O5,M7:R9,2,1)</f>
        <v>B</v>
      </c>
      <c r="Q5" s="46" t="str">
        <f>HLOOKUP(O5,M7:R9,3,1)</f>
        <v>Baik</v>
      </c>
      <c r="T5" s="7"/>
    </row>
    <row r="6" spans="2:20" ht="19.2" x14ac:dyDescent="0.45">
      <c r="B6" s="29" t="s">
        <v>561</v>
      </c>
      <c r="C6" s="16">
        <v>7</v>
      </c>
      <c r="D6" s="30">
        <v>4</v>
      </c>
      <c r="E6" s="16">
        <v>9</v>
      </c>
      <c r="F6" s="31">
        <v>6</v>
      </c>
      <c r="G6" s="15">
        <v>10</v>
      </c>
      <c r="K6" s="44"/>
      <c r="S6" s="7"/>
      <c r="T6" s="7"/>
    </row>
    <row r="7" spans="2:20" ht="13.8" x14ac:dyDescent="0.25">
      <c r="B7" s="29" t="s">
        <v>42</v>
      </c>
      <c r="C7" s="16">
        <v>5</v>
      </c>
      <c r="D7" s="30">
        <v>9</v>
      </c>
      <c r="E7" s="16">
        <v>8</v>
      </c>
      <c r="F7" s="31">
        <v>3</v>
      </c>
      <c r="G7" s="15">
        <v>1</v>
      </c>
      <c r="K7" s="45"/>
      <c r="M7" s="10" t="s">
        <v>18</v>
      </c>
      <c r="N7" s="32">
        <v>0</v>
      </c>
      <c r="O7" s="32">
        <v>60</v>
      </c>
      <c r="P7" s="32">
        <v>73</v>
      </c>
      <c r="Q7" s="32">
        <v>85</v>
      </c>
      <c r="R7" s="32">
        <v>95</v>
      </c>
      <c r="S7" s="7"/>
      <c r="T7" s="7"/>
    </row>
    <row r="8" spans="2:20" ht="13.8" x14ac:dyDescent="0.25">
      <c r="B8" s="29" t="s">
        <v>45</v>
      </c>
      <c r="C8" s="16">
        <v>4</v>
      </c>
      <c r="D8" s="30">
        <v>4</v>
      </c>
      <c r="E8" s="16">
        <v>2</v>
      </c>
      <c r="F8" s="31">
        <v>2</v>
      </c>
      <c r="G8" s="15">
        <v>9</v>
      </c>
      <c r="M8" s="10" t="s">
        <v>17</v>
      </c>
      <c r="N8" s="32" t="s">
        <v>15</v>
      </c>
      <c r="O8" s="32" t="s">
        <v>12</v>
      </c>
      <c r="P8" s="32" t="s">
        <v>10</v>
      </c>
      <c r="Q8" s="32" t="s">
        <v>7</v>
      </c>
      <c r="R8" s="32" t="s">
        <v>5</v>
      </c>
      <c r="S8" s="7"/>
      <c r="T8" s="7"/>
    </row>
    <row r="9" spans="2:20" ht="13.8" x14ac:dyDescent="0.25">
      <c r="B9" s="29" t="s">
        <v>38</v>
      </c>
      <c r="C9" s="16">
        <v>6</v>
      </c>
      <c r="D9" s="30">
        <v>9</v>
      </c>
      <c r="E9" s="16">
        <v>7</v>
      </c>
      <c r="F9" s="31">
        <v>2</v>
      </c>
      <c r="G9" s="15">
        <v>0</v>
      </c>
      <c r="M9" s="10" t="s">
        <v>44</v>
      </c>
      <c r="N9" s="32" t="s">
        <v>14</v>
      </c>
      <c r="O9" s="32" t="s">
        <v>11</v>
      </c>
      <c r="P9" s="32" t="s">
        <v>9</v>
      </c>
      <c r="Q9" s="32" t="s">
        <v>6</v>
      </c>
      <c r="R9" s="32" t="s">
        <v>4</v>
      </c>
      <c r="S9" s="7"/>
      <c r="T9" s="7"/>
    </row>
    <row r="10" spans="2:20" ht="14.4" thickBot="1" x14ac:dyDescent="0.3">
      <c r="B10" s="33" t="s">
        <v>43</v>
      </c>
      <c r="C10" s="14">
        <v>6</v>
      </c>
      <c r="D10" s="34">
        <v>9</v>
      </c>
      <c r="E10" s="14">
        <v>10</v>
      </c>
      <c r="F10" s="35">
        <v>8</v>
      </c>
      <c r="G10" s="13">
        <v>10</v>
      </c>
      <c r="S10" s="7"/>
      <c r="T10" s="7"/>
    </row>
    <row r="11" spans="2:20" ht="13.8" x14ac:dyDescent="0.25">
      <c r="B11" s="6"/>
      <c r="C11" s="6"/>
      <c r="D11" s="6"/>
      <c r="F11" s="6"/>
      <c r="G11" s="6"/>
      <c r="N11" s="199"/>
      <c r="O11" s="199"/>
      <c r="P11" s="199"/>
      <c r="Q11" s="199"/>
      <c r="R11" s="199"/>
      <c r="S11" s="7"/>
      <c r="T11" s="7"/>
    </row>
    <row r="12" spans="2:20" ht="15" customHeight="1" x14ac:dyDescent="0.25">
      <c r="B12" s="200" t="s">
        <v>46</v>
      </c>
      <c r="C12" s="200"/>
      <c r="D12" s="200"/>
      <c r="E12" s="8" t="s">
        <v>36</v>
      </c>
      <c r="F12" s="38">
        <f>HLOOKUP(E12,B4:G10,7,TRUE)</f>
        <v>8</v>
      </c>
      <c r="G12" s="6"/>
    </row>
    <row r="13" spans="2:20" ht="13.8" x14ac:dyDescent="0.25">
      <c r="B13" s="6"/>
      <c r="C13" s="6"/>
      <c r="D13" s="6"/>
      <c r="F13" s="39"/>
      <c r="G13" s="6"/>
    </row>
    <row r="14" spans="2:20" ht="13.8" x14ac:dyDescent="0.25">
      <c r="B14" s="200" t="s">
        <v>47</v>
      </c>
      <c r="C14" s="200"/>
      <c r="D14" s="200"/>
      <c r="E14" s="8" t="s">
        <v>35</v>
      </c>
      <c r="F14" s="38">
        <f>HLOOKUP(E14,B4:G10,2,TRUE)</f>
        <v>3</v>
      </c>
    </row>
    <row r="15" spans="2:20" ht="14.4" x14ac:dyDescent="0.3">
      <c r="B15" s="4"/>
      <c r="C15" s="4"/>
      <c r="D15" s="4"/>
      <c r="E15" s="4"/>
      <c r="F15" s="40"/>
      <c r="G15" s="4"/>
    </row>
    <row r="18" spans="4:6" x14ac:dyDescent="0.25">
      <c r="D18" s="27"/>
      <c r="E18" s="27"/>
      <c r="F18" s="27"/>
    </row>
    <row r="19" spans="4:6" x14ac:dyDescent="0.25">
      <c r="D19" s="27"/>
      <c r="E19" s="27"/>
      <c r="F19" s="27"/>
    </row>
    <row r="20" spans="4:6" x14ac:dyDescent="0.25">
      <c r="D20" s="27"/>
      <c r="E20" s="27"/>
      <c r="F20" s="27"/>
    </row>
    <row r="21" spans="4:6" x14ac:dyDescent="0.25">
      <c r="D21" s="27"/>
      <c r="E21" s="27"/>
      <c r="F21" s="27"/>
    </row>
    <row r="22" spans="4:6" x14ac:dyDescent="0.25">
      <c r="D22" s="27"/>
      <c r="E22" s="27"/>
      <c r="F22" s="27"/>
    </row>
    <row r="23" spans="4:6" x14ac:dyDescent="0.25">
      <c r="D23" s="27"/>
      <c r="E23" s="27"/>
      <c r="F23" s="27"/>
    </row>
    <row r="24" spans="4:6" x14ac:dyDescent="0.25">
      <c r="D24" s="27"/>
      <c r="E24" s="27"/>
      <c r="F24" s="27"/>
    </row>
    <row r="25" spans="4:6" x14ac:dyDescent="0.25">
      <c r="D25" s="27"/>
      <c r="E25" s="27"/>
      <c r="F25" s="27"/>
    </row>
    <row r="26" spans="4:6" x14ac:dyDescent="0.25">
      <c r="D26" s="27"/>
      <c r="E26" s="27"/>
      <c r="F26" s="27"/>
    </row>
  </sheetData>
  <mergeCells count="3">
    <mergeCell ref="N11:R11"/>
    <mergeCell ref="B12:D12"/>
    <mergeCell ref="B14:D14"/>
  </mergeCells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1:Q19"/>
  <sheetViews>
    <sheetView showGridLines="0" zoomScale="115" zoomScaleNormal="115" workbookViewId="0">
      <selection activeCell="L12" sqref="L12"/>
    </sheetView>
  </sheetViews>
  <sheetFormatPr defaultColWidth="9.109375" defaultRowHeight="13.2" x14ac:dyDescent="0.25"/>
  <cols>
    <col min="1" max="1" width="9.109375" style="3"/>
    <col min="2" max="2" width="16.44140625" style="3" customWidth="1"/>
    <col min="3" max="5" width="11.44140625" style="3" bestFit="1" customWidth="1"/>
    <col min="6" max="6" width="11.44140625" style="3" customWidth="1"/>
    <col min="7" max="8" width="11.44140625" style="3" bestFit="1" customWidth="1"/>
    <col min="9" max="16384" width="9.109375" style="3"/>
  </cols>
  <sheetData>
    <row r="1" spans="2:17" ht="17.25" customHeight="1" x14ac:dyDescent="0.35">
      <c r="D1" s="180"/>
      <c r="E1" s="180"/>
      <c r="F1" s="180"/>
      <c r="G1" s="180"/>
      <c r="H1" s="180"/>
      <c r="I1" s="180"/>
      <c r="J1" s="180"/>
      <c r="K1" s="180"/>
      <c r="L1" s="180"/>
    </row>
    <row r="2" spans="2:17" ht="18" x14ac:dyDescent="0.35">
      <c r="B2" s="26" t="s">
        <v>93</v>
      </c>
      <c r="C2" s="26"/>
      <c r="D2" s="180"/>
      <c r="E2" s="180"/>
      <c r="F2" s="180"/>
      <c r="G2" s="180"/>
      <c r="H2" s="180"/>
      <c r="I2" s="180"/>
      <c r="J2" s="180"/>
      <c r="K2" s="180"/>
      <c r="L2" s="180"/>
    </row>
    <row r="3" spans="2:17" ht="18" x14ac:dyDescent="0.35">
      <c r="B3" s="64"/>
      <c r="D3" s="180"/>
      <c r="E3" s="180"/>
      <c r="F3" s="180"/>
      <c r="G3" s="180"/>
      <c r="H3" s="180"/>
      <c r="I3" s="180"/>
      <c r="J3" s="180"/>
      <c r="K3" s="180"/>
      <c r="L3" s="180"/>
    </row>
    <row r="4" spans="2:17" ht="19.8" thickBot="1" x14ac:dyDescent="0.5">
      <c r="B4" s="65" t="s">
        <v>94</v>
      </c>
      <c r="Q4" s="44"/>
    </row>
    <row r="5" spans="2:17" ht="19.8" thickBot="1" x14ac:dyDescent="0.5">
      <c r="B5" s="55" t="s">
        <v>95</v>
      </c>
      <c r="C5" s="66">
        <v>1</v>
      </c>
      <c r="D5" s="66">
        <v>2</v>
      </c>
      <c r="E5" s="66">
        <v>3</v>
      </c>
      <c r="F5" s="66">
        <v>4</v>
      </c>
      <c r="G5" s="66">
        <v>5</v>
      </c>
      <c r="H5" s="66">
        <v>6</v>
      </c>
      <c r="I5" s="6"/>
      <c r="J5" s="6"/>
      <c r="K5" s="70"/>
      <c r="L5" s="67" t="s">
        <v>18</v>
      </c>
      <c r="Q5" s="44"/>
    </row>
    <row r="6" spans="2:17" ht="13.8" x14ac:dyDescent="0.25">
      <c r="B6" s="68">
        <v>1</v>
      </c>
      <c r="C6" s="69">
        <v>2255</v>
      </c>
      <c r="D6" s="69">
        <v>8919</v>
      </c>
      <c r="E6" s="69">
        <v>3415</v>
      </c>
      <c r="F6" s="69">
        <v>2033</v>
      </c>
      <c r="G6" s="69">
        <v>3786</v>
      </c>
      <c r="H6" s="69">
        <v>2794</v>
      </c>
      <c r="I6" s="39"/>
      <c r="J6" s="39"/>
      <c r="K6" s="70"/>
      <c r="L6" s="71">
        <v>36</v>
      </c>
      <c r="N6" s="72" t="s">
        <v>96</v>
      </c>
      <c r="O6" s="73">
        <v>7</v>
      </c>
      <c r="Q6" s="45"/>
    </row>
    <row r="7" spans="2:17" ht="14.4" thickBot="1" x14ac:dyDescent="0.3">
      <c r="B7" s="68">
        <v>2</v>
      </c>
      <c r="C7" s="69">
        <v>7798</v>
      </c>
      <c r="D7" s="69">
        <v>2020</v>
      </c>
      <c r="E7" s="69">
        <v>1266</v>
      </c>
      <c r="F7" s="69">
        <v>7374</v>
      </c>
      <c r="G7" s="69">
        <v>5222</v>
      </c>
      <c r="H7" s="69">
        <v>4879</v>
      </c>
      <c r="I7" s="39"/>
      <c r="J7" s="39"/>
      <c r="K7" s="70"/>
      <c r="L7" s="71">
        <v>68</v>
      </c>
      <c r="N7" s="74" t="s">
        <v>97</v>
      </c>
      <c r="O7" s="75" cm="1">
        <f t="array" ref="O7">INDEX(L6:L19,O6)</f>
        <v>92</v>
      </c>
    </row>
    <row r="8" spans="2:17" ht="13.8" x14ac:dyDescent="0.25">
      <c r="B8" s="68">
        <v>3</v>
      </c>
      <c r="C8" s="69">
        <v>9558</v>
      </c>
      <c r="D8" s="69">
        <v>4966</v>
      </c>
      <c r="E8" s="69">
        <v>1290</v>
      </c>
      <c r="F8" s="69">
        <v>7198</v>
      </c>
      <c r="G8" s="69">
        <v>5795</v>
      </c>
      <c r="H8" s="69">
        <v>6274</v>
      </c>
      <c r="I8" s="39"/>
      <c r="J8" s="39"/>
      <c r="K8" s="70"/>
      <c r="L8" s="71">
        <v>31</v>
      </c>
    </row>
    <row r="9" spans="2:17" ht="13.8" x14ac:dyDescent="0.25">
      <c r="B9" s="68">
        <v>4</v>
      </c>
      <c r="C9" s="69">
        <v>5753</v>
      </c>
      <c r="D9" s="69">
        <v>1823</v>
      </c>
      <c r="E9" s="69">
        <v>2762</v>
      </c>
      <c r="F9" s="69">
        <v>4499</v>
      </c>
      <c r="G9" s="69">
        <v>2601</v>
      </c>
      <c r="H9" s="69">
        <v>7779</v>
      </c>
      <c r="I9" s="39"/>
      <c r="J9" s="39"/>
      <c r="K9" s="70">
        <v>4</v>
      </c>
      <c r="L9" s="71">
        <v>38</v>
      </c>
    </row>
    <row r="10" spans="2:17" ht="13.8" x14ac:dyDescent="0.25">
      <c r="B10" s="68">
        <v>5</v>
      </c>
      <c r="C10" s="69">
        <v>6976</v>
      </c>
      <c r="D10" s="69">
        <v>6518</v>
      </c>
      <c r="E10" s="69">
        <v>3265</v>
      </c>
      <c r="F10" s="69">
        <v>3152</v>
      </c>
      <c r="G10" s="69">
        <v>3432</v>
      </c>
      <c r="H10" s="69">
        <v>2918</v>
      </c>
      <c r="I10" s="39"/>
      <c r="J10" s="39"/>
      <c r="K10" s="70">
        <v>5</v>
      </c>
      <c r="L10" s="71">
        <v>64</v>
      </c>
    </row>
    <row r="11" spans="2:17" ht="13.8" x14ac:dyDescent="0.25">
      <c r="B11" s="6"/>
      <c r="C11" s="6"/>
      <c r="D11" s="6"/>
      <c r="E11" s="6"/>
      <c r="F11" s="6"/>
      <c r="G11" s="6"/>
      <c r="H11" s="6"/>
      <c r="I11" s="6"/>
      <c r="J11" s="6"/>
      <c r="K11" s="70">
        <v>6</v>
      </c>
      <c r="L11" s="71">
        <v>81</v>
      </c>
    </row>
    <row r="12" spans="2:17" ht="13.8" x14ac:dyDescent="0.25">
      <c r="B12" s="76" t="s">
        <v>98</v>
      </c>
      <c r="C12" s="77">
        <v>2</v>
      </c>
      <c r="D12" s="78"/>
      <c r="E12" s="6"/>
      <c r="F12" s="76" t="s">
        <v>98</v>
      </c>
      <c r="G12" s="77">
        <v>4</v>
      </c>
      <c r="H12" s="6"/>
      <c r="I12" s="6"/>
      <c r="J12" s="6"/>
      <c r="K12" s="70">
        <v>7</v>
      </c>
      <c r="L12" s="71">
        <v>92</v>
      </c>
    </row>
    <row r="13" spans="2:17" ht="13.8" x14ac:dyDescent="0.25">
      <c r="B13" s="76"/>
      <c r="C13" s="79"/>
      <c r="D13" s="80"/>
      <c r="E13" s="6"/>
      <c r="F13" s="76"/>
      <c r="G13" s="79"/>
      <c r="H13" s="6"/>
      <c r="I13" s="6"/>
      <c r="J13" s="6"/>
      <c r="K13" s="70">
        <v>8</v>
      </c>
      <c r="L13" s="71">
        <v>26</v>
      </c>
    </row>
    <row r="14" spans="2:17" ht="13.8" x14ac:dyDescent="0.25">
      <c r="B14" s="76" t="s">
        <v>99</v>
      </c>
      <c r="C14" s="66">
        <v>4</v>
      </c>
      <c r="F14" s="76" t="s">
        <v>99</v>
      </c>
      <c r="G14" s="66">
        <v>5</v>
      </c>
      <c r="K14" s="70">
        <v>9</v>
      </c>
      <c r="L14" s="71">
        <v>66</v>
      </c>
    </row>
    <row r="15" spans="2:17" ht="13.8" x14ac:dyDescent="0.25">
      <c r="C15" s="81"/>
      <c r="F15" s="165"/>
      <c r="G15" s="81"/>
      <c r="K15" s="70">
        <v>10</v>
      </c>
      <c r="L15" s="71">
        <v>97</v>
      </c>
    </row>
    <row r="16" spans="2:17" ht="13.8" x14ac:dyDescent="0.25">
      <c r="B16" s="82" t="s">
        <v>100</v>
      </c>
      <c r="C16" s="83">
        <f>INDEX(C7:H7,4)</f>
        <v>7374</v>
      </c>
      <c r="F16" s="166" t="s">
        <v>100</v>
      </c>
      <c r="G16" s="83">
        <f>INDEX(C9:H9,5)</f>
        <v>2601</v>
      </c>
      <c r="K16" s="70">
        <v>11</v>
      </c>
      <c r="L16" s="71">
        <v>26</v>
      </c>
    </row>
    <row r="17" spans="6:12" ht="13.8" x14ac:dyDescent="0.25">
      <c r="F17" s="165"/>
      <c r="K17" s="70">
        <v>12</v>
      </c>
      <c r="L17" s="71">
        <v>85</v>
      </c>
    </row>
    <row r="18" spans="6:12" ht="13.8" x14ac:dyDescent="0.25">
      <c r="K18" s="70">
        <v>13</v>
      </c>
      <c r="L18" s="71">
        <v>59</v>
      </c>
    </row>
    <row r="19" spans="6:12" ht="14.4" thickBot="1" x14ac:dyDescent="0.3">
      <c r="K19" s="70">
        <v>14</v>
      </c>
      <c r="L19" s="84">
        <v>52</v>
      </c>
    </row>
  </sheetData>
  <sheetProtection algorithmName="SHA-512" hashValue="o87Ny2nmBxxlg9a3/tYarmWT1hFixY0vsNsLMHNnw+b7YP4MBZLJXOjPeOQ3833zVg5zTqqc1ZE8WYBI7DUN/w==" saltValue="EkOrlSgwHRDauX3fSfcYgA==" spinCount="100000" sheet="1" objects="1" scenarios="1"/>
  <dataValidations count="2">
    <dataValidation type="list" allowBlank="1" showInputMessage="1" showErrorMessage="1" sqref="B13 F13" xr:uid="{00000000-0002-0000-0500-000000000000}">
      <formula1>$B$6:$B$10</formula1>
    </dataValidation>
    <dataValidation type="list" allowBlank="1" showInputMessage="1" showErrorMessage="1" sqref="C13 G13" xr:uid="{00000000-0002-0000-0500-000001000000}">
      <formula1>$C$5:$H$5</formula1>
    </dataValidation>
  </dataValidations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1:AE23"/>
  <sheetViews>
    <sheetView showGridLines="0" zoomScaleNormal="100" workbookViewId="0">
      <selection activeCell="D22" sqref="D22"/>
    </sheetView>
  </sheetViews>
  <sheetFormatPr defaultColWidth="9.109375" defaultRowHeight="11.4" x14ac:dyDescent="0.2"/>
  <cols>
    <col min="1" max="1" width="9.109375" style="47"/>
    <col min="2" max="2" width="12.109375" style="47" customWidth="1"/>
    <col min="3" max="3" width="31.5546875" style="47" customWidth="1"/>
    <col min="4" max="4" width="14.88671875" style="47" customWidth="1"/>
    <col min="5" max="5" width="18.88671875" style="47" customWidth="1"/>
    <col min="6" max="7" width="9.109375" style="47"/>
    <col min="8" max="8" width="15.6640625" style="47" customWidth="1"/>
    <col min="9" max="16384" width="9.109375" style="47"/>
  </cols>
  <sheetData>
    <row r="1" spans="2:31" ht="18" customHeight="1" x14ac:dyDescent="0.2">
      <c r="C1" s="85"/>
      <c r="D1" s="85"/>
      <c r="E1" s="85"/>
      <c r="F1" s="85"/>
      <c r="G1" s="85"/>
      <c r="H1" s="85"/>
      <c r="I1" s="85"/>
    </row>
    <row r="2" spans="2:31" ht="17.399999999999999" x14ac:dyDescent="0.3">
      <c r="B2" s="26" t="s">
        <v>65</v>
      </c>
      <c r="C2" s="85"/>
      <c r="D2" s="85"/>
      <c r="E2" s="85"/>
      <c r="F2" s="85"/>
      <c r="G2" s="85"/>
      <c r="H2" s="85"/>
      <c r="I2" s="85"/>
    </row>
    <row r="3" spans="2:31" ht="17.399999999999999" x14ac:dyDescent="0.3">
      <c r="B3" s="48"/>
      <c r="C3" s="85"/>
      <c r="D3" s="85"/>
      <c r="E3" s="85"/>
      <c r="F3" s="85"/>
      <c r="G3" s="85"/>
      <c r="H3" s="85"/>
      <c r="I3" s="85"/>
    </row>
    <row r="4" spans="2:31" ht="13.8" x14ac:dyDescent="0.25">
      <c r="B4" s="49" t="s">
        <v>66</v>
      </c>
      <c r="C4" s="50" t="s">
        <v>26</v>
      </c>
      <c r="D4" s="50" t="s">
        <v>67</v>
      </c>
      <c r="E4" s="49" t="s">
        <v>68</v>
      </c>
      <c r="H4" s="49" t="s">
        <v>69</v>
      </c>
      <c r="I4" s="51">
        <v>1</v>
      </c>
      <c r="J4" s="51">
        <v>2</v>
      </c>
      <c r="K4" s="51">
        <v>3</v>
      </c>
      <c r="L4" s="51">
        <v>4</v>
      </c>
      <c r="M4" s="51">
        <v>5</v>
      </c>
      <c r="N4" s="51">
        <v>6</v>
      </c>
      <c r="O4" s="51">
        <v>7</v>
      </c>
      <c r="P4" s="51">
        <v>8</v>
      </c>
      <c r="Q4" s="51">
        <v>9</v>
      </c>
      <c r="R4" s="51">
        <v>10</v>
      </c>
      <c r="S4" s="51">
        <v>11</v>
      </c>
      <c r="T4" s="51">
        <v>12</v>
      </c>
      <c r="U4" s="51">
        <v>13</v>
      </c>
      <c r="V4" s="51">
        <v>14</v>
      </c>
      <c r="W4" s="51">
        <v>15</v>
      </c>
      <c r="X4" s="51">
        <v>16</v>
      </c>
      <c r="Y4" s="51">
        <v>17</v>
      </c>
      <c r="Z4" s="51">
        <v>18</v>
      </c>
      <c r="AA4" s="51">
        <v>19</v>
      </c>
      <c r="AB4" s="51">
        <v>20</v>
      </c>
      <c r="AC4" s="51">
        <v>21</v>
      </c>
      <c r="AD4" s="51">
        <v>22</v>
      </c>
      <c r="AE4" s="182">
        <v>23</v>
      </c>
    </row>
    <row r="5" spans="2:31" ht="13.8" x14ac:dyDescent="0.25">
      <c r="B5" s="52">
        <v>1</v>
      </c>
      <c r="C5" s="53" t="s">
        <v>70</v>
      </c>
      <c r="D5" s="54">
        <v>98</v>
      </c>
      <c r="E5" s="53" t="s">
        <v>71</v>
      </c>
    </row>
    <row r="6" spans="2:31" ht="13.8" x14ac:dyDescent="0.25">
      <c r="B6" s="52">
        <v>2</v>
      </c>
      <c r="C6" s="53" t="s">
        <v>72</v>
      </c>
      <c r="D6" s="54">
        <v>92</v>
      </c>
      <c r="E6" s="53" t="s">
        <v>73</v>
      </c>
      <c r="H6" s="55" t="s">
        <v>74</v>
      </c>
      <c r="I6" s="56">
        <v>19</v>
      </c>
    </row>
    <row r="7" spans="2:31" ht="13.8" x14ac:dyDescent="0.25">
      <c r="B7" s="52">
        <v>3</v>
      </c>
      <c r="C7" s="53" t="s">
        <v>75</v>
      </c>
      <c r="D7" s="54">
        <v>87.5</v>
      </c>
      <c r="E7" s="53" t="s">
        <v>73</v>
      </c>
      <c r="H7" s="55" t="s">
        <v>76</v>
      </c>
      <c r="I7" s="57">
        <f>MATCH(I6,I4:AE4,0)</f>
        <v>19</v>
      </c>
    </row>
    <row r="8" spans="2:31" ht="13.8" x14ac:dyDescent="0.25">
      <c r="B8" s="52">
        <v>4</v>
      </c>
      <c r="C8" s="53" t="s">
        <v>77</v>
      </c>
      <c r="D8" s="54">
        <v>85.4</v>
      </c>
      <c r="E8" s="53" t="s">
        <v>78</v>
      </c>
    </row>
    <row r="9" spans="2:31" ht="13.8" x14ac:dyDescent="0.25">
      <c r="B9" s="52">
        <v>5</v>
      </c>
      <c r="C9" s="53" t="s">
        <v>79</v>
      </c>
      <c r="D9" s="54">
        <v>85</v>
      </c>
      <c r="E9" s="53" t="s">
        <v>80</v>
      </c>
    </row>
    <row r="10" spans="2:31" ht="13.8" x14ac:dyDescent="0.25">
      <c r="B10" s="52">
        <v>6</v>
      </c>
      <c r="C10" s="53" t="s">
        <v>81</v>
      </c>
      <c r="D10" s="54">
        <v>82.5</v>
      </c>
      <c r="E10" s="53" t="s">
        <v>71</v>
      </c>
    </row>
    <row r="11" spans="2:31" ht="13.8" x14ac:dyDescent="0.25">
      <c r="B11" s="52">
        <v>7</v>
      </c>
      <c r="C11" s="53" t="s">
        <v>82</v>
      </c>
      <c r="D11" s="54">
        <v>79.8</v>
      </c>
      <c r="E11" s="53" t="s">
        <v>71</v>
      </c>
    </row>
    <row r="12" spans="2:31" ht="13.8" x14ac:dyDescent="0.25">
      <c r="B12" s="52">
        <v>8</v>
      </c>
      <c r="C12" s="53" t="s">
        <v>83</v>
      </c>
      <c r="D12" s="54">
        <v>78.5</v>
      </c>
      <c r="E12" s="53" t="s">
        <v>84</v>
      </c>
    </row>
    <row r="13" spans="2:31" ht="19.2" x14ac:dyDescent="0.45">
      <c r="B13" s="52">
        <v>9</v>
      </c>
      <c r="C13" s="53" t="s">
        <v>85</v>
      </c>
      <c r="D13" s="54">
        <v>78.099999999999994</v>
      </c>
      <c r="E13" s="53" t="s">
        <v>71</v>
      </c>
      <c r="J13" s="44"/>
    </row>
    <row r="14" spans="2:31" ht="19.2" x14ac:dyDescent="0.45">
      <c r="B14" s="52">
        <v>10</v>
      </c>
      <c r="C14" s="53" t="s">
        <v>86</v>
      </c>
      <c r="D14" s="54">
        <v>78</v>
      </c>
      <c r="E14" s="53" t="s">
        <v>78</v>
      </c>
      <c r="J14" s="44"/>
    </row>
    <row r="15" spans="2:31" ht="13.8" x14ac:dyDescent="0.25">
      <c r="B15" s="52">
        <v>11</v>
      </c>
      <c r="C15" s="53" t="s">
        <v>87</v>
      </c>
      <c r="D15" s="54">
        <v>72.400000000000006</v>
      </c>
      <c r="E15" s="53" t="s">
        <v>78</v>
      </c>
      <c r="J15" s="45"/>
    </row>
    <row r="16" spans="2:31" ht="13.8" x14ac:dyDescent="0.25">
      <c r="B16" s="52">
        <v>12</v>
      </c>
      <c r="C16" s="53" t="s">
        <v>88</v>
      </c>
      <c r="D16" s="54">
        <v>69.900000000000006</v>
      </c>
      <c r="E16" s="53" t="s">
        <v>71</v>
      </c>
    </row>
    <row r="17" spans="2:10" ht="19.2" x14ac:dyDescent="0.45">
      <c r="B17" s="52">
        <v>13</v>
      </c>
      <c r="C17" s="53" t="s">
        <v>89</v>
      </c>
      <c r="D17" s="54">
        <v>68.900000000000006</v>
      </c>
      <c r="E17" s="53" t="s">
        <v>80</v>
      </c>
      <c r="J17" s="44"/>
    </row>
    <row r="18" spans="2:10" ht="19.2" x14ac:dyDescent="0.45">
      <c r="B18" s="52">
        <v>14</v>
      </c>
      <c r="C18" s="53" t="s">
        <v>90</v>
      </c>
      <c r="D18" s="54">
        <v>66.7</v>
      </c>
      <c r="E18" s="53" t="s">
        <v>80</v>
      </c>
      <c r="J18" s="44"/>
    </row>
    <row r="19" spans="2:10" ht="13.8" x14ac:dyDescent="0.25">
      <c r="B19" s="52">
        <v>15</v>
      </c>
      <c r="C19" s="53" t="s">
        <v>91</v>
      </c>
      <c r="D19" s="54">
        <v>66</v>
      </c>
      <c r="E19" s="53" t="s">
        <v>84</v>
      </c>
      <c r="J19" s="45"/>
    </row>
    <row r="20" spans="2:10" ht="14.4" thickBot="1" x14ac:dyDescent="0.3">
      <c r="B20" s="6"/>
      <c r="C20" s="6"/>
      <c r="D20" s="6"/>
      <c r="E20" s="6"/>
    </row>
    <row r="21" spans="2:10" ht="13.8" x14ac:dyDescent="0.25">
      <c r="B21" s="58"/>
      <c r="C21" s="59" t="s">
        <v>26</v>
      </c>
      <c r="D21" s="60" t="s">
        <v>92</v>
      </c>
      <c r="E21" s="6"/>
    </row>
    <row r="22" spans="2:10" ht="14.4" thickBot="1" x14ac:dyDescent="0.3">
      <c r="B22" s="61"/>
      <c r="C22" s="62" t="s">
        <v>83</v>
      </c>
      <c r="D22" s="63">
        <f>MATCH(C22,C5:C19,)</f>
        <v>8</v>
      </c>
      <c r="E22" s="6"/>
    </row>
    <row r="23" spans="2:10" ht="18" customHeight="1" x14ac:dyDescent="0.2"/>
  </sheetData>
  <sheetProtection algorithmName="SHA-512" hashValue="Xqj8urk8ML2xstAovC49mwvW91Sts23ekoAqm28FTSh6gUBXIPAhFEcH/NXhp9VeSkfrNSToZVai0nZJA5gLSw==" saltValue="pLSuwGV0CCSw9Y0pP8LELA==" spinCount="100000" sheet="1" objects="1" scenarios="1"/>
  <pageMargins left="0.75" right="0.75" top="1" bottom="1" header="0.5" footer="0.5"/>
  <pageSetup orientation="portrait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2:J55"/>
  <sheetViews>
    <sheetView showGridLines="0" zoomScale="85" zoomScaleNormal="85" workbookViewId="0">
      <selection activeCell="J5" sqref="J5:J8"/>
    </sheetView>
  </sheetViews>
  <sheetFormatPr defaultColWidth="9.109375" defaultRowHeight="14.4" x14ac:dyDescent="0.3"/>
  <cols>
    <col min="1" max="1" width="9.109375" style="99"/>
    <col min="2" max="2" width="7.88671875" style="99" customWidth="1"/>
    <col min="3" max="3" width="16" style="99" customWidth="1"/>
    <col min="4" max="4" width="16.6640625" style="99" customWidth="1"/>
    <col min="5" max="5" width="19.6640625" style="99" customWidth="1"/>
    <col min="6" max="6" width="27" style="100" customWidth="1"/>
    <col min="7" max="7" width="17.44140625" style="101" customWidth="1"/>
    <col min="8" max="8" width="15.33203125" style="99" customWidth="1"/>
    <col min="9" max="9" width="11.44140625" style="99" customWidth="1"/>
    <col min="10" max="10" width="15.77734375" style="99" bestFit="1" customWidth="1"/>
    <col min="11" max="16384" width="9.109375" style="99"/>
  </cols>
  <sheetData>
    <row r="2" spans="2:10" ht="17.399999999999999" x14ac:dyDescent="0.3">
      <c r="B2" s="26" t="s">
        <v>127</v>
      </c>
      <c r="D2" s="26"/>
    </row>
    <row r="3" spans="2:10" ht="21" x14ac:dyDescent="0.4">
      <c r="D3" s="188"/>
      <c r="E3" s="189"/>
      <c r="G3" s="191">
        <f>VLOOKUP(G4,G6:I50,3,TRUE)</f>
        <v>0.28999999999999998</v>
      </c>
      <c r="H3" s="116" t="s">
        <v>31</v>
      </c>
    </row>
    <row r="4" spans="2:10" x14ac:dyDescent="0.3">
      <c r="D4" s="190" t="s">
        <v>128</v>
      </c>
      <c r="E4" s="189"/>
      <c r="G4" s="103" t="str">
        <f>INDEX($B$6:$I$50,MATCH(D4,D6:D50,0),6)</f>
        <v>B 1422 NAA</v>
      </c>
    </row>
    <row r="5" spans="2:10" s="106" customFormat="1" ht="15.6" x14ac:dyDescent="0.3">
      <c r="B5" s="104" t="s">
        <v>101</v>
      </c>
      <c r="C5" s="104" t="s">
        <v>129</v>
      </c>
      <c r="D5" s="104" t="s">
        <v>130</v>
      </c>
      <c r="E5" s="104" t="s">
        <v>129</v>
      </c>
      <c r="F5" s="104" t="s">
        <v>131</v>
      </c>
      <c r="G5" s="104" t="s">
        <v>132</v>
      </c>
      <c r="H5" s="105" t="s">
        <v>133</v>
      </c>
      <c r="I5" s="105" t="s">
        <v>134</v>
      </c>
    </row>
    <row r="6" spans="2:10" x14ac:dyDescent="0.3">
      <c r="B6" s="107">
        <v>1</v>
      </c>
      <c r="C6" s="107" t="s">
        <v>135</v>
      </c>
      <c r="D6" s="102" t="s">
        <v>136</v>
      </c>
      <c r="E6" s="107" t="s">
        <v>135</v>
      </c>
      <c r="F6" s="107" t="s">
        <v>137</v>
      </c>
      <c r="G6" s="103" t="s">
        <v>138</v>
      </c>
      <c r="H6" s="108">
        <v>9639</v>
      </c>
      <c r="I6" s="109">
        <v>0.35</v>
      </c>
      <c r="J6" s="193"/>
    </row>
    <row r="7" spans="2:10" x14ac:dyDescent="0.3">
      <c r="B7" s="107">
        <v>2</v>
      </c>
      <c r="C7" s="107" t="s">
        <v>139</v>
      </c>
      <c r="D7" s="102" t="s">
        <v>140</v>
      </c>
      <c r="E7" s="107" t="s">
        <v>139</v>
      </c>
      <c r="F7" s="107" t="s">
        <v>141</v>
      </c>
      <c r="G7" s="103" t="s">
        <v>142</v>
      </c>
      <c r="H7" s="108">
        <v>8312</v>
      </c>
      <c r="I7" s="109">
        <v>0.69</v>
      </c>
      <c r="J7" s="193"/>
    </row>
    <row r="8" spans="2:10" x14ac:dyDescent="0.3">
      <c r="B8" s="107">
        <v>3</v>
      </c>
      <c r="C8" s="107" t="s">
        <v>143</v>
      </c>
      <c r="D8" s="102" t="s">
        <v>144</v>
      </c>
      <c r="E8" s="107" t="s">
        <v>143</v>
      </c>
      <c r="F8" s="107" t="s">
        <v>145</v>
      </c>
      <c r="G8" s="103" t="s">
        <v>146</v>
      </c>
      <c r="H8" s="108">
        <v>6203</v>
      </c>
      <c r="I8" s="109">
        <v>0.77</v>
      </c>
      <c r="J8" s="193"/>
    </row>
    <row r="9" spans="2:10" x14ac:dyDescent="0.3">
      <c r="B9" s="107">
        <v>4</v>
      </c>
      <c r="C9" s="107" t="s">
        <v>143</v>
      </c>
      <c r="D9" s="102" t="s">
        <v>147</v>
      </c>
      <c r="E9" s="107" t="s">
        <v>143</v>
      </c>
      <c r="F9" s="107" t="s">
        <v>148</v>
      </c>
      <c r="G9" s="103" t="s">
        <v>149</v>
      </c>
      <c r="H9" s="108">
        <v>5111</v>
      </c>
      <c r="I9" s="109">
        <v>0.21</v>
      </c>
    </row>
    <row r="10" spans="2:10" x14ac:dyDescent="0.3">
      <c r="B10" s="107">
        <v>5</v>
      </c>
      <c r="C10" s="107" t="s">
        <v>150</v>
      </c>
      <c r="D10" s="102" t="s">
        <v>151</v>
      </c>
      <c r="E10" s="107" t="s">
        <v>150</v>
      </c>
      <c r="F10" s="107" t="s">
        <v>152</v>
      </c>
      <c r="G10" s="103" t="s">
        <v>153</v>
      </c>
      <c r="H10" s="108">
        <v>9422</v>
      </c>
      <c r="I10" s="109">
        <v>0.72</v>
      </c>
    </row>
    <row r="11" spans="2:10" x14ac:dyDescent="0.3">
      <c r="B11" s="107">
        <v>6</v>
      </c>
      <c r="C11" s="107" t="s">
        <v>154</v>
      </c>
      <c r="D11" s="102" t="s">
        <v>128</v>
      </c>
      <c r="E11" s="107" t="s">
        <v>154</v>
      </c>
      <c r="F11" s="107" t="s">
        <v>155</v>
      </c>
      <c r="G11" s="103" t="s">
        <v>156</v>
      </c>
      <c r="H11" s="108">
        <v>9447</v>
      </c>
      <c r="I11" s="109">
        <v>0.28999999999999998</v>
      </c>
    </row>
    <row r="12" spans="2:10" x14ac:dyDescent="0.3">
      <c r="B12" s="107">
        <v>7</v>
      </c>
      <c r="C12" s="107" t="s">
        <v>157</v>
      </c>
      <c r="D12" s="102" t="s">
        <v>158</v>
      </c>
      <c r="E12" s="107" t="s">
        <v>157</v>
      </c>
      <c r="F12" s="107" t="s">
        <v>159</v>
      </c>
      <c r="G12" s="103" t="s">
        <v>160</v>
      </c>
      <c r="H12" s="108">
        <v>8198</v>
      </c>
      <c r="I12" s="109">
        <v>0.73</v>
      </c>
    </row>
    <row r="13" spans="2:10" x14ac:dyDescent="0.3">
      <c r="B13" s="107">
        <v>8</v>
      </c>
      <c r="C13" s="107" t="s">
        <v>161</v>
      </c>
      <c r="D13" s="102" t="s">
        <v>162</v>
      </c>
      <c r="E13" s="107" t="s">
        <v>161</v>
      </c>
      <c r="F13" s="107" t="s">
        <v>163</v>
      </c>
      <c r="G13" s="103" t="s">
        <v>164</v>
      </c>
      <c r="H13" s="108">
        <v>5190</v>
      </c>
      <c r="I13" s="109">
        <v>0.28999999999999998</v>
      </c>
    </row>
    <row r="14" spans="2:10" x14ac:dyDescent="0.3">
      <c r="B14" s="107">
        <v>9</v>
      </c>
      <c r="C14" s="107" t="s">
        <v>165</v>
      </c>
      <c r="D14" s="102" t="s">
        <v>166</v>
      </c>
      <c r="E14" s="107" t="s">
        <v>165</v>
      </c>
      <c r="F14" s="107" t="s">
        <v>167</v>
      </c>
      <c r="G14" s="103" t="s">
        <v>168</v>
      </c>
      <c r="H14" s="108">
        <v>5496</v>
      </c>
      <c r="I14" s="109">
        <v>0.53</v>
      </c>
    </row>
    <row r="15" spans="2:10" x14ac:dyDescent="0.3">
      <c r="B15" s="107">
        <v>10</v>
      </c>
      <c r="C15" s="107" t="s">
        <v>169</v>
      </c>
      <c r="D15" s="102" t="s">
        <v>170</v>
      </c>
      <c r="E15" s="107" t="s">
        <v>169</v>
      </c>
      <c r="F15" s="107" t="s">
        <v>171</v>
      </c>
      <c r="G15" s="103" t="s">
        <v>172</v>
      </c>
      <c r="H15" s="108">
        <v>7536</v>
      </c>
      <c r="I15" s="109">
        <v>0.28999999999999998</v>
      </c>
    </row>
    <row r="16" spans="2:10" x14ac:dyDescent="0.3">
      <c r="B16" s="107">
        <v>11</v>
      </c>
      <c r="C16" s="107" t="s">
        <v>173</v>
      </c>
      <c r="D16" s="102" t="s">
        <v>174</v>
      </c>
      <c r="E16" s="107" t="s">
        <v>173</v>
      </c>
      <c r="F16" s="107" t="s">
        <v>175</v>
      </c>
      <c r="G16" s="103" t="s">
        <v>176</v>
      </c>
      <c r="H16" s="108">
        <v>7567</v>
      </c>
      <c r="I16" s="109">
        <v>0.25</v>
      </c>
    </row>
    <row r="17" spans="2:9" x14ac:dyDescent="0.3">
      <c r="B17" s="107">
        <v>12</v>
      </c>
      <c r="C17" s="107" t="s">
        <v>161</v>
      </c>
      <c r="D17" s="102" t="s">
        <v>177</v>
      </c>
      <c r="E17" s="107" t="s">
        <v>161</v>
      </c>
      <c r="F17" s="107" t="s">
        <v>178</v>
      </c>
      <c r="G17" s="103" t="s">
        <v>179</v>
      </c>
      <c r="H17" s="108">
        <v>6863</v>
      </c>
      <c r="I17" s="109">
        <v>0.76</v>
      </c>
    </row>
    <row r="18" spans="2:9" x14ac:dyDescent="0.3">
      <c r="B18" s="107">
        <v>13</v>
      </c>
      <c r="C18" s="107" t="s">
        <v>180</v>
      </c>
      <c r="D18" s="102" t="s">
        <v>181</v>
      </c>
      <c r="E18" s="107" t="s">
        <v>180</v>
      </c>
      <c r="F18" s="107" t="s">
        <v>182</v>
      </c>
      <c r="G18" s="103" t="s">
        <v>183</v>
      </c>
      <c r="H18" s="108">
        <v>8911</v>
      </c>
      <c r="I18" s="109">
        <v>0.52</v>
      </c>
    </row>
    <row r="19" spans="2:9" x14ac:dyDescent="0.3">
      <c r="B19" s="107">
        <v>14</v>
      </c>
      <c r="C19" s="107" t="s">
        <v>169</v>
      </c>
      <c r="D19" s="102" t="s">
        <v>184</v>
      </c>
      <c r="E19" s="107" t="s">
        <v>169</v>
      </c>
      <c r="F19" s="107" t="s">
        <v>185</v>
      </c>
      <c r="G19" s="103" t="s">
        <v>186</v>
      </c>
      <c r="H19" s="108">
        <v>7371</v>
      </c>
      <c r="I19" s="109">
        <v>0.48</v>
      </c>
    </row>
    <row r="20" spans="2:9" x14ac:dyDescent="0.3">
      <c r="B20" s="107">
        <v>15</v>
      </c>
      <c r="C20" s="107" t="s">
        <v>169</v>
      </c>
      <c r="D20" s="102" t="s">
        <v>187</v>
      </c>
      <c r="E20" s="107" t="s">
        <v>169</v>
      </c>
      <c r="F20" s="107" t="s">
        <v>188</v>
      </c>
      <c r="G20" s="103" t="s">
        <v>189</v>
      </c>
      <c r="H20" s="108">
        <v>9998</v>
      </c>
      <c r="I20" s="109">
        <v>0.89</v>
      </c>
    </row>
    <row r="21" spans="2:9" x14ac:dyDescent="0.3">
      <c r="B21" s="107">
        <v>16</v>
      </c>
      <c r="C21" s="107" t="s">
        <v>190</v>
      </c>
      <c r="D21" s="102" t="s">
        <v>191</v>
      </c>
      <c r="E21" s="107" t="s">
        <v>190</v>
      </c>
      <c r="F21" s="107" t="s">
        <v>192</v>
      </c>
      <c r="G21" s="103" t="s">
        <v>172</v>
      </c>
      <c r="H21" s="108">
        <v>7964</v>
      </c>
      <c r="I21" s="109">
        <v>0.3</v>
      </c>
    </row>
    <row r="22" spans="2:9" x14ac:dyDescent="0.3">
      <c r="B22" s="107">
        <v>17</v>
      </c>
      <c r="C22" s="107" t="s">
        <v>190</v>
      </c>
      <c r="D22" s="102" t="s">
        <v>193</v>
      </c>
      <c r="E22" s="107" t="s">
        <v>190</v>
      </c>
      <c r="F22" s="107" t="s">
        <v>194</v>
      </c>
      <c r="G22" s="103" t="s">
        <v>195</v>
      </c>
      <c r="H22" s="108">
        <v>9782</v>
      </c>
      <c r="I22" s="109">
        <v>0.5</v>
      </c>
    </row>
    <row r="23" spans="2:9" x14ac:dyDescent="0.3">
      <c r="B23" s="107">
        <v>18</v>
      </c>
      <c r="C23" s="107" t="s">
        <v>157</v>
      </c>
      <c r="D23" s="102" t="s">
        <v>196</v>
      </c>
      <c r="E23" s="107" t="s">
        <v>157</v>
      </c>
      <c r="F23" s="107" t="s">
        <v>197</v>
      </c>
      <c r="G23" s="103" t="s">
        <v>198</v>
      </c>
      <c r="H23" s="108">
        <v>8054</v>
      </c>
      <c r="I23" s="109">
        <v>0.34</v>
      </c>
    </row>
    <row r="24" spans="2:9" x14ac:dyDescent="0.3">
      <c r="B24" s="107">
        <v>19</v>
      </c>
      <c r="C24" s="107" t="s">
        <v>161</v>
      </c>
      <c r="D24" s="102" t="s">
        <v>199</v>
      </c>
      <c r="E24" s="107" t="s">
        <v>161</v>
      </c>
      <c r="F24" s="107" t="s">
        <v>200</v>
      </c>
      <c r="G24" s="103" t="s">
        <v>201</v>
      </c>
      <c r="H24" s="108">
        <v>6745</v>
      </c>
      <c r="I24" s="109">
        <v>0.22</v>
      </c>
    </row>
    <row r="25" spans="2:9" x14ac:dyDescent="0.3">
      <c r="B25" s="107">
        <v>20</v>
      </c>
      <c r="C25" s="107" t="s">
        <v>202</v>
      </c>
      <c r="D25" s="102" t="s">
        <v>203</v>
      </c>
      <c r="E25" s="107" t="s">
        <v>202</v>
      </c>
      <c r="F25" s="107" t="s">
        <v>204</v>
      </c>
      <c r="G25" s="103" t="s">
        <v>205</v>
      </c>
      <c r="H25" s="108">
        <v>8678</v>
      </c>
      <c r="I25" s="109">
        <v>0.78</v>
      </c>
    </row>
    <row r="26" spans="2:9" x14ac:dyDescent="0.3">
      <c r="B26" s="107">
        <v>21</v>
      </c>
      <c r="C26" s="107" t="s">
        <v>190</v>
      </c>
      <c r="D26" s="102" t="s">
        <v>206</v>
      </c>
      <c r="E26" s="107" t="s">
        <v>190</v>
      </c>
      <c r="F26" s="107" t="s">
        <v>207</v>
      </c>
      <c r="G26" s="103" t="s">
        <v>208</v>
      </c>
      <c r="H26" s="108">
        <v>9258</v>
      </c>
      <c r="I26" s="109">
        <v>0.28999999999999998</v>
      </c>
    </row>
    <row r="27" spans="2:9" x14ac:dyDescent="0.3">
      <c r="B27" s="107">
        <v>22</v>
      </c>
      <c r="C27" s="107" t="s">
        <v>157</v>
      </c>
      <c r="D27" s="102" t="s">
        <v>209</v>
      </c>
      <c r="E27" s="107" t="s">
        <v>157</v>
      </c>
      <c r="F27" s="107" t="s">
        <v>210</v>
      </c>
      <c r="G27" s="103" t="s">
        <v>211</v>
      </c>
      <c r="H27" s="108">
        <v>9221</v>
      </c>
      <c r="I27" s="109">
        <v>0.68</v>
      </c>
    </row>
    <row r="28" spans="2:9" x14ac:dyDescent="0.3">
      <c r="B28" s="107">
        <v>23</v>
      </c>
      <c r="C28" s="107" t="s">
        <v>212</v>
      </c>
      <c r="D28" s="102" t="s">
        <v>213</v>
      </c>
      <c r="E28" s="107" t="s">
        <v>212</v>
      </c>
      <c r="F28" s="107" t="s">
        <v>214</v>
      </c>
      <c r="G28" s="103" t="s">
        <v>215</v>
      </c>
      <c r="H28" s="108">
        <v>7472</v>
      </c>
      <c r="I28" s="109">
        <v>0.39</v>
      </c>
    </row>
    <row r="29" spans="2:9" x14ac:dyDescent="0.3">
      <c r="B29" s="107">
        <v>24</v>
      </c>
      <c r="C29" s="107" t="s">
        <v>216</v>
      </c>
      <c r="D29" s="102" t="s">
        <v>217</v>
      </c>
      <c r="E29" s="107" t="s">
        <v>216</v>
      </c>
      <c r="F29" s="107" t="s">
        <v>218</v>
      </c>
      <c r="G29" s="103" t="s">
        <v>219</v>
      </c>
      <c r="H29" s="108">
        <v>8911</v>
      </c>
      <c r="I29" s="109">
        <v>0.55000000000000004</v>
      </c>
    </row>
    <row r="30" spans="2:9" x14ac:dyDescent="0.3">
      <c r="B30" s="107">
        <v>25</v>
      </c>
      <c r="C30" s="107" t="s">
        <v>154</v>
      </c>
      <c r="D30" s="102" t="s">
        <v>220</v>
      </c>
      <c r="E30" s="107" t="s">
        <v>154</v>
      </c>
      <c r="F30" s="107" t="s">
        <v>221</v>
      </c>
      <c r="G30" s="103" t="s">
        <v>222</v>
      </c>
      <c r="H30" s="108">
        <v>8308</v>
      </c>
      <c r="I30" s="109">
        <v>0.56000000000000005</v>
      </c>
    </row>
    <row r="31" spans="2:9" x14ac:dyDescent="0.3">
      <c r="B31" s="107">
        <v>26</v>
      </c>
      <c r="C31" s="107" t="s">
        <v>223</v>
      </c>
      <c r="D31" s="102" t="s">
        <v>224</v>
      </c>
      <c r="E31" s="107" t="s">
        <v>223</v>
      </c>
      <c r="F31" s="107" t="s">
        <v>225</v>
      </c>
      <c r="G31" s="103" t="s">
        <v>226</v>
      </c>
      <c r="H31" s="108">
        <v>8751</v>
      </c>
      <c r="I31" s="109">
        <v>0.73</v>
      </c>
    </row>
    <row r="32" spans="2:9" x14ac:dyDescent="0.3">
      <c r="B32" s="107">
        <v>27</v>
      </c>
      <c r="C32" s="107" t="s">
        <v>190</v>
      </c>
      <c r="D32" s="102" t="s">
        <v>227</v>
      </c>
      <c r="E32" s="107" t="s">
        <v>190</v>
      </c>
      <c r="F32" s="107" t="s">
        <v>228</v>
      </c>
      <c r="G32" s="103" t="s">
        <v>229</v>
      </c>
      <c r="H32" s="108">
        <v>8926</v>
      </c>
      <c r="I32" s="109">
        <v>0.26</v>
      </c>
    </row>
    <row r="33" spans="2:9" x14ac:dyDescent="0.3">
      <c r="B33" s="107">
        <v>28</v>
      </c>
      <c r="C33" s="107" t="s">
        <v>173</v>
      </c>
      <c r="D33" s="102" t="s">
        <v>230</v>
      </c>
      <c r="E33" s="107" t="s">
        <v>173</v>
      </c>
      <c r="F33" s="107" t="s">
        <v>231</v>
      </c>
      <c r="G33" s="103" t="s">
        <v>232</v>
      </c>
      <c r="H33" s="108">
        <v>9436</v>
      </c>
      <c r="I33" s="109">
        <v>0.65</v>
      </c>
    </row>
    <row r="34" spans="2:9" x14ac:dyDescent="0.3">
      <c r="B34" s="107">
        <v>29</v>
      </c>
      <c r="C34" s="107" t="s">
        <v>169</v>
      </c>
      <c r="D34" s="102" t="s">
        <v>233</v>
      </c>
      <c r="E34" s="107" t="s">
        <v>169</v>
      </c>
      <c r="F34" s="107" t="s">
        <v>234</v>
      </c>
      <c r="G34" s="103" t="s">
        <v>235</v>
      </c>
      <c r="H34" s="108">
        <v>6604</v>
      </c>
      <c r="I34" s="109">
        <v>0.86</v>
      </c>
    </row>
    <row r="35" spans="2:9" x14ac:dyDescent="0.3">
      <c r="B35" s="107">
        <v>30</v>
      </c>
      <c r="C35" s="107" t="s">
        <v>169</v>
      </c>
      <c r="D35" s="102" t="s">
        <v>236</v>
      </c>
      <c r="E35" s="107" t="s">
        <v>169</v>
      </c>
      <c r="F35" s="107" t="s">
        <v>237</v>
      </c>
      <c r="G35" s="103" t="s">
        <v>238</v>
      </c>
      <c r="H35" s="108">
        <v>7126</v>
      </c>
      <c r="I35" s="109">
        <v>0.47</v>
      </c>
    </row>
    <row r="36" spans="2:9" x14ac:dyDescent="0.3">
      <c r="B36" s="107">
        <v>31</v>
      </c>
      <c r="C36" s="107" t="s">
        <v>239</v>
      </c>
      <c r="D36" s="102" t="s">
        <v>240</v>
      </c>
      <c r="E36" s="107" t="s">
        <v>239</v>
      </c>
      <c r="F36" s="107" t="s">
        <v>241</v>
      </c>
      <c r="G36" s="103" t="s">
        <v>242</v>
      </c>
      <c r="H36" s="108">
        <v>7217</v>
      </c>
      <c r="I36" s="109">
        <v>0.75</v>
      </c>
    </row>
    <row r="37" spans="2:9" x14ac:dyDescent="0.3">
      <c r="B37" s="107">
        <v>32</v>
      </c>
      <c r="C37" s="107" t="s">
        <v>243</v>
      </c>
      <c r="D37" s="102" t="s">
        <v>244</v>
      </c>
      <c r="E37" s="107" t="s">
        <v>243</v>
      </c>
      <c r="F37" s="107" t="s">
        <v>245</v>
      </c>
      <c r="G37" s="103" t="s">
        <v>246</v>
      </c>
      <c r="H37" s="108">
        <v>5710</v>
      </c>
      <c r="I37" s="109">
        <v>0.25</v>
      </c>
    </row>
    <row r="38" spans="2:9" x14ac:dyDescent="0.3">
      <c r="B38" s="107">
        <v>33</v>
      </c>
      <c r="C38" s="107" t="s">
        <v>139</v>
      </c>
      <c r="D38" s="102" t="s">
        <v>247</v>
      </c>
      <c r="E38" s="107" t="s">
        <v>139</v>
      </c>
      <c r="F38" s="107" t="s">
        <v>248</v>
      </c>
      <c r="G38" s="103" t="s">
        <v>249</v>
      </c>
      <c r="H38" s="108">
        <v>5496</v>
      </c>
      <c r="I38" s="109">
        <v>0.82</v>
      </c>
    </row>
    <row r="39" spans="2:9" x14ac:dyDescent="0.3">
      <c r="B39" s="107">
        <v>34</v>
      </c>
      <c r="C39" s="107" t="s">
        <v>250</v>
      </c>
      <c r="D39" s="102" t="s">
        <v>251</v>
      </c>
      <c r="E39" s="107" t="s">
        <v>250</v>
      </c>
      <c r="F39" s="107" t="s">
        <v>252</v>
      </c>
      <c r="G39" s="103" t="s">
        <v>253</v>
      </c>
      <c r="H39" s="108">
        <v>7376</v>
      </c>
      <c r="I39" s="109">
        <v>0.63</v>
      </c>
    </row>
    <row r="40" spans="2:9" x14ac:dyDescent="0.3">
      <c r="B40" s="107">
        <v>35</v>
      </c>
      <c r="C40" s="107" t="s">
        <v>139</v>
      </c>
      <c r="D40" s="102" t="s">
        <v>254</v>
      </c>
      <c r="E40" s="107" t="s">
        <v>139</v>
      </c>
      <c r="F40" s="107" t="s">
        <v>255</v>
      </c>
      <c r="G40" s="103" t="s">
        <v>256</v>
      </c>
      <c r="H40" s="108">
        <v>6475</v>
      </c>
      <c r="I40" s="109">
        <v>0.36</v>
      </c>
    </row>
    <row r="41" spans="2:9" x14ac:dyDescent="0.3">
      <c r="B41" s="107">
        <v>36</v>
      </c>
      <c r="C41" s="107" t="s">
        <v>157</v>
      </c>
      <c r="D41" s="102" t="s">
        <v>257</v>
      </c>
      <c r="E41" s="107" t="s">
        <v>157</v>
      </c>
      <c r="F41" s="107" t="s">
        <v>258</v>
      </c>
      <c r="G41" s="103" t="s">
        <v>259</v>
      </c>
      <c r="H41" s="108">
        <v>6965</v>
      </c>
      <c r="I41" s="109">
        <v>0.38</v>
      </c>
    </row>
    <row r="42" spans="2:9" x14ac:dyDescent="0.3">
      <c r="B42" s="107">
        <v>37</v>
      </c>
      <c r="C42" s="107" t="s">
        <v>157</v>
      </c>
      <c r="D42" s="102" t="s">
        <v>260</v>
      </c>
      <c r="E42" s="107" t="s">
        <v>157</v>
      </c>
      <c r="F42" s="107" t="s">
        <v>261</v>
      </c>
      <c r="G42" s="103" t="s">
        <v>262</v>
      </c>
      <c r="H42" s="108">
        <v>7069</v>
      </c>
      <c r="I42" s="109">
        <v>0.38</v>
      </c>
    </row>
    <row r="43" spans="2:9" x14ac:dyDescent="0.3">
      <c r="B43" s="107">
        <v>38</v>
      </c>
      <c r="C43" s="107" t="s">
        <v>263</v>
      </c>
      <c r="D43" s="102" t="s">
        <v>264</v>
      </c>
      <c r="E43" s="107" t="s">
        <v>263</v>
      </c>
      <c r="F43" s="107" t="s">
        <v>265</v>
      </c>
      <c r="G43" s="103" t="s">
        <v>266</v>
      </c>
      <c r="H43" s="108">
        <v>6800</v>
      </c>
      <c r="I43" s="109">
        <v>0.69</v>
      </c>
    </row>
    <row r="44" spans="2:9" x14ac:dyDescent="0.3">
      <c r="B44" s="107">
        <v>39</v>
      </c>
      <c r="C44" s="107" t="s">
        <v>157</v>
      </c>
      <c r="D44" s="102" t="s">
        <v>267</v>
      </c>
      <c r="E44" s="107" t="s">
        <v>157</v>
      </c>
      <c r="F44" s="107" t="s">
        <v>268</v>
      </c>
      <c r="G44" s="103" t="s">
        <v>269</v>
      </c>
      <c r="H44" s="108">
        <v>5448</v>
      </c>
      <c r="I44" s="109">
        <v>0.56999999999999995</v>
      </c>
    </row>
    <row r="45" spans="2:9" x14ac:dyDescent="0.3">
      <c r="B45" s="107">
        <v>40</v>
      </c>
      <c r="C45" s="107" t="s">
        <v>270</v>
      </c>
      <c r="D45" s="102" t="s">
        <v>271</v>
      </c>
      <c r="E45" s="107" t="s">
        <v>270</v>
      </c>
      <c r="F45" s="107" t="s">
        <v>272</v>
      </c>
      <c r="G45" s="103" t="s">
        <v>273</v>
      </c>
      <c r="H45" s="108">
        <v>8611</v>
      </c>
      <c r="I45" s="109">
        <v>0.35</v>
      </c>
    </row>
    <row r="46" spans="2:9" x14ac:dyDescent="0.3">
      <c r="B46" s="107">
        <v>41</v>
      </c>
      <c r="C46" s="107" t="s">
        <v>150</v>
      </c>
      <c r="D46" s="102" t="s">
        <v>274</v>
      </c>
      <c r="E46" s="107" t="s">
        <v>150</v>
      </c>
      <c r="F46" s="107" t="s">
        <v>275</v>
      </c>
      <c r="G46" s="103" t="s">
        <v>276</v>
      </c>
      <c r="H46" s="108">
        <v>5471</v>
      </c>
      <c r="I46" s="109">
        <v>0.86</v>
      </c>
    </row>
    <row r="47" spans="2:9" x14ac:dyDescent="0.3">
      <c r="B47" s="107">
        <v>42</v>
      </c>
      <c r="C47" s="107" t="s">
        <v>157</v>
      </c>
      <c r="D47" s="102" t="s">
        <v>277</v>
      </c>
      <c r="E47" s="107" t="s">
        <v>157</v>
      </c>
      <c r="F47" s="107" t="s">
        <v>278</v>
      </c>
      <c r="G47" s="103" t="s">
        <v>279</v>
      </c>
      <c r="H47" s="108">
        <v>8515</v>
      </c>
      <c r="I47" s="109">
        <v>0.48</v>
      </c>
    </row>
    <row r="48" spans="2:9" x14ac:dyDescent="0.3">
      <c r="B48" s="107">
        <v>43</v>
      </c>
      <c r="C48" s="107" t="s">
        <v>280</v>
      </c>
      <c r="D48" s="102" t="s">
        <v>281</v>
      </c>
      <c r="E48" s="107" t="s">
        <v>280</v>
      </c>
      <c r="F48" s="107" t="s">
        <v>282</v>
      </c>
      <c r="G48" s="103" t="s">
        <v>283</v>
      </c>
      <c r="H48" s="108">
        <v>8943</v>
      </c>
      <c r="I48" s="109">
        <v>0.49</v>
      </c>
    </row>
    <row r="49" spans="2:9" x14ac:dyDescent="0.3">
      <c r="B49" s="107">
        <v>44</v>
      </c>
      <c r="C49" s="107" t="s">
        <v>284</v>
      </c>
      <c r="D49" s="102" t="s">
        <v>285</v>
      </c>
      <c r="E49" s="107" t="s">
        <v>284</v>
      </c>
      <c r="F49" s="107" t="s">
        <v>286</v>
      </c>
      <c r="G49" s="103" t="s">
        <v>287</v>
      </c>
      <c r="H49" s="108">
        <v>8510</v>
      </c>
      <c r="I49" s="109">
        <v>0.68</v>
      </c>
    </row>
    <row r="50" spans="2:9" x14ac:dyDescent="0.3">
      <c r="B50" s="107">
        <v>45</v>
      </c>
      <c r="C50" s="107" t="s">
        <v>157</v>
      </c>
      <c r="D50" s="102" t="s">
        <v>288</v>
      </c>
      <c r="E50" s="107" t="s">
        <v>157</v>
      </c>
      <c r="F50" s="107" t="s">
        <v>289</v>
      </c>
      <c r="G50" s="103" t="s">
        <v>290</v>
      </c>
      <c r="H50" s="108">
        <v>8719</v>
      </c>
      <c r="I50" s="109">
        <v>0.86</v>
      </c>
    </row>
    <row r="52" spans="2:9" x14ac:dyDescent="0.3">
      <c r="F52" s="185"/>
      <c r="G52" s="186"/>
    </row>
    <row r="53" spans="2:9" ht="15.6" x14ac:dyDescent="0.3">
      <c r="C53" s="110" t="s">
        <v>291</v>
      </c>
      <c r="D53" s="102" t="str">
        <f>INDEX($B$6:$I$50,MATCH(G53,G6:G50,0),3)</f>
        <v>DR11616 MD</v>
      </c>
      <c r="F53" s="187" t="s">
        <v>292</v>
      </c>
      <c r="G53" s="111" t="s">
        <v>153</v>
      </c>
      <c r="H53" s="112" t="s">
        <v>293</v>
      </c>
      <c r="I53" s="113">
        <f>INDEX($B$6:$I$50,MATCH(G53,G6:G50,0),8)</f>
        <v>0.72</v>
      </c>
    </row>
    <row r="54" spans="2:9" x14ac:dyDescent="0.3">
      <c r="C54" s="115" t="s">
        <v>31</v>
      </c>
      <c r="D54" s="191">
        <f>VLOOKUP(D53,D6:I50,6,TRUE)</f>
        <v>0.72</v>
      </c>
      <c r="F54" s="185"/>
      <c r="G54" s="186"/>
      <c r="H54" s="115" t="s">
        <v>31</v>
      </c>
      <c r="I54" s="191">
        <f>VLOOKUP(G53,G6:I50,3,TRUE)</f>
        <v>0.72</v>
      </c>
    </row>
    <row r="55" spans="2:9" x14ac:dyDescent="0.3">
      <c r="G55" s="99"/>
    </row>
  </sheetData>
  <sheetProtection algorithmName="SHA-512" hashValue="bAe+20ZsY6l73EaRt9GKKO/NjHjhn+2XqDrX7I+UavMf3GI+K5X2z4R4UJyqYgh8VRYKOY3yZs+xkGEtUDeYtA==" saltValue="ngDnakGwJrH2LU1OrSnMxA==" spinCount="100000" sheet="1" objects="1" scenarios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2:G20"/>
  <sheetViews>
    <sheetView showGridLines="0" zoomScale="115" zoomScaleNormal="115" workbookViewId="0">
      <selection activeCell="B3" sqref="B3"/>
    </sheetView>
  </sheetViews>
  <sheetFormatPr defaultColWidth="9.109375" defaultRowHeight="14.4" x14ac:dyDescent="0.3"/>
  <cols>
    <col min="1" max="1" width="9.109375" style="94"/>
    <col min="2" max="2" width="3.44140625" style="94" bestFit="1" customWidth="1"/>
    <col min="3" max="3" width="20.33203125" style="94" bestFit="1" customWidth="1"/>
    <col min="4" max="7" width="20.6640625" style="94" customWidth="1"/>
    <col min="8" max="16384" width="9.109375" style="94"/>
  </cols>
  <sheetData>
    <row r="2" spans="2:7" s="86" customFormat="1" ht="17.399999999999999" x14ac:dyDescent="0.3">
      <c r="B2" s="26" t="s">
        <v>565</v>
      </c>
      <c r="C2" s="26"/>
      <c r="D2" s="26"/>
    </row>
    <row r="3" spans="2:7" s="86" customFormat="1" x14ac:dyDescent="0.3"/>
    <row r="4" spans="2:7" s="89" customFormat="1" ht="29.4" thickBot="1" x14ac:dyDescent="0.35">
      <c r="B4" s="87" t="s">
        <v>101</v>
      </c>
      <c r="C4" s="87" t="s">
        <v>102</v>
      </c>
      <c r="D4" s="88" t="s">
        <v>103</v>
      </c>
      <c r="E4" s="88" t="s">
        <v>104</v>
      </c>
      <c r="F4" s="88" t="s">
        <v>105</v>
      </c>
    </row>
    <row r="5" spans="2:7" ht="15" thickBot="1" x14ac:dyDescent="0.35">
      <c r="B5" s="90">
        <v>1</v>
      </c>
      <c r="C5" s="91" t="s">
        <v>106</v>
      </c>
      <c r="D5" s="92" t="s">
        <v>6</v>
      </c>
      <c r="E5" s="93" t="s">
        <v>107</v>
      </c>
      <c r="F5" s="192" t="str">
        <f>INDEX($D$15:$G$20,MATCH(D5,$C$15:$C$20,0),MATCH(E5,$D$14:$G$14,0))</f>
        <v>III</v>
      </c>
    </row>
    <row r="6" spans="2:7" ht="15" thickBot="1" x14ac:dyDescent="0.35">
      <c r="B6" s="90">
        <v>2</v>
      </c>
      <c r="C6" s="91" t="s">
        <v>108</v>
      </c>
      <c r="D6" s="92" t="s">
        <v>63</v>
      </c>
      <c r="E6" s="93" t="s">
        <v>107</v>
      </c>
      <c r="F6" s="192" t="str">
        <f t="shared" ref="F6:F11" si="0">INDEX($D$15:$G$20,MATCH(D6,$C$15:$C$20,0),MATCH(E6,$D$14:$G$14,0))</f>
        <v>V</v>
      </c>
    </row>
    <row r="7" spans="2:7" ht="15" thickBot="1" x14ac:dyDescent="0.35">
      <c r="B7" s="90">
        <v>3</v>
      </c>
      <c r="C7" s="91" t="s">
        <v>109</v>
      </c>
      <c r="D7" s="92" t="s">
        <v>9</v>
      </c>
      <c r="E7" s="93" t="s">
        <v>110</v>
      </c>
      <c r="F7" s="192" t="str">
        <f t="shared" si="0"/>
        <v>III</v>
      </c>
    </row>
    <row r="8" spans="2:7" ht="15" thickBot="1" x14ac:dyDescent="0.35">
      <c r="B8" s="90">
        <v>4</v>
      </c>
      <c r="C8" s="91" t="s">
        <v>56</v>
      </c>
      <c r="D8" s="92" t="s">
        <v>111</v>
      </c>
      <c r="E8" s="93" t="s">
        <v>112</v>
      </c>
      <c r="F8" s="192" t="str">
        <f t="shared" si="0"/>
        <v>I</v>
      </c>
    </row>
    <row r="9" spans="2:7" ht="15" thickBot="1" x14ac:dyDescent="0.35">
      <c r="B9" s="90">
        <v>5</v>
      </c>
      <c r="C9" s="91" t="s">
        <v>113</v>
      </c>
      <c r="D9" s="92" t="s">
        <v>114</v>
      </c>
      <c r="E9" s="93" t="s">
        <v>115</v>
      </c>
      <c r="F9" s="192" t="str">
        <f t="shared" si="0"/>
        <v>III</v>
      </c>
    </row>
    <row r="10" spans="2:7" ht="15" thickBot="1" x14ac:dyDescent="0.35">
      <c r="B10" s="90">
        <v>6</v>
      </c>
      <c r="C10" s="91" t="s">
        <v>116</v>
      </c>
      <c r="D10" s="92" t="s">
        <v>114</v>
      </c>
      <c r="E10" s="93" t="s">
        <v>110</v>
      </c>
      <c r="F10" s="192" t="str">
        <f t="shared" si="0"/>
        <v>I</v>
      </c>
    </row>
    <row r="11" spans="2:7" x14ac:dyDescent="0.3">
      <c r="B11" s="90">
        <v>7</v>
      </c>
      <c r="C11" s="91" t="s">
        <v>117</v>
      </c>
      <c r="D11" s="92" t="s">
        <v>118</v>
      </c>
      <c r="E11" s="93" t="s">
        <v>112</v>
      </c>
      <c r="F11" s="192" t="str">
        <f t="shared" si="0"/>
        <v>VII</v>
      </c>
    </row>
    <row r="13" spans="2:7" ht="15" thickBot="1" x14ac:dyDescent="0.35">
      <c r="C13" s="95" t="s">
        <v>119</v>
      </c>
    </row>
    <row r="14" spans="2:7" x14ac:dyDescent="0.3">
      <c r="C14" s="96" t="s">
        <v>564</v>
      </c>
      <c r="D14" s="93" t="s">
        <v>110</v>
      </c>
      <c r="E14" s="93" t="s">
        <v>107</v>
      </c>
      <c r="F14" s="93" t="s">
        <v>115</v>
      </c>
      <c r="G14" s="97" t="s">
        <v>112</v>
      </c>
    </row>
    <row r="15" spans="2:7" ht="15.6" x14ac:dyDescent="0.3">
      <c r="C15" s="114" t="s">
        <v>111</v>
      </c>
      <c r="D15" s="98" t="s">
        <v>120</v>
      </c>
      <c r="E15" s="98" t="s">
        <v>120</v>
      </c>
      <c r="F15" s="98" t="s">
        <v>120</v>
      </c>
      <c r="G15" s="98" t="s">
        <v>120</v>
      </c>
    </row>
    <row r="16" spans="2:7" ht="15.6" x14ac:dyDescent="0.3">
      <c r="C16" s="114" t="s">
        <v>114</v>
      </c>
      <c r="D16" s="98" t="s">
        <v>120</v>
      </c>
      <c r="E16" s="98" t="s">
        <v>121</v>
      </c>
      <c r="F16" s="98" t="s">
        <v>122</v>
      </c>
      <c r="G16" s="98" t="s">
        <v>123</v>
      </c>
    </row>
    <row r="17" spans="3:7" ht="15.6" x14ac:dyDescent="0.3">
      <c r="C17" s="114" t="s">
        <v>6</v>
      </c>
      <c r="D17" s="98" t="s">
        <v>121</v>
      </c>
      <c r="E17" s="98" t="s">
        <v>122</v>
      </c>
      <c r="F17" s="98" t="s">
        <v>123</v>
      </c>
      <c r="G17" s="98" t="s">
        <v>123</v>
      </c>
    </row>
    <row r="18" spans="3:7" ht="15.6" x14ac:dyDescent="0.3">
      <c r="C18" s="114" t="s">
        <v>9</v>
      </c>
      <c r="D18" s="98" t="s">
        <v>122</v>
      </c>
      <c r="E18" s="98" t="s">
        <v>122</v>
      </c>
      <c r="F18" s="98" t="s">
        <v>123</v>
      </c>
      <c r="G18" s="98" t="s">
        <v>124</v>
      </c>
    </row>
    <row r="19" spans="3:7" ht="15.6" x14ac:dyDescent="0.3">
      <c r="C19" s="114" t="s">
        <v>63</v>
      </c>
      <c r="D19" s="98" t="s">
        <v>123</v>
      </c>
      <c r="E19" s="98" t="s">
        <v>124</v>
      </c>
      <c r="F19" s="98" t="s">
        <v>125</v>
      </c>
      <c r="G19" s="98" t="s">
        <v>125</v>
      </c>
    </row>
    <row r="20" spans="3:7" ht="15.6" x14ac:dyDescent="0.3">
      <c r="C20" s="114" t="s">
        <v>118</v>
      </c>
      <c r="D20" s="98" t="s">
        <v>124</v>
      </c>
      <c r="E20" s="98" t="s">
        <v>126</v>
      </c>
      <c r="F20" s="98" t="s">
        <v>126</v>
      </c>
      <c r="G20" s="98" t="s">
        <v>126</v>
      </c>
    </row>
  </sheetData>
  <sheetProtection algorithmName="SHA-512" hashValue="PF4tx/TQrJPiusIlai28ehHuwvJ7FJzQP9Nuwyn3I6XDVMLHixO2QDx8yuLkW/C7y8kv0mHDXjOW+e5rHmm0HA==" saltValue="NLjUD9F6iB5GMIQtefVy5A==" spinCount="100000" sheet="1" objects="1" scenarios="1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B2:H65"/>
  <sheetViews>
    <sheetView showGridLines="0" topLeftCell="A36" zoomScale="98" zoomScaleNormal="98" workbookViewId="0">
      <selection activeCell="G5" sqref="G5:H65"/>
    </sheetView>
  </sheetViews>
  <sheetFormatPr defaultColWidth="9.109375" defaultRowHeight="13.2" x14ac:dyDescent="0.25"/>
  <cols>
    <col min="1" max="1" width="9.109375" style="128"/>
    <col min="2" max="2" width="13.5546875" style="128" customWidth="1"/>
    <col min="3" max="3" width="13.5546875" style="127" customWidth="1"/>
    <col min="4" max="4" width="13.5546875" style="128" customWidth="1"/>
    <col min="5" max="6" width="9.109375" style="128"/>
    <col min="7" max="7" width="20.88671875" style="128" customWidth="1"/>
    <col min="8" max="8" width="21.109375" style="128" customWidth="1"/>
    <col min="9" max="16384" width="9.109375" style="128"/>
  </cols>
  <sheetData>
    <row r="2" spans="2:8" ht="15.6" x14ac:dyDescent="0.3">
      <c r="B2" s="126" t="s">
        <v>318</v>
      </c>
    </row>
    <row r="3" spans="2:8" ht="14.4" customHeight="1" x14ac:dyDescent="0.25">
      <c r="G3" s="201" t="s">
        <v>562</v>
      </c>
      <c r="H3" s="201" t="s">
        <v>563</v>
      </c>
    </row>
    <row r="4" spans="2:8" x14ac:dyDescent="0.25">
      <c r="B4" s="129" t="s">
        <v>319</v>
      </c>
      <c r="C4" s="130"/>
      <c r="D4" s="129" t="s">
        <v>320</v>
      </c>
      <c r="G4" s="202"/>
      <c r="H4" s="202"/>
    </row>
    <row r="5" spans="2:8" x14ac:dyDescent="0.25">
      <c r="B5" s="131" t="s">
        <v>321</v>
      </c>
      <c r="D5" s="131" t="s">
        <v>322</v>
      </c>
      <c r="G5" s="203" t="str">
        <f>IF(ISERROR(VLOOKUP(B5, D:D, 1, FALSE)), B5, "")</f>
        <v>Person 45</v>
      </c>
      <c r="H5" s="204" t="str">
        <f>IF(ISERROR(VLOOKUP(D5, B:B, 1, FALSE)), D5, "")</f>
        <v/>
      </c>
    </row>
    <row r="6" spans="2:8" x14ac:dyDescent="0.25">
      <c r="B6" s="131" t="s">
        <v>323</v>
      </c>
      <c r="D6" s="131" t="s">
        <v>324</v>
      </c>
      <c r="G6" s="203" t="str">
        <f t="shared" ref="G6:G65" si="0">IF(ISERROR(VLOOKUP(B6, D:D, 1, FALSE)), B6, "")</f>
        <v/>
      </c>
      <c r="H6" s="204" t="str">
        <f t="shared" ref="H6:H65" si="1">IF(ISERROR(VLOOKUP(D6, B:B, 1, FALSE)), D6, "")</f>
        <v>Person 29</v>
      </c>
    </row>
    <row r="7" spans="2:8" x14ac:dyDescent="0.25">
      <c r="B7" s="131" t="s">
        <v>325</v>
      </c>
      <c r="D7" s="131" t="s">
        <v>325</v>
      </c>
      <c r="G7" s="203" t="str">
        <f t="shared" si="0"/>
        <v/>
      </c>
      <c r="H7" s="204" t="str">
        <f t="shared" si="1"/>
        <v/>
      </c>
    </row>
    <row r="8" spans="2:8" x14ac:dyDescent="0.25">
      <c r="B8" s="131" t="s">
        <v>322</v>
      </c>
      <c r="D8" s="131" t="s">
        <v>326</v>
      </c>
      <c r="G8" s="203" t="str">
        <f t="shared" si="0"/>
        <v/>
      </c>
      <c r="H8" s="204" t="str">
        <f t="shared" si="1"/>
        <v/>
      </c>
    </row>
    <row r="9" spans="2:8" x14ac:dyDescent="0.25">
      <c r="B9" s="131" t="s">
        <v>327</v>
      </c>
      <c r="D9" s="131" t="s">
        <v>325</v>
      </c>
      <c r="G9" s="203" t="str">
        <f t="shared" si="0"/>
        <v/>
      </c>
      <c r="H9" s="204" t="str">
        <f t="shared" si="1"/>
        <v/>
      </c>
    </row>
    <row r="10" spans="2:8" x14ac:dyDescent="0.25">
      <c r="B10" s="131" t="s">
        <v>323</v>
      </c>
      <c r="D10" s="131" t="s">
        <v>328</v>
      </c>
      <c r="G10" s="203" t="str">
        <f t="shared" si="0"/>
        <v/>
      </c>
      <c r="H10" s="204" t="str">
        <f t="shared" si="1"/>
        <v/>
      </c>
    </row>
    <row r="11" spans="2:8" x14ac:dyDescent="0.25">
      <c r="B11" s="131" t="s">
        <v>329</v>
      </c>
      <c r="D11" s="131" t="s">
        <v>330</v>
      </c>
      <c r="G11" s="203" t="str">
        <f t="shared" si="0"/>
        <v>Person 41</v>
      </c>
      <c r="H11" s="204" t="str">
        <f t="shared" si="1"/>
        <v/>
      </c>
    </row>
    <row r="12" spans="2:8" x14ac:dyDescent="0.25">
      <c r="B12" s="131" t="s">
        <v>331</v>
      </c>
      <c r="D12" s="131" t="s">
        <v>327</v>
      </c>
      <c r="G12" s="203" t="str">
        <f t="shared" si="0"/>
        <v>Person 50</v>
      </c>
      <c r="H12" s="204" t="str">
        <f t="shared" si="1"/>
        <v/>
      </c>
    </row>
    <row r="13" spans="2:8" x14ac:dyDescent="0.25">
      <c r="B13" s="131" t="s">
        <v>332</v>
      </c>
      <c r="D13" s="131" t="s">
        <v>333</v>
      </c>
      <c r="G13" s="203" t="str">
        <f t="shared" si="0"/>
        <v/>
      </c>
      <c r="H13" s="204" t="str">
        <f t="shared" si="1"/>
        <v/>
      </c>
    </row>
    <row r="14" spans="2:8" x14ac:dyDescent="0.25">
      <c r="B14" s="131" t="s">
        <v>334</v>
      </c>
      <c r="D14" s="131" t="s">
        <v>335</v>
      </c>
      <c r="G14" s="203" t="str">
        <f t="shared" si="0"/>
        <v/>
      </c>
      <c r="H14" s="204" t="str">
        <f t="shared" si="1"/>
        <v>Person 9</v>
      </c>
    </row>
    <row r="15" spans="2:8" x14ac:dyDescent="0.25">
      <c r="B15" s="131" t="s">
        <v>336</v>
      </c>
      <c r="D15" s="131" t="s">
        <v>337</v>
      </c>
      <c r="G15" s="203" t="str">
        <f t="shared" si="0"/>
        <v>Person 12</v>
      </c>
      <c r="H15" s="204" t="str">
        <f t="shared" si="1"/>
        <v/>
      </c>
    </row>
    <row r="16" spans="2:8" x14ac:dyDescent="0.25">
      <c r="B16" s="131" t="s">
        <v>338</v>
      </c>
      <c r="D16" s="131" t="s">
        <v>339</v>
      </c>
      <c r="G16" s="203" t="str">
        <f t="shared" si="0"/>
        <v/>
      </c>
      <c r="H16" s="204" t="str">
        <f t="shared" si="1"/>
        <v/>
      </c>
    </row>
    <row r="17" spans="2:8" x14ac:dyDescent="0.25">
      <c r="B17" s="131" t="s">
        <v>340</v>
      </c>
      <c r="D17" s="131" t="s">
        <v>330</v>
      </c>
      <c r="G17" s="203" t="str">
        <f t="shared" si="0"/>
        <v>Person 19</v>
      </c>
      <c r="H17" s="204" t="str">
        <f t="shared" si="1"/>
        <v/>
      </c>
    </row>
    <row r="18" spans="2:8" x14ac:dyDescent="0.25">
      <c r="B18" s="131" t="s">
        <v>341</v>
      </c>
      <c r="D18" s="131" t="s">
        <v>342</v>
      </c>
      <c r="G18" s="203" t="str">
        <f t="shared" si="0"/>
        <v/>
      </c>
      <c r="H18" s="204" t="str">
        <f t="shared" si="1"/>
        <v/>
      </c>
    </row>
    <row r="19" spans="2:8" x14ac:dyDescent="0.25">
      <c r="B19" s="131" t="s">
        <v>341</v>
      </c>
      <c r="D19" s="131" t="s">
        <v>335</v>
      </c>
      <c r="G19" s="203" t="str">
        <f t="shared" si="0"/>
        <v/>
      </c>
      <c r="H19" s="204" t="str">
        <f t="shared" si="1"/>
        <v>Person 9</v>
      </c>
    </row>
    <row r="20" spans="2:8" x14ac:dyDescent="0.25">
      <c r="B20" s="131" t="s">
        <v>343</v>
      </c>
      <c r="D20" s="131" t="s">
        <v>344</v>
      </c>
      <c r="G20" s="203" t="str">
        <f t="shared" si="0"/>
        <v/>
      </c>
      <c r="H20" s="204" t="str">
        <f t="shared" si="1"/>
        <v/>
      </c>
    </row>
    <row r="21" spans="2:8" x14ac:dyDescent="0.25">
      <c r="B21" s="131" t="s">
        <v>345</v>
      </c>
      <c r="D21" s="131" t="s">
        <v>325</v>
      </c>
      <c r="G21" s="203" t="str">
        <f t="shared" si="0"/>
        <v/>
      </c>
      <c r="H21" s="204" t="str">
        <f t="shared" si="1"/>
        <v/>
      </c>
    </row>
    <row r="22" spans="2:8" x14ac:dyDescent="0.25">
      <c r="B22" s="131" t="s">
        <v>338</v>
      </c>
      <c r="D22" s="131" t="s">
        <v>338</v>
      </c>
      <c r="G22" s="203" t="str">
        <f t="shared" si="0"/>
        <v/>
      </c>
      <c r="H22" s="204" t="str">
        <f t="shared" si="1"/>
        <v/>
      </c>
    </row>
    <row r="23" spans="2:8" x14ac:dyDescent="0.25">
      <c r="B23" s="131" t="s">
        <v>337</v>
      </c>
      <c r="D23" s="131" t="s">
        <v>346</v>
      </c>
      <c r="G23" s="203" t="str">
        <f t="shared" si="0"/>
        <v/>
      </c>
      <c r="H23" s="204" t="str">
        <f t="shared" si="1"/>
        <v>Person 47</v>
      </c>
    </row>
    <row r="24" spans="2:8" x14ac:dyDescent="0.25">
      <c r="B24" s="131" t="s">
        <v>341</v>
      </c>
      <c r="D24" s="131" t="s">
        <v>328</v>
      </c>
      <c r="G24" s="203" t="str">
        <f t="shared" si="0"/>
        <v/>
      </c>
      <c r="H24" s="204" t="str">
        <f t="shared" si="1"/>
        <v/>
      </c>
    </row>
    <row r="25" spans="2:8" x14ac:dyDescent="0.25">
      <c r="B25" s="131" t="s">
        <v>330</v>
      </c>
      <c r="D25" s="131" t="s">
        <v>338</v>
      </c>
      <c r="G25" s="203" t="str">
        <f t="shared" si="0"/>
        <v/>
      </c>
      <c r="H25" s="204" t="str">
        <f t="shared" si="1"/>
        <v/>
      </c>
    </row>
    <row r="26" spans="2:8" x14ac:dyDescent="0.25">
      <c r="B26" s="131" t="s">
        <v>347</v>
      </c>
      <c r="D26" s="131" t="s">
        <v>335</v>
      </c>
      <c r="G26" s="203" t="str">
        <f t="shared" si="0"/>
        <v/>
      </c>
      <c r="H26" s="204" t="str">
        <f t="shared" si="1"/>
        <v>Person 9</v>
      </c>
    </row>
    <row r="27" spans="2:8" x14ac:dyDescent="0.25">
      <c r="B27" s="131" t="s">
        <v>321</v>
      </c>
      <c r="D27" s="131" t="s">
        <v>346</v>
      </c>
      <c r="G27" s="203" t="str">
        <f t="shared" si="0"/>
        <v>Person 45</v>
      </c>
      <c r="H27" s="204" t="str">
        <f t="shared" si="1"/>
        <v>Person 47</v>
      </c>
    </row>
    <row r="28" spans="2:8" x14ac:dyDescent="0.25">
      <c r="B28" s="131" t="s">
        <v>330</v>
      </c>
      <c r="D28" s="131" t="s">
        <v>330</v>
      </c>
      <c r="G28" s="203" t="str">
        <f t="shared" si="0"/>
        <v/>
      </c>
      <c r="H28" s="204" t="str">
        <f t="shared" si="1"/>
        <v/>
      </c>
    </row>
    <row r="29" spans="2:8" x14ac:dyDescent="0.25">
      <c r="B29" s="131" t="s">
        <v>348</v>
      </c>
      <c r="D29" s="131" t="s">
        <v>346</v>
      </c>
      <c r="G29" s="203" t="str">
        <f t="shared" si="0"/>
        <v/>
      </c>
      <c r="H29" s="204" t="str">
        <f t="shared" si="1"/>
        <v>Person 47</v>
      </c>
    </row>
    <row r="30" spans="2:8" x14ac:dyDescent="0.25">
      <c r="B30" s="131" t="s">
        <v>349</v>
      </c>
      <c r="D30" s="131" t="s">
        <v>350</v>
      </c>
      <c r="G30" s="203" t="str">
        <f t="shared" si="0"/>
        <v>Person 34</v>
      </c>
      <c r="H30" s="204" t="str">
        <f t="shared" si="1"/>
        <v>Person 13</v>
      </c>
    </row>
    <row r="31" spans="2:8" x14ac:dyDescent="0.25">
      <c r="B31" s="131" t="s">
        <v>349</v>
      </c>
      <c r="D31" s="131" t="s">
        <v>341</v>
      </c>
      <c r="G31" s="203" t="str">
        <f t="shared" si="0"/>
        <v>Person 34</v>
      </c>
      <c r="H31" s="204" t="str">
        <f t="shared" si="1"/>
        <v/>
      </c>
    </row>
    <row r="32" spans="2:8" x14ac:dyDescent="0.25">
      <c r="B32" s="131" t="s">
        <v>351</v>
      </c>
      <c r="D32" s="131" t="s">
        <v>324</v>
      </c>
      <c r="G32" s="203" t="str">
        <f t="shared" si="0"/>
        <v/>
      </c>
      <c r="H32" s="204" t="str">
        <f t="shared" si="1"/>
        <v>Person 29</v>
      </c>
    </row>
    <row r="33" spans="2:8" x14ac:dyDescent="0.25">
      <c r="B33" s="131" t="s">
        <v>352</v>
      </c>
      <c r="D33" s="131" t="s">
        <v>352</v>
      </c>
      <c r="G33" s="203" t="str">
        <f t="shared" si="0"/>
        <v/>
      </c>
      <c r="H33" s="204" t="str">
        <f t="shared" si="1"/>
        <v/>
      </c>
    </row>
    <row r="34" spans="2:8" x14ac:dyDescent="0.25">
      <c r="B34" s="131" t="s">
        <v>337</v>
      </c>
      <c r="D34" s="131" t="s">
        <v>353</v>
      </c>
      <c r="G34" s="203" t="str">
        <f t="shared" si="0"/>
        <v/>
      </c>
      <c r="H34" s="204" t="str">
        <f t="shared" si="1"/>
        <v>Person 38</v>
      </c>
    </row>
    <row r="35" spans="2:8" x14ac:dyDescent="0.25">
      <c r="B35" s="131" t="s">
        <v>330</v>
      </c>
      <c r="D35" s="131" t="s">
        <v>326</v>
      </c>
      <c r="G35" s="203" t="str">
        <f t="shared" si="0"/>
        <v/>
      </c>
      <c r="H35" s="204" t="str">
        <f t="shared" si="1"/>
        <v/>
      </c>
    </row>
    <row r="36" spans="2:8" x14ac:dyDescent="0.25">
      <c r="B36" s="131" t="s">
        <v>354</v>
      </c>
      <c r="D36" s="131" t="s">
        <v>339</v>
      </c>
      <c r="G36" s="203" t="str">
        <f t="shared" si="0"/>
        <v/>
      </c>
      <c r="H36" s="204" t="str">
        <f t="shared" si="1"/>
        <v/>
      </c>
    </row>
    <row r="37" spans="2:8" x14ac:dyDescent="0.25">
      <c r="B37" s="131" t="s">
        <v>339</v>
      </c>
      <c r="D37" s="131" t="s">
        <v>335</v>
      </c>
      <c r="G37" s="203" t="str">
        <f t="shared" si="0"/>
        <v/>
      </c>
      <c r="H37" s="204" t="str">
        <f t="shared" si="1"/>
        <v>Person 9</v>
      </c>
    </row>
    <row r="38" spans="2:8" x14ac:dyDescent="0.25">
      <c r="B38" s="131" t="s">
        <v>349</v>
      </c>
      <c r="D38" s="131" t="s">
        <v>344</v>
      </c>
      <c r="G38" s="203" t="str">
        <f t="shared" si="0"/>
        <v>Person 34</v>
      </c>
      <c r="H38" s="204" t="str">
        <f t="shared" si="1"/>
        <v/>
      </c>
    </row>
    <row r="39" spans="2:8" x14ac:dyDescent="0.25">
      <c r="B39" s="131" t="s">
        <v>355</v>
      </c>
      <c r="D39" s="131" t="s">
        <v>356</v>
      </c>
      <c r="G39" s="203" t="str">
        <f t="shared" si="0"/>
        <v/>
      </c>
      <c r="H39" s="204" t="str">
        <f t="shared" si="1"/>
        <v>Person 22</v>
      </c>
    </row>
    <row r="40" spans="2:8" x14ac:dyDescent="0.25">
      <c r="B40" s="131" t="s">
        <v>342</v>
      </c>
      <c r="D40" s="131" t="s">
        <v>337</v>
      </c>
      <c r="G40" s="203" t="str">
        <f t="shared" si="0"/>
        <v/>
      </c>
      <c r="H40" s="204" t="str">
        <f t="shared" si="1"/>
        <v/>
      </c>
    </row>
    <row r="41" spans="2:8" x14ac:dyDescent="0.25">
      <c r="B41" s="131" t="s">
        <v>357</v>
      </c>
      <c r="D41" s="131" t="s">
        <v>337</v>
      </c>
      <c r="G41" s="203" t="str">
        <f t="shared" si="0"/>
        <v>Person 49</v>
      </c>
      <c r="H41" s="204" t="str">
        <f t="shared" si="1"/>
        <v/>
      </c>
    </row>
    <row r="42" spans="2:8" x14ac:dyDescent="0.25">
      <c r="B42" s="131" t="s">
        <v>334</v>
      </c>
      <c r="D42" s="131" t="s">
        <v>347</v>
      </c>
      <c r="G42" s="203" t="str">
        <f t="shared" si="0"/>
        <v/>
      </c>
      <c r="H42" s="204" t="str">
        <f t="shared" si="1"/>
        <v/>
      </c>
    </row>
    <row r="43" spans="2:8" x14ac:dyDescent="0.25">
      <c r="B43" s="131" t="s">
        <v>329</v>
      </c>
      <c r="D43" s="131" t="s">
        <v>358</v>
      </c>
      <c r="G43" s="203" t="str">
        <f t="shared" si="0"/>
        <v>Person 41</v>
      </c>
      <c r="H43" s="204" t="str">
        <f t="shared" si="1"/>
        <v>Person 14</v>
      </c>
    </row>
    <row r="44" spans="2:8" x14ac:dyDescent="0.25">
      <c r="B44" s="131" t="s">
        <v>327</v>
      </c>
      <c r="D44" s="131" t="s">
        <v>328</v>
      </c>
      <c r="G44" s="203" t="str">
        <f t="shared" si="0"/>
        <v/>
      </c>
      <c r="H44" s="204" t="str">
        <f t="shared" si="1"/>
        <v/>
      </c>
    </row>
    <row r="45" spans="2:8" x14ac:dyDescent="0.25">
      <c r="B45" s="131" t="s">
        <v>359</v>
      </c>
      <c r="D45" s="131" t="s">
        <v>358</v>
      </c>
      <c r="G45" s="203" t="str">
        <f t="shared" si="0"/>
        <v>Person 27</v>
      </c>
      <c r="H45" s="204" t="str">
        <f t="shared" si="1"/>
        <v>Person 14</v>
      </c>
    </row>
    <row r="46" spans="2:8" x14ac:dyDescent="0.25">
      <c r="B46" s="131" t="s">
        <v>351</v>
      </c>
      <c r="D46" s="131" t="s">
        <v>348</v>
      </c>
      <c r="G46" s="203" t="str">
        <f t="shared" si="0"/>
        <v/>
      </c>
      <c r="H46" s="204" t="str">
        <f t="shared" si="1"/>
        <v/>
      </c>
    </row>
    <row r="47" spans="2:8" x14ac:dyDescent="0.25">
      <c r="B47" s="131" t="s">
        <v>326</v>
      </c>
      <c r="D47" s="131" t="s">
        <v>355</v>
      </c>
      <c r="G47" s="203" t="str">
        <f t="shared" si="0"/>
        <v/>
      </c>
      <c r="H47" s="204" t="str">
        <f t="shared" si="1"/>
        <v/>
      </c>
    </row>
    <row r="48" spans="2:8" x14ac:dyDescent="0.25">
      <c r="B48" s="131" t="s">
        <v>360</v>
      </c>
      <c r="D48" s="131" t="s">
        <v>343</v>
      </c>
      <c r="G48" s="203" t="str">
        <f t="shared" si="0"/>
        <v>Person 24</v>
      </c>
      <c r="H48" s="204" t="str">
        <f t="shared" si="1"/>
        <v/>
      </c>
    </row>
    <row r="49" spans="2:8" x14ac:dyDescent="0.25">
      <c r="B49" s="131" t="s">
        <v>329</v>
      </c>
      <c r="D49" s="131" t="s">
        <v>323</v>
      </c>
      <c r="G49" s="203" t="str">
        <f t="shared" si="0"/>
        <v>Person 41</v>
      </c>
      <c r="H49" s="204" t="str">
        <f t="shared" si="1"/>
        <v/>
      </c>
    </row>
    <row r="50" spans="2:8" x14ac:dyDescent="0.25">
      <c r="B50" s="131" t="s">
        <v>328</v>
      </c>
      <c r="D50" s="131" t="s">
        <v>361</v>
      </c>
      <c r="G50" s="203" t="str">
        <f t="shared" si="0"/>
        <v/>
      </c>
      <c r="H50" s="204" t="str">
        <f t="shared" si="1"/>
        <v>Person 10</v>
      </c>
    </row>
    <row r="51" spans="2:8" x14ac:dyDescent="0.25">
      <c r="B51" s="131" t="s">
        <v>337</v>
      </c>
      <c r="D51" s="131" t="s">
        <v>345</v>
      </c>
      <c r="G51" s="203" t="str">
        <f t="shared" si="0"/>
        <v/>
      </c>
      <c r="H51" s="204" t="str">
        <f t="shared" si="1"/>
        <v/>
      </c>
    </row>
    <row r="52" spans="2:8" x14ac:dyDescent="0.25">
      <c r="B52" s="131" t="s">
        <v>333</v>
      </c>
      <c r="D52" s="131" t="s">
        <v>353</v>
      </c>
      <c r="G52" s="203" t="str">
        <f t="shared" si="0"/>
        <v/>
      </c>
      <c r="H52" s="204" t="str">
        <f t="shared" si="1"/>
        <v>Person 38</v>
      </c>
    </row>
    <row r="53" spans="2:8" x14ac:dyDescent="0.25">
      <c r="B53" s="131" t="s">
        <v>344</v>
      </c>
      <c r="D53" s="131" t="s">
        <v>335</v>
      </c>
      <c r="G53" s="203" t="str">
        <f t="shared" si="0"/>
        <v/>
      </c>
      <c r="H53" s="204" t="str">
        <f t="shared" si="1"/>
        <v>Person 9</v>
      </c>
    </row>
    <row r="54" spans="2:8" x14ac:dyDescent="0.25">
      <c r="B54" s="131" t="s">
        <v>362</v>
      </c>
      <c r="D54" s="131" t="s">
        <v>363</v>
      </c>
      <c r="G54" s="203" t="str">
        <f t="shared" si="0"/>
        <v>Person 39</v>
      </c>
      <c r="H54" s="204" t="str">
        <f t="shared" si="1"/>
        <v>Person 48</v>
      </c>
    </row>
    <row r="55" spans="2:8" x14ac:dyDescent="0.25">
      <c r="B55" s="131" t="s">
        <v>328</v>
      </c>
      <c r="D55" s="131" t="s">
        <v>345</v>
      </c>
      <c r="G55" s="203" t="str">
        <f t="shared" si="0"/>
        <v/>
      </c>
      <c r="H55" s="204" t="str">
        <f t="shared" si="1"/>
        <v/>
      </c>
    </row>
    <row r="56" spans="2:8" x14ac:dyDescent="0.25">
      <c r="B56" s="131" t="s">
        <v>352</v>
      </c>
      <c r="D56" s="131" t="s">
        <v>323</v>
      </c>
      <c r="G56" s="203" t="str">
        <f t="shared" si="0"/>
        <v/>
      </c>
      <c r="H56" s="204" t="str">
        <f t="shared" si="1"/>
        <v/>
      </c>
    </row>
    <row r="57" spans="2:8" x14ac:dyDescent="0.25">
      <c r="B57" s="131" t="s">
        <v>364</v>
      </c>
      <c r="D57" s="131" t="s">
        <v>327</v>
      </c>
      <c r="G57" s="203" t="str">
        <f t="shared" si="0"/>
        <v>Person 2</v>
      </c>
      <c r="H57" s="204" t="str">
        <f t="shared" si="1"/>
        <v/>
      </c>
    </row>
    <row r="58" spans="2:8" x14ac:dyDescent="0.25">
      <c r="B58" s="131" t="s">
        <v>345</v>
      </c>
      <c r="D58" s="131" t="s">
        <v>365</v>
      </c>
      <c r="G58" s="203" t="str">
        <f t="shared" si="0"/>
        <v/>
      </c>
      <c r="H58" s="204" t="str">
        <f t="shared" si="1"/>
        <v>Person 18</v>
      </c>
    </row>
    <row r="59" spans="2:8" x14ac:dyDescent="0.25">
      <c r="B59" s="131" t="s">
        <v>366</v>
      </c>
      <c r="D59" s="131" t="s">
        <v>351</v>
      </c>
      <c r="G59" s="203" t="str">
        <f t="shared" si="0"/>
        <v>Person 25</v>
      </c>
      <c r="H59" s="204" t="str">
        <f t="shared" si="1"/>
        <v/>
      </c>
    </row>
    <row r="60" spans="2:8" x14ac:dyDescent="0.25">
      <c r="B60" s="131" t="s">
        <v>338</v>
      </c>
      <c r="D60" s="131" t="s">
        <v>346</v>
      </c>
      <c r="G60" s="203" t="str">
        <f t="shared" si="0"/>
        <v/>
      </c>
      <c r="H60" s="204" t="str">
        <f t="shared" si="1"/>
        <v>Person 47</v>
      </c>
    </row>
    <row r="61" spans="2:8" x14ac:dyDescent="0.25">
      <c r="B61" s="131" t="s">
        <v>357</v>
      </c>
      <c r="D61" s="131" t="s">
        <v>332</v>
      </c>
      <c r="G61" s="203" t="str">
        <f t="shared" si="0"/>
        <v>Person 49</v>
      </c>
      <c r="H61" s="204" t="str">
        <f t="shared" si="1"/>
        <v/>
      </c>
    </row>
    <row r="62" spans="2:8" x14ac:dyDescent="0.25">
      <c r="B62" s="131" t="s">
        <v>333</v>
      </c>
      <c r="D62" s="131" t="s">
        <v>339</v>
      </c>
      <c r="G62" s="203" t="str">
        <f t="shared" si="0"/>
        <v/>
      </c>
      <c r="H62" s="204" t="str">
        <f t="shared" si="1"/>
        <v/>
      </c>
    </row>
    <row r="63" spans="2:8" x14ac:dyDescent="0.25">
      <c r="B63" s="131" t="s">
        <v>339</v>
      </c>
      <c r="D63" s="131" t="s">
        <v>335</v>
      </c>
      <c r="G63" s="203" t="str">
        <f t="shared" si="0"/>
        <v/>
      </c>
      <c r="H63" s="204" t="str">
        <f t="shared" si="1"/>
        <v>Person 9</v>
      </c>
    </row>
    <row r="64" spans="2:8" x14ac:dyDescent="0.25">
      <c r="B64" s="131" t="s">
        <v>344</v>
      </c>
      <c r="D64" s="131" t="s">
        <v>334</v>
      </c>
      <c r="G64" s="203" t="str">
        <f t="shared" si="0"/>
        <v/>
      </c>
      <c r="H64" s="204" t="str">
        <f t="shared" si="1"/>
        <v/>
      </c>
    </row>
    <row r="65" spans="2:8" x14ac:dyDescent="0.25">
      <c r="B65" s="131" t="s">
        <v>330</v>
      </c>
      <c r="D65" s="131" t="s">
        <v>354</v>
      </c>
      <c r="G65" s="203" t="str">
        <f t="shared" si="0"/>
        <v/>
      </c>
      <c r="H65" s="204" t="str">
        <f t="shared" si="1"/>
        <v/>
      </c>
    </row>
  </sheetData>
  <sheetProtection algorithmName="SHA-512" hashValue="PPqd2dq8H4HFhAc5Dfo+7uhCfKrZNCfXNYXCG97HLfbXhnRn7/n4pZ+Av77O1LkI85EiDDb/kRpCbcfDoND6RA==" saltValue="3Tf4m/+4dfckKu/Ly51xEQ==" spinCount="100000" sheet="1" objects="1" scenarios="1"/>
  <mergeCells count="2">
    <mergeCell ref="G3:G4"/>
    <mergeCell ref="H3:H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B2:I44"/>
  <sheetViews>
    <sheetView showGridLines="0" zoomScale="130" zoomScaleNormal="130" workbookViewId="0">
      <selection activeCell="H5" sqref="H5"/>
    </sheetView>
  </sheetViews>
  <sheetFormatPr defaultColWidth="9.109375" defaultRowHeight="14.4" x14ac:dyDescent="0.3"/>
  <cols>
    <col min="1" max="1" width="9.109375" style="118"/>
    <col min="2" max="2" width="13.6640625" style="118" customWidth="1"/>
    <col min="3" max="3" width="15.5546875" style="118" customWidth="1"/>
    <col min="4" max="4" width="12.88671875" style="119" customWidth="1"/>
    <col min="5" max="5" width="9.109375" style="118"/>
    <col min="6" max="6" width="14.44140625" style="118" bestFit="1" customWidth="1"/>
    <col min="7" max="7" width="16.6640625" style="118" customWidth="1"/>
    <col min="8" max="8" width="16.109375" style="118" customWidth="1"/>
    <col min="9" max="9" width="24" style="118" customWidth="1"/>
    <col min="10" max="16384" width="9.109375" style="118"/>
  </cols>
  <sheetData>
    <row r="2" spans="2:9" ht="21" x14ac:dyDescent="0.4">
      <c r="B2" s="117" t="s">
        <v>294</v>
      </c>
    </row>
    <row r="4" spans="2:9" x14ac:dyDescent="0.3">
      <c r="B4" s="120" t="s">
        <v>295</v>
      </c>
      <c r="C4" s="120" t="s">
        <v>296</v>
      </c>
      <c r="D4" s="121" t="s">
        <v>297</v>
      </c>
      <c r="G4" s="120" t="s">
        <v>295</v>
      </c>
      <c r="H4" s="120" t="s">
        <v>296</v>
      </c>
      <c r="I4" s="120" t="s">
        <v>298</v>
      </c>
    </row>
    <row r="5" spans="2:9" x14ac:dyDescent="0.3">
      <c r="B5" s="122" t="s">
        <v>299</v>
      </c>
      <c r="C5" s="122" t="s">
        <v>300</v>
      </c>
      <c r="D5" s="123">
        <v>99000000</v>
      </c>
      <c r="G5" s="122" t="s">
        <v>299</v>
      </c>
      <c r="H5" s="122" t="s">
        <v>300</v>
      </c>
      <c r="I5" s="183" cm="1">
        <f t="array" ref="I5">IFERROR(INDEX(D:D, MATCH(G5 &amp; H5, B:B &amp; C:C, 0)), "Nama tidak ditemukan")</f>
        <v>99000000</v>
      </c>
    </row>
    <row r="6" spans="2:9" x14ac:dyDescent="0.3">
      <c r="B6" s="122" t="s">
        <v>299</v>
      </c>
      <c r="C6" s="122" t="s">
        <v>301</v>
      </c>
      <c r="D6" s="123">
        <v>86000000</v>
      </c>
    </row>
    <row r="7" spans="2:9" x14ac:dyDescent="0.3">
      <c r="B7" s="122" t="s">
        <v>302</v>
      </c>
      <c r="C7" s="122" t="s">
        <v>303</v>
      </c>
      <c r="D7" s="123">
        <v>20000000</v>
      </c>
    </row>
    <row r="8" spans="2:9" x14ac:dyDescent="0.3">
      <c r="B8" s="122" t="s">
        <v>302</v>
      </c>
      <c r="C8" s="122" t="s">
        <v>304</v>
      </c>
      <c r="D8" s="123">
        <v>17000000</v>
      </c>
    </row>
    <row r="9" spans="2:9" x14ac:dyDescent="0.3">
      <c r="B9" s="122" t="s">
        <v>302</v>
      </c>
      <c r="C9" s="122" t="s">
        <v>305</v>
      </c>
      <c r="D9" s="123">
        <v>18000000</v>
      </c>
    </row>
    <row r="10" spans="2:9" x14ac:dyDescent="0.3">
      <c r="B10" s="122" t="s">
        <v>306</v>
      </c>
      <c r="C10" s="122" t="s">
        <v>307</v>
      </c>
      <c r="D10" s="123">
        <v>63000000</v>
      </c>
    </row>
    <row r="11" spans="2:9" x14ac:dyDescent="0.3">
      <c r="B11" s="122" t="s">
        <v>306</v>
      </c>
      <c r="C11" s="122" t="s">
        <v>308</v>
      </c>
      <c r="D11" s="123">
        <v>82000000</v>
      </c>
    </row>
    <row r="12" spans="2:9" x14ac:dyDescent="0.3">
      <c r="B12" s="122" t="s">
        <v>306</v>
      </c>
      <c r="C12" s="122" t="s">
        <v>309</v>
      </c>
      <c r="D12" s="123">
        <v>35000000</v>
      </c>
    </row>
    <row r="13" spans="2:9" x14ac:dyDescent="0.3">
      <c r="B13" s="122" t="s">
        <v>306</v>
      </c>
      <c r="C13" s="122" t="s">
        <v>310</v>
      </c>
      <c r="D13" s="123">
        <v>11000000</v>
      </c>
    </row>
    <row r="14" spans="2:9" x14ac:dyDescent="0.3">
      <c r="B14" s="122" t="s">
        <v>311</v>
      </c>
      <c r="C14" s="122" t="s">
        <v>305</v>
      </c>
      <c r="D14" s="123">
        <v>93000000</v>
      </c>
    </row>
    <row r="15" spans="2:9" x14ac:dyDescent="0.3">
      <c r="B15" s="122" t="s">
        <v>311</v>
      </c>
      <c r="C15" s="122" t="s">
        <v>312</v>
      </c>
      <c r="D15" s="123">
        <v>20000000</v>
      </c>
    </row>
    <row r="16" spans="2:9" x14ac:dyDescent="0.3">
      <c r="B16" s="122" t="s">
        <v>311</v>
      </c>
      <c r="C16" s="122" t="s">
        <v>313</v>
      </c>
      <c r="D16" s="123">
        <v>27000000</v>
      </c>
    </row>
    <row r="17" spans="2:4" x14ac:dyDescent="0.3">
      <c r="B17" s="122" t="s">
        <v>311</v>
      </c>
      <c r="C17" s="122" t="s">
        <v>310</v>
      </c>
      <c r="D17" s="123">
        <v>64000000</v>
      </c>
    </row>
    <row r="18" spans="2:4" x14ac:dyDescent="0.3">
      <c r="B18" s="122" t="s">
        <v>311</v>
      </c>
      <c r="C18" s="122" t="s">
        <v>314</v>
      </c>
      <c r="D18" s="123">
        <v>3000000</v>
      </c>
    </row>
    <row r="19" spans="2:4" x14ac:dyDescent="0.3">
      <c r="B19" s="122" t="s">
        <v>315</v>
      </c>
      <c r="C19" s="122" t="s">
        <v>301</v>
      </c>
      <c r="D19" s="123">
        <v>39000000</v>
      </c>
    </row>
    <row r="20" spans="2:4" x14ac:dyDescent="0.3">
      <c r="B20" s="122" t="s">
        <v>315</v>
      </c>
      <c r="C20" s="122" t="s">
        <v>316</v>
      </c>
      <c r="D20" s="123">
        <v>30000000</v>
      </c>
    </row>
    <row r="21" spans="2:4" x14ac:dyDescent="0.3">
      <c r="B21" s="122" t="s">
        <v>315</v>
      </c>
      <c r="C21" s="122" t="s">
        <v>310</v>
      </c>
      <c r="D21" s="123">
        <v>72000000</v>
      </c>
    </row>
    <row r="22" spans="2:4" x14ac:dyDescent="0.3">
      <c r="B22" s="122" t="s">
        <v>313</v>
      </c>
      <c r="C22" s="122" t="s">
        <v>317</v>
      </c>
      <c r="D22" s="123">
        <v>56000000.000000007</v>
      </c>
    </row>
    <row r="26" spans="2:4" x14ac:dyDescent="0.3">
      <c r="B26" s="124" t="s">
        <v>299</v>
      </c>
      <c r="C26" s="124" t="s">
        <v>317</v>
      </c>
      <c r="D26" s="118"/>
    </row>
    <row r="27" spans="2:4" x14ac:dyDescent="0.3">
      <c r="B27" s="124" t="s">
        <v>302</v>
      </c>
      <c r="C27" s="124" t="s">
        <v>301</v>
      </c>
      <c r="D27" s="118"/>
    </row>
    <row r="28" spans="2:4" x14ac:dyDescent="0.3">
      <c r="B28" s="124" t="s">
        <v>306</v>
      </c>
      <c r="C28" s="124" t="s">
        <v>309</v>
      </c>
      <c r="D28" s="118"/>
    </row>
    <row r="29" spans="2:4" x14ac:dyDescent="0.3">
      <c r="B29" s="124" t="s">
        <v>311</v>
      </c>
      <c r="C29" s="124" t="s">
        <v>304</v>
      </c>
      <c r="D29" s="118"/>
    </row>
    <row r="30" spans="2:4" x14ac:dyDescent="0.3">
      <c r="B30" s="124" t="s">
        <v>315</v>
      </c>
      <c r="C30" s="124" t="s">
        <v>308</v>
      </c>
      <c r="D30" s="118"/>
    </row>
    <row r="31" spans="2:4" x14ac:dyDescent="0.3">
      <c r="B31" s="124" t="s">
        <v>313</v>
      </c>
      <c r="C31" s="124" t="s">
        <v>312</v>
      </c>
      <c r="D31" s="118"/>
    </row>
    <row r="32" spans="2:4" x14ac:dyDescent="0.3">
      <c r="B32" s="125"/>
      <c r="C32" s="124" t="s">
        <v>303</v>
      </c>
      <c r="D32" s="118"/>
    </row>
    <row r="33" spans="2:4" x14ac:dyDescent="0.3">
      <c r="B33" s="125"/>
      <c r="C33" s="124" t="s">
        <v>307</v>
      </c>
      <c r="D33" s="118"/>
    </row>
    <row r="34" spans="2:4" x14ac:dyDescent="0.3">
      <c r="B34" s="125"/>
      <c r="C34" s="124" t="s">
        <v>300</v>
      </c>
      <c r="D34" s="118"/>
    </row>
    <row r="35" spans="2:4" x14ac:dyDescent="0.3">
      <c r="B35" s="125"/>
      <c r="C35" s="124" t="s">
        <v>316</v>
      </c>
      <c r="D35" s="118"/>
    </row>
    <row r="36" spans="2:4" x14ac:dyDescent="0.3">
      <c r="B36" s="125"/>
      <c r="C36" s="124" t="s">
        <v>310</v>
      </c>
      <c r="D36" s="118"/>
    </row>
    <row r="37" spans="2:4" x14ac:dyDescent="0.3">
      <c r="B37" s="125"/>
      <c r="C37" s="124" t="s">
        <v>313</v>
      </c>
      <c r="D37" s="118"/>
    </row>
    <row r="38" spans="2:4" x14ac:dyDescent="0.3">
      <c r="B38" s="125"/>
      <c r="C38" s="124" t="s">
        <v>314</v>
      </c>
      <c r="D38" s="118"/>
    </row>
    <row r="39" spans="2:4" x14ac:dyDescent="0.3">
      <c r="B39" s="125"/>
      <c r="C39" s="124" t="s">
        <v>305</v>
      </c>
      <c r="D39" s="118"/>
    </row>
    <row r="40" spans="2:4" x14ac:dyDescent="0.3">
      <c r="D40" s="118"/>
    </row>
    <row r="41" spans="2:4" x14ac:dyDescent="0.3">
      <c r="D41" s="118"/>
    </row>
    <row r="42" spans="2:4" x14ac:dyDescent="0.3">
      <c r="D42" s="118"/>
    </row>
    <row r="43" spans="2:4" x14ac:dyDescent="0.3">
      <c r="D43" s="118"/>
    </row>
    <row r="44" spans="2:4" x14ac:dyDescent="0.3">
      <c r="D44" s="118"/>
    </row>
  </sheetData>
  <sheetProtection algorithmName="SHA-512" hashValue="CLzckzE7VIk51MXdrNjfXceX+zyWF4n18nDMvwYC6YFmCCHbADAuBb+kJ5Kzd9a0DFfztLFbG3fJwO+yDxqnug==" saltValue="FoapIgvH5rFx3LWa+ag5YA==" spinCount="100000" sheet="1" objects="1" scenarios="1"/>
  <dataValidations count="2">
    <dataValidation type="list" allowBlank="1" showInputMessage="1" showErrorMessage="1" sqref="H5" xr:uid="{00000000-0002-0000-0A00-000000000000}">
      <formula1>$C$26:$C$39</formula1>
    </dataValidation>
    <dataValidation type="list" allowBlank="1" showInputMessage="1" showErrorMessage="1" sqref="G5" xr:uid="{00000000-0002-0000-0A00-000001000000}">
      <formula1>$B$26:$B$31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249977111117893"/>
  </sheetPr>
  <dimension ref="A1:M28"/>
  <sheetViews>
    <sheetView showGridLines="0" zoomScale="115" zoomScaleNormal="115" workbookViewId="0">
      <selection activeCell="I16" sqref="I16"/>
    </sheetView>
  </sheetViews>
  <sheetFormatPr defaultRowHeight="14.4" x14ac:dyDescent="0.3"/>
  <cols>
    <col min="2" max="3" width="15.33203125" customWidth="1"/>
    <col min="8" max="9" width="15.44140625" customWidth="1"/>
    <col min="10" max="10" width="9.88671875" bestFit="1" customWidth="1"/>
    <col min="11" max="11" width="15.109375" bestFit="1" customWidth="1"/>
    <col min="13" max="13" width="10.6640625" bestFit="1" customWidth="1"/>
  </cols>
  <sheetData>
    <row r="1" spans="1:13" x14ac:dyDescent="0.3">
      <c r="A1" s="132"/>
      <c r="B1" s="132"/>
      <c r="C1" s="133"/>
      <c r="D1" s="132"/>
      <c r="E1" s="132"/>
      <c r="F1" s="132"/>
      <c r="G1" s="132"/>
      <c r="H1" s="132"/>
      <c r="I1" s="132"/>
    </row>
    <row r="2" spans="1:13" ht="21" x14ac:dyDescent="0.4">
      <c r="A2" s="132"/>
      <c r="B2" s="134" t="s">
        <v>367</v>
      </c>
      <c r="C2" s="133"/>
      <c r="D2" s="132"/>
      <c r="E2" s="132"/>
      <c r="F2" s="132"/>
      <c r="G2" s="132"/>
      <c r="H2" s="132"/>
      <c r="I2" s="132"/>
    </row>
    <row r="3" spans="1:13" x14ac:dyDescent="0.3">
      <c r="A3" s="132"/>
      <c r="B3" s="132"/>
      <c r="C3" s="133"/>
      <c r="D3" s="132"/>
      <c r="E3" s="132"/>
      <c r="F3" s="132"/>
      <c r="G3" s="132"/>
      <c r="H3" s="132"/>
      <c r="I3" s="132"/>
    </row>
    <row r="4" spans="1:13" ht="18" x14ac:dyDescent="0.35">
      <c r="A4" s="132"/>
      <c r="B4" s="135" t="s">
        <v>368</v>
      </c>
      <c r="D4" s="132"/>
      <c r="E4" s="135" t="s">
        <v>369</v>
      </c>
      <c r="G4" s="132"/>
      <c r="H4" s="132"/>
      <c r="I4" s="132"/>
    </row>
    <row r="6" spans="1:13" x14ac:dyDescent="0.3">
      <c r="A6" s="132"/>
      <c r="B6" s="136" t="s">
        <v>370</v>
      </c>
      <c r="C6" s="137" t="s">
        <v>371</v>
      </c>
      <c r="D6" s="132"/>
      <c r="E6" s="136" t="s">
        <v>372</v>
      </c>
      <c r="F6" s="137" t="s">
        <v>373</v>
      </c>
      <c r="G6" s="132"/>
      <c r="H6" s="138" t="s">
        <v>374</v>
      </c>
      <c r="I6" s="136"/>
    </row>
    <row r="7" spans="1:13" x14ac:dyDescent="0.3">
      <c r="A7" s="139"/>
      <c r="B7" s="140" t="s">
        <v>375</v>
      </c>
      <c r="C7" s="195">
        <v>1238</v>
      </c>
      <c r="D7" s="132"/>
      <c r="E7" s="141">
        <v>0</v>
      </c>
      <c r="F7" s="195">
        <v>0</v>
      </c>
      <c r="G7" s="132"/>
      <c r="H7" s="142" t="s">
        <v>376</v>
      </c>
      <c r="I7" s="196" cm="1">
        <f t="array" ref="I7">_xlfn.IFS((C8&gt;=$E$12), C8+$F$12, (C8&gt;=$E$11), C8+$F$11, (C8&gt;=$E$10), C8+$F$10, (C8&gt;=$E$9), C8+$F$9, (C8&gt;=$E$8), C8+$F$8, (C8=$E$7), C8+$F$7)</f>
        <v>4907</v>
      </c>
      <c r="K7" s="167"/>
      <c r="M7" s="168"/>
    </row>
    <row r="8" spans="1:13" x14ac:dyDescent="0.3">
      <c r="A8" s="139"/>
      <c r="B8" s="140" t="s">
        <v>376</v>
      </c>
      <c r="C8" s="195">
        <v>4507</v>
      </c>
      <c r="D8" s="132"/>
      <c r="E8" s="141">
        <v>1000</v>
      </c>
      <c r="F8" s="195">
        <f t="shared" ref="F8:F11" si="0">+E8*0.1</f>
        <v>100</v>
      </c>
      <c r="G8" s="132"/>
      <c r="H8" s="142" t="s">
        <v>377</v>
      </c>
      <c r="I8" s="196" cm="1">
        <f t="array" ref="I8">_xlfn.IFS((C10&gt;=$E$12), C10+$F$12, (C10&gt;=$E$11), C10+$F$11, (C10&gt;=$E$10), C10+$F$10, (C10&gt;=$E$9), C10+$F$9, (C10&gt;=$E$8), C10+$F$8, (C10=$E$7), C10+$F$7)</f>
        <v>1702</v>
      </c>
      <c r="J8" s="194"/>
      <c r="K8" s="167"/>
      <c r="M8" s="168"/>
    </row>
    <row r="9" spans="1:13" x14ac:dyDescent="0.3">
      <c r="A9" s="139"/>
      <c r="B9" s="140" t="s">
        <v>378</v>
      </c>
      <c r="C9" s="195">
        <v>1631</v>
      </c>
      <c r="D9" s="132"/>
      <c r="E9" s="141">
        <v>2000</v>
      </c>
      <c r="F9" s="195">
        <f t="shared" si="0"/>
        <v>200</v>
      </c>
      <c r="G9" s="132"/>
      <c r="H9" s="142" t="s">
        <v>379</v>
      </c>
      <c r="I9" s="196" cm="1">
        <f t="array" ref="I9">_xlfn.IFS((C17&gt;=$E$12), C17+$F$12, (C17&gt;=$E$11), C17+$F$11, (C17&gt;=$E$10), C17+$F$10, (C17&gt;=$E$9), C17+$F$9, (C17&gt;=$E$8), C17+$F$8, (C17=$E$7), C17+$F$7)</f>
        <v>4270</v>
      </c>
      <c r="K9" s="167"/>
      <c r="M9" s="168"/>
    </row>
    <row r="10" spans="1:13" x14ac:dyDescent="0.3">
      <c r="A10" s="139"/>
      <c r="B10" s="140" t="s">
        <v>377</v>
      </c>
      <c r="C10" s="195">
        <v>1602</v>
      </c>
      <c r="D10" s="132"/>
      <c r="E10" s="141">
        <v>3000</v>
      </c>
      <c r="F10" s="195">
        <f t="shared" si="0"/>
        <v>300</v>
      </c>
      <c r="G10" s="132"/>
      <c r="H10" s="142" t="s">
        <v>380</v>
      </c>
      <c r="I10" s="196" cm="1">
        <f t="array" ref="I10">_xlfn.IFS((C14&gt;=$E$12), C14+$F$12, (C14&gt;=$E$11), C14+$F$11, (C14&gt;=$E$10), C14+$F$10, (C14&gt;=$E$9), C14+$F$9, (C14&gt;=$E$8), C14+$F$8, (C14=$E$7), C14+$F$7)</f>
        <v>2017</v>
      </c>
      <c r="K10" s="167"/>
      <c r="M10" s="168"/>
    </row>
    <row r="11" spans="1:13" x14ac:dyDescent="0.3">
      <c r="A11" s="139"/>
      <c r="B11" s="140" t="s">
        <v>381</v>
      </c>
      <c r="C11" s="195">
        <v>4929</v>
      </c>
      <c r="D11" s="132"/>
      <c r="E11" s="141">
        <v>4000</v>
      </c>
      <c r="F11" s="195">
        <f t="shared" si="0"/>
        <v>400</v>
      </c>
      <c r="G11" s="132"/>
      <c r="H11" s="143"/>
      <c r="I11" s="144"/>
      <c r="J11" s="145"/>
      <c r="K11" s="145"/>
    </row>
    <row r="12" spans="1:13" x14ac:dyDescent="0.3">
      <c r="A12" s="139"/>
      <c r="B12" s="140" t="s">
        <v>382</v>
      </c>
      <c r="C12" s="195">
        <v>1042</v>
      </c>
      <c r="D12" s="132"/>
      <c r="E12" s="141">
        <v>5000</v>
      </c>
      <c r="F12" s="195">
        <f>+E12*0.1</f>
        <v>500</v>
      </c>
      <c r="G12" s="132"/>
      <c r="H12" s="143"/>
      <c r="I12" s="143"/>
    </row>
    <row r="13" spans="1:13" x14ac:dyDescent="0.3">
      <c r="A13" s="132"/>
      <c r="B13" s="140" t="s">
        <v>383</v>
      </c>
      <c r="C13" s="195">
        <v>4701</v>
      </c>
      <c r="D13" s="132"/>
      <c r="G13" s="132"/>
      <c r="H13" s="132"/>
      <c r="I13" s="132"/>
    </row>
    <row r="14" spans="1:13" x14ac:dyDescent="0.3">
      <c r="A14" s="132"/>
      <c r="B14" s="140" t="s">
        <v>380</v>
      </c>
      <c r="C14" s="195">
        <v>1917</v>
      </c>
      <c r="D14" s="132"/>
      <c r="G14" s="132"/>
      <c r="H14" s="132"/>
      <c r="I14" s="132"/>
    </row>
    <row r="15" spans="1:13" x14ac:dyDescent="0.3">
      <c r="A15" s="132"/>
      <c r="B15" s="140" t="s">
        <v>384</v>
      </c>
      <c r="C15" s="195">
        <v>1396</v>
      </c>
      <c r="D15" s="132"/>
      <c r="E15" s="132"/>
      <c r="F15" s="132"/>
      <c r="G15" s="132"/>
      <c r="H15" s="132"/>
      <c r="I15" s="132"/>
    </row>
    <row r="16" spans="1:13" x14ac:dyDescent="0.3">
      <c r="A16" s="132"/>
      <c r="B16" s="140" t="s">
        <v>385</v>
      </c>
      <c r="C16" s="195">
        <v>3383</v>
      </c>
      <c r="D16" s="132"/>
      <c r="E16" s="132"/>
      <c r="F16" s="132"/>
      <c r="G16" s="132"/>
      <c r="H16" s="132"/>
      <c r="I16" s="132"/>
    </row>
    <row r="17" spans="1:9" x14ac:dyDescent="0.3">
      <c r="A17" s="132"/>
      <c r="B17" s="140" t="s">
        <v>379</v>
      </c>
      <c r="C17" s="195">
        <v>3970</v>
      </c>
      <c r="D17" s="132"/>
      <c r="E17" s="132"/>
      <c r="F17" s="132"/>
      <c r="G17" s="132"/>
      <c r="H17" s="132"/>
      <c r="I17" s="132"/>
    </row>
    <row r="18" spans="1:9" x14ac:dyDescent="0.3">
      <c r="A18" s="132"/>
      <c r="B18" s="132"/>
      <c r="C18" s="133"/>
      <c r="D18" s="132"/>
      <c r="E18" s="132"/>
      <c r="F18" s="132"/>
      <c r="G18" s="132"/>
      <c r="H18" s="132"/>
      <c r="I18" s="132"/>
    </row>
    <row r="19" spans="1:9" x14ac:dyDescent="0.3">
      <c r="A19" s="132"/>
      <c r="B19" s="132"/>
      <c r="C19" s="133"/>
      <c r="D19" s="132"/>
      <c r="E19" s="132"/>
      <c r="F19" s="132"/>
      <c r="G19" s="132"/>
      <c r="H19" s="132"/>
      <c r="I19" s="132"/>
    </row>
    <row r="20" spans="1:9" x14ac:dyDescent="0.3">
      <c r="A20" s="132"/>
      <c r="D20" s="132"/>
      <c r="E20" s="132"/>
      <c r="F20" s="132"/>
      <c r="G20" s="132"/>
      <c r="H20" s="132"/>
      <c r="I20" s="132"/>
    </row>
    <row r="22" spans="1:9" x14ac:dyDescent="0.3">
      <c r="A22" s="132"/>
      <c r="D22" s="132"/>
      <c r="E22" s="132"/>
      <c r="F22" s="132"/>
      <c r="G22" s="132"/>
      <c r="H22" s="132"/>
      <c r="I22" s="132"/>
    </row>
    <row r="23" spans="1:9" x14ac:dyDescent="0.3">
      <c r="A23" s="132"/>
      <c r="D23" s="132"/>
      <c r="E23" s="132"/>
      <c r="F23" s="132"/>
      <c r="G23" s="132"/>
      <c r="H23" s="132"/>
      <c r="I23" s="132"/>
    </row>
    <row r="24" spans="1:9" x14ac:dyDescent="0.3">
      <c r="A24" s="132"/>
      <c r="D24" s="132"/>
      <c r="E24" s="132"/>
      <c r="F24" s="132"/>
      <c r="G24" s="132"/>
      <c r="H24" s="132"/>
      <c r="I24" s="132"/>
    </row>
    <row r="25" spans="1:9" x14ac:dyDescent="0.3">
      <c r="A25" s="132"/>
      <c r="D25" s="132"/>
      <c r="E25" s="132"/>
      <c r="F25" s="132"/>
      <c r="G25" s="132"/>
      <c r="H25" s="132"/>
      <c r="I25" s="132"/>
    </row>
    <row r="26" spans="1:9" x14ac:dyDescent="0.3">
      <c r="A26" s="132"/>
      <c r="D26" s="132"/>
      <c r="E26" s="132"/>
      <c r="F26" s="132"/>
      <c r="G26" s="132"/>
      <c r="H26" s="132"/>
      <c r="I26" s="132"/>
    </row>
    <row r="27" spans="1:9" x14ac:dyDescent="0.3">
      <c r="A27" s="132"/>
      <c r="D27" s="132"/>
      <c r="E27" s="132"/>
      <c r="F27" s="132"/>
      <c r="G27" s="132"/>
      <c r="H27" s="132"/>
      <c r="I27" s="132"/>
    </row>
    <row r="28" spans="1:9" x14ac:dyDescent="0.3">
      <c r="A28" s="132"/>
      <c r="D28" s="132"/>
      <c r="E28" s="132"/>
      <c r="F28" s="132"/>
      <c r="G28" s="132"/>
      <c r="H28" s="132"/>
      <c r="I28" s="132"/>
    </row>
  </sheetData>
  <sheetProtection algorithmName="SHA-512" hashValue="we3dud4Q38l4aZDy8kD2qAkKKgca9HqRXre4fDRRcCEQIjbUixjJH/imutOCPyBDaYHHpC90zTT+3zq4m2Xr5w==" saltValue="WhOKYqz05xv8TcKrKLE2yQ==" spinCount="100000" sheet="1" objects="1" scenarios="1"/>
  <hyperlinks>
    <hyperlink ref="H9" r:id="rId1" display="\\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B2:H68"/>
  <sheetViews>
    <sheetView showGridLines="0" zoomScale="130" zoomScaleNormal="130" workbookViewId="0">
      <selection activeCell="I17" sqref="I17"/>
    </sheetView>
  </sheetViews>
  <sheetFormatPr defaultRowHeight="14.4" x14ac:dyDescent="0.3"/>
  <cols>
    <col min="2" max="2" width="15" bestFit="1" customWidth="1"/>
    <col min="3" max="4" width="13.5546875" style="147" customWidth="1"/>
    <col min="7" max="7" width="14" customWidth="1"/>
    <col min="8" max="8" width="14.33203125" customWidth="1"/>
  </cols>
  <sheetData>
    <row r="2" spans="2:8" ht="21" x14ac:dyDescent="0.4">
      <c r="B2" s="146" t="s">
        <v>386</v>
      </c>
    </row>
    <row r="3" spans="2:8" x14ac:dyDescent="0.3">
      <c r="G3" s="148" t="s">
        <v>387</v>
      </c>
    </row>
    <row r="4" spans="2:8" x14ac:dyDescent="0.3">
      <c r="B4" s="149" t="s">
        <v>388</v>
      </c>
      <c r="C4" s="150" t="s">
        <v>389</v>
      </c>
      <c r="D4" s="150" t="s">
        <v>390</v>
      </c>
    </row>
    <row r="5" spans="2:8" x14ac:dyDescent="0.3">
      <c r="B5" s="151" t="s">
        <v>391</v>
      </c>
      <c r="C5" s="152">
        <v>1176</v>
      </c>
      <c r="D5" s="152">
        <v>1722</v>
      </c>
      <c r="G5" s="151" t="s">
        <v>392</v>
      </c>
      <c r="H5" s="184" t="str">
        <f>INDEX($B$5:$D$65,MATCH(LARGE($C:$C, 1), $C$5:$C$65, 0),1)</f>
        <v>Sales 1</v>
      </c>
    </row>
    <row r="6" spans="2:8" x14ac:dyDescent="0.3">
      <c r="B6" s="151" t="s">
        <v>393</v>
      </c>
      <c r="C6" s="152">
        <v>762</v>
      </c>
      <c r="D6" s="152">
        <v>974</v>
      </c>
      <c r="G6" s="151" t="s">
        <v>394</v>
      </c>
      <c r="H6" s="184" t="str">
        <f>INDEX($B$5:$D$65,MATCH(LARGE($C:$C, 2), $C$5:$C$65, 0),1)</f>
        <v>Sales 37</v>
      </c>
    </row>
    <row r="7" spans="2:8" x14ac:dyDescent="0.3">
      <c r="B7" s="151" t="s">
        <v>395</v>
      </c>
      <c r="C7" s="152">
        <v>821</v>
      </c>
      <c r="D7" s="152">
        <v>982</v>
      </c>
      <c r="G7" s="151" t="s">
        <v>396</v>
      </c>
      <c r="H7" s="184" t="str">
        <f>INDEX($B$5:$D$65,MATCH(LARGE($C:$C, 3), $C$5:$C$65, 0),1)</f>
        <v>Sales 6</v>
      </c>
    </row>
    <row r="8" spans="2:8" x14ac:dyDescent="0.3">
      <c r="B8" s="151" t="s">
        <v>397</v>
      </c>
      <c r="C8" s="152">
        <v>1022</v>
      </c>
      <c r="D8" s="152">
        <v>1054</v>
      </c>
      <c r="G8" s="169"/>
    </row>
    <row r="9" spans="2:8" x14ac:dyDescent="0.3">
      <c r="B9" s="151" t="s">
        <v>398</v>
      </c>
      <c r="C9" s="152">
        <v>859</v>
      </c>
      <c r="D9" s="152">
        <v>1103</v>
      </c>
      <c r="G9" s="169"/>
    </row>
    <row r="10" spans="2:8" x14ac:dyDescent="0.3">
      <c r="B10" s="151" t="s">
        <v>399</v>
      </c>
      <c r="C10" s="152">
        <v>1147</v>
      </c>
      <c r="D10" s="152">
        <v>1647</v>
      </c>
      <c r="G10" s="148" t="s">
        <v>499</v>
      </c>
    </row>
    <row r="11" spans="2:8" x14ac:dyDescent="0.3">
      <c r="B11" s="151" t="s">
        <v>400</v>
      </c>
      <c r="C11" s="152">
        <v>1002</v>
      </c>
      <c r="D11" s="152">
        <v>1536</v>
      </c>
      <c r="G11" s="151" t="s">
        <v>496</v>
      </c>
      <c r="H11" s="153" t="str">
        <f>INDEX($B$5:$D$65,MATCH(SMALL($D:$D, 1), $D$5:$D$65, 0),1)</f>
        <v>Sales 11</v>
      </c>
    </row>
    <row r="12" spans="2:8" x14ac:dyDescent="0.3">
      <c r="B12" s="151" t="s">
        <v>401</v>
      </c>
      <c r="C12" s="152">
        <v>990</v>
      </c>
      <c r="D12" s="152">
        <v>1269</v>
      </c>
      <c r="G12" s="151" t="s">
        <v>497</v>
      </c>
      <c r="H12" s="153" t="str">
        <f>INDEX($B$5:$D$65,MATCH(SMALL($D:$D, 2), $D$5:$D$65, 0),1)</f>
        <v>Sales 31</v>
      </c>
    </row>
    <row r="13" spans="2:8" x14ac:dyDescent="0.3">
      <c r="B13" s="151" t="s">
        <v>402</v>
      </c>
      <c r="C13" s="152">
        <v>1042</v>
      </c>
      <c r="D13" s="152">
        <v>1503</v>
      </c>
      <c r="G13" s="151" t="s">
        <v>498</v>
      </c>
      <c r="H13" s="153" t="str">
        <f>INDEX($B$5:$D$65,MATCH(SMALL($D:$D, 3), $D$5:$D$65, 0),1)</f>
        <v>Sales 22</v>
      </c>
    </row>
    <row r="14" spans="2:8" x14ac:dyDescent="0.3">
      <c r="B14" s="151" t="s">
        <v>403</v>
      </c>
      <c r="C14" s="152">
        <v>839</v>
      </c>
      <c r="D14" s="152">
        <v>1034</v>
      </c>
    </row>
    <row r="15" spans="2:8" x14ac:dyDescent="0.3">
      <c r="B15" s="151" t="s">
        <v>404</v>
      </c>
      <c r="C15" s="152">
        <v>875</v>
      </c>
      <c r="D15" s="152">
        <v>762</v>
      </c>
    </row>
    <row r="16" spans="2:8" x14ac:dyDescent="0.3">
      <c r="B16" s="151" t="s">
        <v>405</v>
      </c>
      <c r="C16" s="152">
        <v>1009</v>
      </c>
      <c r="D16" s="152">
        <v>883</v>
      </c>
    </row>
    <row r="17" spans="2:4" x14ac:dyDescent="0.3">
      <c r="B17" s="151" t="s">
        <v>406</v>
      </c>
      <c r="C17" s="152">
        <v>676</v>
      </c>
      <c r="D17" s="152">
        <v>830</v>
      </c>
    </row>
    <row r="18" spans="2:4" x14ac:dyDescent="0.3">
      <c r="B18" s="151" t="s">
        <v>407</v>
      </c>
      <c r="C18" s="152">
        <v>1091</v>
      </c>
      <c r="D18" s="152">
        <v>1041</v>
      </c>
    </row>
    <row r="19" spans="2:4" x14ac:dyDescent="0.3">
      <c r="B19" s="151" t="s">
        <v>408</v>
      </c>
      <c r="C19" s="152">
        <v>621</v>
      </c>
      <c r="D19" s="152">
        <v>1711</v>
      </c>
    </row>
    <row r="20" spans="2:4" x14ac:dyDescent="0.3">
      <c r="B20" s="151" t="s">
        <v>409</v>
      </c>
      <c r="C20" s="152">
        <v>686</v>
      </c>
      <c r="D20" s="152">
        <v>1202</v>
      </c>
    </row>
    <row r="21" spans="2:4" x14ac:dyDescent="0.3">
      <c r="B21" s="151" t="s">
        <v>410</v>
      </c>
      <c r="C21" s="152">
        <v>1040</v>
      </c>
      <c r="D21" s="152">
        <v>777</v>
      </c>
    </row>
    <row r="22" spans="2:4" x14ac:dyDescent="0.3">
      <c r="B22" s="151" t="s">
        <v>411</v>
      </c>
      <c r="C22" s="152">
        <v>1141</v>
      </c>
      <c r="D22" s="152">
        <v>1083</v>
      </c>
    </row>
    <row r="23" spans="2:4" x14ac:dyDescent="0.3">
      <c r="B23" s="151" t="s">
        <v>412</v>
      </c>
      <c r="C23" s="152">
        <v>848</v>
      </c>
      <c r="D23" s="152">
        <v>1598</v>
      </c>
    </row>
    <row r="24" spans="2:4" x14ac:dyDescent="0.3">
      <c r="B24" s="151" t="s">
        <v>413</v>
      </c>
      <c r="C24" s="152">
        <v>1058</v>
      </c>
      <c r="D24" s="152">
        <v>795</v>
      </c>
    </row>
    <row r="25" spans="2:4" x14ac:dyDescent="0.3">
      <c r="B25" s="151" t="s">
        <v>414</v>
      </c>
      <c r="C25" s="152">
        <v>755</v>
      </c>
      <c r="D25" s="152">
        <v>1402</v>
      </c>
    </row>
    <row r="26" spans="2:4" x14ac:dyDescent="0.3">
      <c r="B26" s="151" t="s">
        <v>415</v>
      </c>
      <c r="C26" s="152">
        <v>1096</v>
      </c>
      <c r="D26" s="152">
        <v>766</v>
      </c>
    </row>
    <row r="27" spans="2:4" x14ac:dyDescent="0.3">
      <c r="B27" s="151" t="s">
        <v>416</v>
      </c>
      <c r="C27" s="152">
        <v>1128</v>
      </c>
      <c r="D27" s="152">
        <v>1121</v>
      </c>
    </row>
    <row r="28" spans="2:4" x14ac:dyDescent="0.3">
      <c r="B28" s="151" t="s">
        <v>417</v>
      </c>
      <c r="C28" s="152">
        <v>1004</v>
      </c>
      <c r="D28" s="152">
        <v>912</v>
      </c>
    </row>
    <row r="29" spans="2:4" x14ac:dyDescent="0.3">
      <c r="B29" s="151" t="s">
        <v>418</v>
      </c>
      <c r="C29" s="152">
        <v>721</v>
      </c>
      <c r="D29" s="152">
        <v>1549</v>
      </c>
    </row>
    <row r="30" spans="2:4" x14ac:dyDescent="0.3">
      <c r="B30" s="151" t="s">
        <v>419</v>
      </c>
      <c r="C30" s="152">
        <v>1065</v>
      </c>
      <c r="D30" s="152">
        <v>1198</v>
      </c>
    </row>
    <row r="31" spans="2:4" x14ac:dyDescent="0.3">
      <c r="B31" s="151" t="s">
        <v>420</v>
      </c>
      <c r="C31" s="152">
        <v>803</v>
      </c>
      <c r="D31" s="152">
        <v>1546</v>
      </c>
    </row>
    <row r="32" spans="2:4" x14ac:dyDescent="0.3">
      <c r="B32" s="151" t="s">
        <v>421</v>
      </c>
      <c r="C32" s="152">
        <v>533</v>
      </c>
      <c r="D32" s="152">
        <v>1373</v>
      </c>
    </row>
    <row r="33" spans="2:4" x14ac:dyDescent="0.3">
      <c r="B33" s="151" t="s">
        <v>422</v>
      </c>
      <c r="C33" s="152">
        <v>692</v>
      </c>
      <c r="D33" s="152">
        <v>1401</v>
      </c>
    </row>
    <row r="34" spans="2:4" x14ac:dyDescent="0.3">
      <c r="B34" s="151" t="s">
        <v>423</v>
      </c>
      <c r="C34" s="152">
        <v>1102</v>
      </c>
      <c r="D34" s="152">
        <v>948</v>
      </c>
    </row>
    <row r="35" spans="2:4" x14ac:dyDescent="0.3">
      <c r="B35" s="151" t="s">
        <v>424</v>
      </c>
      <c r="C35" s="152">
        <v>844</v>
      </c>
      <c r="D35" s="152">
        <v>764</v>
      </c>
    </row>
    <row r="36" spans="2:4" x14ac:dyDescent="0.3">
      <c r="B36" s="151" t="s">
        <v>425</v>
      </c>
      <c r="C36" s="152">
        <v>1064</v>
      </c>
      <c r="D36" s="152">
        <v>776</v>
      </c>
    </row>
    <row r="37" spans="2:4" x14ac:dyDescent="0.3">
      <c r="B37" s="151" t="s">
        <v>426</v>
      </c>
      <c r="C37" s="152">
        <v>804</v>
      </c>
      <c r="D37" s="152">
        <v>1512</v>
      </c>
    </row>
    <row r="38" spans="2:4" x14ac:dyDescent="0.3">
      <c r="B38" s="151" t="s">
        <v>427</v>
      </c>
      <c r="C38" s="152">
        <v>1055</v>
      </c>
      <c r="D38" s="152">
        <v>1548</v>
      </c>
    </row>
    <row r="39" spans="2:4" x14ac:dyDescent="0.3">
      <c r="B39" s="151" t="s">
        <v>428</v>
      </c>
      <c r="C39" s="152">
        <v>693</v>
      </c>
      <c r="D39" s="152">
        <v>1310</v>
      </c>
    </row>
    <row r="40" spans="2:4" x14ac:dyDescent="0.3">
      <c r="B40" s="151" t="s">
        <v>429</v>
      </c>
      <c r="C40" s="152">
        <v>1056</v>
      </c>
      <c r="D40" s="152">
        <v>940</v>
      </c>
    </row>
    <row r="41" spans="2:4" x14ac:dyDescent="0.3">
      <c r="B41" s="151" t="s">
        <v>430</v>
      </c>
      <c r="C41" s="152">
        <v>1170</v>
      </c>
      <c r="D41" s="152">
        <v>984</v>
      </c>
    </row>
    <row r="42" spans="2:4" x14ac:dyDescent="0.3">
      <c r="B42" s="151" t="s">
        <v>431</v>
      </c>
      <c r="C42" s="152">
        <v>828</v>
      </c>
      <c r="D42" s="152">
        <v>1774</v>
      </c>
    </row>
    <row r="43" spans="2:4" x14ac:dyDescent="0.3">
      <c r="B43" s="151" t="s">
        <v>432</v>
      </c>
      <c r="C43" s="152">
        <v>731</v>
      </c>
      <c r="D43" s="152">
        <v>1178</v>
      </c>
    </row>
    <row r="44" spans="2:4" x14ac:dyDescent="0.3">
      <c r="B44" s="151" t="s">
        <v>433</v>
      </c>
      <c r="C44" s="152">
        <v>653</v>
      </c>
      <c r="D44" s="152">
        <v>1368</v>
      </c>
    </row>
    <row r="45" spans="2:4" x14ac:dyDescent="0.3">
      <c r="B45" s="151" t="s">
        <v>434</v>
      </c>
      <c r="C45" s="152">
        <v>1006</v>
      </c>
      <c r="D45" s="152">
        <v>787</v>
      </c>
    </row>
    <row r="46" spans="2:4" x14ac:dyDescent="0.3">
      <c r="B46" s="151" t="s">
        <v>435</v>
      </c>
      <c r="C46" s="152">
        <v>566</v>
      </c>
      <c r="D46" s="152">
        <v>998</v>
      </c>
    </row>
    <row r="47" spans="2:4" x14ac:dyDescent="0.3">
      <c r="B47" s="151" t="s">
        <v>436</v>
      </c>
      <c r="C47" s="152">
        <v>797</v>
      </c>
      <c r="D47" s="152">
        <v>1637</v>
      </c>
    </row>
    <row r="48" spans="2:4" x14ac:dyDescent="0.3">
      <c r="B48" s="151" t="s">
        <v>437</v>
      </c>
      <c r="C48" s="152">
        <v>733</v>
      </c>
      <c r="D48" s="152">
        <v>887</v>
      </c>
    </row>
    <row r="49" spans="2:4" x14ac:dyDescent="0.3">
      <c r="B49" s="151" t="s">
        <v>438</v>
      </c>
      <c r="C49" s="152">
        <v>657</v>
      </c>
      <c r="D49" s="152">
        <v>1799</v>
      </c>
    </row>
    <row r="50" spans="2:4" x14ac:dyDescent="0.3">
      <c r="B50" s="151" t="s">
        <v>439</v>
      </c>
      <c r="C50" s="152">
        <v>780</v>
      </c>
      <c r="D50" s="152">
        <v>1740</v>
      </c>
    </row>
    <row r="51" spans="2:4" x14ac:dyDescent="0.3">
      <c r="B51" s="151" t="s">
        <v>440</v>
      </c>
      <c r="C51" s="152">
        <v>944</v>
      </c>
      <c r="D51" s="152">
        <v>832</v>
      </c>
    </row>
    <row r="52" spans="2:4" x14ac:dyDescent="0.3">
      <c r="B52" s="151" t="s">
        <v>441</v>
      </c>
      <c r="C52" s="152">
        <v>984</v>
      </c>
      <c r="D52" s="152">
        <v>1447</v>
      </c>
    </row>
    <row r="53" spans="2:4" x14ac:dyDescent="0.3">
      <c r="B53" s="151" t="s">
        <v>442</v>
      </c>
      <c r="C53" s="152">
        <v>601</v>
      </c>
      <c r="D53" s="152">
        <v>1488</v>
      </c>
    </row>
    <row r="54" spans="2:4" x14ac:dyDescent="0.3">
      <c r="B54" s="151" t="s">
        <v>443</v>
      </c>
      <c r="C54" s="152">
        <v>709</v>
      </c>
      <c r="D54" s="152">
        <v>1063</v>
      </c>
    </row>
    <row r="55" spans="2:4" x14ac:dyDescent="0.3">
      <c r="B55" s="151" t="s">
        <v>444</v>
      </c>
      <c r="C55" s="152">
        <v>626</v>
      </c>
      <c r="D55" s="152">
        <v>1199</v>
      </c>
    </row>
    <row r="56" spans="2:4" x14ac:dyDescent="0.3">
      <c r="B56" s="151" t="s">
        <v>445</v>
      </c>
      <c r="C56" s="152">
        <v>696</v>
      </c>
      <c r="D56" s="152">
        <v>894</v>
      </c>
    </row>
    <row r="57" spans="2:4" x14ac:dyDescent="0.3">
      <c r="B57" s="151" t="s">
        <v>446</v>
      </c>
      <c r="C57" s="152">
        <v>789</v>
      </c>
      <c r="D57" s="152">
        <v>1652</v>
      </c>
    </row>
    <row r="58" spans="2:4" x14ac:dyDescent="0.3">
      <c r="B58" s="151" t="s">
        <v>447</v>
      </c>
      <c r="C58" s="152">
        <v>748</v>
      </c>
      <c r="D58" s="152">
        <v>1612</v>
      </c>
    </row>
    <row r="59" spans="2:4" x14ac:dyDescent="0.3">
      <c r="B59" s="151" t="s">
        <v>448</v>
      </c>
      <c r="C59" s="152">
        <v>974</v>
      </c>
      <c r="D59" s="152">
        <v>965</v>
      </c>
    </row>
    <row r="60" spans="2:4" x14ac:dyDescent="0.3">
      <c r="B60" s="151" t="s">
        <v>449</v>
      </c>
      <c r="C60" s="152">
        <v>888</v>
      </c>
      <c r="D60" s="152">
        <v>946</v>
      </c>
    </row>
    <row r="61" spans="2:4" x14ac:dyDescent="0.3">
      <c r="B61" s="151" t="s">
        <v>450</v>
      </c>
      <c r="C61" s="152">
        <v>657</v>
      </c>
      <c r="D61" s="152">
        <v>1131</v>
      </c>
    </row>
    <row r="62" spans="2:4" x14ac:dyDescent="0.3">
      <c r="B62" s="151" t="s">
        <v>451</v>
      </c>
      <c r="C62" s="152">
        <v>1052</v>
      </c>
      <c r="D62" s="152">
        <v>862</v>
      </c>
    </row>
    <row r="63" spans="2:4" x14ac:dyDescent="0.3">
      <c r="B63" s="151" t="s">
        <v>452</v>
      </c>
      <c r="C63" s="152">
        <v>777</v>
      </c>
      <c r="D63" s="152">
        <v>921</v>
      </c>
    </row>
    <row r="64" spans="2:4" x14ac:dyDescent="0.3">
      <c r="B64" s="151" t="s">
        <v>453</v>
      </c>
      <c r="C64" s="152">
        <v>733</v>
      </c>
      <c r="D64" s="152">
        <v>1484</v>
      </c>
    </row>
    <row r="65" spans="2:4" x14ac:dyDescent="0.3">
      <c r="B65" s="151" t="s">
        <v>454</v>
      </c>
      <c r="C65" s="152">
        <v>980</v>
      </c>
      <c r="D65" s="152">
        <v>1715</v>
      </c>
    </row>
    <row r="67" spans="2:4" x14ac:dyDescent="0.3">
      <c r="B67" s="151" t="s">
        <v>455</v>
      </c>
    </row>
    <row r="68" spans="2:4" x14ac:dyDescent="0.3">
      <c r="B68" s="153" cm="1">
        <f t="array" ref="B68">COUNTA(CHAR(B5:B65))</f>
        <v>61</v>
      </c>
    </row>
  </sheetData>
  <sheetProtection algorithmName="SHA-512" hashValue="E9nBGxdJSIRX7LnZWe12OqRyuuNfCIQ76PaX+SZ0oeqc5DtbCjdZsrtAo1TJLxWk1nnnOXOodQEe03XRMTm4eg==" saltValue="any8YCCWOdzNveVQtgejeQ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G29"/>
  <sheetViews>
    <sheetView showGridLines="0" zoomScale="130" zoomScaleNormal="130" workbookViewId="0">
      <selection activeCell="F6" sqref="F6"/>
    </sheetView>
  </sheetViews>
  <sheetFormatPr defaultRowHeight="14.4" x14ac:dyDescent="0.3"/>
  <cols>
    <col min="2" max="3" width="16.5546875" customWidth="1"/>
    <col min="5" max="5" width="12.33203125" customWidth="1"/>
    <col min="6" max="6" width="20.88671875" customWidth="1"/>
    <col min="7" max="7" width="16.88671875" bestFit="1" customWidth="1"/>
  </cols>
  <sheetData>
    <row r="1" spans="1:7" x14ac:dyDescent="0.3">
      <c r="C1" s="154"/>
      <c r="F1" s="119"/>
    </row>
    <row r="2" spans="1:7" ht="21" x14ac:dyDescent="0.4">
      <c r="B2" s="134" t="s">
        <v>456</v>
      </c>
      <c r="C2" s="154"/>
      <c r="F2" s="119"/>
    </row>
    <row r="3" spans="1:7" x14ac:dyDescent="0.3">
      <c r="C3" s="154"/>
      <c r="F3" s="119"/>
    </row>
    <row r="4" spans="1:7" ht="15.6" x14ac:dyDescent="0.3">
      <c r="A4" s="155"/>
      <c r="B4" s="156" t="s">
        <v>457</v>
      </c>
      <c r="C4" s="157" t="s">
        <v>458</v>
      </c>
      <c r="D4" s="155"/>
      <c r="E4" s="158" t="s">
        <v>459</v>
      </c>
      <c r="F4" s="159"/>
    </row>
    <row r="5" spans="1:7" x14ac:dyDescent="0.3">
      <c r="B5" s="151" t="s">
        <v>460</v>
      </c>
      <c r="C5" s="160">
        <v>304052.26885338698</v>
      </c>
      <c r="E5" s="161">
        <v>1</v>
      </c>
      <c r="F5" s="162" t="str">
        <f t="array" ref="F5:F9">INDEX(B5:B29,MATCH(LARGE(C5:C29,E5:E9),C5:C29,0))</f>
        <v>Hugh Castenada</v>
      </c>
    </row>
    <row r="6" spans="1:7" x14ac:dyDescent="0.3">
      <c r="B6" s="151" t="s">
        <v>461</v>
      </c>
      <c r="C6" s="160">
        <v>271776.15052243439</v>
      </c>
      <c r="E6" s="161">
        <v>2</v>
      </c>
      <c r="F6" s="162" t="str">
        <v>Chandra Pinette</v>
      </c>
    </row>
    <row r="7" spans="1:7" x14ac:dyDescent="0.3">
      <c r="B7" s="151" t="s">
        <v>462</v>
      </c>
      <c r="C7" s="160">
        <v>67882.091833159517</v>
      </c>
      <c r="E7" s="161">
        <v>3</v>
      </c>
      <c r="F7" s="162" t="str">
        <v>Dwayne Rombuck</v>
      </c>
    </row>
    <row r="8" spans="1:7" x14ac:dyDescent="0.3">
      <c r="B8" s="151" t="s">
        <v>463</v>
      </c>
      <c r="C8" s="160">
        <v>590196.20143000002</v>
      </c>
      <c r="E8" s="161">
        <v>4</v>
      </c>
      <c r="F8" s="162" t="str">
        <v>Tynn Small</v>
      </c>
      <c r="G8" s="170"/>
    </row>
    <row r="9" spans="1:7" x14ac:dyDescent="0.3">
      <c r="B9" s="151" t="s">
        <v>464</v>
      </c>
      <c r="C9" s="160">
        <v>671994</v>
      </c>
      <c r="E9" s="161">
        <v>5</v>
      </c>
      <c r="F9" s="162" t="str">
        <v>Clarence Yan</v>
      </c>
    </row>
    <row r="10" spans="1:7" x14ac:dyDescent="0.3">
      <c r="B10" s="151" t="s">
        <v>465</v>
      </c>
      <c r="C10" s="160">
        <v>343698</v>
      </c>
      <c r="F10" s="119"/>
    </row>
    <row r="11" spans="1:7" x14ac:dyDescent="0.3">
      <c r="B11" s="151" t="s">
        <v>466</v>
      </c>
      <c r="C11" s="160">
        <v>840116.29746944888</v>
      </c>
      <c r="F11" s="119"/>
    </row>
    <row r="12" spans="1:7" x14ac:dyDescent="0.3">
      <c r="B12" s="151" t="s">
        <v>467</v>
      </c>
      <c r="C12" s="160">
        <v>734141</v>
      </c>
    </row>
    <row r="13" spans="1:7" x14ac:dyDescent="0.3">
      <c r="B13" s="151" t="s">
        <v>468</v>
      </c>
      <c r="C13" s="160">
        <v>647561.25121340435</v>
      </c>
      <c r="F13" s="119"/>
    </row>
    <row r="14" spans="1:7" x14ac:dyDescent="0.3">
      <c r="B14" s="151" t="s">
        <v>469</v>
      </c>
      <c r="C14" s="160">
        <v>752094</v>
      </c>
      <c r="F14" s="119"/>
    </row>
    <row r="15" spans="1:7" x14ac:dyDescent="0.3">
      <c r="B15" s="151" t="s">
        <v>470</v>
      </c>
      <c r="C15" s="160">
        <v>225146.32009331349</v>
      </c>
      <c r="F15" s="119"/>
    </row>
    <row r="16" spans="1:7" x14ac:dyDescent="0.3">
      <c r="B16" s="151" t="s">
        <v>471</v>
      </c>
      <c r="C16" s="160">
        <v>572132</v>
      </c>
      <c r="F16" s="119"/>
    </row>
    <row r="17" spans="2:6" x14ac:dyDescent="0.3">
      <c r="B17" s="151" t="s">
        <v>472</v>
      </c>
      <c r="C17" s="160">
        <v>675554</v>
      </c>
      <c r="F17" s="119"/>
    </row>
    <row r="18" spans="2:6" x14ac:dyDescent="0.3">
      <c r="B18" s="151" t="s">
        <v>473</v>
      </c>
      <c r="C18" s="160">
        <v>584037.12818786351</v>
      </c>
      <c r="F18" s="119"/>
    </row>
    <row r="19" spans="2:6" x14ac:dyDescent="0.3">
      <c r="B19" s="151" t="s">
        <v>474</v>
      </c>
      <c r="C19" s="160">
        <v>542961.02597056341</v>
      </c>
      <c r="F19" s="119"/>
    </row>
    <row r="20" spans="2:6" x14ac:dyDescent="0.3">
      <c r="B20" s="151" t="s">
        <v>475</v>
      </c>
      <c r="C20" s="160">
        <v>358197.28890896472</v>
      </c>
      <c r="F20" s="119"/>
    </row>
    <row r="21" spans="2:6" x14ac:dyDescent="0.3">
      <c r="B21" s="151" t="s">
        <v>476</v>
      </c>
      <c r="C21" s="160">
        <v>947795.11360773363</v>
      </c>
      <c r="F21" s="119"/>
    </row>
    <row r="22" spans="2:6" x14ac:dyDescent="0.3">
      <c r="B22" s="151" t="s">
        <v>477</v>
      </c>
      <c r="C22" s="160">
        <v>664418</v>
      </c>
      <c r="F22" s="119"/>
    </row>
    <row r="23" spans="2:6" x14ac:dyDescent="0.3">
      <c r="B23" s="151" t="s">
        <v>478</v>
      </c>
      <c r="C23" s="160">
        <v>599438</v>
      </c>
      <c r="F23" s="119"/>
    </row>
    <row r="24" spans="2:6" x14ac:dyDescent="0.3">
      <c r="B24" s="151" t="s">
        <v>479</v>
      </c>
      <c r="C24" s="160">
        <v>460801</v>
      </c>
      <c r="F24" s="119"/>
    </row>
    <row r="25" spans="2:6" x14ac:dyDescent="0.3">
      <c r="B25" s="151" t="s">
        <v>480</v>
      </c>
      <c r="C25" s="160">
        <v>361000</v>
      </c>
      <c r="F25" s="119"/>
    </row>
    <row r="26" spans="2:6" x14ac:dyDescent="0.3">
      <c r="B26" s="151" t="s">
        <v>481</v>
      </c>
      <c r="C26" s="160">
        <v>426727</v>
      </c>
      <c r="F26" s="119"/>
    </row>
    <row r="27" spans="2:6" x14ac:dyDescent="0.3">
      <c r="B27" s="151" t="s">
        <v>482</v>
      </c>
      <c r="C27" s="160">
        <v>742172</v>
      </c>
      <c r="F27" s="119"/>
    </row>
    <row r="28" spans="2:6" x14ac:dyDescent="0.3">
      <c r="B28" s="151" t="s">
        <v>483</v>
      </c>
      <c r="C28" s="160">
        <v>582633</v>
      </c>
      <c r="F28" s="119"/>
    </row>
    <row r="29" spans="2:6" x14ac:dyDescent="0.3">
      <c r="B29" s="151" t="s">
        <v>484</v>
      </c>
      <c r="C29" s="160">
        <v>303137</v>
      </c>
      <c r="F29" s="119"/>
    </row>
  </sheetData>
  <sheetProtection algorithmName="SHA-512" hashValue="AxjxmSUVAMBsmXo6tPGLHkZOMTAWiy/ocjnDJiqOVkWptfIEyHQVwuCnHPnPainmWNbIj4axF4AW6kwnV5WZdQ==" saltValue="VlYfEyCrGIouO5cgXYgN8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Penjelasan</vt:lpstr>
      <vt:lpstr>CreateID</vt:lpstr>
      <vt:lpstr>Lookup</vt:lpstr>
      <vt:lpstr>VLOOKUP</vt:lpstr>
      <vt:lpstr>HLOOKUP</vt:lpstr>
      <vt:lpstr>INDEX</vt:lpstr>
      <vt:lpstr>MATCH</vt:lpstr>
      <vt:lpstr>IndexMatch 1</vt:lpstr>
      <vt:lpstr>IndexMatch 2</vt:lpstr>
      <vt:lpstr>NewData</vt:lpstr>
      <vt:lpstr>Find Sales</vt:lpstr>
      <vt:lpstr>SalesBonus</vt:lpstr>
      <vt:lpstr>TertinggiTerendah</vt:lpstr>
      <vt:lpstr>TopPerformers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des h</cp:lastModifiedBy>
  <dcterms:created xsi:type="dcterms:W3CDTF">2022-06-14T15:20:18Z</dcterms:created>
  <dcterms:modified xsi:type="dcterms:W3CDTF">2024-01-12T08:58:09Z</dcterms:modified>
</cp:coreProperties>
</file>