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esca Winta Harefa\Excel &amp; SQL_Talentclass\Sesi 2\"/>
    </mc:Choice>
  </mc:AlternateContent>
  <xr:revisionPtr revIDLastSave="0" documentId="8_{FB7C0C8B-3D49-40F4-8B2E-076A9EDC6728}" xr6:coauthVersionLast="47" xr6:coauthVersionMax="47" xr10:uidLastSave="{00000000-0000-0000-0000-000000000000}"/>
  <bookViews>
    <workbookView xWindow="-108" yWindow="-108" windowWidth="23256" windowHeight="12576" firstSheet="7" activeTab="12" xr2:uid="{00000000-000D-0000-FFFF-FFFF00000000}"/>
  </bookViews>
  <sheets>
    <sheet name="Penjelasan" sheetId="1" r:id="rId1"/>
    <sheet name="IF" sheetId="3" r:id="rId2"/>
    <sheet name="IsNumber &amp; TRIM" sheetId="4" r:id="rId3"/>
    <sheet name="SubTotal" sheetId="5" r:id="rId4"/>
    <sheet name="COUNTIFS" sheetId="8" r:id="rId5"/>
    <sheet name="SUM-IFS" sheetId="6" r:id="rId6"/>
    <sheet name="True-False" sheetId="7" r:id="rId7"/>
    <sheet name="Double Unary" sheetId="15" r:id="rId8"/>
    <sheet name="And Or Boolean Factor" sheetId="10" r:id="rId9"/>
    <sheet name="DataBaseFunctions" sheetId="14" r:id="rId10"/>
    <sheet name="SumProduct1" sheetId="11" r:id="rId11"/>
    <sheet name=" SumProduct2" sheetId="12" r:id="rId12"/>
    <sheet name=" SumProduct3" sheetId="13" r:id="rId13"/>
  </sheets>
  <externalReferences>
    <externalReference r:id="rId14"/>
  </externalReferences>
  <definedNames>
    <definedName name="_xlnm._FilterDatabase" localSheetId="11" hidden="1">' SumProduct2'!$B$4:$G$49</definedName>
    <definedName name="_xlnm._FilterDatabase" localSheetId="12" hidden="1">' SumProduct3'!$B$4:$H$4</definedName>
    <definedName name="Mytabel">OFFSET('[1]OFFSET Sheet'!$B$25,0,0,COUNTA('[1]OFFSET Sheet'!$B$25:$B$1048576),8)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3" l="1"/>
  <c r="K11" i="13"/>
  <c r="K7" i="13"/>
  <c r="P5" i="13"/>
  <c r="F10" i="15"/>
  <c r="J11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N5" i="12"/>
  <c r="M5" i="12"/>
  <c r="J14" i="12" a="1"/>
  <c r="J14" i="12" s="1"/>
  <c r="F35" i="14" a="1"/>
  <c r="F35" i="14" s="1"/>
  <c r="J17" i="12"/>
  <c r="I7" i="6" l="1"/>
  <c r="J9" i="12"/>
  <c r="J8" i="12"/>
  <c r="G27" i="8"/>
  <c r="T49" i="13"/>
  <c r="S49" i="13"/>
  <c r="R49" i="13"/>
  <c r="Q49" i="13"/>
  <c r="P49" i="13"/>
  <c r="T48" i="13"/>
  <c r="S48" i="13"/>
  <c r="R48" i="13"/>
  <c r="Q48" i="13"/>
  <c r="P48" i="13"/>
  <c r="T47" i="13"/>
  <c r="S47" i="13"/>
  <c r="R47" i="13"/>
  <c r="Q47" i="13"/>
  <c r="P47" i="13"/>
  <c r="T46" i="13"/>
  <c r="S46" i="13"/>
  <c r="R46" i="13"/>
  <c r="Q46" i="13"/>
  <c r="P46" i="13"/>
  <c r="T45" i="13"/>
  <c r="S45" i="13"/>
  <c r="R45" i="13"/>
  <c r="Q45" i="13"/>
  <c r="P45" i="13"/>
  <c r="T44" i="13"/>
  <c r="S44" i="13"/>
  <c r="R44" i="13"/>
  <c r="Q44" i="13"/>
  <c r="P44" i="13"/>
  <c r="T43" i="13"/>
  <c r="S43" i="13"/>
  <c r="R43" i="13"/>
  <c r="Q43" i="13"/>
  <c r="P43" i="13"/>
  <c r="T42" i="13"/>
  <c r="S42" i="13"/>
  <c r="R42" i="13"/>
  <c r="Q42" i="13"/>
  <c r="P42" i="13"/>
  <c r="T41" i="13"/>
  <c r="S41" i="13"/>
  <c r="R41" i="13"/>
  <c r="Q41" i="13"/>
  <c r="P41" i="13"/>
  <c r="T40" i="13"/>
  <c r="S40" i="13"/>
  <c r="R40" i="13"/>
  <c r="Q40" i="13"/>
  <c r="P40" i="13"/>
  <c r="T39" i="13"/>
  <c r="S39" i="13"/>
  <c r="R39" i="13"/>
  <c r="Q39" i="13"/>
  <c r="P39" i="13"/>
  <c r="T38" i="13"/>
  <c r="S38" i="13"/>
  <c r="R38" i="13"/>
  <c r="Q38" i="13"/>
  <c r="P38" i="13"/>
  <c r="T37" i="13"/>
  <c r="S37" i="13"/>
  <c r="R37" i="13"/>
  <c r="Q37" i="13"/>
  <c r="P37" i="13"/>
  <c r="T36" i="13"/>
  <c r="S36" i="13"/>
  <c r="R36" i="13"/>
  <c r="Q36" i="13"/>
  <c r="P36" i="13"/>
  <c r="T35" i="13"/>
  <c r="S35" i="13"/>
  <c r="R35" i="13"/>
  <c r="Q35" i="13"/>
  <c r="P35" i="13"/>
  <c r="T34" i="13"/>
  <c r="S34" i="13"/>
  <c r="R34" i="13"/>
  <c r="Q34" i="13"/>
  <c r="P34" i="13"/>
  <c r="T33" i="13"/>
  <c r="S33" i="13"/>
  <c r="R33" i="13"/>
  <c r="Q33" i="13"/>
  <c r="P33" i="13"/>
  <c r="T32" i="13"/>
  <c r="S32" i="13"/>
  <c r="R32" i="13"/>
  <c r="Q32" i="13"/>
  <c r="P32" i="13"/>
  <c r="T31" i="13"/>
  <c r="S31" i="13"/>
  <c r="R31" i="13"/>
  <c r="Q31" i="13"/>
  <c r="P31" i="13"/>
  <c r="T30" i="13"/>
  <c r="S30" i="13"/>
  <c r="R30" i="13"/>
  <c r="Q30" i="13"/>
  <c r="P30" i="13"/>
  <c r="T29" i="13"/>
  <c r="S29" i="13"/>
  <c r="R29" i="13"/>
  <c r="Q29" i="13"/>
  <c r="P29" i="13"/>
  <c r="T28" i="13"/>
  <c r="S28" i="13"/>
  <c r="R28" i="13"/>
  <c r="Q28" i="13"/>
  <c r="P28" i="13"/>
  <c r="T27" i="13"/>
  <c r="S27" i="13"/>
  <c r="R27" i="13"/>
  <c r="Q27" i="13"/>
  <c r="P27" i="13"/>
  <c r="T26" i="13"/>
  <c r="S26" i="13"/>
  <c r="R26" i="13"/>
  <c r="Q26" i="13"/>
  <c r="P26" i="13"/>
  <c r="T25" i="13"/>
  <c r="S25" i="13"/>
  <c r="R25" i="13"/>
  <c r="Q25" i="13"/>
  <c r="P25" i="13"/>
  <c r="T24" i="13"/>
  <c r="S24" i="13"/>
  <c r="R24" i="13"/>
  <c r="Q24" i="13"/>
  <c r="P24" i="13"/>
  <c r="T23" i="13"/>
  <c r="S23" i="13"/>
  <c r="R23" i="13"/>
  <c r="Q23" i="13"/>
  <c r="P23" i="13"/>
  <c r="T22" i="13"/>
  <c r="S22" i="13"/>
  <c r="R22" i="13"/>
  <c r="Q22" i="13"/>
  <c r="P22" i="13"/>
  <c r="T21" i="13"/>
  <c r="S21" i="13"/>
  <c r="R21" i="13"/>
  <c r="Q21" i="13"/>
  <c r="P21" i="13"/>
  <c r="T20" i="13"/>
  <c r="S20" i="13"/>
  <c r="R20" i="13"/>
  <c r="Q20" i="13"/>
  <c r="P20" i="13"/>
  <c r="T19" i="13"/>
  <c r="S19" i="13"/>
  <c r="R19" i="13"/>
  <c r="Q19" i="13"/>
  <c r="P19" i="13"/>
  <c r="T18" i="13"/>
  <c r="S18" i="13"/>
  <c r="R18" i="13"/>
  <c r="Q18" i="13"/>
  <c r="P18" i="13"/>
  <c r="T17" i="13"/>
  <c r="S17" i="13"/>
  <c r="R17" i="13"/>
  <c r="Q17" i="13"/>
  <c r="P17" i="13"/>
  <c r="T16" i="13"/>
  <c r="S16" i="13"/>
  <c r="R16" i="13"/>
  <c r="Q16" i="13"/>
  <c r="P16" i="13"/>
  <c r="T15" i="13"/>
  <c r="S15" i="13"/>
  <c r="R15" i="13"/>
  <c r="Q15" i="13"/>
  <c r="P15" i="13"/>
  <c r="T14" i="13"/>
  <c r="S14" i="13"/>
  <c r="R14" i="13"/>
  <c r="Q14" i="13"/>
  <c r="P14" i="13"/>
  <c r="T13" i="13"/>
  <c r="S13" i="13"/>
  <c r="R13" i="13"/>
  <c r="Q13" i="13"/>
  <c r="P13" i="13"/>
  <c r="T12" i="13"/>
  <c r="S12" i="13"/>
  <c r="R12" i="13"/>
  <c r="Q12" i="13"/>
  <c r="P12" i="13"/>
  <c r="T11" i="13"/>
  <c r="S11" i="13"/>
  <c r="R11" i="13"/>
  <c r="Q11" i="13"/>
  <c r="P11" i="13"/>
  <c r="T10" i="13"/>
  <c r="S10" i="13"/>
  <c r="R10" i="13"/>
  <c r="Q10" i="13"/>
  <c r="P10" i="13"/>
  <c r="T9" i="13"/>
  <c r="S9" i="13"/>
  <c r="R9" i="13"/>
  <c r="Q9" i="13"/>
  <c r="P9" i="13"/>
  <c r="T8" i="13"/>
  <c r="S8" i="13"/>
  <c r="R8" i="13"/>
  <c r="Q8" i="13"/>
  <c r="P8" i="13"/>
  <c r="T7" i="13"/>
  <c r="S7" i="13"/>
  <c r="R7" i="13"/>
  <c r="Q7" i="13"/>
  <c r="P7" i="13"/>
  <c r="T6" i="13"/>
  <c r="S6" i="13"/>
  <c r="R6" i="13"/>
  <c r="Q6" i="13"/>
  <c r="T5" i="13"/>
  <c r="S5" i="13"/>
  <c r="R5" i="13"/>
  <c r="Q5" i="13"/>
  <c r="N49" i="12"/>
  <c r="G49" i="12"/>
  <c r="N48" i="12"/>
  <c r="G48" i="12"/>
  <c r="N47" i="12"/>
  <c r="G47" i="12"/>
  <c r="N46" i="12"/>
  <c r="G46" i="12"/>
  <c r="N45" i="12"/>
  <c r="G45" i="12"/>
  <c r="N44" i="12"/>
  <c r="G44" i="12"/>
  <c r="N43" i="12"/>
  <c r="G43" i="12"/>
  <c r="N42" i="12"/>
  <c r="G42" i="12"/>
  <c r="N41" i="12"/>
  <c r="G41" i="12"/>
  <c r="N40" i="12"/>
  <c r="G40" i="12"/>
  <c r="N39" i="12"/>
  <c r="G39" i="12"/>
  <c r="N38" i="12"/>
  <c r="G38" i="12"/>
  <c r="N37" i="12"/>
  <c r="G37" i="12"/>
  <c r="N36" i="12"/>
  <c r="G36" i="12"/>
  <c r="N35" i="12"/>
  <c r="G35" i="12"/>
  <c r="N34" i="12"/>
  <c r="G34" i="12"/>
  <c r="N33" i="12"/>
  <c r="G33" i="12"/>
  <c r="N32" i="12"/>
  <c r="G32" i="12"/>
  <c r="N31" i="12"/>
  <c r="G31" i="12"/>
  <c r="N30" i="12"/>
  <c r="G30" i="12"/>
  <c r="N29" i="12"/>
  <c r="G29" i="12"/>
  <c r="N28" i="12"/>
  <c r="G28" i="12"/>
  <c r="N27" i="12"/>
  <c r="G27" i="12"/>
  <c r="N26" i="12"/>
  <c r="G26" i="12"/>
  <c r="N25" i="12"/>
  <c r="G25" i="12"/>
  <c r="N24" i="12"/>
  <c r="G24" i="12"/>
  <c r="N23" i="12"/>
  <c r="G23" i="12"/>
  <c r="N22" i="12"/>
  <c r="G22" i="12"/>
  <c r="N21" i="12"/>
  <c r="G21" i="12"/>
  <c r="N20" i="12"/>
  <c r="G20" i="12"/>
  <c r="N19" i="12"/>
  <c r="G19" i="12"/>
  <c r="N18" i="12"/>
  <c r="G18" i="12"/>
  <c r="N17" i="12"/>
  <c r="G17" i="12"/>
  <c r="N16" i="12"/>
  <c r="G16" i="12"/>
  <c r="N15" i="12"/>
  <c r="G15" i="12"/>
  <c r="N14" i="12"/>
  <c r="G14" i="12"/>
  <c r="N13" i="12"/>
  <c r="G13" i="12"/>
  <c r="N12" i="12"/>
  <c r="G12" i="12"/>
  <c r="N11" i="12"/>
  <c r="G11" i="12"/>
  <c r="N10" i="12"/>
  <c r="G10" i="12"/>
  <c r="N9" i="12"/>
  <c r="G9" i="12"/>
  <c r="N8" i="12"/>
  <c r="G8" i="12"/>
  <c r="N7" i="12"/>
  <c r="G7" i="12"/>
  <c r="N6" i="12"/>
  <c r="J6" i="12"/>
  <c r="G6" i="12"/>
  <c r="G5" i="12"/>
  <c r="H19" i="11"/>
  <c r="H18" i="11"/>
  <c r="H16" i="11"/>
  <c r="H15" i="11"/>
  <c r="H14" i="11"/>
  <c r="H13" i="11"/>
  <c r="H12" i="11"/>
  <c r="H11" i="11"/>
  <c r="H10" i="11"/>
  <c r="H9" i="11"/>
  <c r="H8" i="11"/>
  <c r="H7" i="11"/>
  <c r="H6" i="11"/>
  <c r="H5" i="11"/>
  <c r="F33" i="14"/>
  <c r="F31" i="14"/>
  <c r="F29" i="14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Q9" i="10"/>
  <c r="Q9" i="10" a="1"/>
  <c r="F9" i="10"/>
  <c r="F8" i="10"/>
  <c r="F7" i="10"/>
  <c r="F6" i="10"/>
  <c r="F5" i="10"/>
  <c r="F531" i="15"/>
  <c r="E531" i="15"/>
  <c r="F530" i="15"/>
  <c r="E530" i="15"/>
  <c r="F529" i="15"/>
  <c r="E529" i="15"/>
  <c r="F528" i="15"/>
  <c r="E528" i="15"/>
  <c r="F527" i="15"/>
  <c r="E527" i="15"/>
  <c r="F526" i="15"/>
  <c r="E526" i="15"/>
  <c r="F525" i="15"/>
  <c r="E525" i="15"/>
  <c r="F524" i="15"/>
  <c r="E524" i="15"/>
  <c r="F523" i="15"/>
  <c r="E523" i="15"/>
  <c r="F522" i="15"/>
  <c r="E522" i="15"/>
  <c r="F521" i="15"/>
  <c r="E521" i="15"/>
  <c r="F520" i="15"/>
  <c r="E520" i="15"/>
  <c r="F519" i="15"/>
  <c r="E519" i="15"/>
  <c r="F518" i="15"/>
  <c r="E518" i="15"/>
  <c r="F517" i="15"/>
  <c r="E517" i="15"/>
  <c r="F516" i="15"/>
  <c r="E516" i="15"/>
  <c r="F515" i="15"/>
  <c r="E515" i="15"/>
  <c r="F514" i="15"/>
  <c r="E514" i="15"/>
  <c r="F513" i="15"/>
  <c r="E513" i="15"/>
  <c r="F512" i="15"/>
  <c r="E512" i="15"/>
  <c r="F511" i="15"/>
  <c r="E511" i="15"/>
  <c r="F510" i="15"/>
  <c r="E510" i="15"/>
  <c r="F509" i="15"/>
  <c r="E509" i="15"/>
  <c r="F508" i="15"/>
  <c r="E508" i="15"/>
  <c r="F507" i="15"/>
  <c r="E507" i="15"/>
  <c r="F506" i="15"/>
  <c r="E506" i="15"/>
  <c r="F505" i="15"/>
  <c r="E505" i="15"/>
  <c r="F504" i="15"/>
  <c r="E504" i="15"/>
  <c r="F503" i="15"/>
  <c r="E503" i="15"/>
  <c r="F502" i="15"/>
  <c r="E502" i="15"/>
  <c r="F501" i="15"/>
  <c r="E501" i="15"/>
  <c r="F500" i="15"/>
  <c r="E500" i="15"/>
  <c r="F499" i="15"/>
  <c r="E499" i="15"/>
  <c r="F498" i="15"/>
  <c r="E498" i="15"/>
  <c r="F497" i="15"/>
  <c r="E497" i="15"/>
  <c r="F496" i="15"/>
  <c r="E496" i="15"/>
  <c r="F495" i="15"/>
  <c r="E495" i="15"/>
  <c r="F494" i="15"/>
  <c r="E494" i="15"/>
  <c r="F493" i="15"/>
  <c r="E493" i="15"/>
  <c r="F492" i="15"/>
  <c r="E492" i="15"/>
  <c r="F491" i="15"/>
  <c r="E491" i="15"/>
  <c r="F490" i="15"/>
  <c r="E490" i="15"/>
  <c r="F489" i="15"/>
  <c r="E489" i="15"/>
  <c r="F488" i="15"/>
  <c r="E488" i="15"/>
  <c r="F487" i="15"/>
  <c r="E487" i="15"/>
  <c r="F486" i="15"/>
  <c r="E486" i="15"/>
  <c r="F485" i="15"/>
  <c r="E485" i="15"/>
  <c r="F484" i="15"/>
  <c r="E484" i="15"/>
  <c r="F483" i="15"/>
  <c r="E483" i="15"/>
  <c r="F482" i="15"/>
  <c r="E482" i="15"/>
  <c r="F481" i="15"/>
  <c r="E481" i="15"/>
  <c r="F480" i="15"/>
  <c r="E480" i="15"/>
  <c r="F479" i="15"/>
  <c r="E479" i="15"/>
  <c r="F478" i="15"/>
  <c r="E478" i="15"/>
  <c r="F477" i="15"/>
  <c r="E477" i="15"/>
  <c r="F476" i="15"/>
  <c r="E476" i="15"/>
  <c r="F475" i="15"/>
  <c r="E475" i="15"/>
  <c r="F474" i="15"/>
  <c r="E474" i="15"/>
  <c r="F473" i="15"/>
  <c r="E473" i="15"/>
  <c r="F472" i="15"/>
  <c r="E472" i="15"/>
  <c r="F471" i="15"/>
  <c r="E471" i="15"/>
  <c r="F470" i="15"/>
  <c r="E470" i="15"/>
  <c r="F469" i="15"/>
  <c r="E469" i="15"/>
  <c r="F468" i="15"/>
  <c r="E468" i="15"/>
  <c r="F467" i="15"/>
  <c r="E467" i="15"/>
  <c r="F466" i="15"/>
  <c r="E466" i="15"/>
  <c r="F465" i="15"/>
  <c r="E465" i="15"/>
  <c r="F464" i="15"/>
  <c r="E464" i="15"/>
  <c r="F463" i="15"/>
  <c r="E463" i="15"/>
  <c r="F462" i="15"/>
  <c r="E462" i="15"/>
  <c r="F461" i="15"/>
  <c r="E461" i="15"/>
  <c r="F460" i="15"/>
  <c r="E460" i="15"/>
  <c r="F459" i="15"/>
  <c r="E459" i="15"/>
  <c r="F458" i="15"/>
  <c r="E458" i="15"/>
  <c r="F457" i="15"/>
  <c r="E457" i="15"/>
  <c r="F456" i="15"/>
  <c r="E456" i="15"/>
  <c r="F455" i="15"/>
  <c r="E455" i="15"/>
  <c r="F454" i="15"/>
  <c r="E454" i="15"/>
  <c r="F453" i="15"/>
  <c r="E453" i="15"/>
  <c r="F452" i="15"/>
  <c r="E452" i="15"/>
  <c r="F451" i="15"/>
  <c r="E451" i="15"/>
  <c r="F450" i="15"/>
  <c r="E450" i="15"/>
  <c r="F449" i="15"/>
  <c r="E449" i="15"/>
  <c r="F448" i="15"/>
  <c r="E448" i="15"/>
  <c r="F447" i="15"/>
  <c r="E447" i="15"/>
  <c r="F446" i="15"/>
  <c r="E446" i="15"/>
  <c r="F445" i="15"/>
  <c r="E445" i="15"/>
  <c r="F444" i="15"/>
  <c r="E444" i="15"/>
  <c r="F443" i="15"/>
  <c r="E443" i="15"/>
  <c r="F442" i="15"/>
  <c r="E442" i="15"/>
  <c r="F441" i="15"/>
  <c r="E441" i="15"/>
  <c r="F440" i="15"/>
  <c r="E440" i="15"/>
  <c r="F439" i="15"/>
  <c r="E439" i="15"/>
  <c r="F438" i="15"/>
  <c r="E438" i="15"/>
  <c r="F437" i="15"/>
  <c r="E437" i="15"/>
  <c r="F436" i="15"/>
  <c r="E436" i="15"/>
  <c r="F435" i="15"/>
  <c r="E435" i="15"/>
  <c r="F434" i="15"/>
  <c r="E434" i="15"/>
  <c r="F433" i="15"/>
  <c r="E433" i="15"/>
  <c r="F432" i="15"/>
  <c r="E432" i="15"/>
  <c r="F431" i="15"/>
  <c r="E431" i="15"/>
  <c r="F430" i="15"/>
  <c r="E430" i="15"/>
  <c r="F429" i="15"/>
  <c r="E429" i="15"/>
  <c r="F428" i="15"/>
  <c r="E428" i="15"/>
  <c r="F427" i="15"/>
  <c r="E427" i="15"/>
  <c r="F426" i="15"/>
  <c r="E426" i="15"/>
  <c r="F425" i="15"/>
  <c r="E425" i="15"/>
  <c r="F424" i="15"/>
  <c r="E424" i="15"/>
  <c r="F423" i="15"/>
  <c r="E423" i="15"/>
  <c r="F422" i="15"/>
  <c r="E422" i="15"/>
  <c r="F421" i="15"/>
  <c r="E421" i="15"/>
  <c r="F420" i="15"/>
  <c r="E420" i="15"/>
  <c r="F419" i="15"/>
  <c r="E419" i="15"/>
  <c r="F418" i="15"/>
  <c r="E418" i="15"/>
  <c r="F417" i="15"/>
  <c r="E417" i="15"/>
  <c r="F416" i="15"/>
  <c r="E416" i="15"/>
  <c r="F415" i="15"/>
  <c r="E415" i="15"/>
  <c r="F414" i="15"/>
  <c r="E414" i="15"/>
  <c r="F413" i="15"/>
  <c r="E413" i="15"/>
  <c r="F412" i="15"/>
  <c r="E412" i="15"/>
  <c r="F411" i="15"/>
  <c r="E411" i="15"/>
  <c r="F410" i="15"/>
  <c r="E410" i="15"/>
  <c r="F409" i="15"/>
  <c r="E409" i="15"/>
  <c r="F408" i="15"/>
  <c r="E408" i="15"/>
  <c r="F407" i="15"/>
  <c r="E407" i="15"/>
  <c r="F406" i="15"/>
  <c r="E406" i="15"/>
  <c r="F405" i="15"/>
  <c r="E405" i="15"/>
  <c r="F404" i="15"/>
  <c r="E404" i="15"/>
  <c r="F403" i="15"/>
  <c r="E403" i="15"/>
  <c r="F402" i="15"/>
  <c r="E402" i="15"/>
  <c r="F401" i="15"/>
  <c r="E401" i="15"/>
  <c r="F400" i="15"/>
  <c r="E400" i="15"/>
  <c r="F399" i="15"/>
  <c r="E399" i="15"/>
  <c r="F398" i="15"/>
  <c r="E398" i="15"/>
  <c r="F397" i="15"/>
  <c r="E397" i="15"/>
  <c r="F396" i="15"/>
  <c r="E396" i="15"/>
  <c r="F395" i="15"/>
  <c r="E395" i="15"/>
  <c r="F394" i="15"/>
  <c r="E394" i="15"/>
  <c r="F393" i="15"/>
  <c r="E393" i="15"/>
  <c r="F392" i="15"/>
  <c r="E392" i="15"/>
  <c r="F391" i="15"/>
  <c r="E391" i="15"/>
  <c r="F390" i="15"/>
  <c r="E390" i="15"/>
  <c r="F389" i="15"/>
  <c r="E389" i="15"/>
  <c r="F388" i="15"/>
  <c r="E388" i="15"/>
  <c r="F387" i="15"/>
  <c r="E387" i="15"/>
  <c r="F386" i="15"/>
  <c r="E386" i="15"/>
  <c r="F385" i="15"/>
  <c r="E385" i="15"/>
  <c r="F384" i="15"/>
  <c r="E384" i="15"/>
  <c r="F383" i="15"/>
  <c r="E383" i="15"/>
  <c r="F382" i="15"/>
  <c r="E382" i="15"/>
  <c r="F381" i="15"/>
  <c r="E381" i="15"/>
  <c r="F380" i="15"/>
  <c r="E380" i="15"/>
  <c r="F379" i="15"/>
  <c r="E379" i="15"/>
  <c r="F378" i="15"/>
  <c r="E378" i="15"/>
  <c r="F377" i="15"/>
  <c r="E377" i="15"/>
  <c r="F376" i="15"/>
  <c r="E376" i="15"/>
  <c r="F375" i="15"/>
  <c r="E375" i="15"/>
  <c r="F374" i="15"/>
  <c r="E374" i="15"/>
  <c r="F373" i="15"/>
  <c r="E373" i="15"/>
  <c r="F372" i="15"/>
  <c r="E372" i="15"/>
  <c r="F371" i="15"/>
  <c r="E371" i="15"/>
  <c r="F370" i="15"/>
  <c r="E370" i="15"/>
  <c r="F369" i="15"/>
  <c r="E369" i="15"/>
  <c r="F368" i="15"/>
  <c r="E368" i="15"/>
  <c r="F367" i="15"/>
  <c r="E367" i="15"/>
  <c r="F366" i="15"/>
  <c r="E366" i="15"/>
  <c r="F365" i="15"/>
  <c r="E365" i="15"/>
  <c r="F364" i="15"/>
  <c r="E364" i="15"/>
  <c r="F363" i="15"/>
  <c r="E363" i="15"/>
  <c r="F362" i="15"/>
  <c r="E362" i="15"/>
  <c r="F361" i="15"/>
  <c r="E361" i="15"/>
  <c r="F360" i="15"/>
  <c r="E360" i="15"/>
  <c r="F359" i="15"/>
  <c r="E359" i="15"/>
  <c r="F358" i="15"/>
  <c r="E358" i="15"/>
  <c r="F357" i="15"/>
  <c r="E357" i="15"/>
  <c r="F356" i="15"/>
  <c r="E356" i="15"/>
  <c r="F355" i="15"/>
  <c r="E355" i="15"/>
  <c r="F354" i="15"/>
  <c r="E354" i="15"/>
  <c r="F353" i="15"/>
  <c r="E353" i="15"/>
  <c r="F352" i="15"/>
  <c r="E352" i="15"/>
  <c r="F351" i="15"/>
  <c r="E351" i="15"/>
  <c r="F350" i="15"/>
  <c r="E350" i="15"/>
  <c r="F349" i="15"/>
  <c r="E349" i="15"/>
  <c r="F348" i="15"/>
  <c r="E348" i="15"/>
  <c r="F347" i="15"/>
  <c r="E347" i="15"/>
  <c r="F346" i="15"/>
  <c r="E346" i="15"/>
  <c r="F345" i="15"/>
  <c r="E345" i="15"/>
  <c r="F344" i="15"/>
  <c r="E344" i="15"/>
  <c r="F343" i="15"/>
  <c r="E343" i="15"/>
  <c r="F342" i="15"/>
  <c r="E342" i="15"/>
  <c r="F341" i="15"/>
  <c r="E341" i="15"/>
  <c r="F340" i="15"/>
  <c r="E340" i="15"/>
  <c r="F339" i="15"/>
  <c r="E339" i="15"/>
  <c r="F338" i="15"/>
  <c r="E338" i="15"/>
  <c r="F337" i="15"/>
  <c r="E337" i="15"/>
  <c r="F336" i="15"/>
  <c r="E336" i="15"/>
  <c r="F335" i="15"/>
  <c r="E335" i="15"/>
  <c r="F334" i="15"/>
  <c r="E334" i="15"/>
  <c r="F333" i="15"/>
  <c r="E333" i="15"/>
  <c r="F332" i="15"/>
  <c r="E332" i="15"/>
  <c r="F331" i="15"/>
  <c r="E331" i="15"/>
  <c r="F330" i="15"/>
  <c r="E330" i="15"/>
  <c r="F329" i="15"/>
  <c r="E329" i="15"/>
  <c r="F328" i="15"/>
  <c r="E328" i="15"/>
  <c r="F327" i="15"/>
  <c r="E327" i="15"/>
  <c r="F326" i="15"/>
  <c r="E326" i="15"/>
  <c r="F325" i="15"/>
  <c r="E325" i="15"/>
  <c r="F324" i="15"/>
  <c r="E324" i="15"/>
  <c r="F323" i="15"/>
  <c r="E323" i="15"/>
  <c r="F322" i="15"/>
  <c r="E322" i="15"/>
  <c r="F321" i="15"/>
  <c r="E321" i="15"/>
  <c r="F320" i="15"/>
  <c r="E320" i="15"/>
  <c r="F319" i="15"/>
  <c r="E319" i="15"/>
  <c r="F318" i="15"/>
  <c r="E318" i="15"/>
  <c r="F317" i="15"/>
  <c r="E317" i="15"/>
  <c r="F316" i="15"/>
  <c r="E316" i="15"/>
  <c r="F315" i="15"/>
  <c r="E315" i="15"/>
  <c r="F314" i="15"/>
  <c r="E314" i="15"/>
  <c r="F313" i="15"/>
  <c r="E313" i="15"/>
  <c r="F312" i="15"/>
  <c r="E312" i="15"/>
  <c r="F311" i="15"/>
  <c r="E311" i="15"/>
  <c r="F310" i="15"/>
  <c r="E310" i="15"/>
  <c r="F309" i="15"/>
  <c r="E309" i="15"/>
  <c r="F308" i="15"/>
  <c r="E308" i="15"/>
  <c r="F307" i="15"/>
  <c r="E307" i="15"/>
  <c r="F306" i="15"/>
  <c r="E306" i="15"/>
  <c r="F305" i="15"/>
  <c r="E305" i="15"/>
  <c r="F304" i="15"/>
  <c r="E304" i="15"/>
  <c r="F303" i="15"/>
  <c r="E303" i="15"/>
  <c r="F302" i="15"/>
  <c r="E302" i="15"/>
  <c r="F301" i="15"/>
  <c r="E301" i="15"/>
  <c r="F300" i="15"/>
  <c r="E300" i="15"/>
  <c r="F299" i="15"/>
  <c r="E299" i="15"/>
  <c r="F298" i="15"/>
  <c r="E298" i="15"/>
  <c r="F297" i="15"/>
  <c r="E297" i="15"/>
  <c r="F296" i="15"/>
  <c r="E296" i="15"/>
  <c r="F295" i="15"/>
  <c r="E295" i="15"/>
  <c r="F294" i="15"/>
  <c r="E294" i="15"/>
  <c r="F293" i="15"/>
  <c r="E293" i="15"/>
  <c r="F292" i="15"/>
  <c r="E292" i="15"/>
  <c r="F291" i="15"/>
  <c r="E291" i="15"/>
  <c r="F290" i="15"/>
  <c r="E290" i="15"/>
  <c r="F289" i="15"/>
  <c r="E289" i="15"/>
  <c r="F288" i="15"/>
  <c r="E288" i="15"/>
  <c r="F287" i="15"/>
  <c r="E287" i="15"/>
  <c r="F286" i="15"/>
  <c r="E286" i="15"/>
  <c r="F285" i="15"/>
  <c r="E285" i="15"/>
  <c r="F284" i="15"/>
  <c r="E284" i="15"/>
  <c r="F283" i="15"/>
  <c r="E283" i="15"/>
  <c r="F282" i="15"/>
  <c r="E282" i="15"/>
  <c r="F281" i="15"/>
  <c r="E281" i="15"/>
  <c r="F280" i="15"/>
  <c r="E280" i="15"/>
  <c r="F279" i="15"/>
  <c r="E279" i="15"/>
  <c r="F278" i="15"/>
  <c r="E278" i="15"/>
  <c r="F277" i="15"/>
  <c r="E277" i="15"/>
  <c r="F276" i="15"/>
  <c r="E276" i="15"/>
  <c r="F275" i="15"/>
  <c r="E275" i="15"/>
  <c r="F274" i="15"/>
  <c r="E274" i="15"/>
  <c r="F273" i="15"/>
  <c r="E273" i="15"/>
  <c r="F272" i="15"/>
  <c r="E272" i="15"/>
  <c r="F271" i="15"/>
  <c r="E271" i="15"/>
  <c r="F270" i="15"/>
  <c r="E270" i="15"/>
  <c r="F269" i="15"/>
  <c r="E269" i="15"/>
  <c r="F268" i="15"/>
  <c r="E268" i="15"/>
  <c r="F267" i="15"/>
  <c r="E267" i="15"/>
  <c r="F266" i="15"/>
  <c r="E266" i="15"/>
  <c r="F265" i="15"/>
  <c r="E265" i="15"/>
  <c r="F264" i="15"/>
  <c r="E264" i="15"/>
  <c r="F263" i="15"/>
  <c r="E263" i="15"/>
  <c r="F262" i="15"/>
  <c r="E262" i="15"/>
  <c r="F261" i="15"/>
  <c r="E261" i="15"/>
  <c r="F260" i="15"/>
  <c r="E260" i="15"/>
  <c r="F259" i="15"/>
  <c r="E259" i="15"/>
  <c r="F258" i="15"/>
  <c r="E258" i="15"/>
  <c r="F257" i="15"/>
  <c r="E257" i="15"/>
  <c r="F256" i="15"/>
  <c r="E256" i="15"/>
  <c r="F255" i="15"/>
  <c r="E255" i="15"/>
  <c r="F254" i="15"/>
  <c r="E254" i="15"/>
  <c r="F253" i="15"/>
  <c r="E253" i="15"/>
  <c r="F252" i="15"/>
  <c r="E252" i="15"/>
  <c r="F251" i="15"/>
  <c r="E251" i="15"/>
  <c r="F250" i="15"/>
  <c r="E250" i="15"/>
  <c r="F249" i="15"/>
  <c r="E249" i="15"/>
  <c r="F248" i="15"/>
  <c r="E248" i="15"/>
  <c r="F247" i="15"/>
  <c r="E247" i="15"/>
  <c r="F246" i="15"/>
  <c r="E246" i="15"/>
  <c r="F245" i="15"/>
  <c r="E245" i="15"/>
  <c r="F244" i="15"/>
  <c r="E244" i="15"/>
  <c r="F243" i="15"/>
  <c r="E243" i="15"/>
  <c r="F242" i="15"/>
  <c r="E242" i="15"/>
  <c r="F241" i="15"/>
  <c r="E241" i="15"/>
  <c r="F240" i="15"/>
  <c r="E240" i="15"/>
  <c r="F239" i="15"/>
  <c r="E239" i="15"/>
  <c r="F238" i="15"/>
  <c r="E238" i="15"/>
  <c r="F237" i="15"/>
  <c r="E237" i="15"/>
  <c r="F236" i="15"/>
  <c r="E236" i="15"/>
  <c r="F235" i="15"/>
  <c r="E235" i="15"/>
  <c r="F234" i="15"/>
  <c r="E234" i="15"/>
  <c r="F233" i="15"/>
  <c r="E233" i="15"/>
  <c r="F232" i="15"/>
  <c r="E232" i="15"/>
  <c r="F231" i="15"/>
  <c r="E231" i="15"/>
  <c r="F230" i="15"/>
  <c r="E230" i="15"/>
  <c r="F229" i="15"/>
  <c r="E229" i="15"/>
  <c r="F228" i="15"/>
  <c r="E228" i="15"/>
  <c r="F227" i="15"/>
  <c r="E227" i="15"/>
  <c r="F226" i="15"/>
  <c r="E226" i="15"/>
  <c r="F225" i="15"/>
  <c r="E225" i="15"/>
  <c r="F224" i="15"/>
  <c r="E224" i="15"/>
  <c r="F223" i="15"/>
  <c r="E223" i="15"/>
  <c r="F222" i="15"/>
  <c r="E222" i="15"/>
  <c r="F221" i="15"/>
  <c r="E221" i="15"/>
  <c r="F220" i="15"/>
  <c r="E220" i="15"/>
  <c r="F219" i="15"/>
  <c r="E219" i="15"/>
  <c r="F218" i="15"/>
  <c r="E218" i="15"/>
  <c r="F217" i="15"/>
  <c r="E217" i="15"/>
  <c r="F216" i="15"/>
  <c r="E216" i="15"/>
  <c r="F215" i="15"/>
  <c r="E215" i="15"/>
  <c r="F214" i="15"/>
  <c r="E214" i="15"/>
  <c r="F213" i="15"/>
  <c r="E213" i="15"/>
  <c r="F212" i="15"/>
  <c r="E212" i="15"/>
  <c r="F211" i="15"/>
  <c r="E211" i="15"/>
  <c r="F210" i="15"/>
  <c r="E210" i="15"/>
  <c r="F209" i="15"/>
  <c r="E209" i="15"/>
  <c r="F208" i="15"/>
  <c r="E208" i="15"/>
  <c r="F207" i="15"/>
  <c r="E207" i="15"/>
  <c r="F206" i="15"/>
  <c r="E206" i="15"/>
  <c r="F205" i="15"/>
  <c r="E205" i="15"/>
  <c r="F204" i="15"/>
  <c r="E204" i="15"/>
  <c r="F203" i="15"/>
  <c r="E203" i="15"/>
  <c r="F202" i="15"/>
  <c r="E202" i="15"/>
  <c r="F201" i="15"/>
  <c r="E201" i="15"/>
  <c r="F200" i="15"/>
  <c r="E200" i="15"/>
  <c r="F199" i="15"/>
  <c r="E199" i="15"/>
  <c r="F198" i="15"/>
  <c r="E198" i="15"/>
  <c r="F197" i="15"/>
  <c r="E197" i="15"/>
  <c r="F196" i="15"/>
  <c r="E196" i="15"/>
  <c r="F195" i="15"/>
  <c r="E195" i="15"/>
  <c r="F194" i="15"/>
  <c r="E194" i="15"/>
  <c r="F193" i="15"/>
  <c r="E193" i="15"/>
  <c r="F192" i="15"/>
  <c r="E192" i="15"/>
  <c r="F191" i="15"/>
  <c r="E191" i="15"/>
  <c r="F190" i="15"/>
  <c r="E190" i="15"/>
  <c r="F189" i="15"/>
  <c r="E189" i="15"/>
  <c r="F188" i="15"/>
  <c r="E188" i="15"/>
  <c r="F187" i="15"/>
  <c r="E187" i="15"/>
  <c r="F186" i="15"/>
  <c r="E186" i="15"/>
  <c r="F185" i="15"/>
  <c r="E185" i="15"/>
  <c r="F184" i="15"/>
  <c r="E184" i="15"/>
  <c r="F183" i="15"/>
  <c r="E183" i="15"/>
  <c r="F182" i="15"/>
  <c r="E182" i="15"/>
  <c r="F181" i="15"/>
  <c r="E181" i="15"/>
  <c r="F180" i="15"/>
  <c r="E180" i="15"/>
  <c r="F179" i="15"/>
  <c r="E179" i="15"/>
  <c r="F178" i="15"/>
  <c r="E178" i="15"/>
  <c r="F177" i="15"/>
  <c r="E177" i="15"/>
  <c r="F176" i="15"/>
  <c r="E176" i="15"/>
  <c r="F175" i="15"/>
  <c r="E175" i="15"/>
  <c r="F174" i="15"/>
  <c r="E174" i="15"/>
  <c r="F173" i="15"/>
  <c r="E173" i="15"/>
  <c r="F172" i="15"/>
  <c r="E172" i="15"/>
  <c r="F171" i="15"/>
  <c r="E171" i="15"/>
  <c r="F170" i="15"/>
  <c r="E170" i="15"/>
  <c r="F169" i="15"/>
  <c r="E169" i="15"/>
  <c r="F168" i="15"/>
  <c r="E168" i="15"/>
  <c r="F167" i="15"/>
  <c r="E167" i="15"/>
  <c r="F166" i="15"/>
  <c r="E166" i="15"/>
  <c r="F165" i="15"/>
  <c r="E165" i="15"/>
  <c r="F164" i="15"/>
  <c r="E164" i="15"/>
  <c r="F163" i="15"/>
  <c r="E163" i="15"/>
  <c r="F162" i="15"/>
  <c r="E162" i="15"/>
  <c r="F161" i="15"/>
  <c r="E161" i="15"/>
  <c r="F160" i="15"/>
  <c r="E160" i="15"/>
  <c r="F159" i="15"/>
  <c r="E159" i="15"/>
  <c r="F158" i="15"/>
  <c r="E158" i="15"/>
  <c r="F157" i="15"/>
  <c r="E157" i="15"/>
  <c r="F156" i="15"/>
  <c r="E156" i="15"/>
  <c r="F155" i="15"/>
  <c r="E155" i="15"/>
  <c r="F154" i="15"/>
  <c r="E154" i="15"/>
  <c r="F153" i="15"/>
  <c r="E153" i="15"/>
  <c r="F152" i="15"/>
  <c r="E152" i="15"/>
  <c r="F151" i="15"/>
  <c r="E151" i="15"/>
  <c r="F150" i="15"/>
  <c r="E150" i="15"/>
  <c r="F149" i="15"/>
  <c r="E149" i="15"/>
  <c r="F148" i="15"/>
  <c r="E148" i="15"/>
  <c r="F147" i="15"/>
  <c r="E147" i="15"/>
  <c r="F146" i="15"/>
  <c r="E146" i="15"/>
  <c r="F145" i="15"/>
  <c r="E145" i="15"/>
  <c r="F144" i="15"/>
  <c r="E144" i="15"/>
  <c r="F143" i="15"/>
  <c r="E143" i="15"/>
  <c r="F142" i="15"/>
  <c r="E142" i="15"/>
  <c r="F141" i="15"/>
  <c r="E141" i="15"/>
  <c r="F140" i="15"/>
  <c r="E140" i="15"/>
  <c r="F139" i="15"/>
  <c r="E139" i="15"/>
  <c r="F138" i="15"/>
  <c r="E138" i="15"/>
  <c r="F137" i="15"/>
  <c r="E137" i="15"/>
  <c r="F136" i="15"/>
  <c r="E136" i="15"/>
  <c r="F135" i="15"/>
  <c r="E135" i="15"/>
  <c r="F134" i="15"/>
  <c r="E134" i="15"/>
  <c r="F133" i="15"/>
  <c r="E133" i="15"/>
  <c r="F132" i="15"/>
  <c r="E132" i="15"/>
  <c r="F131" i="15"/>
  <c r="E131" i="15"/>
  <c r="F130" i="15"/>
  <c r="E130" i="15"/>
  <c r="F129" i="15"/>
  <c r="E129" i="15"/>
  <c r="F128" i="15"/>
  <c r="E128" i="15"/>
  <c r="F127" i="15"/>
  <c r="E127" i="15"/>
  <c r="F126" i="15"/>
  <c r="E126" i="15"/>
  <c r="F125" i="15"/>
  <c r="E125" i="15"/>
  <c r="F124" i="15"/>
  <c r="E124" i="15"/>
  <c r="F123" i="15"/>
  <c r="E123" i="15"/>
  <c r="F122" i="15"/>
  <c r="E122" i="15"/>
  <c r="F121" i="15"/>
  <c r="E121" i="15"/>
  <c r="F120" i="15"/>
  <c r="E120" i="15"/>
  <c r="F119" i="15"/>
  <c r="E119" i="15"/>
  <c r="F118" i="15"/>
  <c r="E118" i="15"/>
  <c r="F117" i="15"/>
  <c r="E117" i="15"/>
  <c r="F116" i="15"/>
  <c r="E116" i="15"/>
  <c r="F115" i="15"/>
  <c r="E115" i="15"/>
  <c r="F114" i="15"/>
  <c r="E114" i="15"/>
  <c r="F113" i="15"/>
  <c r="E113" i="15"/>
  <c r="F112" i="15"/>
  <c r="E112" i="15"/>
  <c r="F111" i="15"/>
  <c r="E111" i="15"/>
  <c r="F110" i="15"/>
  <c r="E110" i="15"/>
  <c r="F109" i="15"/>
  <c r="E109" i="15"/>
  <c r="F108" i="15"/>
  <c r="E108" i="15"/>
  <c r="F107" i="15"/>
  <c r="E107" i="15"/>
  <c r="F106" i="15"/>
  <c r="E106" i="15"/>
  <c r="F105" i="15"/>
  <c r="E105" i="15"/>
  <c r="F104" i="15"/>
  <c r="E104" i="15"/>
  <c r="F103" i="15"/>
  <c r="E103" i="15"/>
  <c r="F102" i="15"/>
  <c r="E102" i="15"/>
  <c r="F101" i="15"/>
  <c r="E101" i="15"/>
  <c r="F100" i="15"/>
  <c r="E100" i="15"/>
  <c r="F99" i="15"/>
  <c r="E99" i="15"/>
  <c r="F98" i="15"/>
  <c r="E98" i="15"/>
  <c r="F97" i="15"/>
  <c r="E97" i="15"/>
  <c r="F96" i="15"/>
  <c r="E96" i="15"/>
  <c r="F95" i="15"/>
  <c r="E95" i="15"/>
  <c r="F94" i="15"/>
  <c r="E94" i="15"/>
  <c r="F93" i="15"/>
  <c r="E93" i="15"/>
  <c r="F92" i="15"/>
  <c r="E92" i="15"/>
  <c r="F91" i="15"/>
  <c r="E91" i="15"/>
  <c r="F90" i="15"/>
  <c r="E90" i="15"/>
  <c r="F89" i="15"/>
  <c r="E89" i="15"/>
  <c r="F88" i="15"/>
  <c r="E88" i="15"/>
  <c r="F87" i="15"/>
  <c r="E87" i="15"/>
  <c r="F86" i="15"/>
  <c r="E86" i="15"/>
  <c r="F85" i="15"/>
  <c r="E85" i="15"/>
  <c r="F84" i="15"/>
  <c r="E84" i="15"/>
  <c r="F83" i="15"/>
  <c r="E83" i="15"/>
  <c r="F82" i="15"/>
  <c r="E82" i="15"/>
  <c r="F81" i="15"/>
  <c r="E81" i="15"/>
  <c r="F80" i="15"/>
  <c r="E80" i="15"/>
  <c r="F79" i="15"/>
  <c r="E79" i="15"/>
  <c r="F78" i="15"/>
  <c r="E78" i="15"/>
  <c r="F77" i="15"/>
  <c r="E77" i="15"/>
  <c r="F76" i="15"/>
  <c r="E76" i="15"/>
  <c r="F75" i="15"/>
  <c r="E75" i="15"/>
  <c r="F74" i="15"/>
  <c r="E74" i="15"/>
  <c r="F73" i="15"/>
  <c r="E73" i="15"/>
  <c r="F72" i="15"/>
  <c r="E72" i="15"/>
  <c r="F71" i="15"/>
  <c r="E71" i="15"/>
  <c r="F70" i="15"/>
  <c r="E70" i="15"/>
  <c r="F69" i="15"/>
  <c r="E69" i="15"/>
  <c r="F68" i="15"/>
  <c r="E68" i="15"/>
  <c r="F67" i="15"/>
  <c r="E67" i="15"/>
  <c r="F66" i="15"/>
  <c r="E66" i="15"/>
  <c r="F65" i="15"/>
  <c r="E65" i="15"/>
  <c r="F64" i="15"/>
  <c r="E64" i="15"/>
  <c r="F63" i="15"/>
  <c r="E63" i="15"/>
  <c r="F62" i="15"/>
  <c r="E62" i="15"/>
  <c r="F61" i="15"/>
  <c r="E61" i="15"/>
  <c r="F60" i="15"/>
  <c r="E60" i="15"/>
  <c r="F59" i="15"/>
  <c r="E59" i="15"/>
  <c r="F58" i="15"/>
  <c r="E58" i="15"/>
  <c r="F57" i="15"/>
  <c r="E57" i="15"/>
  <c r="F56" i="15"/>
  <c r="E56" i="15"/>
  <c r="F55" i="15"/>
  <c r="E55" i="15"/>
  <c r="F54" i="15"/>
  <c r="E54" i="15"/>
  <c r="F53" i="15"/>
  <c r="E53" i="15"/>
  <c r="F52" i="15"/>
  <c r="E52" i="15"/>
  <c r="F51" i="15"/>
  <c r="E51" i="15"/>
  <c r="F50" i="15"/>
  <c r="E50" i="15"/>
  <c r="F49" i="15"/>
  <c r="E49" i="15"/>
  <c r="F48" i="15"/>
  <c r="E48" i="15"/>
  <c r="F47" i="15"/>
  <c r="E47" i="15"/>
  <c r="F46" i="15"/>
  <c r="E46" i="15"/>
  <c r="F45" i="15"/>
  <c r="E45" i="15"/>
  <c r="F44" i="15"/>
  <c r="E44" i="15"/>
  <c r="F43" i="15"/>
  <c r="E43" i="15"/>
  <c r="F42" i="15"/>
  <c r="E42" i="15"/>
  <c r="F41" i="15"/>
  <c r="E41" i="15"/>
  <c r="F40" i="15"/>
  <c r="E40" i="15"/>
  <c r="F39" i="15"/>
  <c r="E39" i="15"/>
  <c r="F38" i="15"/>
  <c r="E38" i="15"/>
  <c r="F37" i="15"/>
  <c r="E37" i="15"/>
  <c r="F36" i="15"/>
  <c r="E36" i="15"/>
  <c r="F35" i="15"/>
  <c r="E35" i="15"/>
  <c r="F34" i="15"/>
  <c r="E34" i="15"/>
  <c r="F33" i="15"/>
  <c r="E33" i="15"/>
  <c r="F32" i="15"/>
  <c r="E32" i="15"/>
  <c r="F31" i="15"/>
  <c r="E31" i="15"/>
  <c r="F30" i="15"/>
  <c r="E30" i="15"/>
  <c r="F29" i="15"/>
  <c r="E29" i="15"/>
  <c r="F28" i="15"/>
  <c r="E28" i="15"/>
  <c r="F27" i="15"/>
  <c r="E27" i="15"/>
  <c r="F26" i="15"/>
  <c r="E26" i="15"/>
  <c r="F25" i="15"/>
  <c r="E25" i="15"/>
  <c r="F24" i="15"/>
  <c r="E24" i="15"/>
  <c r="F23" i="15"/>
  <c r="E23" i="15"/>
  <c r="F22" i="15"/>
  <c r="E22" i="15"/>
  <c r="F21" i="15"/>
  <c r="E21" i="15"/>
  <c r="F20" i="15"/>
  <c r="E20" i="15"/>
  <c r="F19" i="15"/>
  <c r="E19" i="15"/>
  <c r="F18" i="15"/>
  <c r="E18" i="15"/>
  <c r="F17" i="15"/>
  <c r="E17" i="15"/>
  <c r="F16" i="15"/>
  <c r="E16" i="15"/>
  <c r="F15" i="15"/>
  <c r="E15" i="15"/>
  <c r="F14" i="15"/>
  <c r="E14" i="15"/>
  <c r="F13" i="15"/>
  <c r="E13" i="15"/>
  <c r="F12" i="15"/>
  <c r="E12" i="15"/>
  <c r="F11" i="15"/>
  <c r="E11" i="15"/>
  <c r="E10" i="15"/>
  <c r="F9" i="15"/>
  <c r="E9" i="15"/>
  <c r="F8" i="15"/>
  <c r="E8" i="15"/>
  <c r="L7" i="15"/>
  <c r="L7" i="15" a="1"/>
  <c r="F7" i="15"/>
  <c r="E7" i="15"/>
  <c r="F6" i="15"/>
  <c r="E6" i="15"/>
  <c r="L5" i="15"/>
  <c r="F5" i="15"/>
  <c r="E5" i="15"/>
  <c r="F24" i="7"/>
  <c r="E24" i="7"/>
  <c r="E24" i="7" a="1"/>
  <c r="B24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J12" i="7"/>
  <c r="F12" i="7"/>
  <c r="E12" i="7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I15" i="6"/>
  <c r="I13" i="6"/>
  <c r="I11" i="6"/>
  <c r="I9" i="6"/>
  <c r="I5" i="6"/>
  <c r="H39" i="5"/>
  <c r="G39" i="5"/>
  <c r="F39" i="5"/>
  <c r="H38" i="5"/>
  <c r="G38" i="5"/>
  <c r="F38" i="5"/>
  <c r="H30" i="5"/>
  <c r="G30" i="5"/>
  <c r="F30" i="5"/>
  <c r="H29" i="5"/>
  <c r="G29" i="5"/>
  <c r="F29" i="5"/>
  <c r="H12" i="4"/>
  <c r="F12" i="4"/>
  <c r="D12" i="4"/>
  <c r="H11" i="4"/>
  <c r="F11" i="4"/>
  <c r="D11" i="4"/>
  <c r="H10" i="4"/>
  <c r="F10" i="4"/>
  <c r="D10" i="4"/>
  <c r="H9" i="4"/>
  <c r="F9" i="4"/>
  <c r="D9" i="4"/>
  <c r="H8" i="4"/>
  <c r="F8" i="4"/>
  <c r="D8" i="4"/>
  <c r="H7" i="4"/>
  <c r="F7" i="4"/>
  <c r="D7" i="4"/>
  <c r="H6" i="4"/>
  <c r="F6" i="4"/>
  <c r="D6" i="4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F6" i="3"/>
  <c r="F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<sst xmlns="http://schemas.openxmlformats.org/spreadsheetml/2006/main" count="763" uniqueCount="274">
  <si>
    <t>Advanced Function</t>
  </si>
  <si>
    <t xml:space="preserve">IF: </t>
  </si>
  <si>
    <t>Bila ujian
saya..</t>
  </si>
  <si>
    <t>Saya
merasa</t>
  </si>
  <si>
    <t>Ujian saya</t>
  </si>
  <si>
    <t>Perasaan saya</t>
  </si>
  <si>
    <t>Lulus</t>
  </si>
  <si>
    <t>Gagal</t>
  </si>
  <si>
    <t xml:space="preserve">Multi IFs: </t>
  </si>
  <si>
    <t>Nama</t>
  </si>
  <si>
    <t xml:space="preserve">Nilai </t>
  </si>
  <si>
    <t>Keterangan</t>
  </si>
  <si>
    <t>Huruf</t>
  </si>
  <si>
    <t>Criteria</t>
  </si>
  <si>
    <t xml:space="preserve"> Donna</t>
  </si>
  <si>
    <t>Kalau Nilai 65 keatas: Lulus</t>
  </si>
  <si>
    <t xml:space="preserve"> Anita</t>
  </si>
  <si>
    <t>Kalau Nilai 64 kebawah: Gagal</t>
  </si>
  <si>
    <t xml:space="preserve"> Firman</t>
  </si>
  <si>
    <t xml:space="preserve"> Agung</t>
  </si>
  <si>
    <t xml:space="preserve"> Tanti</t>
  </si>
  <si>
    <t xml:space="preserve"> Gunawan</t>
  </si>
  <si>
    <t xml:space="preserve"> Herman</t>
  </si>
  <si>
    <t xml:space="preserve"> Januar</t>
  </si>
  <si>
    <t xml:space="preserve"> Johan</t>
  </si>
  <si>
    <t xml:space="preserve"> Indra</t>
  </si>
  <si>
    <t>Isi tiap cell dengan huruf sesuai rule berikut:</t>
  </si>
  <si>
    <t>Bila nilai</t>
  </si>
  <si>
    <t>A</t>
  </si>
  <si>
    <t>&gt;95</t>
  </si>
  <si>
    <t>B</t>
  </si>
  <si>
    <t>86 - 95</t>
  </si>
  <si>
    <t>C</t>
  </si>
  <si>
    <t>76 - 85</t>
  </si>
  <si>
    <t>D</t>
  </si>
  <si>
    <t>66 - 75</t>
  </si>
  <si>
    <t>E</t>
  </si>
  <si>
    <t>&lt;=65</t>
  </si>
  <si>
    <t>&gt;2</t>
  </si>
  <si>
    <t>Gembira</t>
  </si>
  <si>
    <t>Sedih</t>
  </si>
  <si>
    <t>Original Data</t>
  </si>
  <si>
    <t>Number?</t>
  </si>
  <si>
    <t>Spaces Trimmed</t>
  </si>
  <si>
    <t>Final Outcome</t>
  </si>
  <si>
    <t xml:space="preserve">L5467    </t>
  </si>
  <si>
    <t xml:space="preserve">  Mitra  </t>
  </si>
  <si>
    <t xml:space="preserve">                     </t>
  </si>
  <si>
    <t xml:space="preserve">F12         </t>
  </si>
  <si>
    <t>Menghilangkan Spasi</t>
  </si>
  <si>
    <t>SUBTOTAL</t>
  </si>
  <si>
    <t>Date</t>
  </si>
  <si>
    <t>P  I  C</t>
  </si>
  <si>
    <t>Branches</t>
  </si>
  <si>
    <t>Products</t>
  </si>
  <si>
    <t>Transactions 1</t>
  </si>
  <si>
    <t>Transactions 2</t>
  </si>
  <si>
    <t>Transactions 3</t>
  </si>
  <si>
    <t>Johnny</t>
  </si>
  <si>
    <t>Los Angeles</t>
  </si>
  <si>
    <t>Milk</t>
  </si>
  <si>
    <t>Jack</t>
  </si>
  <si>
    <t>San Fransisco</t>
  </si>
  <si>
    <t>Peanuts</t>
  </si>
  <si>
    <t>Bernard</t>
  </si>
  <si>
    <t>San Bernardino</t>
  </si>
  <si>
    <t>Ice Cream</t>
  </si>
  <si>
    <t>Arnold</t>
  </si>
  <si>
    <t>Northridge</t>
  </si>
  <si>
    <t>Fruits</t>
  </si>
  <si>
    <t>Jill</t>
  </si>
  <si>
    <t>Pomona</t>
  </si>
  <si>
    <t>Juice</t>
  </si>
  <si>
    <t>Maureen</t>
  </si>
  <si>
    <t>Fullerton</t>
  </si>
  <si>
    <t>Books</t>
  </si>
  <si>
    <t>Cathy</t>
  </si>
  <si>
    <t>Notebooks</t>
  </si>
  <si>
    <t>Brittany</t>
  </si>
  <si>
    <t>Santa Ana</t>
  </si>
  <si>
    <t>Pencils</t>
  </si>
  <si>
    <t>Chloe</t>
  </si>
  <si>
    <t>Irvine</t>
  </si>
  <si>
    <t>Water</t>
  </si>
  <si>
    <t>Charles</t>
  </si>
  <si>
    <t>Preservatives</t>
  </si>
  <si>
    <t>Bruce</t>
  </si>
  <si>
    <t>Cars</t>
  </si>
  <si>
    <t>Andy</t>
  </si>
  <si>
    <t>Tustin</t>
  </si>
  <si>
    <t>Motors</t>
  </si>
  <si>
    <t>Leo</t>
  </si>
  <si>
    <t>Pasadena</t>
  </si>
  <si>
    <t>Pads</t>
  </si>
  <si>
    <t>Ken</t>
  </si>
  <si>
    <t>Drugs</t>
  </si>
  <si>
    <t>Ronny</t>
  </si>
  <si>
    <t>Glendale</t>
  </si>
  <si>
    <t>Bags</t>
  </si>
  <si>
    <t>Clothing</t>
  </si>
  <si>
    <t>Dunn</t>
  </si>
  <si>
    <t>Trousers</t>
  </si>
  <si>
    <t>Frederic</t>
  </si>
  <si>
    <t>Calenders</t>
  </si>
  <si>
    <t>Britanny</t>
  </si>
  <si>
    <t>Costa Mesa</t>
  </si>
  <si>
    <t>Calculators</t>
  </si>
  <si>
    <t>Fely</t>
  </si>
  <si>
    <t>Anaheim</t>
  </si>
  <si>
    <t>Electronics</t>
  </si>
  <si>
    <t>Cynthia</t>
  </si>
  <si>
    <t>Huntington Beach</t>
  </si>
  <si>
    <t>Tablets</t>
  </si>
  <si>
    <t>Furnitures</t>
  </si>
  <si>
    <t>Clemson</t>
  </si>
  <si>
    <t>Boats</t>
  </si>
  <si>
    <t>Jumlah rata-rata transaksi</t>
  </si>
  <si>
    <t>Jumlah nilai terbesar transaksi</t>
  </si>
  <si>
    <t>New Total</t>
  </si>
  <si>
    <t>"Subtotal adalah suatu perintah di microsoft excel yang berfungsi untuk menjumlahkan beberapa item data dalam satu tabel"</t>
  </si>
  <si>
    <t>SUM - SUMIFS</t>
  </si>
  <si>
    <t>PIC</t>
  </si>
  <si>
    <t>Transactions</t>
  </si>
  <si>
    <t>Jumlah total transaksi</t>
  </si>
  <si>
    <t>Jumlah transaksi Los Angeles saja</t>
  </si>
  <si>
    <t>Jumlah semua transaksi diatas Rp. 20 ribu</t>
  </si>
  <si>
    <t>Jumlah  transaksi di Los Angeles dibawah wewenang Cathy</t>
  </si>
  <si>
    <r>
      <t xml:space="preserve">Jumlah semua transaksi Milk dI Los Angeles </t>
    </r>
    <r>
      <rPr>
        <b/>
        <u/>
        <sz val="11"/>
        <rFont val="Arial"/>
        <family val="2"/>
      </rPr>
      <t>diluar</t>
    </r>
    <r>
      <rPr>
        <b/>
        <sz val="11"/>
        <rFont val="Arial"/>
        <family val="2"/>
      </rPr>
      <t xml:space="preserve"> wewenang Cathy</t>
    </r>
  </si>
  <si>
    <t>Berapa kali transaksi dI Los Angeles diadakan?</t>
  </si>
  <si>
    <t>Double Unary Operator</t>
  </si>
  <si>
    <t>Bonus scheme:</t>
  </si>
  <si>
    <t>No</t>
  </si>
  <si>
    <t>Array 1</t>
  </si>
  <si>
    <t>Array 2</t>
  </si>
  <si>
    <t>Different?</t>
  </si>
  <si>
    <t xml:space="preserve">If Sales  &gt; </t>
  </si>
  <si>
    <t>then Bonus:</t>
  </si>
  <si>
    <t>Additional Bonus:</t>
  </si>
  <si>
    <t>Sales achieved:</t>
  </si>
  <si>
    <t>Bonus achieved?</t>
  </si>
  <si>
    <t>How many different data?</t>
  </si>
  <si>
    <t>Boolean Logic</t>
  </si>
  <si>
    <t>Item Sold 2019</t>
  </si>
  <si>
    <t>Item Sold 2022</t>
  </si>
  <si>
    <t>Boolean Logic and Double Unary</t>
  </si>
  <si>
    <t>Jumlah penjualan 2022 lebih besar dari 2019</t>
  </si>
  <si>
    <t>Sales</t>
  </si>
  <si>
    <t xml:space="preserve">Countifs: </t>
  </si>
  <si>
    <t>And / Or / Boolean Factor</t>
  </si>
  <si>
    <t>#Rumus Boolean Faktor</t>
  </si>
  <si>
    <t>ID Pasien</t>
  </si>
  <si>
    <t>Pasien Baru?</t>
  </si>
  <si>
    <t>Penyakit?</t>
  </si>
  <si>
    <t>Ruang?</t>
  </si>
  <si>
    <t>Tindakan?</t>
  </si>
  <si>
    <t>Kriteria</t>
  </si>
  <si>
    <t>Jenis Tindakan</t>
  </si>
  <si>
    <t>NS-1001</t>
  </si>
  <si>
    <t>TBC</t>
  </si>
  <si>
    <t>First Class</t>
  </si>
  <si>
    <t>Semua Pasien Kanker Baru</t>
  </si>
  <si>
    <t>BIOPSI</t>
  </si>
  <si>
    <t>NS-1002</t>
  </si>
  <si>
    <t>Kanker</t>
  </si>
  <si>
    <t>VIP</t>
  </si>
  <si>
    <t>Semua Pasien TBC atau Pneumonia ruang VIP</t>
  </si>
  <si>
    <t>CARDIO TEST</t>
  </si>
  <si>
    <t>NS-1003</t>
  </si>
  <si>
    <t>Regular</t>
  </si>
  <si>
    <t>Lainnya</t>
  </si>
  <si>
    <t>RUTIN</t>
  </si>
  <si>
    <t>NS-1004</t>
  </si>
  <si>
    <t>Jantung</t>
  </si>
  <si>
    <t>NS-1005</t>
  </si>
  <si>
    <t>NS-1006</t>
  </si>
  <si>
    <t>NS-1007</t>
  </si>
  <si>
    <t>Pneumonia</t>
  </si>
  <si>
    <t>NS-1008</t>
  </si>
  <si>
    <t>NS-1009</t>
  </si>
  <si>
    <t>Sembelit</t>
  </si>
  <si>
    <t>NS-1010</t>
  </si>
  <si>
    <t>VVIP</t>
  </si>
  <si>
    <t>NS-1011</t>
  </si>
  <si>
    <t>NS-1012</t>
  </si>
  <si>
    <t>NS-1013</t>
  </si>
  <si>
    <t>NS-1014</t>
  </si>
  <si>
    <t>NS-1015</t>
  </si>
  <si>
    <t>NS-1016</t>
  </si>
  <si>
    <t>NS-1017</t>
  </si>
  <si>
    <t>NS-1018</t>
  </si>
  <si>
    <t>NS-1019</t>
  </si>
  <si>
    <t>NS-1020</t>
  </si>
  <si>
    <t>NS-1021</t>
  </si>
  <si>
    <t>NS-1022</t>
  </si>
  <si>
    <t>Use of SumProduct in Total Pricing</t>
  </si>
  <si>
    <t>Product</t>
  </si>
  <si>
    <t>Keyboard</t>
  </si>
  <si>
    <t>USB flash</t>
  </si>
  <si>
    <t>Monitor</t>
  </si>
  <si>
    <t>Mouse</t>
  </si>
  <si>
    <t>Stylus</t>
  </si>
  <si>
    <t>Speaker</t>
  </si>
  <si>
    <t>MP3 Player</t>
  </si>
  <si>
    <t>Harddisk</t>
  </si>
  <si>
    <t>DVD ROM</t>
  </si>
  <si>
    <t xml:space="preserve">Memory </t>
  </si>
  <si>
    <t>Sound Card</t>
  </si>
  <si>
    <t>Video Cam</t>
  </si>
  <si>
    <t>Total:</t>
  </si>
  <si>
    <t>SumProduct 1 : Double Unary</t>
  </si>
  <si>
    <t>Year</t>
  </si>
  <si>
    <t>Items</t>
  </si>
  <si>
    <t>Quantity</t>
  </si>
  <si>
    <t>Pricing</t>
  </si>
  <si>
    <t>Total</t>
  </si>
  <si>
    <t>Berapa penjualan:</t>
  </si>
  <si>
    <t>Sarikaya</t>
  </si>
  <si>
    <t>Strawberry</t>
  </si>
  <si>
    <t>Mocca</t>
  </si>
  <si>
    <t>Chocolate</t>
  </si>
  <si>
    <t>Cranberry</t>
  </si>
  <si>
    <t>Vanilla</t>
  </si>
  <si>
    <r>
      <t xml:space="preserve">Strawberry
</t>
    </r>
    <r>
      <rPr>
        <b/>
        <sz val="10"/>
        <rFont val="Arial"/>
        <family val="2"/>
      </rPr>
      <t>and</t>
    </r>
    <r>
      <rPr>
        <sz val="10"/>
        <rFont val="Arial"/>
        <family val="2"/>
      </rPr>
      <t xml:space="preserve"> 2013</t>
    </r>
  </si>
  <si>
    <t>Peanut Butter</t>
  </si>
  <si>
    <r>
      <t xml:space="preserve">Vanilla </t>
    </r>
    <r>
      <rPr>
        <b/>
        <sz val="10"/>
        <rFont val="Arial"/>
        <family val="2"/>
      </rPr>
      <t xml:space="preserve">or
</t>
    </r>
    <r>
      <rPr>
        <sz val="10"/>
        <rFont val="Arial"/>
        <family val="2"/>
      </rPr>
      <t>Mocca</t>
    </r>
  </si>
  <si>
    <t>Rum</t>
  </si>
  <si>
    <t>&gt;= Rp. 4,000</t>
  </si>
  <si>
    <t>SumProduct 2</t>
  </si>
  <si>
    <t>Yr 2013</t>
  </si>
  <si>
    <t>Yr 2014</t>
  </si>
  <si>
    <t>Yr 2015</t>
  </si>
  <si>
    <t>Yr 2016</t>
  </si>
  <si>
    <t>Yr 2017</t>
  </si>
  <si>
    <t>Sumproduct?</t>
  </si>
  <si>
    <t xml:space="preserve">Fungsi/Rumus SUMPRODUCT adalah salah satu fungsi pada Microsoft Excel yang digunakan </t>
  </si>
  <si>
    <t>dalam rumus Excel untuk mendapatkan jumlah dari hasil perkalian antara baris-baris data yang</t>
  </si>
  <si>
    <t xml:space="preserve"> bersesuaian pada beberapa Array atau sekumpulan data.</t>
  </si>
  <si>
    <t>Jumlah Box Product</t>
  </si>
  <si>
    <t>Isi Product per Box</t>
  </si>
  <si>
    <t>Harga /
piece</t>
  </si>
  <si>
    <t>Profit</t>
  </si>
  <si>
    <t>DGet - DAverage -  Dcount - DProduct - DMax/Dmin</t>
  </si>
  <si>
    <t>Berapa rata-rata transaksi Product Milk?</t>
  </si>
  <si>
    <t>Berapa kali kali terjadi penjualan Cathy di Los Angeles?</t>
  </si>
  <si>
    <t>Kelompok Salesman</t>
  </si>
  <si>
    <t>Nama Salesman</t>
  </si>
  <si>
    <t>Penjualan</t>
  </si>
  <si>
    <t>Syarat:</t>
  </si>
  <si>
    <t>Min</t>
  </si>
  <si>
    <t>Max</t>
  </si>
  <si>
    <t>Ningsih</t>
  </si>
  <si>
    <t>Kelas A</t>
  </si>
  <si>
    <t>Widi</t>
  </si>
  <si>
    <t>Ita</t>
  </si>
  <si>
    <t>Sugeng</t>
  </si>
  <si>
    <t>Kelompok</t>
  </si>
  <si>
    <t>Berapa Salesman?</t>
  </si>
  <si>
    <t>Syamsul</t>
  </si>
  <si>
    <t>Rini</t>
  </si>
  <si>
    <t>Marpaung</t>
  </si>
  <si>
    <t>Muksin</t>
  </si>
  <si>
    <t>Toni</t>
  </si>
  <si>
    <t>Dedi</t>
  </si>
  <si>
    <t>Teguh</t>
  </si>
  <si>
    <t>Herman</t>
  </si>
  <si>
    <t>Yongki</t>
  </si>
  <si>
    <t>Suhendra</t>
  </si>
  <si>
    <t>Produk Apa terjual tgl 19/01/2013</t>
  </si>
  <si>
    <t xml:space="preserve">      membuat isi dalam tabel tetap tanpa berubah-ubah</t>
  </si>
  <si>
    <t xml:space="preserve">  </t>
  </si>
  <si>
    <t xml:space="preserve"> </t>
  </si>
  <si>
    <r>
      <t xml:space="preserve">Jumlah semua transaksi tentang Milk </t>
    </r>
    <r>
      <rPr>
        <b/>
        <u/>
        <sz val="11"/>
        <rFont val="Arial"/>
        <family val="2"/>
      </rPr>
      <t>atau</t>
    </r>
    <r>
      <rPr>
        <b/>
        <sz val="11"/>
        <rFont val="Arial"/>
        <family val="2"/>
      </rPr>
      <t xml:space="preserve"> yang dI Los Angeles</t>
    </r>
  </si>
  <si>
    <t>Rumus 1</t>
  </si>
  <si>
    <t>Rumus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</si>
</sst>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mm/dd/yy"/>
    <numFmt numFmtId="167" formatCode="dd/mm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4"/>
      <color rgb="FF0070C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color rgb="FF0066FF"/>
      <name val="Arial"/>
      <family val="2"/>
    </font>
    <font>
      <b/>
      <i/>
      <sz val="9"/>
      <color rgb="FF0066FF"/>
      <name val="Arial"/>
      <family val="2"/>
    </font>
    <font>
      <sz val="14"/>
      <color rgb="FF0066FF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70C0"/>
      <name val="Arial"/>
      <family val="2"/>
    </font>
    <font>
      <u/>
      <sz val="11"/>
      <name val="Tahom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6"/>
      <color rgb="FFFF0000"/>
      <name val="Arial"/>
      <family val="2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0.59999389629810485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6" fillId="0" borderId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29" fillId="0" borderId="0"/>
    <xf numFmtId="0" fontId="1" fillId="0" borderId="0"/>
    <xf numFmtId="164" fontId="1" fillId="0" borderId="0" applyFont="0" applyFill="0" applyBorder="0" applyAlignment="0" applyProtection="0"/>
  </cellStyleXfs>
  <cellXfs count="240">
    <xf numFmtId="0" fontId="0" fillId="0" borderId="0" xfId="0"/>
    <xf numFmtId="0" fontId="0" fillId="3" borderId="0" xfId="0" applyFill="1"/>
    <xf numFmtId="0" fontId="5" fillId="3" borderId="0" xfId="0" applyFont="1" applyFill="1"/>
    <xf numFmtId="0" fontId="7" fillId="0" borderId="0" xfId="1" applyFont="1"/>
    <xf numFmtId="165" fontId="8" fillId="0" borderId="0" xfId="2" applyNumberFormat="1" applyFont="1"/>
    <xf numFmtId="0" fontId="9" fillId="0" borderId="0" xfId="1" applyFont="1"/>
    <xf numFmtId="0" fontId="10" fillId="0" borderId="0" xfId="1" applyFont="1" applyAlignment="1">
      <alignment horizontal="center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left" indent="1"/>
    </xf>
    <xf numFmtId="0" fontId="9" fillId="0" borderId="2" xfId="1" applyFont="1" applyBorder="1" applyAlignment="1">
      <alignment vertical="center"/>
    </xf>
    <xf numFmtId="0" fontId="9" fillId="5" borderId="2" xfId="1" applyFont="1" applyFill="1" applyBorder="1"/>
    <xf numFmtId="0" fontId="6" fillId="0" borderId="0" xfId="1" applyFont="1"/>
    <xf numFmtId="0" fontId="1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6" fillId="0" borderId="0" xfId="1"/>
    <xf numFmtId="0" fontId="11" fillId="4" borderId="0" xfId="1" applyFont="1" applyFill="1" applyAlignment="1">
      <alignment horizontal="center"/>
    </xf>
    <xf numFmtId="0" fontId="13" fillId="4" borderId="0" xfId="1" applyFont="1" applyFill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left" vertical="center"/>
    </xf>
    <xf numFmtId="0" fontId="3" fillId="0" borderId="2" xfId="1" applyFont="1" applyBorder="1"/>
    <xf numFmtId="0" fontId="6" fillId="0" borderId="2" xfId="1" applyBorder="1"/>
    <xf numFmtId="0" fontId="14" fillId="0" borderId="2" xfId="1" applyFont="1" applyBorder="1"/>
    <xf numFmtId="0" fontId="7" fillId="0" borderId="0" xfId="1" quotePrefix="1" applyFont="1" applyAlignment="1">
      <alignment vertical="top" wrapText="1"/>
    </xf>
    <xf numFmtId="0" fontId="15" fillId="0" borderId="0" xfId="1" applyFont="1"/>
    <xf numFmtId="0" fontId="14" fillId="0" borderId="0" xfId="1" applyFont="1"/>
    <xf numFmtId="0" fontId="16" fillId="0" borderId="2" xfId="1" applyFont="1" applyBorder="1"/>
    <xf numFmtId="0" fontId="6" fillId="0" borderId="2" xfId="1" applyBorder="1" applyAlignment="1">
      <alignment horizontal="center"/>
    </xf>
    <xf numFmtId="0" fontId="6" fillId="0" borderId="2" xfId="1" quotePrefix="1" applyBorder="1"/>
    <xf numFmtId="0" fontId="17" fillId="0" borderId="0" xfId="1" applyFont="1" applyAlignment="1">
      <alignment horizontal="center"/>
    </xf>
    <xf numFmtId="0" fontId="7" fillId="0" borderId="0" xfId="1" quotePrefix="1" applyFont="1" applyAlignment="1">
      <alignment horizontal="center"/>
    </xf>
    <xf numFmtId="0" fontId="6" fillId="0" borderId="2" xfId="1" quotePrefix="1" applyFont="1" applyBorder="1"/>
    <xf numFmtId="0" fontId="18" fillId="0" borderId="0" xfId="1" quotePrefix="1" applyFont="1" applyAlignment="1">
      <alignment horizontal="center"/>
    </xf>
    <xf numFmtId="0" fontId="19" fillId="0" borderId="0" xfId="1" applyFont="1"/>
    <xf numFmtId="0" fontId="19" fillId="0" borderId="0" xfId="1" quotePrefix="1" applyFont="1"/>
    <xf numFmtId="0" fontId="7" fillId="0" borderId="0" xfId="1" applyFont="1" applyAlignment="1">
      <alignment horizontal="left" indent="1"/>
    </xf>
    <xf numFmtId="0" fontId="7" fillId="0" borderId="0" xfId="1" quotePrefix="1" applyFont="1" applyAlignment="1">
      <alignment horizontal="left" indent="1"/>
    </xf>
    <xf numFmtId="0" fontId="20" fillId="0" borderId="0" xfId="1" applyFont="1"/>
    <xf numFmtId="0" fontId="21" fillId="0" borderId="0" xfId="1" applyFont="1" applyAlignment="1">
      <alignment horizontal="center"/>
    </xf>
    <xf numFmtId="0" fontId="7" fillId="0" borderId="0" xfId="3" applyNumberFormat="1" applyFont="1" applyAlignment="1">
      <alignment horizontal="center" vertical="top"/>
    </xf>
    <xf numFmtId="0" fontId="7" fillId="0" borderId="0" xfId="3" applyNumberFormat="1" applyFont="1" applyAlignment="1">
      <alignment horizontal="center"/>
    </xf>
    <xf numFmtId="0" fontId="7" fillId="0" borderId="0" xfId="3" applyNumberFormat="1" applyFont="1" applyAlignment="1">
      <alignment horizontal="center" vertical="center"/>
    </xf>
    <xf numFmtId="0" fontId="7" fillId="0" borderId="0" xfId="1" quotePrefix="1" applyFont="1"/>
    <xf numFmtId="0" fontId="7" fillId="0" borderId="0" xfId="1" applyFont="1" applyAlignment="1">
      <alignment horizontal="center" vertical="center"/>
    </xf>
    <xf numFmtId="41" fontId="7" fillId="0" borderId="0" xfId="3" applyFont="1"/>
    <xf numFmtId="0" fontId="11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/>
    </xf>
    <xf numFmtId="0" fontId="9" fillId="6" borderId="2" xfId="1" applyFont="1" applyFill="1" applyBorder="1" applyAlignment="1">
      <alignment horizontal="left" vertical="center" indent="1"/>
    </xf>
    <xf numFmtId="0" fontId="8" fillId="0" borderId="0" xfId="1" applyFont="1"/>
    <xf numFmtId="0" fontId="22" fillId="0" borderId="0" xfId="4"/>
    <xf numFmtId="0" fontId="11" fillId="4" borderId="0" xfId="4" applyFont="1" applyFill="1" applyAlignment="1">
      <alignment horizontal="center"/>
    </xf>
    <xf numFmtId="0" fontId="23" fillId="0" borderId="3" xfId="4" applyFont="1" applyBorder="1" applyAlignment="1">
      <alignment vertical="center" wrapText="1"/>
    </xf>
    <xf numFmtId="0" fontId="22" fillId="2" borderId="2" xfId="4" applyFill="1" applyBorder="1"/>
    <xf numFmtId="0" fontId="22" fillId="2" borderId="2" xfId="4" applyFill="1" applyBorder="1" applyAlignment="1">
      <alignment horizontal="left" vertical="center"/>
    </xf>
    <xf numFmtId="0" fontId="23" fillId="0" borderId="4" xfId="4" applyFont="1" applyBorder="1" applyAlignment="1">
      <alignment vertical="center" wrapText="1"/>
    </xf>
    <xf numFmtId="166" fontId="6" fillId="0" borderId="0" xfId="1" applyNumberFormat="1"/>
    <xf numFmtId="165" fontId="6" fillId="0" borderId="0" xfId="2" applyNumberFormat="1" applyFont="1"/>
    <xf numFmtId="166" fontId="10" fillId="4" borderId="5" xfId="1" applyNumberFormat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165" fontId="10" fillId="4" borderId="6" xfId="2" applyNumberFormat="1" applyFont="1" applyFill="1" applyBorder="1" applyAlignment="1">
      <alignment horizontal="center" vertical="center"/>
    </xf>
    <xf numFmtId="165" fontId="10" fillId="4" borderId="7" xfId="2" applyNumberFormat="1" applyFont="1" applyFill="1" applyBorder="1" applyAlignment="1">
      <alignment horizontal="center" vertical="center"/>
    </xf>
    <xf numFmtId="0" fontId="6" fillId="0" borderId="0" xfId="1" applyAlignment="1">
      <alignment vertical="center"/>
    </xf>
    <xf numFmtId="166" fontId="9" fillId="0" borderId="8" xfId="1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left" vertical="center" indent="1"/>
    </xf>
    <xf numFmtId="165" fontId="6" fillId="2" borderId="2" xfId="2" applyNumberFormat="1" applyFont="1" applyFill="1" applyBorder="1" applyAlignment="1">
      <alignment vertical="center"/>
    </xf>
    <xf numFmtId="165" fontId="6" fillId="2" borderId="9" xfId="2" applyNumberFormat="1" applyFont="1" applyFill="1" applyBorder="1" applyAlignment="1">
      <alignment vertical="center"/>
    </xf>
    <xf numFmtId="14" fontId="9" fillId="0" borderId="2" xfId="1" applyNumberFormat="1" applyFont="1" applyBorder="1" applyAlignment="1">
      <alignment horizontal="left" vertical="center" indent="1"/>
    </xf>
    <xf numFmtId="37" fontId="6" fillId="0" borderId="0" xfId="1" applyNumberFormat="1" applyAlignment="1">
      <alignment vertical="center"/>
    </xf>
    <xf numFmtId="166" fontId="9" fillId="0" borderId="10" xfId="1" applyNumberFormat="1" applyFont="1" applyBorder="1" applyAlignment="1">
      <alignment horizontal="center" vertical="center"/>
    </xf>
    <xf numFmtId="0" fontId="9" fillId="0" borderId="11" xfId="1" applyFont="1" applyBorder="1" applyAlignment="1">
      <alignment horizontal="left" vertical="center" indent="1"/>
    </xf>
    <xf numFmtId="165" fontId="6" fillId="2" borderId="11" xfId="2" applyNumberFormat="1" applyFont="1" applyFill="1" applyBorder="1" applyAlignment="1">
      <alignment vertical="center"/>
    </xf>
    <xf numFmtId="165" fontId="6" fillId="2" borderId="12" xfId="2" applyNumberFormat="1" applyFont="1" applyFill="1" applyBorder="1" applyAlignment="1">
      <alignment vertical="center"/>
    </xf>
    <xf numFmtId="166" fontId="9" fillId="0" borderId="0" xfId="1" applyNumberFormat="1" applyFont="1"/>
    <xf numFmtId="165" fontId="9" fillId="0" borderId="0" xfId="2" applyNumberFormat="1" applyFont="1"/>
    <xf numFmtId="165" fontId="24" fillId="0" borderId="0" xfId="2" applyNumberFormat="1" applyFont="1" applyAlignment="1">
      <alignment horizontal="right"/>
    </xf>
    <xf numFmtId="165" fontId="9" fillId="2" borderId="2" xfId="2" applyNumberFormat="1" applyFont="1" applyFill="1" applyBorder="1"/>
    <xf numFmtId="0" fontId="24" fillId="0" borderId="0" xfId="1" applyFont="1" applyAlignment="1">
      <alignment horizontal="right"/>
    </xf>
    <xf numFmtId="0" fontId="25" fillId="0" borderId="0" xfId="1" applyFont="1" applyAlignment="1">
      <alignment horizontal="right" vertical="center"/>
    </xf>
    <xf numFmtId="0" fontId="9" fillId="0" borderId="0" xfId="1" applyFont="1" applyAlignment="1">
      <alignment horizontal="center" vertical="center"/>
    </xf>
    <xf numFmtId="165" fontId="24" fillId="0" borderId="2" xfId="2" applyNumberFormat="1" applyFont="1" applyBorder="1" applyAlignment="1">
      <alignment horizontal="right"/>
    </xf>
    <xf numFmtId="165" fontId="27" fillId="0" borderId="0" xfId="2" applyNumberFormat="1" applyFont="1" applyAlignment="1">
      <alignment horizontal="left"/>
    </xf>
    <xf numFmtId="0" fontId="28" fillId="0" borderId="0" xfId="0" applyFont="1"/>
    <xf numFmtId="166" fontId="8" fillId="0" borderId="0" xfId="1" applyNumberFormat="1" applyFont="1"/>
    <xf numFmtId="166" fontId="11" fillId="4" borderId="13" xfId="1" applyNumberFormat="1" applyFont="1" applyFill="1" applyBorder="1" applyAlignment="1">
      <alignment horizontal="center"/>
    </xf>
    <xf numFmtId="0" fontId="11" fillId="4" borderId="14" xfId="1" applyFont="1" applyFill="1" applyBorder="1" applyAlignment="1">
      <alignment horizontal="center"/>
    </xf>
    <xf numFmtId="165" fontId="11" fillId="4" borderId="15" xfId="2" applyNumberFormat="1" applyFont="1" applyFill="1" applyBorder="1" applyAlignment="1">
      <alignment horizontal="center"/>
    </xf>
    <xf numFmtId="166" fontId="22" fillId="0" borderId="16" xfId="1" applyNumberFormat="1" applyFont="1" applyBorder="1" applyAlignment="1">
      <alignment horizontal="center" vertical="center"/>
    </xf>
    <xf numFmtId="0" fontId="22" fillId="0" borderId="17" xfId="1" applyFont="1" applyBorder="1" applyAlignment="1">
      <alignment horizontal="left" vertical="center" indent="1"/>
    </xf>
    <xf numFmtId="165" fontId="29" fillId="0" borderId="18" xfId="2" applyNumberFormat="1" applyFont="1" applyBorder="1" applyAlignment="1">
      <alignment vertical="center"/>
    </xf>
    <xf numFmtId="0" fontId="30" fillId="0" borderId="0" xfId="1" applyFont="1" applyAlignment="1">
      <alignment vertical="center"/>
    </xf>
    <xf numFmtId="14" fontId="22" fillId="0" borderId="17" xfId="1" applyNumberFormat="1" applyFont="1" applyBorder="1" applyAlignment="1">
      <alignment horizontal="left" vertical="center" indent="1"/>
    </xf>
    <xf numFmtId="166" fontId="22" fillId="0" borderId="19" xfId="1" applyNumberFormat="1" applyFont="1" applyBorder="1" applyAlignment="1">
      <alignment horizontal="center" vertical="center"/>
    </xf>
    <xf numFmtId="0" fontId="22" fillId="0" borderId="20" xfId="1" applyFont="1" applyBorder="1" applyAlignment="1">
      <alignment horizontal="left" vertical="center" indent="1"/>
    </xf>
    <xf numFmtId="165" fontId="29" fillId="0" borderId="12" xfId="2" applyNumberFormat="1" applyFont="1" applyBorder="1" applyAlignment="1">
      <alignment vertical="center"/>
    </xf>
    <xf numFmtId="166" fontId="9" fillId="0" borderId="0" xfId="1" applyNumberFormat="1" applyFont="1" applyAlignment="1">
      <alignment horizontal="center" vertical="center"/>
    </xf>
    <xf numFmtId="0" fontId="9" fillId="0" borderId="0" xfId="1" applyFont="1" applyAlignment="1">
      <alignment horizontal="left" vertical="center" indent="1"/>
    </xf>
    <xf numFmtId="165" fontId="6" fillId="0" borderId="0" xfId="2" applyNumberFormat="1" applyFont="1" applyAlignment="1">
      <alignment vertical="center"/>
    </xf>
    <xf numFmtId="0" fontId="24" fillId="0" borderId="0" xfId="1" applyFont="1" applyAlignment="1">
      <alignment horizontal="right" vertical="center"/>
    </xf>
    <xf numFmtId="165" fontId="9" fillId="2" borderId="2" xfId="2" applyNumberFormat="1" applyFont="1" applyFill="1" applyBorder="1" applyAlignment="1">
      <alignment horizontal="left" vertical="center"/>
    </xf>
    <xf numFmtId="165" fontId="9" fillId="0" borderId="0" xfId="2" applyNumberFormat="1" applyFont="1" applyAlignment="1">
      <alignment horizontal="left"/>
    </xf>
    <xf numFmtId="166" fontId="31" fillId="0" borderId="0" xfId="1" applyNumberFormat="1" applyFont="1"/>
    <xf numFmtId="165" fontId="9" fillId="2" borderId="21" xfId="2" applyNumberFormat="1" applyFont="1" applyFill="1" applyBorder="1"/>
    <xf numFmtId="0" fontId="24" fillId="0" borderId="0" xfId="1" applyFont="1" applyAlignment="1">
      <alignment horizontal="left" vertical="center"/>
    </xf>
    <xf numFmtId="0" fontId="24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33" fillId="0" borderId="0" xfId="5" applyFont="1"/>
    <xf numFmtId="165" fontId="22" fillId="0" borderId="0" xfId="2" applyNumberFormat="1" applyFont="1"/>
    <xf numFmtId="0" fontId="22" fillId="0" borderId="0" xfId="5"/>
    <xf numFmtId="0" fontId="26" fillId="0" borderId="0" xfId="5" applyFont="1"/>
    <xf numFmtId="0" fontId="34" fillId="4" borderId="5" xfId="5" applyFont="1" applyFill="1" applyBorder="1" applyAlignment="1">
      <alignment horizontal="center"/>
    </xf>
    <xf numFmtId="0" fontId="34" fillId="4" borderId="6" xfId="5" applyFont="1" applyFill="1" applyBorder="1" applyAlignment="1">
      <alignment horizontal="center"/>
    </xf>
    <xf numFmtId="0" fontId="34" fillId="4" borderId="7" xfId="5" applyFont="1" applyFill="1" applyBorder="1" applyAlignment="1">
      <alignment horizontal="center"/>
    </xf>
    <xf numFmtId="0" fontId="22" fillId="0" borderId="2" xfId="5" applyBorder="1"/>
    <xf numFmtId="0" fontId="22" fillId="0" borderId="22" xfId="5" applyBorder="1"/>
    <xf numFmtId="44" fontId="0" fillId="0" borderId="2" xfId="6" applyFont="1" applyBorder="1" applyAlignment="1">
      <alignment horizontal="center"/>
    </xf>
    <xf numFmtId="44" fontId="0" fillId="0" borderId="9" xfId="6" applyFont="1" applyBorder="1" applyAlignment="1">
      <alignment horizontal="center"/>
    </xf>
    <xf numFmtId="0" fontId="26" fillId="0" borderId="2" xfId="7" applyNumberFormat="1" applyFont="1" applyBorder="1" applyAlignment="1">
      <alignment horizontal="center"/>
    </xf>
    <xf numFmtId="0" fontId="26" fillId="0" borderId="0" xfId="5" applyFont="1" applyAlignment="1">
      <alignment horizontal="center"/>
    </xf>
    <xf numFmtId="44" fontId="0" fillId="0" borderId="2" xfId="6" applyFont="1" applyBorder="1"/>
    <xf numFmtId="44" fontId="0" fillId="0" borderId="9" xfId="6" applyFont="1" applyBorder="1"/>
    <xf numFmtId="0" fontId="22" fillId="0" borderId="23" xfId="5" applyBorder="1"/>
    <xf numFmtId="44" fontId="0" fillId="0" borderId="11" xfId="6" applyFont="1" applyBorder="1"/>
    <xf numFmtId="44" fontId="0" fillId="0" borderId="12" xfId="6" applyFont="1" applyBorder="1"/>
    <xf numFmtId="0" fontId="33" fillId="2" borderId="2" xfId="5" applyFont="1" applyFill="1" applyBorder="1" applyAlignment="1">
      <alignment horizontal="center"/>
    </xf>
    <xf numFmtId="1" fontId="22" fillId="0" borderId="2" xfId="1" applyNumberFormat="1" applyFont="1" applyBorder="1" applyAlignment="1">
      <alignment horizontal="center" vertical="center"/>
    </xf>
    <xf numFmtId="0" fontId="25" fillId="0" borderId="0" xfId="5" applyFont="1"/>
    <xf numFmtId="165" fontId="35" fillId="0" borderId="0" xfId="2" applyNumberFormat="1" applyFont="1"/>
    <xf numFmtId="0" fontId="35" fillId="0" borderId="2" xfId="5" applyFont="1" applyBorder="1"/>
    <xf numFmtId="165" fontId="35" fillId="7" borderId="2" xfId="2" applyNumberFormat="1" applyFont="1" applyFill="1" applyBorder="1"/>
    <xf numFmtId="0" fontId="35" fillId="0" borderId="0" xfId="5" applyFont="1"/>
    <xf numFmtId="165" fontId="35" fillId="2" borderId="2" xfId="2" applyNumberFormat="1" applyFont="1" applyFill="1" applyBorder="1" applyAlignment="1">
      <alignment horizontal="left"/>
    </xf>
    <xf numFmtId="165" fontId="36" fillId="0" borderId="0" xfId="2" applyNumberFormat="1" applyFont="1"/>
    <xf numFmtId="165" fontId="37" fillId="0" borderId="0" xfId="2" applyNumberFormat="1" applyFont="1"/>
    <xf numFmtId="0" fontId="22" fillId="0" borderId="0" xfId="5" applyBorder="1"/>
    <xf numFmtId="0" fontId="38" fillId="0" borderId="0" xfId="8" applyFont="1"/>
    <xf numFmtId="165" fontId="38" fillId="0" borderId="0" xfId="9" applyNumberFormat="1" applyFont="1"/>
    <xf numFmtId="0" fontId="39" fillId="4" borderId="5" xfId="8" applyFont="1" applyFill="1" applyBorder="1" applyAlignment="1">
      <alignment horizontal="center" vertical="center"/>
    </xf>
    <xf numFmtId="0" fontId="39" fillId="4" borderId="6" xfId="8" applyFont="1" applyFill="1" applyBorder="1" applyAlignment="1">
      <alignment horizontal="center" vertical="center"/>
    </xf>
    <xf numFmtId="0" fontId="38" fillId="0" borderId="0" xfId="8" applyFont="1" applyAlignment="1">
      <alignment vertical="center"/>
    </xf>
    <xf numFmtId="165" fontId="39" fillId="4" borderId="7" xfId="9" applyNumberFormat="1" applyFont="1" applyFill="1" applyBorder="1" applyAlignment="1">
      <alignment horizontal="center" vertical="center"/>
    </xf>
    <xf numFmtId="167" fontId="38" fillId="0" borderId="8" xfId="8" applyNumberFormat="1" applyFont="1" applyFill="1" applyBorder="1" applyAlignment="1">
      <alignment horizontal="center" vertical="center"/>
    </xf>
    <xf numFmtId="0" fontId="38" fillId="0" borderId="2" xfId="8" applyFont="1" applyFill="1" applyBorder="1" applyAlignment="1">
      <alignment horizontal="left" vertical="center" indent="1"/>
    </xf>
    <xf numFmtId="0" fontId="38" fillId="0" borderId="24" xfId="8" applyFont="1" applyFill="1" applyBorder="1" applyAlignment="1">
      <alignment horizontal="left" vertical="center" indent="1"/>
    </xf>
    <xf numFmtId="0" fontId="38" fillId="0" borderId="25" xfId="8" applyFont="1" applyFill="1" applyBorder="1" applyAlignment="1">
      <alignment horizontal="left" vertical="center" indent="1"/>
    </xf>
    <xf numFmtId="165" fontId="38" fillId="0" borderId="26" xfId="9" applyNumberFormat="1" applyFont="1" applyFill="1" applyBorder="1" applyAlignment="1">
      <alignment vertical="center"/>
    </xf>
    <xf numFmtId="11" fontId="38" fillId="0" borderId="0" xfId="8" applyNumberFormat="1" applyFont="1" applyAlignment="1">
      <alignment vertical="center"/>
    </xf>
    <xf numFmtId="0" fontId="38" fillId="0" borderId="0" xfId="8" applyFont="1" applyFill="1" applyAlignment="1">
      <alignment vertical="center"/>
    </xf>
    <xf numFmtId="0" fontId="40" fillId="0" borderId="0" xfId="8" applyFont="1" applyAlignment="1">
      <alignment vertical="center"/>
    </xf>
    <xf numFmtId="14" fontId="38" fillId="0" borderId="2" xfId="8" applyNumberFormat="1" applyFont="1" applyFill="1" applyBorder="1" applyAlignment="1">
      <alignment horizontal="left" vertical="center" indent="1"/>
    </xf>
    <xf numFmtId="37" fontId="38" fillId="0" borderId="0" xfId="8" applyNumberFormat="1" applyFont="1" applyAlignment="1">
      <alignment vertical="center"/>
    </xf>
    <xf numFmtId="167" fontId="38" fillId="0" borderId="10" xfId="8" applyNumberFormat="1" applyFont="1" applyFill="1" applyBorder="1" applyAlignment="1">
      <alignment horizontal="center" vertical="center"/>
    </xf>
    <xf numFmtId="0" fontId="38" fillId="0" borderId="11" xfId="8" applyFont="1" applyFill="1" applyBorder="1" applyAlignment="1">
      <alignment horizontal="left" vertical="center" indent="1"/>
    </xf>
    <xf numFmtId="0" fontId="38" fillId="0" borderId="20" xfId="8" applyFont="1" applyFill="1" applyBorder="1" applyAlignment="1">
      <alignment horizontal="left" vertical="center" indent="1"/>
    </xf>
    <xf numFmtId="165" fontId="38" fillId="0" borderId="27" xfId="9" applyNumberFormat="1" applyFont="1" applyFill="1" applyBorder="1" applyAlignment="1">
      <alignment vertical="center"/>
    </xf>
    <xf numFmtId="0" fontId="2" fillId="4" borderId="2" xfId="8" applyFont="1" applyFill="1" applyBorder="1" applyAlignment="1">
      <alignment horizontal="center" vertical="center"/>
    </xf>
    <xf numFmtId="0" fontId="41" fillId="0" borderId="0" xfId="8" applyFont="1" applyAlignment="1">
      <alignment horizontal="right"/>
    </xf>
    <xf numFmtId="165" fontId="1" fillId="2" borderId="2" xfId="9" applyNumberFormat="1" applyFont="1" applyFill="1" applyBorder="1"/>
    <xf numFmtId="0" fontId="38" fillId="0" borderId="0" xfId="8" applyFont="1" applyFill="1" applyBorder="1"/>
    <xf numFmtId="0" fontId="38" fillId="0" borderId="2" xfId="8" applyFont="1" applyFill="1" applyBorder="1"/>
    <xf numFmtId="165" fontId="38" fillId="0" borderId="0" xfId="9" applyNumberFormat="1" applyFont="1" applyFill="1" applyBorder="1"/>
    <xf numFmtId="0" fontId="42" fillId="0" borderId="0" xfId="10" applyFont="1" applyAlignment="1">
      <alignment horizontal="center" vertical="center"/>
    </xf>
    <xf numFmtId="0" fontId="26" fillId="0" borderId="0" xfId="10" applyFont="1" applyAlignment="1">
      <alignment horizontal="centerContinuous" vertical="center"/>
    </xf>
    <xf numFmtId="0" fontId="29" fillId="0" borderId="0" xfId="10"/>
    <xf numFmtId="0" fontId="42" fillId="0" borderId="0" xfId="10" applyFont="1" applyAlignment="1">
      <alignment horizontal="center" vertical="center" wrapText="1"/>
    </xf>
    <xf numFmtId="0" fontId="13" fillId="4" borderId="2" xfId="10" applyFont="1" applyFill="1" applyBorder="1" applyAlignment="1">
      <alignment horizontal="center"/>
    </xf>
    <xf numFmtId="0" fontId="13" fillId="4" borderId="21" xfId="10" applyFont="1" applyFill="1" applyBorder="1" applyAlignment="1">
      <alignment horizontal="center"/>
    </xf>
    <xf numFmtId="0" fontId="29" fillId="0" borderId="2" xfId="10" applyBorder="1"/>
    <xf numFmtId="0" fontId="23" fillId="0" borderId="2" xfId="10" applyFont="1" applyBorder="1"/>
    <xf numFmtId="0" fontId="29" fillId="0" borderId="21" xfId="10" applyBorder="1"/>
    <xf numFmtId="0" fontId="29" fillId="2" borderId="21" xfId="10" applyFill="1" applyBorder="1"/>
    <xf numFmtId="0" fontId="29" fillId="2" borderId="2" xfId="10" applyFill="1" applyBorder="1" applyAlignment="1">
      <alignment vertical="top" wrapText="1"/>
    </xf>
    <xf numFmtId="165" fontId="0" fillId="0" borderId="0" xfId="7" applyNumberFormat="1" applyFont="1"/>
    <xf numFmtId="0" fontId="1" fillId="0" borderId="0" xfId="11"/>
    <xf numFmtId="0" fontId="43" fillId="8" borderId="28" xfId="5" applyFont="1" applyFill="1" applyBorder="1" applyAlignment="1">
      <alignment horizontal="center" vertical="center"/>
    </xf>
    <xf numFmtId="0" fontId="43" fillId="8" borderId="29" xfId="5" applyFont="1" applyFill="1" applyBorder="1" applyAlignment="1">
      <alignment horizontal="center" vertical="center"/>
    </xf>
    <xf numFmtId="0" fontId="43" fillId="8" borderId="29" xfId="5" applyFont="1" applyFill="1" applyBorder="1" applyAlignment="1">
      <alignment horizontal="center" vertical="center" wrapText="1"/>
    </xf>
    <xf numFmtId="0" fontId="43" fillId="8" borderId="30" xfId="5" applyFont="1" applyFill="1" applyBorder="1" applyAlignment="1">
      <alignment horizontal="center" vertical="center" wrapText="1"/>
    </xf>
    <xf numFmtId="0" fontId="22" fillId="0" borderId="32" xfId="5" applyBorder="1"/>
    <xf numFmtId="0" fontId="22" fillId="0" borderId="24" xfId="5" applyBorder="1"/>
    <xf numFmtId="165" fontId="0" fillId="0" borderId="33" xfId="7" applyNumberFormat="1" applyFont="1" applyBorder="1"/>
    <xf numFmtId="0" fontId="22" fillId="0" borderId="34" xfId="5" applyBorder="1"/>
    <xf numFmtId="0" fontId="22" fillId="0" borderId="35" xfId="5" applyBorder="1"/>
    <xf numFmtId="0" fontId="22" fillId="0" borderId="36" xfId="5" applyBorder="1"/>
    <xf numFmtId="165" fontId="0" fillId="0" borderId="37" xfId="7" applyNumberFormat="1" applyFont="1" applyBorder="1"/>
    <xf numFmtId="165" fontId="0" fillId="0" borderId="0" xfId="2" applyNumberFormat="1" applyFont="1"/>
    <xf numFmtId="0" fontId="13" fillId="4" borderId="2" xfId="1" applyFont="1" applyFill="1" applyBorder="1" applyAlignment="1">
      <alignment horizontal="center"/>
    </xf>
    <xf numFmtId="165" fontId="13" fillId="4" borderId="2" xfId="2" applyNumberFormat="1" applyFont="1" applyFill="1" applyBorder="1" applyAlignment="1">
      <alignment horizontal="center"/>
    </xf>
    <xf numFmtId="165" fontId="0" fillId="0" borderId="2" xfId="2" applyNumberFormat="1" applyFont="1" applyBorder="1"/>
    <xf numFmtId="0" fontId="6" fillId="0" borderId="2" xfId="1" applyFont="1" applyBorder="1"/>
    <xf numFmtId="165" fontId="0" fillId="2" borderId="2" xfId="2" applyNumberFormat="1" applyFont="1" applyFill="1" applyBorder="1" applyAlignment="1">
      <alignment horizontal="left" vertical="center"/>
    </xf>
    <xf numFmtId="165" fontId="0" fillId="0" borderId="0" xfId="2" applyNumberFormat="1" applyFont="1" applyAlignment="1">
      <alignment horizontal="left"/>
    </xf>
    <xf numFmtId="165" fontId="0" fillId="10" borderId="2" xfId="2" applyNumberFormat="1" applyFont="1" applyFill="1" applyBorder="1"/>
    <xf numFmtId="0" fontId="1" fillId="11" borderId="0" xfId="11" applyFill="1"/>
    <xf numFmtId="0" fontId="44" fillId="11" borderId="0" xfId="0" applyFont="1" applyFill="1"/>
    <xf numFmtId="0" fontId="44" fillId="11" borderId="0" xfId="0" applyFont="1" applyFill="1" applyAlignment="1">
      <alignment vertical="center"/>
    </xf>
    <xf numFmtId="0" fontId="4" fillId="11" borderId="0" xfId="11" applyFont="1" applyFill="1"/>
    <xf numFmtId="165" fontId="3" fillId="0" borderId="0" xfId="7" applyNumberFormat="1" applyFont="1"/>
    <xf numFmtId="165" fontId="43" fillId="8" borderId="31" xfId="7" applyNumberFormat="1" applyFont="1" applyFill="1" applyBorder="1" applyAlignment="1">
      <alignment horizontal="center" vertical="center" wrapText="1"/>
    </xf>
    <xf numFmtId="165" fontId="0" fillId="2" borderId="33" xfId="7" applyNumberFormat="1" applyFont="1" applyFill="1" applyBorder="1"/>
    <xf numFmtId="165" fontId="13" fillId="12" borderId="2" xfId="2" applyNumberFormat="1" applyFont="1" applyFill="1" applyBorder="1" applyAlignment="1">
      <alignment horizontal="center"/>
    </xf>
    <xf numFmtId="0" fontId="30" fillId="0" borderId="0" xfId="1" applyFont="1"/>
    <xf numFmtId="11" fontId="6" fillId="0" borderId="0" xfId="1" applyNumberFormat="1" applyAlignment="1">
      <alignment vertical="center"/>
    </xf>
    <xf numFmtId="0" fontId="1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45" fillId="0" borderId="0" xfId="1" applyFont="1" applyAlignment="1">
      <alignment horizontal="left" vertical="center"/>
    </xf>
    <xf numFmtId="0" fontId="45" fillId="0" borderId="0" xfId="1" applyFont="1" applyAlignment="1">
      <alignment horizontal="left"/>
    </xf>
    <xf numFmtId="0" fontId="34" fillId="13" borderId="2" xfId="5" applyFont="1" applyFill="1" applyBorder="1" applyAlignment="1">
      <alignment horizontal="center"/>
    </xf>
    <xf numFmtId="0" fontId="22" fillId="0" borderId="0" xfId="10" applyFont="1"/>
    <xf numFmtId="0" fontId="24" fillId="0" borderId="0" xfId="8" applyFont="1" applyAlignment="1" applyProtection="1"/>
    <xf numFmtId="0" fontId="9" fillId="0" borderId="0" xfId="8" applyFont="1" applyProtection="1"/>
    <xf numFmtId="0" fontId="31" fillId="0" borderId="0" xfId="8" applyFont="1" applyAlignment="1" applyProtection="1"/>
    <xf numFmtId="0" fontId="11" fillId="4" borderId="2" xfId="8" applyFont="1" applyFill="1" applyBorder="1" applyAlignment="1">
      <alignment horizontal="center"/>
    </xf>
    <xf numFmtId="165" fontId="11" fillId="4" borderId="2" xfId="12" applyNumberFormat="1" applyFont="1" applyFill="1" applyBorder="1" applyAlignment="1">
      <alignment horizontal="center"/>
    </xf>
    <xf numFmtId="0" fontId="9" fillId="0" borderId="2" xfId="8" applyFont="1" applyFill="1" applyBorder="1" applyProtection="1"/>
    <xf numFmtId="165" fontId="9" fillId="14" borderId="2" xfId="12" applyNumberFormat="1" applyFont="1" applyFill="1" applyBorder="1" applyProtection="1"/>
    <xf numFmtId="0" fontId="24" fillId="0" borderId="21" xfId="8" applyFont="1" applyFill="1" applyBorder="1" applyProtection="1"/>
    <xf numFmtId="165" fontId="9" fillId="0" borderId="21" xfId="12" applyNumberFormat="1" applyFont="1" applyBorder="1" applyProtection="1"/>
    <xf numFmtId="0" fontId="22" fillId="2" borderId="2" xfId="0" applyFont="1" applyFill="1" applyBorder="1"/>
    <xf numFmtId="165" fontId="26" fillId="2" borderId="2" xfId="7" applyNumberFormat="1" applyFont="1" applyFill="1" applyBorder="1" applyAlignment="1">
      <alignment horizontal="center" vertical="center"/>
    </xf>
    <xf numFmtId="14" fontId="22" fillId="0" borderId="16" xfId="1" applyNumberFormat="1" applyFont="1" applyBorder="1" applyAlignment="1">
      <alignment horizontal="center" vertical="center"/>
    </xf>
    <xf numFmtId="14" fontId="22" fillId="0" borderId="19" xfId="1" applyNumberFormat="1" applyFont="1" applyBorder="1" applyAlignment="1">
      <alignment horizontal="center" vertical="center"/>
    </xf>
    <xf numFmtId="0" fontId="9" fillId="2" borderId="2" xfId="4" applyFont="1" applyFill="1" applyBorder="1" applyAlignment="1">
      <alignment vertical="center"/>
    </xf>
    <xf numFmtId="165" fontId="6" fillId="2" borderId="0" xfId="2" applyNumberFormat="1" applyFont="1" applyFill="1"/>
    <xf numFmtId="0" fontId="22" fillId="2" borderId="0" xfId="5" applyFill="1"/>
    <xf numFmtId="14" fontId="22" fillId="0" borderId="39" xfId="1" applyNumberFormat="1" applyFont="1" applyBorder="1" applyAlignment="1">
      <alignment horizontal="center" vertical="center"/>
    </xf>
    <xf numFmtId="0" fontId="22" fillId="0" borderId="24" xfId="1" applyFont="1" applyBorder="1" applyAlignment="1">
      <alignment horizontal="left" vertical="center" indent="1"/>
    </xf>
    <xf numFmtId="165" fontId="29" fillId="0" borderId="9" xfId="2" applyNumberFormat="1" applyFont="1" applyBorder="1" applyAlignment="1">
      <alignment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6" fillId="0" borderId="0" xfId="1" applyNumberFormat="1" applyAlignment="1">
      <alignment vertical="center"/>
    </xf>
    <xf numFmtId="0" fontId="22" fillId="0" borderId="2" xfId="1" applyFont="1" applyBorder="1" applyAlignment="1">
      <alignment horizontal="left" vertical="center" indent="1"/>
    </xf>
    <xf numFmtId="165" fontId="1" fillId="0" borderId="0" xfId="11" applyNumberFormat="1"/>
    <xf numFmtId="0" fontId="14" fillId="9" borderId="0" xfId="1" applyFont="1" applyFill="1" applyAlignment="1">
      <alignment horizontal="center"/>
    </xf>
    <xf numFmtId="165" fontId="6" fillId="0" borderId="0" xfId="1" applyNumberFormat="1" applyFont="1"/>
    <xf numFmtId="165" fontId="26" fillId="0" borderId="0" xfId="2" quotePrefix="1" applyNumberFormat="1" applyFont="1" applyAlignment="1">
      <alignment horizontal="center" vertical="center"/>
    </xf>
    <xf numFmtId="0" fontId="6" fillId="0" borderId="38" xfId="1" applyFont="1" applyBorder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165" fontId="0" fillId="2" borderId="38" xfId="2" applyNumberFormat="1" applyFont="1" applyFill="1" applyBorder="1" applyAlignment="1">
      <alignment horizontal="left" vertical="center"/>
    </xf>
    <xf numFmtId="165" fontId="0" fillId="2" borderId="1" xfId="2" applyNumberFormat="1" applyFont="1" applyFill="1" applyBorder="1" applyAlignment="1">
      <alignment horizontal="left" vertical="center"/>
    </xf>
    <xf numFmtId="165" fontId="13" fillId="15" borderId="2" xfId="2" applyNumberFormat="1" applyFont="1" applyFill="1" applyBorder="1" applyAlignment="1">
      <alignment horizontal="center"/>
    </xf>
    <xf numFmtId="165" fontId="0" fillId="16" borderId="2" xfId="2" applyNumberFormat="1" applyFont="1" applyFill="1" applyBorder="1"/>
  </cellXfs>
  <cellStyles count="13">
    <cellStyle name="Comma" xfId="12" builtinId="3"/>
    <cellStyle name="Comma [0] 2" xfId="3" xr:uid="{00000000-0005-0000-0000-000001000000}"/>
    <cellStyle name="Comma 2" xfId="2" xr:uid="{00000000-0005-0000-0000-000002000000}"/>
    <cellStyle name="Comma 2 2" xfId="9" xr:uid="{00000000-0005-0000-0000-000003000000}"/>
    <cellStyle name="Comma 2 3" xfId="7" xr:uid="{00000000-0005-0000-0000-000004000000}"/>
    <cellStyle name="Currency 2 5" xfId="6" xr:uid="{00000000-0005-0000-0000-000005000000}"/>
    <cellStyle name="Normal" xfId="0" builtinId="0"/>
    <cellStyle name="Normal 11" xfId="10" xr:uid="{00000000-0005-0000-0000-000007000000}"/>
    <cellStyle name="Normal 13" xfId="11" xr:uid="{00000000-0005-0000-0000-000008000000}"/>
    <cellStyle name="Normal 2" xfId="1" xr:uid="{00000000-0005-0000-0000-000009000000}"/>
    <cellStyle name="Normal 2 2" xfId="8" xr:uid="{00000000-0005-0000-0000-00000A000000}"/>
    <cellStyle name="Normal 2 4" xfId="5" xr:uid="{00000000-0005-0000-0000-00000B000000}"/>
    <cellStyle name="Normal 7" xfId="4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223850</xdr:colOff>
      <xdr:row>7</xdr:row>
      <xdr:rowOff>91358</xdr:rowOff>
    </xdr:from>
    <xdr:to>
      <xdr:col>2</xdr:col>
      <xdr:colOff>443658</xdr:colOff>
      <xdr:row>8</xdr:row>
      <xdr:rowOff>84031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809750" y="1367708"/>
          <a:ext cx="0" cy="192698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232743</xdr:colOff>
      <xdr:row>7</xdr:row>
      <xdr:rowOff>91358</xdr:rowOff>
    </xdr:from>
    <xdr:to>
      <xdr:col>4</xdr:col>
      <xdr:colOff>452551</xdr:colOff>
      <xdr:row>8</xdr:row>
      <xdr:rowOff>84031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042493" y="1367708"/>
          <a:ext cx="219808" cy="192698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241637</xdr:colOff>
      <xdr:row>7</xdr:row>
      <xdr:rowOff>91358</xdr:rowOff>
    </xdr:from>
    <xdr:to>
      <xdr:col>6</xdr:col>
      <xdr:colOff>461445</xdr:colOff>
      <xdr:row>8</xdr:row>
      <xdr:rowOff>84031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937337" y="1367708"/>
          <a:ext cx="219808" cy="192698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15</xdr:col>
      <xdr:colOff>199700</xdr:colOff>
      <xdr:row>11</xdr:row>
      <xdr:rowOff>104570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2775" y="628650"/>
          <a:ext cx="2600000" cy="16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hea%202\Others\AdvancedEXCELexercisesThea\My2Exercise4-Advanced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IF"/>
      <sheetName val="IsNumber &amp; TRIM"/>
      <sheetName val="SubTotal"/>
      <sheetName val="D-SUM-IFS"/>
      <sheetName val="DataBaseFunctions"/>
      <sheetName val="True-False"/>
      <sheetName val="And Or Boolean Factor"/>
      <sheetName val="SumProduct1"/>
      <sheetName val=" SumProduct2"/>
      <sheetName val=" SumProduct3"/>
      <sheetName val="VLOOKUP"/>
      <sheetName val="HLOOKUP"/>
      <sheetName val="MATCH"/>
      <sheetName val="INDEX"/>
      <sheetName val="Combo1"/>
      <sheetName val="Combo2"/>
      <sheetName val="Mod vs Round"/>
      <sheetName val="OFFSET Sheet"/>
      <sheetName val="AutomaticListNumberingWithEmpty"/>
      <sheetName val="CreateID"/>
      <sheetName val="TurnsTExtofWordsIntoNumbers"/>
      <sheetName val="BasicIndirect"/>
      <sheetName val="Indirect1"/>
      <sheetName val="Indirect2"/>
      <sheetName val="RatingRport"/>
      <sheetName val="Lucy"/>
      <sheetName val="Jack"/>
      <sheetName val="Invoice"/>
      <sheetName val="ClientData"/>
      <sheetName val="Amir"/>
      <sheetName val="Dona"/>
      <sheetName val="Gugun"/>
      <sheetName val="Irma"/>
      <sheetName val="Sumanto"/>
      <sheetName val="Choose-Match-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25">
          <cell r="B25" t="str">
            <v>No.</v>
          </cell>
        </row>
        <row r="26">
          <cell r="B26">
            <v>1</v>
          </cell>
        </row>
        <row r="27">
          <cell r="B27">
            <v>2</v>
          </cell>
        </row>
        <row r="28">
          <cell r="B28">
            <v>3</v>
          </cell>
        </row>
        <row r="29">
          <cell r="B29">
            <v>4</v>
          </cell>
        </row>
        <row r="30">
          <cell r="B30">
            <v>5</v>
          </cell>
        </row>
        <row r="31">
          <cell r="B31">
            <v>6</v>
          </cell>
        </row>
        <row r="32">
          <cell r="B32">
            <v>7</v>
          </cell>
        </row>
        <row r="33">
          <cell r="B33">
            <v>8</v>
          </cell>
        </row>
        <row r="34">
          <cell r="B34">
            <v>9</v>
          </cell>
        </row>
        <row r="35">
          <cell r="B35">
            <v>10</v>
          </cell>
        </row>
        <row r="36">
          <cell r="B36">
            <v>11</v>
          </cell>
        </row>
        <row r="37">
          <cell r="B37">
            <v>12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showGridLines="0" workbookViewId="0">
      <selection activeCell="C5" sqref="C5"/>
    </sheetView>
  </sheetViews>
  <sheetFormatPr defaultRowHeight="14.4" x14ac:dyDescent="0.3"/>
  <sheetData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ht="25.8" x14ac:dyDescent="0.5">
      <c r="A5" s="1"/>
      <c r="B5" s="1"/>
      <c r="C5" s="2" t="s">
        <v>0</v>
      </c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K94"/>
  <sheetViews>
    <sheetView showGridLines="0" topLeftCell="A4" zoomScaleNormal="100" workbookViewId="0">
      <selection activeCell="E17" sqref="E17"/>
    </sheetView>
  </sheetViews>
  <sheetFormatPr defaultColWidth="9.109375" defaultRowHeight="11.4" x14ac:dyDescent="0.2"/>
  <cols>
    <col min="1" max="1" width="9.109375" style="3"/>
    <col min="2" max="3" width="16.5546875" style="3" customWidth="1"/>
    <col min="4" max="4" width="16.88671875" style="3" bestFit="1" customWidth="1"/>
    <col min="5" max="5" width="18.33203125" style="3" customWidth="1"/>
    <col min="6" max="6" width="18.6640625" style="3" customWidth="1"/>
    <col min="7" max="7" width="19.5546875" style="3" customWidth="1"/>
    <col min="8" max="8" width="9.109375" style="3"/>
    <col min="9" max="9" width="11.44140625" style="3" customWidth="1"/>
    <col min="10" max="10" width="9.109375" style="3"/>
    <col min="11" max="11" width="24.5546875" style="3" customWidth="1"/>
    <col min="12" max="16384" width="9.109375" style="3"/>
  </cols>
  <sheetData>
    <row r="1" spans="1:11" ht="18.75" customHeight="1" x14ac:dyDescent="0.2"/>
    <row r="2" spans="1:11" ht="17.399999999999999" x14ac:dyDescent="0.3">
      <c r="B2" s="4" t="s">
        <v>1</v>
      </c>
    </row>
    <row r="3" spans="1:11" ht="13.8" x14ac:dyDescent="0.25">
      <c r="A3" s="5"/>
      <c r="B3" s="6"/>
      <c r="C3" s="6"/>
      <c r="D3" s="6"/>
      <c r="E3" s="5"/>
      <c r="F3" s="5"/>
      <c r="G3" s="5"/>
      <c r="H3" s="5"/>
      <c r="I3" s="5"/>
    </row>
    <row r="4" spans="1:11" s="5" customFormat="1" ht="27.6" x14ac:dyDescent="0.25">
      <c r="B4" s="44" t="s">
        <v>2</v>
      </c>
      <c r="C4" s="44" t="s">
        <v>3</v>
      </c>
      <c r="D4" s="7"/>
      <c r="E4" s="45" t="s">
        <v>4</v>
      </c>
      <c r="F4" s="45" t="s">
        <v>5</v>
      </c>
    </row>
    <row r="5" spans="1:11" ht="13.8" x14ac:dyDescent="0.25">
      <c r="A5" s="5"/>
      <c r="B5" s="9" t="s">
        <v>6</v>
      </c>
      <c r="C5" s="9" t="s">
        <v>39</v>
      </c>
      <c r="D5" s="8"/>
      <c r="E5" s="10" t="s">
        <v>6</v>
      </c>
      <c r="F5" s="47" t="str">
        <f>IF($E5="Lulus",$C$5,$C$6)</f>
        <v>Gembira</v>
      </c>
      <c r="H5" s="5"/>
    </row>
    <row r="6" spans="1:11" ht="13.8" x14ac:dyDescent="0.25">
      <c r="A6" s="5"/>
      <c r="B6" s="9" t="s">
        <v>7</v>
      </c>
      <c r="C6" s="9" t="s">
        <v>40</v>
      </c>
      <c r="D6" s="8"/>
      <c r="E6" s="10" t="s">
        <v>7</v>
      </c>
      <c r="F6" s="47" t="str">
        <f>IF($E6="Lulus",$C$5,$C$6)</f>
        <v>Sedih</v>
      </c>
      <c r="H6" s="5"/>
    </row>
    <row r="7" spans="1:11" ht="13.8" x14ac:dyDescent="0.25">
      <c r="A7" s="5"/>
      <c r="B7" s="6"/>
      <c r="C7" s="6"/>
      <c r="D7" s="6"/>
      <c r="E7" s="5"/>
      <c r="F7" s="5"/>
      <c r="G7" s="5"/>
      <c r="H7" s="5"/>
      <c r="I7" s="5"/>
    </row>
    <row r="8" spans="1:11" ht="13.2" x14ac:dyDescent="0.25">
      <c r="A8" s="11"/>
      <c r="B8" s="12"/>
      <c r="C8" s="12"/>
      <c r="D8" s="12"/>
      <c r="E8" s="11"/>
      <c r="F8" s="11"/>
      <c r="G8" s="11"/>
      <c r="H8" s="11"/>
    </row>
    <row r="9" spans="1:11" ht="17.399999999999999" x14ac:dyDescent="0.3">
      <c r="B9" s="4" t="s">
        <v>8</v>
      </c>
      <c r="C9" s="13"/>
      <c r="D9" s="13"/>
    </row>
    <row r="10" spans="1:11" ht="13.8" x14ac:dyDescent="0.25">
      <c r="A10" s="5"/>
      <c r="B10" s="5"/>
      <c r="C10" s="5"/>
      <c r="D10" s="5"/>
      <c r="E10" s="5"/>
      <c r="F10" s="5"/>
      <c r="G10" s="14"/>
      <c r="H10" s="14"/>
      <c r="I10" s="14"/>
    </row>
    <row r="11" spans="1:11" s="5" customFormat="1" ht="13.8" x14ac:dyDescent="0.25">
      <c r="B11" s="46" t="s">
        <v>9</v>
      </c>
      <c r="C11" s="46" t="s">
        <v>10</v>
      </c>
      <c r="D11" s="46" t="s">
        <v>11</v>
      </c>
      <c r="E11" s="46" t="s">
        <v>12</v>
      </c>
      <c r="G11" s="15" t="s">
        <v>13</v>
      </c>
      <c r="H11" s="16"/>
    </row>
    <row r="12" spans="1:11" ht="14.4" x14ac:dyDescent="0.3">
      <c r="A12" s="5"/>
      <c r="B12" s="10" t="s">
        <v>14</v>
      </c>
      <c r="C12" s="17">
        <v>78</v>
      </c>
      <c r="D12" s="18" t="str">
        <f>IF(C12&gt;65,"Lulus","Tidak Lulus")</f>
        <v>Lulus</v>
      </c>
      <c r="E12" s="18" t="str">
        <f>IF(C12&gt;95,"A",IF(C12&gt;=86,"B",IF(C12&gt;=76,"C",IF(C12&gt;=66,"D","E"))))</f>
        <v>C</v>
      </c>
      <c r="F12" s="5"/>
      <c r="G12" s="19" t="s">
        <v>15</v>
      </c>
      <c r="H12" s="20"/>
    </row>
    <row r="13" spans="1:11" ht="13.8" x14ac:dyDescent="0.25">
      <c r="A13" s="5"/>
      <c r="B13" s="10" t="s">
        <v>16</v>
      </c>
      <c r="C13" s="17">
        <v>65</v>
      </c>
      <c r="D13" s="18" t="str">
        <f t="shared" ref="D13:D21" si="0">IF(C13&gt;65,"Lulus","Tidak Lulus")</f>
        <v>Tidak Lulus</v>
      </c>
      <c r="E13" s="18" t="str">
        <f t="shared" ref="E13:E21" si="1">IF(C13&gt;95,"A",IF(C13&gt;=86,"B",IF(C13&gt;=76,"C",IF(C13&gt;=66,"D","E"))))</f>
        <v>E</v>
      </c>
      <c r="F13" s="5"/>
      <c r="G13" s="21" t="s">
        <v>17</v>
      </c>
      <c r="H13" s="20"/>
      <c r="K13" s="22"/>
    </row>
    <row r="14" spans="1:11" ht="13.8" x14ac:dyDescent="0.25">
      <c r="A14" s="5"/>
      <c r="B14" s="10" t="s">
        <v>18</v>
      </c>
      <c r="C14" s="17">
        <v>58</v>
      </c>
      <c r="D14" s="18" t="str">
        <f t="shared" si="0"/>
        <v>Tidak Lulus</v>
      </c>
      <c r="E14" s="18" t="str">
        <f t="shared" si="1"/>
        <v>E</v>
      </c>
      <c r="F14" s="5"/>
    </row>
    <row r="15" spans="1:11" ht="13.8" x14ac:dyDescent="0.25">
      <c r="A15" s="5"/>
      <c r="B15" s="10" t="s">
        <v>19</v>
      </c>
      <c r="C15" s="17">
        <v>98</v>
      </c>
      <c r="D15" s="18" t="str">
        <f t="shared" si="0"/>
        <v>Lulus</v>
      </c>
      <c r="E15" s="18" t="str">
        <f t="shared" si="1"/>
        <v>A</v>
      </c>
      <c r="F15" s="5"/>
      <c r="G15" s="23" t="s">
        <v>26</v>
      </c>
      <c r="H15" s="24"/>
    </row>
    <row r="16" spans="1:11" ht="14.4" x14ac:dyDescent="0.3">
      <c r="A16" s="5"/>
      <c r="B16" s="10" t="s">
        <v>20</v>
      </c>
      <c r="C16" s="17">
        <v>67</v>
      </c>
      <c r="D16" s="18" t="str">
        <f t="shared" si="0"/>
        <v>Lulus</v>
      </c>
      <c r="E16" s="18" t="str">
        <f t="shared" si="1"/>
        <v>D</v>
      </c>
      <c r="F16" s="5"/>
      <c r="G16" s="25" t="s">
        <v>12</v>
      </c>
      <c r="H16" s="21" t="s">
        <v>27</v>
      </c>
      <c r="I16" s="14"/>
    </row>
    <row r="17" spans="1:9" ht="13.8" x14ac:dyDescent="0.25">
      <c r="A17" s="5"/>
      <c r="B17" s="10" t="s">
        <v>21</v>
      </c>
      <c r="C17" s="17">
        <v>88</v>
      </c>
      <c r="D17" s="18" t="str">
        <f t="shared" si="0"/>
        <v>Lulus</v>
      </c>
      <c r="E17" s="18" t="str">
        <f t="shared" si="1"/>
        <v>B</v>
      </c>
      <c r="F17" s="5"/>
      <c r="G17" s="26" t="s">
        <v>28</v>
      </c>
      <c r="H17" s="27" t="s">
        <v>29</v>
      </c>
      <c r="I17" s="14"/>
    </row>
    <row r="18" spans="1:9" ht="13.8" x14ac:dyDescent="0.25">
      <c r="A18" s="5"/>
      <c r="B18" s="10" t="s">
        <v>22</v>
      </c>
      <c r="C18" s="17">
        <v>75</v>
      </c>
      <c r="D18" s="18" t="str">
        <f t="shared" si="0"/>
        <v>Lulus</v>
      </c>
      <c r="E18" s="18" t="str">
        <f t="shared" si="1"/>
        <v>D</v>
      </c>
      <c r="F18" s="5"/>
      <c r="G18" s="26" t="s">
        <v>30</v>
      </c>
      <c r="H18" s="27" t="s">
        <v>31</v>
      </c>
      <c r="I18" s="14"/>
    </row>
    <row r="19" spans="1:9" ht="13.8" x14ac:dyDescent="0.25">
      <c r="A19" s="5"/>
      <c r="B19" s="10" t="s">
        <v>23</v>
      </c>
      <c r="C19" s="17">
        <v>61</v>
      </c>
      <c r="D19" s="18" t="str">
        <f t="shared" si="0"/>
        <v>Tidak Lulus</v>
      </c>
      <c r="E19" s="18" t="str">
        <f t="shared" si="1"/>
        <v>E</v>
      </c>
      <c r="F19" s="5"/>
      <c r="G19" s="26" t="s">
        <v>32</v>
      </c>
      <c r="H19" s="27" t="s">
        <v>33</v>
      </c>
      <c r="I19" s="14"/>
    </row>
    <row r="20" spans="1:9" ht="13.8" x14ac:dyDescent="0.25">
      <c r="A20" s="5"/>
      <c r="B20" s="10" t="s">
        <v>24</v>
      </c>
      <c r="C20" s="17">
        <v>84</v>
      </c>
      <c r="D20" s="18" t="str">
        <f t="shared" si="0"/>
        <v>Lulus</v>
      </c>
      <c r="E20" s="18" t="str">
        <f t="shared" si="1"/>
        <v>C</v>
      </c>
      <c r="F20" s="5"/>
      <c r="G20" s="26" t="s">
        <v>34</v>
      </c>
      <c r="H20" s="27" t="s">
        <v>35</v>
      </c>
      <c r="I20" s="14"/>
    </row>
    <row r="21" spans="1:9" ht="13.8" x14ac:dyDescent="0.25">
      <c r="A21" s="5"/>
      <c r="B21" s="10" t="s">
        <v>25</v>
      </c>
      <c r="C21" s="17">
        <v>72</v>
      </c>
      <c r="D21" s="18" t="str">
        <f t="shared" si="0"/>
        <v>Lulus</v>
      </c>
      <c r="E21" s="18" t="str">
        <f t="shared" si="1"/>
        <v>D</v>
      </c>
      <c r="F21" s="5"/>
      <c r="G21" s="26" t="s">
        <v>36</v>
      </c>
      <c r="H21" s="30" t="s">
        <v>37</v>
      </c>
      <c r="I21" s="14"/>
    </row>
    <row r="22" spans="1:9" ht="13.8" x14ac:dyDescent="0.25">
      <c r="A22" s="5"/>
      <c r="B22" s="5"/>
      <c r="C22" s="5"/>
      <c r="D22" s="5"/>
      <c r="E22" s="5"/>
      <c r="F22" s="5"/>
    </row>
    <row r="23" spans="1:9" ht="13.8" x14ac:dyDescent="0.25">
      <c r="A23" s="5"/>
      <c r="B23" s="5"/>
      <c r="C23" s="5"/>
      <c r="D23" s="5"/>
      <c r="E23" s="5"/>
      <c r="F23" s="5"/>
      <c r="G23" s="14"/>
      <c r="H23" s="14"/>
      <c r="I23" s="14"/>
    </row>
    <row r="26" spans="1:9" ht="13.2" x14ac:dyDescent="0.25">
      <c r="D26" s="14"/>
    </row>
    <row r="27" spans="1:9" ht="13.2" x14ac:dyDescent="0.25">
      <c r="D27" s="14"/>
    </row>
    <row r="28" spans="1:9" ht="13.2" x14ac:dyDescent="0.25">
      <c r="D28" s="14"/>
    </row>
    <row r="30" spans="1:9" ht="12" x14ac:dyDescent="0.25">
      <c r="B30" s="28"/>
      <c r="C30" s="28"/>
      <c r="D30" s="28"/>
    </row>
    <row r="31" spans="1:9" x14ac:dyDescent="0.2">
      <c r="B31" s="13"/>
      <c r="C31" s="29"/>
      <c r="D31" s="29"/>
    </row>
    <row r="32" spans="1:9" x14ac:dyDescent="0.2">
      <c r="B32" s="13"/>
      <c r="C32" s="13"/>
      <c r="D32" s="13"/>
    </row>
    <row r="33" spans="2:9" x14ac:dyDescent="0.2">
      <c r="B33" s="13"/>
      <c r="C33" s="13"/>
      <c r="D33" s="13"/>
    </row>
    <row r="34" spans="2:9" x14ac:dyDescent="0.2">
      <c r="B34" s="13"/>
      <c r="C34" s="13"/>
      <c r="D34" s="13"/>
    </row>
    <row r="35" spans="2:9" ht="12" x14ac:dyDescent="0.25">
      <c r="B35" s="13"/>
      <c r="C35" s="31"/>
      <c r="D35" s="31"/>
      <c r="E35" s="32"/>
    </row>
    <row r="39" spans="2:9" ht="12" x14ac:dyDescent="0.25">
      <c r="B39" s="28"/>
      <c r="C39" s="28"/>
      <c r="D39" s="28"/>
      <c r="F39" s="28"/>
      <c r="G39" s="13"/>
    </row>
    <row r="40" spans="2:9" x14ac:dyDescent="0.2">
      <c r="B40" s="13"/>
      <c r="C40" s="13"/>
      <c r="D40" s="13"/>
      <c r="I40" s="13"/>
    </row>
    <row r="41" spans="2:9" x14ac:dyDescent="0.2">
      <c r="B41" s="13"/>
      <c r="C41" s="13"/>
      <c r="D41" s="13"/>
      <c r="I41" s="13"/>
    </row>
    <row r="42" spans="2:9" x14ac:dyDescent="0.2">
      <c r="B42" s="13"/>
      <c r="C42" s="13"/>
      <c r="D42" s="13"/>
      <c r="I42" s="13"/>
    </row>
    <row r="43" spans="2:9" x14ac:dyDescent="0.2">
      <c r="B43" s="13"/>
      <c r="C43" s="13"/>
      <c r="D43" s="13"/>
      <c r="I43" s="13"/>
    </row>
    <row r="44" spans="2:9" x14ac:dyDescent="0.2">
      <c r="B44" s="13"/>
      <c r="C44" s="13"/>
      <c r="D44" s="13"/>
      <c r="I44" s="13"/>
    </row>
    <row r="45" spans="2:9" x14ac:dyDescent="0.2">
      <c r="B45" s="13"/>
      <c r="C45" s="13"/>
      <c r="D45" s="13"/>
      <c r="I45" s="13"/>
    </row>
    <row r="46" spans="2:9" ht="12" x14ac:dyDescent="0.25">
      <c r="B46" s="13"/>
      <c r="C46" s="31"/>
      <c r="D46" s="31"/>
      <c r="E46" s="33"/>
      <c r="I46" s="13"/>
    </row>
    <row r="47" spans="2:9" x14ac:dyDescent="0.2">
      <c r="I47" s="13"/>
    </row>
    <row r="50" spans="2:11" ht="12" x14ac:dyDescent="0.25">
      <c r="B50" s="28"/>
      <c r="C50" s="28"/>
      <c r="D50" s="28"/>
    </row>
    <row r="51" spans="2:11" x14ac:dyDescent="0.2">
      <c r="C51" s="34"/>
      <c r="D51" s="34"/>
    </row>
    <row r="52" spans="2:11" x14ac:dyDescent="0.2">
      <c r="C52" s="35"/>
      <c r="D52" s="35"/>
    </row>
    <row r="53" spans="2:11" x14ac:dyDescent="0.2">
      <c r="C53" s="33"/>
      <c r="D53" s="33"/>
    </row>
    <row r="61" spans="2:11" ht="17.399999999999999" x14ac:dyDescent="0.3">
      <c r="B61" s="36"/>
    </row>
    <row r="62" spans="2:11" ht="12" x14ac:dyDescent="0.25">
      <c r="B62" s="37"/>
      <c r="C62" s="37"/>
      <c r="D62" s="37"/>
      <c r="K62" s="38">
        <v>1</v>
      </c>
    </row>
    <row r="63" spans="2:11" x14ac:dyDescent="0.2">
      <c r="B63" s="39"/>
      <c r="K63" s="40">
        <v>2</v>
      </c>
    </row>
    <row r="64" spans="2:11" x14ac:dyDescent="0.2">
      <c r="B64" s="39"/>
      <c r="C64" s="41"/>
      <c r="D64" s="41"/>
      <c r="E64" s="33"/>
      <c r="K64" s="42" t="s">
        <v>38</v>
      </c>
    </row>
    <row r="66" spans="2:6" x14ac:dyDescent="0.2">
      <c r="B66" s="43"/>
    </row>
    <row r="68" spans="2:6" ht="12" x14ac:dyDescent="0.25">
      <c r="B68" s="37"/>
      <c r="C68" s="37"/>
      <c r="D68" s="37"/>
      <c r="E68" s="37"/>
    </row>
    <row r="69" spans="2:6" x14ac:dyDescent="0.2">
      <c r="C69" s="13"/>
      <c r="D69" s="13"/>
      <c r="E69" s="13"/>
      <c r="F69" s="33"/>
    </row>
    <row r="70" spans="2:6" x14ac:dyDescent="0.2">
      <c r="C70" s="13"/>
      <c r="D70" s="13"/>
      <c r="E70" s="13"/>
    </row>
    <row r="71" spans="2:6" x14ac:dyDescent="0.2">
      <c r="C71" s="13"/>
      <c r="D71" s="13"/>
      <c r="E71" s="13"/>
    </row>
    <row r="72" spans="2:6" x14ac:dyDescent="0.2">
      <c r="C72" s="13"/>
      <c r="D72" s="13"/>
      <c r="E72" s="13"/>
    </row>
    <row r="73" spans="2:6" x14ac:dyDescent="0.2">
      <c r="C73" s="13"/>
      <c r="D73" s="13"/>
      <c r="E73" s="13"/>
    </row>
    <row r="74" spans="2:6" x14ac:dyDescent="0.2">
      <c r="C74" s="13"/>
      <c r="D74" s="13"/>
      <c r="E74" s="13"/>
    </row>
    <row r="75" spans="2:6" x14ac:dyDescent="0.2">
      <c r="C75" s="13"/>
      <c r="D75" s="13"/>
      <c r="E75" s="13"/>
    </row>
    <row r="76" spans="2:6" x14ac:dyDescent="0.2">
      <c r="C76" s="13"/>
      <c r="D76" s="13"/>
      <c r="E76" s="13"/>
    </row>
    <row r="77" spans="2:6" x14ac:dyDescent="0.2">
      <c r="C77" s="13"/>
      <c r="D77" s="13"/>
      <c r="E77" s="13"/>
    </row>
    <row r="78" spans="2:6" ht="12" x14ac:dyDescent="0.25">
      <c r="C78" s="13"/>
      <c r="D78" s="13"/>
      <c r="E78" s="31"/>
    </row>
    <row r="79" spans="2:6" x14ac:dyDescent="0.2">
      <c r="E79" s="33"/>
    </row>
    <row r="82" spans="2:5" ht="12" x14ac:dyDescent="0.25">
      <c r="B82" s="37"/>
      <c r="C82" s="37"/>
      <c r="D82" s="37"/>
      <c r="E82" s="37"/>
    </row>
    <row r="83" spans="2:5" x14ac:dyDescent="0.2">
      <c r="C83" s="13"/>
      <c r="D83" s="13"/>
      <c r="E83" s="13"/>
    </row>
    <row r="84" spans="2:5" x14ac:dyDescent="0.2">
      <c r="C84" s="13"/>
      <c r="D84" s="13"/>
      <c r="E84" s="13"/>
    </row>
    <row r="85" spans="2:5" x14ac:dyDescent="0.2">
      <c r="C85" s="13"/>
      <c r="D85" s="13"/>
      <c r="E85" s="13"/>
    </row>
    <row r="86" spans="2:5" x14ac:dyDescent="0.2">
      <c r="C86" s="13"/>
      <c r="D86" s="13"/>
      <c r="E86" s="13"/>
    </row>
    <row r="87" spans="2:5" x14ac:dyDescent="0.2">
      <c r="C87" s="13"/>
      <c r="D87" s="13"/>
      <c r="E87" s="13"/>
    </row>
    <row r="88" spans="2:5" x14ac:dyDescent="0.2">
      <c r="C88" s="13"/>
      <c r="D88" s="13"/>
      <c r="E88" s="13"/>
    </row>
    <row r="89" spans="2:5" x14ac:dyDescent="0.2">
      <c r="C89" s="13"/>
      <c r="D89" s="13"/>
      <c r="E89" s="13"/>
    </row>
    <row r="90" spans="2:5" x14ac:dyDescent="0.2">
      <c r="C90" s="13"/>
      <c r="D90" s="13"/>
      <c r="E90" s="13"/>
    </row>
    <row r="91" spans="2:5" x14ac:dyDescent="0.2">
      <c r="C91" s="13"/>
      <c r="D91" s="13"/>
      <c r="E91" s="13"/>
    </row>
    <row r="92" spans="2:5" ht="12" x14ac:dyDescent="0.25">
      <c r="C92" s="13"/>
      <c r="D92" s="13"/>
      <c r="E92" s="31"/>
    </row>
    <row r="93" spans="2:5" x14ac:dyDescent="0.2">
      <c r="E93" s="33"/>
    </row>
    <row r="94" spans="2:5" ht="18.75" customHeight="1" x14ac:dyDescent="0.2"/>
  </sheetData>
  <dataValidations count="2">
    <dataValidation type="list" allowBlank="1" showInputMessage="1" showErrorMessage="1" sqref="B63:B64" xr:uid="{00000000-0002-0000-0100-000000000000}">
      <formula1>$K$3:$K$7</formula1>
    </dataValidation>
    <dataValidation type="list" allowBlank="1" showInputMessage="1" showErrorMessage="1" sqref="G39" xr:uid="{00000000-0002-0000-0100-000001000000}">
      <formula1>$I$40:$I$47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66FF"/>
  </sheetPr>
  <dimension ref="B2:I12"/>
  <sheetViews>
    <sheetView showGridLines="0" zoomScale="115" zoomScaleNormal="115" workbookViewId="0">
      <selection activeCell="I7" sqref="I7"/>
    </sheetView>
  </sheetViews>
  <sheetFormatPr defaultColWidth="9.109375" defaultRowHeight="13.8" x14ac:dyDescent="0.25"/>
  <cols>
    <col min="1" max="1" width="9.109375" style="49"/>
    <col min="2" max="2" width="18" style="49" customWidth="1"/>
    <col min="3" max="3" width="10.33203125" style="49" customWidth="1"/>
    <col min="4" max="4" width="18" style="49" customWidth="1"/>
    <col min="5" max="5" width="10.33203125" style="49" customWidth="1"/>
    <col min="6" max="6" width="18" style="49" customWidth="1"/>
    <col min="7" max="7" width="10.33203125" style="49" customWidth="1"/>
    <col min="8" max="8" width="18" style="49" customWidth="1"/>
    <col min="9" max="9" width="13.44140625" style="49" customWidth="1"/>
    <col min="10" max="16384" width="9.109375" style="49"/>
  </cols>
  <sheetData>
    <row r="2" spans="2:9" ht="17.399999999999999" x14ac:dyDescent="0.3">
      <c r="B2" s="4" t="s">
        <v>49</v>
      </c>
      <c r="C2" s="48"/>
    </row>
    <row r="4" spans="2:9" x14ac:dyDescent="0.25">
      <c r="B4" s="50" t="s">
        <v>41</v>
      </c>
      <c r="D4" s="50" t="s">
        <v>42</v>
      </c>
      <c r="F4" s="50" t="s">
        <v>43</v>
      </c>
      <c r="H4" s="50" t="s">
        <v>44</v>
      </c>
    </row>
    <row r="5" spans="2:9" ht="7.5" customHeight="1" thickBot="1" x14ac:dyDescent="0.3"/>
    <row r="6" spans="2:9" ht="15" thickBot="1" x14ac:dyDescent="0.3">
      <c r="B6" s="51">
        <v>345</v>
      </c>
      <c r="D6" s="52" t="b">
        <f>ISNUMBER(B6)</f>
        <v>1</v>
      </c>
      <c r="F6" s="53" t="str">
        <f>TRIM(B6)</f>
        <v>345</v>
      </c>
      <c r="H6" s="221">
        <f>IF(D6,B6,TRIM(B6))</f>
        <v>345</v>
      </c>
      <c r="I6" s="49" t="s">
        <v>268</v>
      </c>
    </row>
    <row r="7" spans="2:9" ht="15" thickBot="1" x14ac:dyDescent="0.3">
      <c r="B7" s="54" t="s">
        <v>45</v>
      </c>
      <c r="D7" s="52" t="b">
        <f t="shared" ref="D7:D12" si="0">ISNUMBER(B7)</f>
        <v>0</v>
      </c>
      <c r="F7" s="53" t="str">
        <f t="shared" ref="F7:F12" si="1">TRIM(B7)</f>
        <v>L5467</v>
      </c>
      <c r="H7" s="221" t="str">
        <f t="shared" ref="H7:H12" si="2">IF(D7,B7,TRIM(B7))</f>
        <v>L5467</v>
      </c>
    </row>
    <row r="8" spans="2:9" ht="15" thickBot="1" x14ac:dyDescent="0.3">
      <c r="B8" s="54">
        <v>764</v>
      </c>
      <c r="D8" s="52" t="b">
        <f t="shared" si="0"/>
        <v>1</v>
      </c>
      <c r="F8" s="53" t="str">
        <f t="shared" si="1"/>
        <v>764</v>
      </c>
      <c r="H8" s="221">
        <f t="shared" si="2"/>
        <v>764</v>
      </c>
    </row>
    <row r="9" spans="2:9" ht="15" thickBot="1" x14ac:dyDescent="0.3">
      <c r="B9" s="54">
        <v>312.23</v>
      </c>
      <c r="D9" s="52" t="b">
        <f t="shared" si="0"/>
        <v>1</v>
      </c>
      <c r="F9" s="53" t="str">
        <f t="shared" si="1"/>
        <v>312.23</v>
      </c>
      <c r="H9" s="221">
        <f t="shared" si="2"/>
        <v>312.23</v>
      </c>
    </row>
    <row r="10" spans="2:9" ht="15" thickBot="1" x14ac:dyDescent="0.3">
      <c r="B10" s="54" t="s">
        <v>46</v>
      </c>
      <c r="D10" s="52" t="b">
        <f t="shared" si="0"/>
        <v>0</v>
      </c>
      <c r="F10" s="53" t="str">
        <f t="shared" si="1"/>
        <v>Mitra</v>
      </c>
      <c r="H10" s="221" t="str">
        <f t="shared" si="2"/>
        <v>Mitra</v>
      </c>
    </row>
    <row r="11" spans="2:9" ht="15" thickBot="1" x14ac:dyDescent="0.3">
      <c r="B11" s="54" t="s">
        <v>47</v>
      </c>
      <c r="D11" s="52" t="b">
        <f t="shared" si="0"/>
        <v>0</v>
      </c>
      <c r="F11" s="53" t="str">
        <f t="shared" si="1"/>
        <v/>
      </c>
      <c r="H11" s="221" t="str">
        <f t="shared" si="2"/>
        <v/>
      </c>
    </row>
    <row r="12" spans="2:9" ht="15" thickBot="1" x14ac:dyDescent="0.3">
      <c r="B12" s="54" t="s">
        <v>48</v>
      </c>
      <c r="D12" s="52" t="b">
        <f t="shared" si="0"/>
        <v>0</v>
      </c>
      <c r="F12" s="53" t="str">
        <f t="shared" si="1"/>
        <v>F12</v>
      </c>
      <c r="H12" s="221" t="str">
        <f t="shared" si="2"/>
        <v>F12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I39"/>
  <sheetViews>
    <sheetView showGridLines="0" topLeftCell="A14" zoomScaleNormal="100" workbookViewId="0">
      <selection activeCell="D40" sqref="D40"/>
    </sheetView>
  </sheetViews>
  <sheetFormatPr defaultColWidth="9.109375" defaultRowHeight="13.2" x14ac:dyDescent="0.25"/>
  <cols>
    <col min="1" max="1" width="9.109375" style="14"/>
    <col min="2" max="2" width="14.5546875" style="55" customWidth="1"/>
    <col min="3" max="3" width="21" style="14" bestFit="1" customWidth="1"/>
    <col min="4" max="4" width="19.44140625" style="14" bestFit="1" customWidth="1"/>
    <col min="5" max="5" width="15.5546875" style="14" bestFit="1" customWidth="1"/>
    <col min="6" max="6" width="17.6640625" style="56" customWidth="1"/>
    <col min="7" max="7" width="16" style="14" customWidth="1"/>
    <col min="8" max="8" width="18.33203125" style="14" customWidth="1"/>
    <col min="9" max="9" width="12.6640625" style="14" bestFit="1" customWidth="1"/>
    <col min="10" max="16384" width="9.109375" style="14"/>
  </cols>
  <sheetData>
    <row r="1" spans="2:9" ht="18.75" customHeight="1" x14ac:dyDescent="0.25"/>
    <row r="2" spans="2:9" ht="15.6" x14ac:dyDescent="0.3">
      <c r="B2" s="80" t="s">
        <v>50</v>
      </c>
      <c r="C2" s="81" t="s">
        <v>119</v>
      </c>
    </row>
    <row r="3" spans="2:9" ht="13.8" thickBot="1" x14ac:dyDescent="0.3"/>
    <row r="4" spans="2:9" s="61" customFormat="1" ht="15" customHeight="1" x14ac:dyDescent="0.3">
      <c r="B4" s="57" t="s">
        <v>51</v>
      </c>
      <c r="C4" s="58" t="s">
        <v>52</v>
      </c>
      <c r="D4" s="58" t="s">
        <v>53</v>
      </c>
      <c r="E4" s="58" t="s">
        <v>54</v>
      </c>
      <c r="F4" s="59" t="s">
        <v>55</v>
      </c>
      <c r="G4" s="59" t="s">
        <v>56</v>
      </c>
      <c r="H4" s="60" t="s">
        <v>57</v>
      </c>
    </row>
    <row r="5" spans="2:9" s="61" customFormat="1" ht="15" customHeight="1" x14ac:dyDescent="0.3">
      <c r="B5" s="62">
        <v>41278</v>
      </c>
      <c r="C5" s="63" t="s">
        <v>58</v>
      </c>
      <c r="D5" s="63" t="s">
        <v>59</v>
      </c>
      <c r="E5" s="63" t="s">
        <v>60</v>
      </c>
      <c r="F5" s="64">
        <v>23343128</v>
      </c>
      <c r="G5" s="64">
        <v>10918005</v>
      </c>
      <c r="H5" s="65">
        <v>38800110</v>
      </c>
    </row>
    <row r="6" spans="2:9" s="61" customFormat="1" ht="15" customHeight="1" x14ac:dyDescent="0.3">
      <c r="B6" s="62">
        <v>41279</v>
      </c>
      <c r="C6" s="63" t="s">
        <v>61</v>
      </c>
      <c r="D6" s="63" t="s">
        <v>62</v>
      </c>
      <c r="E6" s="63" t="s">
        <v>63</v>
      </c>
      <c r="F6" s="64">
        <v>23754538</v>
      </c>
      <c r="G6" s="64">
        <v>59435986</v>
      </c>
      <c r="H6" s="65">
        <v>84300945</v>
      </c>
    </row>
    <row r="7" spans="2:9" s="61" customFormat="1" ht="15" customHeight="1" x14ac:dyDescent="0.3">
      <c r="B7" s="62">
        <v>41280</v>
      </c>
      <c r="C7" s="63" t="s">
        <v>64</v>
      </c>
      <c r="D7" s="63" t="s">
        <v>65</v>
      </c>
      <c r="E7" s="63" t="s">
        <v>66</v>
      </c>
      <c r="F7" s="64">
        <v>89510781</v>
      </c>
      <c r="G7" s="64">
        <v>33096965</v>
      </c>
      <c r="H7" s="65">
        <v>12423729</v>
      </c>
    </row>
    <row r="8" spans="2:9" s="61" customFormat="1" ht="15" customHeight="1" x14ac:dyDescent="0.3">
      <c r="B8" s="62">
        <v>41281</v>
      </c>
      <c r="C8" s="63" t="s">
        <v>67</v>
      </c>
      <c r="D8" s="63" t="s">
        <v>68</v>
      </c>
      <c r="E8" s="63" t="s">
        <v>69</v>
      </c>
      <c r="F8" s="64">
        <v>30007038</v>
      </c>
      <c r="G8" s="64">
        <v>17557900</v>
      </c>
      <c r="H8" s="65">
        <v>79266845</v>
      </c>
    </row>
    <row r="9" spans="2:9" s="61" customFormat="1" ht="15" customHeight="1" x14ac:dyDescent="0.3">
      <c r="B9" s="62">
        <v>41282</v>
      </c>
      <c r="C9" s="63" t="s">
        <v>70</v>
      </c>
      <c r="D9" s="63" t="s">
        <v>71</v>
      </c>
      <c r="E9" s="63" t="s">
        <v>72</v>
      </c>
      <c r="F9" s="64">
        <v>29578542</v>
      </c>
      <c r="G9" s="64">
        <v>11700828</v>
      </c>
      <c r="H9" s="65">
        <v>95424800</v>
      </c>
    </row>
    <row r="10" spans="2:9" s="61" customFormat="1" ht="15" customHeight="1" x14ac:dyDescent="0.3">
      <c r="B10" s="62">
        <v>41283</v>
      </c>
      <c r="C10" s="63" t="s">
        <v>73</v>
      </c>
      <c r="D10" s="63" t="s">
        <v>74</v>
      </c>
      <c r="E10" s="63" t="s">
        <v>75</v>
      </c>
      <c r="F10" s="64">
        <v>35258892</v>
      </c>
      <c r="G10" s="64">
        <v>61975245</v>
      </c>
      <c r="H10" s="65">
        <v>63323981</v>
      </c>
    </row>
    <row r="11" spans="2:9" s="61" customFormat="1" ht="15" customHeight="1" x14ac:dyDescent="0.3">
      <c r="B11" s="62">
        <v>41284</v>
      </c>
      <c r="C11" s="63" t="s">
        <v>76</v>
      </c>
      <c r="D11" s="63" t="s">
        <v>59</v>
      </c>
      <c r="E11" s="63" t="s">
        <v>77</v>
      </c>
      <c r="F11" s="64">
        <v>72752722</v>
      </c>
      <c r="G11" s="64">
        <v>65584386</v>
      </c>
      <c r="H11" s="65">
        <v>30970996</v>
      </c>
    </row>
    <row r="12" spans="2:9" s="61" customFormat="1" ht="15" customHeight="1" x14ac:dyDescent="0.3">
      <c r="B12" s="62">
        <v>41285</v>
      </c>
      <c r="C12" s="63" t="s">
        <v>78</v>
      </c>
      <c r="D12" s="63" t="s">
        <v>79</v>
      </c>
      <c r="E12" s="63" t="s">
        <v>80</v>
      </c>
      <c r="F12" s="64">
        <v>17440926</v>
      </c>
      <c r="G12" s="64">
        <v>56287428</v>
      </c>
      <c r="H12" s="65">
        <v>78981093</v>
      </c>
    </row>
    <row r="13" spans="2:9" s="61" customFormat="1" ht="15" customHeight="1" x14ac:dyDescent="0.3">
      <c r="B13" s="62">
        <v>41286</v>
      </c>
      <c r="C13" s="63" t="s">
        <v>81</v>
      </c>
      <c r="D13" s="63" t="s">
        <v>82</v>
      </c>
      <c r="E13" s="63" t="s">
        <v>83</v>
      </c>
      <c r="F13" s="64">
        <v>49322661</v>
      </c>
      <c r="G13" s="64">
        <v>85418056</v>
      </c>
      <c r="H13" s="65">
        <v>32316752</v>
      </c>
    </row>
    <row r="14" spans="2:9" s="61" customFormat="1" ht="15" customHeight="1" x14ac:dyDescent="0.3">
      <c r="B14" s="62">
        <v>41287</v>
      </c>
      <c r="C14" s="63" t="s">
        <v>84</v>
      </c>
      <c r="D14" s="66" t="s">
        <v>68</v>
      </c>
      <c r="E14" s="63" t="s">
        <v>85</v>
      </c>
      <c r="F14" s="64">
        <v>82512362</v>
      </c>
      <c r="G14" s="64">
        <v>71194546</v>
      </c>
      <c r="H14" s="65">
        <v>22117227</v>
      </c>
      <c r="I14" s="67"/>
    </row>
    <row r="15" spans="2:9" s="61" customFormat="1" ht="15" customHeight="1" x14ac:dyDescent="0.3">
      <c r="B15" s="62">
        <v>41288</v>
      </c>
      <c r="C15" s="63" t="s">
        <v>86</v>
      </c>
      <c r="D15" s="63" t="s">
        <v>79</v>
      </c>
      <c r="E15" s="63" t="s">
        <v>87</v>
      </c>
      <c r="F15" s="64">
        <v>81820394</v>
      </c>
      <c r="G15" s="64">
        <v>18666521</v>
      </c>
      <c r="H15" s="65">
        <v>62294737</v>
      </c>
    </row>
    <row r="16" spans="2:9" s="61" customFormat="1" ht="15" customHeight="1" x14ac:dyDescent="0.3">
      <c r="B16" s="62">
        <v>41289</v>
      </c>
      <c r="C16" s="63" t="s">
        <v>88</v>
      </c>
      <c r="D16" s="63" t="s">
        <v>89</v>
      </c>
      <c r="E16" s="63" t="s">
        <v>90</v>
      </c>
      <c r="F16" s="64">
        <v>76903693</v>
      </c>
      <c r="G16" s="64">
        <v>88982469</v>
      </c>
      <c r="H16" s="65">
        <v>60200703</v>
      </c>
    </row>
    <row r="17" spans="1:8" s="61" customFormat="1" ht="15" customHeight="1" x14ac:dyDescent="0.3">
      <c r="B17" s="62">
        <v>41290</v>
      </c>
      <c r="C17" s="63" t="s">
        <v>91</v>
      </c>
      <c r="D17" s="63" t="s">
        <v>92</v>
      </c>
      <c r="E17" s="63" t="s">
        <v>93</v>
      </c>
      <c r="F17" s="64">
        <v>39346174</v>
      </c>
      <c r="G17" s="64">
        <v>66033956</v>
      </c>
      <c r="H17" s="65">
        <v>67034308</v>
      </c>
    </row>
    <row r="18" spans="1:8" s="61" customFormat="1" ht="15" customHeight="1" x14ac:dyDescent="0.3">
      <c r="B18" s="62">
        <v>41291</v>
      </c>
      <c r="C18" s="63" t="s">
        <v>94</v>
      </c>
      <c r="D18" s="63" t="s">
        <v>59</v>
      </c>
      <c r="E18" s="63" t="s">
        <v>95</v>
      </c>
      <c r="F18" s="64">
        <v>13031532</v>
      </c>
      <c r="G18" s="64">
        <v>95976089</v>
      </c>
      <c r="H18" s="65">
        <v>38741606</v>
      </c>
    </row>
    <row r="19" spans="1:8" s="61" customFormat="1" ht="15" customHeight="1" x14ac:dyDescent="0.3">
      <c r="B19" s="62">
        <v>41292</v>
      </c>
      <c r="C19" s="63" t="s">
        <v>96</v>
      </c>
      <c r="D19" s="63" t="s">
        <v>97</v>
      </c>
      <c r="E19" s="63" t="s">
        <v>98</v>
      </c>
      <c r="F19" s="64">
        <v>88310595</v>
      </c>
      <c r="G19" s="64">
        <v>46063003</v>
      </c>
      <c r="H19" s="65">
        <v>47196246</v>
      </c>
    </row>
    <row r="20" spans="1:8" s="61" customFormat="1" ht="15" customHeight="1" x14ac:dyDescent="0.3">
      <c r="B20" s="62">
        <v>41293</v>
      </c>
      <c r="C20" s="63" t="s">
        <v>76</v>
      </c>
      <c r="D20" s="63" t="s">
        <v>59</v>
      </c>
      <c r="E20" s="63" t="s">
        <v>99</v>
      </c>
      <c r="F20" s="64">
        <v>50854745</v>
      </c>
      <c r="G20" s="64">
        <v>55236435</v>
      </c>
      <c r="H20" s="65">
        <v>57526827</v>
      </c>
    </row>
    <row r="21" spans="1:8" s="61" customFormat="1" ht="15" customHeight="1" x14ac:dyDescent="0.3">
      <c r="B21" s="62">
        <v>41294</v>
      </c>
      <c r="C21" s="63" t="s">
        <v>100</v>
      </c>
      <c r="D21" s="63" t="s">
        <v>65</v>
      </c>
      <c r="E21" s="63" t="s">
        <v>101</v>
      </c>
      <c r="F21" s="64">
        <v>26470139</v>
      </c>
      <c r="G21" s="64">
        <v>54364632</v>
      </c>
      <c r="H21" s="65">
        <v>86313709</v>
      </c>
    </row>
    <row r="22" spans="1:8" s="61" customFormat="1" ht="15" customHeight="1" x14ac:dyDescent="0.3">
      <c r="B22" s="62">
        <v>41295</v>
      </c>
      <c r="C22" s="63" t="s">
        <v>102</v>
      </c>
      <c r="D22" s="63" t="s">
        <v>62</v>
      </c>
      <c r="E22" s="63" t="s">
        <v>103</v>
      </c>
      <c r="F22" s="64">
        <v>78741179</v>
      </c>
      <c r="G22" s="64">
        <v>42216177</v>
      </c>
      <c r="H22" s="65">
        <v>69241849</v>
      </c>
    </row>
    <row r="23" spans="1:8" s="61" customFormat="1" ht="15" customHeight="1" x14ac:dyDescent="0.3">
      <c r="B23" s="62">
        <v>41296</v>
      </c>
      <c r="C23" s="63" t="s">
        <v>104</v>
      </c>
      <c r="D23" s="63" t="s">
        <v>105</v>
      </c>
      <c r="E23" s="63" t="s">
        <v>106</v>
      </c>
      <c r="F23" s="64">
        <v>64424869</v>
      </c>
      <c r="G23" s="64">
        <v>90983528</v>
      </c>
      <c r="H23" s="65">
        <v>59655572</v>
      </c>
    </row>
    <row r="24" spans="1:8" s="61" customFormat="1" ht="15" customHeight="1" x14ac:dyDescent="0.3">
      <c r="B24" s="62">
        <v>41297</v>
      </c>
      <c r="C24" s="63" t="s">
        <v>107</v>
      </c>
      <c r="D24" s="63" t="s">
        <v>108</v>
      </c>
      <c r="E24" s="63" t="s">
        <v>109</v>
      </c>
      <c r="F24" s="64">
        <v>37109906</v>
      </c>
      <c r="G24" s="64">
        <v>66662342</v>
      </c>
      <c r="H24" s="65">
        <v>92891272</v>
      </c>
    </row>
    <row r="25" spans="1:8" s="61" customFormat="1" ht="15" customHeight="1" x14ac:dyDescent="0.3">
      <c r="B25" s="62">
        <v>41298</v>
      </c>
      <c r="C25" s="63" t="s">
        <v>110</v>
      </c>
      <c r="D25" s="63" t="s">
        <v>111</v>
      </c>
      <c r="E25" s="63" t="s">
        <v>112</v>
      </c>
      <c r="F25" s="64">
        <v>75369094</v>
      </c>
      <c r="G25" s="64">
        <v>56666558</v>
      </c>
      <c r="H25" s="65">
        <v>87643981</v>
      </c>
    </row>
    <row r="26" spans="1:8" s="61" customFormat="1" ht="15" customHeight="1" x14ac:dyDescent="0.3">
      <c r="B26" s="62">
        <v>41299</v>
      </c>
      <c r="C26" s="63" t="s">
        <v>76</v>
      </c>
      <c r="D26" s="63" t="s">
        <v>59</v>
      </c>
      <c r="E26" s="63" t="s">
        <v>113</v>
      </c>
      <c r="F26" s="64">
        <v>42540318</v>
      </c>
      <c r="G26" s="64">
        <v>27382797</v>
      </c>
      <c r="H26" s="65">
        <v>49225549</v>
      </c>
    </row>
    <row r="27" spans="1:8" s="61" customFormat="1" ht="15" customHeight="1" thickBot="1" x14ac:dyDescent="0.35">
      <c r="B27" s="68">
        <v>41300</v>
      </c>
      <c r="C27" s="69" t="s">
        <v>114</v>
      </c>
      <c r="D27" s="69" t="s">
        <v>62</v>
      </c>
      <c r="E27" s="69" t="s">
        <v>115</v>
      </c>
      <c r="F27" s="70">
        <v>80619592</v>
      </c>
      <c r="G27" s="70">
        <v>42315392</v>
      </c>
      <c r="H27" s="71">
        <v>73193987</v>
      </c>
    </row>
    <row r="28" spans="1:8" ht="15" customHeight="1" x14ac:dyDescent="0.25">
      <c r="A28" s="14" t="s">
        <v>269</v>
      </c>
      <c r="B28" s="72"/>
      <c r="C28" s="5"/>
      <c r="D28" s="5"/>
      <c r="E28" s="5"/>
      <c r="F28" s="73"/>
    </row>
    <row r="29" spans="1:8" ht="15" customHeight="1" x14ac:dyDescent="0.25">
      <c r="C29" s="5"/>
      <c r="D29" s="5"/>
      <c r="E29" s="74" t="s">
        <v>116</v>
      </c>
      <c r="F29" s="75">
        <f>SUBTOTAL(1,F5:F27)</f>
        <v>52566253.043478258</v>
      </c>
      <c r="G29" s="75">
        <f>SUBTOTAL(1,G5:G27)</f>
        <v>53248662.782608695</v>
      </c>
      <c r="H29" s="75">
        <f>SUBTOTAL(1,H5:H27)</f>
        <v>60395079.304347828</v>
      </c>
    </row>
    <row r="30" spans="1:8" ht="15" customHeight="1" x14ac:dyDescent="0.25">
      <c r="C30" s="5"/>
      <c r="D30" s="5"/>
      <c r="E30" s="76" t="s">
        <v>117</v>
      </c>
      <c r="F30" s="75">
        <f>SUBTOTAL(4,F5:F27)</f>
        <v>89510781</v>
      </c>
      <c r="G30" s="75">
        <f>SUBTOTAL(4,G5:G27)</f>
        <v>95976089</v>
      </c>
      <c r="H30" s="75">
        <f>SUBTOTAL(4,H5:H27)</f>
        <v>95424800</v>
      </c>
    </row>
    <row r="31" spans="1:8" ht="15" customHeight="1" x14ac:dyDescent="0.25">
      <c r="C31" s="77"/>
      <c r="D31" s="78"/>
      <c r="F31" s="233"/>
    </row>
    <row r="32" spans="1:8" ht="15" customHeight="1" x14ac:dyDescent="0.25">
      <c r="C32" s="77"/>
      <c r="D32" s="78"/>
      <c r="F32" s="233"/>
    </row>
    <row r="33" spans="2:8" ht="13.8" x14ac:dyDescent="0.25">
      <c r="B33" s="62">
        <v>41314</v>
      </c>
      <c r="C33" s="63" t="s">
        <v>107</v>
      </c>
      <c r="D33" s="63" t="s">
        <v>108</v>
      </c>
      <c r="E33" s="63" t="s">
        <v>109</v>
      </c>
      <c r="F33" s="64">
        <v>37109906</v>
      </c>
      <c r="G33" s="64">
        <v>66662342</v>
      </c>
      <c r="H33" s="65">
        <v>92891272</v>
      </c>
    </row>
    <row r="34" spans="2:8" ht="13.8" x14ac:dyDescent="0.25">
      <c r="B34" s="62">
        <v>41323</v>
      </c>
      <c r="C34" s="63" t="s">
        <v>110</v>
      </c>
      <c r="D34" s="63" t="s">
        <v>111</v>
      </c>
      <c r="E34" s="63" t="s">
        <v>112</v>
      </c>
      <c r="F34" s="64">
        <v>75369094</v>
      </c>
      <c r="G34" s="64">
        <v>56666558</v>
      </c>
      <c r="H34" s="65">
        <v>87643981</v>
      </c>
    </row>
    <row r="35" spans="2:8" ht="13.8" x14ac:dyDescent="0.25">
      <c r="B35" s="62">
        <v>41328</v>
      </c>
      <c r="C35" s="63" t="s">
        <v>76</v>
      </c>
      <c r="D35" s="63" t="s">
        <v>59</v>
      </c>
      <c r="E35" s="63" t="s">
        <v>113</v>
      </c>
      <c r="F35" s="64">
        <v>42540318</v>
      </c>
      <c r="G35" s="64">
        <v>27382797</v>
      </c>
      <c r="H35" s="65">
        <v>49225549</v>
      </c>
    </row>
    <row r="36" spans="2:8" ht="14.4" thickBot="1" x14ac:dyDescent="0.3">
      <c r="B36" s="68">
        <v>41333</v>
      </c>
      <c r="C36" s="69" t="s">
        <v>114</v>
      </c>
      <c r="D36" s="69" t="s">
        <v>62</v>
      </c>
      <c r="E36" s="69" t="s">
        <v>115</v>
      </c>
      <c r="F36" s="70">
        <v>80619592</v>
      </c>
      <c r="G36" s="70">
        <v>42315392</v>
      </c>
      <c r="H36" s="71">
        <v>73193987</v>
      </c>
    </row>
    <row r="38" spans="2:8" ht="13.8" x14ac:dyDescent="0.25">
      <c r="E38" s="79" t="s">
        <v>118</v>
      </c>
      <c r="F38" s="64">
        <f>SUBTOTAL(109,F5:F36)</f>
        <v>1444662730</v>
      </c>
      <c r="G38" s="64">
        <f>SUBTOTAL(109,G5:G36)</f>
        <v>1417746333</v>
      </c>
      <c r="H38" s="64">
        <f>SUBTOTAL(109,H5:H36)</f>
        <v>1692041613</v>
      </c>
    </row>
    <row r="39" spans="2:8" x14ac:dyDescent="0.25">
      <c r="F39" s="222">
        <f>SUBTOTAL(9,F5:F36)</f>
        <v>1444662730</v>
      </c>
      <c r="G39" s="222">
        <f>SUBTOTAL(9,G5:G36)</f>
        <v>1417746333</v>
      </c>
      <c r="H39" s="222">
        <f>SUBTOTAL(9,H5:H36)</f>
        <v>1692041613</v>
      </c>
    </row>
  </sheetData>
  <mergeCells count="1">
    <mergeCell ref="F31:F32"/>
  </mergeCells>
  <pageMargins left="0.75" right="0.75" top="1" bottom="1" header="0.5" footer="0.5"/>
  <pageSetup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33"/>
  <sheetViews>
    <sheetView showGridLines="0" topLeftCell="A12" zoomScale="115" zoomScaleNormal="115" workbookViewId="0">
      <selection activeCell="G27" sqref="G27"/>
    </sheetView>
  </sheetViews>
  <sheetFormatPr defaultColWidth="9.109375" defaultRowHeight="14.4" x14ac:dyDescent="0.3"/>
  <cols>
    <col min="1" max="1" width="9.109375" style="134"/>
    <col min="2" max="2" width="15.5546875" style="134" customWidth="1"/>
    <col min="3" max="3" width="10.44140625" style="134" bestFit="1" customWidth="1"/>
    <col min="4" max="4" width="19.5546875" style="134" bestFit="1" customWidth="1"/>
    <col min="5" max="5" width="15.5546875" style="134" bestFit="1" customWidth="1"/>
    <col min="6" max="6" width="14.33203125" style="134" customWidth="1"/>
    <col min="7" max="7" width="15.6640625" style="135" bestFit="1" customWidth="1"/>
    <col min="8" max="8" width="9.44140625" style="134" customWidth="1"/>
    <col min="9" max="9" width="9.109375" style="134"/>
    <col min="10" max="10" width="12.6640625" style="134" bestFit="1" customWidth="1"/>
    <col min="11" max="16384" width="9.109375" style="134"/>
  </cols>
  <sheetData>
    <row r="1" spans="2:11" ht="15" thickBot="1" x14ac:dyDescent="0.35"/>
    <row r="2" spans="2:11" s="138" customFormat="1" x14ac:dyDescent="0.3">
      <c r="B2" s="136" t="s">
        <v>51</v>
      </c>
      <c r="C2" s="137" t="s">
        <v>52</v>
      </c>
      <c r="D2" s="137" t="s">
        <v>53</v>
      </c>
      <c r="E2" s="137" t="s">
        <v>54</v>
      </c>
      <c r="G2" s="139" t="s">
        <v>122</v>
      </c>
    </row>
    <row r="3" spans="2:11" s="138" customFormat="1" x14ac:dyDescent="0.3">
      <c r="B3" s="140">
        <v>41278</v>
      </c>
      <c r="C3" s="141" t="s">
        <v>107</v>
      </c>
      <c r="D3" s="141" t="s">
        <v>59</v>
      </c>
      <c r="E3" s="142" t="s">
        <v>60</v>
      </c>
      <c r="F3" s="143"/>
      <c r="G3" s="144">
        <v>22575.4</v>
      </c>
    </row>
    <row r="4" spans="2:11" s="138" customFormat="1" x14ac:dyDescent="0.3">
      <c r="B4" s="140">
        <v>41279</v>
      </c>
      <c r="C4" s="141" t="s">
        <v>107</v>
      </c>
      <c r="D4" s="141" t="s">
        <v>62</v>
      </c>
      <c r="E4" s="142" t="s">
        <v>63</v>
      </c>
      <c r="F4" s="143"/>
      <c r="G4" s="144">
        <v>17580</v>
      </c>
      <c r="I4" s="145"/>
    </row>
    <row r="5" spans="2:11" s="138" customFormat="1" x14ac:dyDescent="0.3">
      <c r="B5" s="140">
        <v>41280</v>
      </c>
      <c r="C5" s="141" t="s">
        <v>78</v>
      </c>
      <c r="D5" s="141" t="s">
        <v>82</v>
      </c>
      <c r="E5" s="142" t="s">
        <v>77</v>
      </c>
      <c r="F5" s="143"/>
      <c r="G5" s="144">
        <v>15000</v>
      </c>
    </row>
    <row r="6" spans="2:11" s="138" customFormat="1" x14ac:dyDescent="0.3">
      <c r="B6" s="140">
        <v>41281</v>
      </c>
      <c r="C6" s="141" t="s">
        <v>88</v>
      </c>
      <c r="D6" s="141" t="s">
        <v>68</v>
      </c>
      <c r="E6" s="142" t="s">
        <v>69</v>
      </c>
      <c r="F6" s="143"/>
      <c r="G6" s="144">
        <v>21575</v>
      </c>
    </row>
    <row r="7" spans="2:11" s="138" customFormat="1" x14ac:dyDescent="0.3">
      <c r="B7" s="140">
        <v>41282</v>
      </c>
      <c r="C7" s="141" t="s">
        <v>70</v>
      </c>
      <c r="D7" s="141" t="s">
        <v>71</v>
      </c>
      <c r="E7" s="142" t="s">
        <v>72</v>
      </c>
      <c r="F7" s="143"/>
      <c r="G7" s="144">
        <v>19850</v>
      </c>
    </row>
    <row r="8" spans="2:11" s="138" customFormat="1" x14ac:dyDescent="0.3">
      <c r="B8" s="140">
        <v>41283</v>
      </c>
      <c r="C8" s="141" t="s">
        <v>76</v>
      </c>
      <c r="D8" s="141" t="s">
        <v>74</v>
      </c>
      <c r="E8" s="142" t="s">
        <v>75</v>
      </c>
      <c r="F8" s="143"/>
      <c r="G8" s="144">
        <v>31520</v>
      </c>
      <c r="K8" s="146"/>
    </row>
    <row r="9" spans="2:11" s="138" customFormat="1" x14ac:dyDescent="0.3">
      <c r="B9" s="140">
        <v>41284</v>
      </c>
      <c r="C9" s="141" t="s">
        <v>76</v>
      </c>
      <c r="D9" s="141" t="s">
        <v>59</v>
      </c>
      <c r="E9" s="142" t="s">
        <v>77</v>
      </c>
      <c r="F9" s="143"/>
      <c r="G9" s="144">
        <v>14895</v>
      </c>
      <c r="K9" s="146"/>
    </row>
    <row r="10" spans="2:11" s="138" customFormat="1" x14ac:dyDescent="0.3">
      <c r="B10" s="140">
        <v>41285</v>
      </c>
      <c r="C10" s="141" t="s">
        <v>78</v>
      </c>
      <c r="D10" s="141" t="s">
        <v>79</v>
      </c>
      <c r="E10" s="142" t="s">
        <v>80</v>
      </c>
      <c r="F10" s="143"/>
      <c r="G10" s="144">
        <v>22500</v>
      </c>
      <c r="K10" s="146"/>
    </row>
    <row r="11" spans="2:11" s="138" customFormat="1" x14ac:dyDescent="0.3">
      <c r="B11" s="140">
        <v>41286</v>
      </c>
      <c r="C11" s="141" t="s">
        <v>81</v>
      </c>
      <c r="D11" s="141" t="s">
        <v>82</v>
      </c>
      <c r="E11" s="142" t="s">
        <v>83</v>
      </c>
      <c r="F11" s="143"/>
      <c r="G11" s="144">
        <v>17550</v>
      </c>
      <c r="H11" s="147"/>
      <c r="I11" s="147"/>
    </row>
    <row r="12" spans="2:11" s="138" customFormat="1" x14ac:dyDescent="0.3">
      <c r="B12" s="140">
        <v>41287</v>
      </c>
      <c r="C12" s="141" t="s">
        <v>81</v>
      </c>
      <c r="D12" s="148" t="s">
        <v>68</v>
      </c>
      <c r="E12" s="142" t="s">
        <v>85</v>
      </c>
      <c r="F12" s="143"/>
      <c r="G12" s="144">
        <v>29580</v>
      </c>
      <c r="H12" s="147"/>
      <c r="I12" s="147"/>
      <c r="J12" s="149"/>
    </row>
    <row r="13" spans="2:11" s="138" customFormat="1" x14ac:dyDescent="0.3">
      <c r="B13" s="140">
        <v>41288</v>
      </c>
      <c r="C13" s="141" t="s">
        <v>78</v>
      </c>
      <c r="D13" s="141" t="s">
        <v>59</v>
      </c>
      <c r="E13" s="142" t="s">
        <v>87</v>
      </c>
      <c r="F13" s="143"/>
      <c r="G13" s="144">
        <v>17580</v>
      </c>
    </row>
    <row r="14" spans="2:11" s="138" customFormat="1" x14ac:dyDescent="0.3">
      <c r="B14" s="140">
        <v>41289</v>
      </c>
      <c r="C14" s="141" t="s">
        <v>88</v>
      </c>
      <c r="D14" s="141" t="s">
        <v>89</v>
      </c>
      <c r="E14" s="142" t="s">
        <v>90</v>
      </c>
      <c r="F14" s="143"/>
      <c r="G14" s="144">
        <v>15000</v>
      </c>
    </row>
    <row r="15" spans="2:11" s="138" customFormat="1" x14ac:dyDescent="0.3">
      <c r="B15" s="140">
        <v>41290</v>
      </c>
      <c r="C15" s="141" t="s">
        <v>91</v>
      </c>
      <c r="D15" s="141" t="s">
        <v>92</v>
      </c>
      <c r="E15" s="142" t="s">
        <v>93</v>
      </c>
      <c r="F15" s="143"/>
      <c r="G15" s="144">
        <v>21575</v>
      </c>
    </row>
    <row r="16" spans="2:11" s="138" customFormat="1" x14ac:dyDescent="0.3">
      <c r="B16" s="140">
        <v>41291</v>
      </c>
      <c r="C16" s="141" t="s">
        <v>76</v>
      </c>
      <c r="D16" s="141" t="s">
        <v>82</v>
      </c>
      <c r="E16" s="142" t="s">
        <v>95</v>
      </c>
      <c r="F16" s="143"/>
      <c r="G16" s="144">
        <v>19850</v>
      </c>
    </row>
    <row r="17" spans="2:11" s="138" customFormat="1" x14ac:dyDescent="0.3">
      <c r="B17" s="140">
        <v>41292</v>
      </c>
      <c r="C17" s="141" t="s">
        <v>96</v>
      </c>
      <c r="D17" s="141" t="s">
        <v>97</v>
      </c>
      <c r="E17" s="142" t="s">
        <v>98</v>
      </c>
      <c r="F17" s="143"/>
      <c r="G17" s="144">
        <v>31520</v>
      </c>
      <c r="K17" s="146"/>
    </row>
    <row r="18" spans="2:11" s="138" customFormat="1" x14ac:dyDescent="0.3">
      <c r="B18" s="140">
        <v>41293</v>
      </c>
      <c r="C18" s="141" t="s">
        <v>76</v>
      </c>
      <c r="D18" s="141" t="s">
        <v>59</v>
      </c>
      <c r="E18" s="142" t="s">
        <v>77</v>
      </c>
      <c r="F18" s="143"/>
      <c r="G18" s="144">
        <v>14895</v>
      </c>
      <c r="K18" s="146"/>
    </row>
    <row r="19" spans="2:11" s="138" customFormat="1" x14ac:dyDescent="0.3">
      <c r="B19" s="140">
        <v>41294</v>
      </c>
      <c r="C19" s="141" t="s">
        <v>76</v>
      </c>
      <c r="D19" s="141" t="s">
        <v>82</v>
      </c>
      <c r="E19" s="142" t="s">
        <v>101</v>
      </c>
      <c r="F19" s="143"/>
      <c r="G19" s="144">
        <v>19850</v>
      </c>
      <c r="K19" s="146"/>
    </row>
    <row r="20" spans="2:11" s="138" customFormat="1" x14ac:dyDescent="0.3">
      <c r="B20" s="140">
        <v>41295</v>
      </c>
      <c r="C20" s="141" t="s">
        <v>102</v>
      </c>
      <c r="D20" s="141" t="s">
        <v>62</v>
      </c>
      <c r="E20" s="142" t="s">
        <v>103</v>
      </c>
      <c r="F20" s="143"/>
      <c r="G20" s="144">
        <v>31520</v>
      </c>
      <c r="K20" s="146"/>
    </row>
    <row r="21" spans="2:11" s="138" customFormat="1" x14ac:dyDescent="0.3">
      <c r="B21" s="140">
        <v>41296</v>
      </c>
      <c r="C21" s="141" t="s">
        <v>78</v>
      </c>
      <c r="D21" s="141" t="s">
        <v>82</v>
      </c>
      <c r="E21" s="142" t="s">
        <v>106</v>
      </c>
      <c r="F21" s="143"/>
      <c r="G21" s="144">
        <v>14895</v>
      </c>
      <c r="K21" s="146"/>
    </row>
    <row r="22" spans="2:11" s="138" customFormat="1" x14ac:dyDescent="0.3">
      <c r="B22" s="140">
        <v>41297</v>
      </c>
      <c r="C22" s="141" t="s">
        <v>107</v>
      </c>
      <c r="D22" s="141" t="s">
        <v>108</v>
      </c>
      <c r="E22" s="142" t="s">
        <v>109</v>
      </c>
      <c r="F22" s="143"/>
      <c r="G22" s="144">
        <v>22500</v>
      </c>
      <c r="K22" s="146"/>
    </row>
    <row r="23" spans="2:11" s="138" customFormat="1" x14ac:dyDescent="0.3">
      <c r="B23" s="140">
        <v>41298</v>
      </c>
      <c r="C23" s="141" t="s">
        <v>107</v>
      </c>
      <c r="D23" s="141" t="s">
        <v>111</v>
      </c>
      <c r="E23" s="142" t="s">
        <v>112</v>
      </c>
      <c r="F23" s="143"/>
      <c r="G23" s="144">
        <v>17550</v>
      </c>
      <c r="I23" s="138" t="s">
        <v>270</v>
      </c>
      <c r="K23" s="146"/>
    </row>
    <row r="24" spans="2:11" s="138" customFormat="1" x14ac:dyDescent="0.3">
      <c r="B24" s="140">
        <v>41299</v>
      </c>
      <c r="C24" s="141" t="s">
        <v>76</v>
      </c>
      <c r="D24" s="141" t="s">
        <v>59</v>
      </c>
      <c r="E24" s="142" t="s">
        <v>113</v>
      </c>
      <c r="F24" s="143"/>
      <c r="G24" s="144">
        <v>29580</v>
      </c>
      <c r="K24" s="146"/>
    </row>
    <row r="25" spans="2:11" s="138" customFormat="1" ht="15" thickBot="1" x14ac:dyDescent="0.35">
      <c r="B25" s="150">
        <v>41300</v>
      </c>
      <c r="C25" s="151" t="s">
        <v>81</v>
      </c>
      <c r="D25" s="151" t="s">
        <v>59</v>
      </c>
      <c r="E25" s="152" t="s">
        <v>113</v>
      </c>
      <c r="F25" s="143"/>
      <c r="G25" s="153">
        <v>15000</v>
      </c>
      <c r="K25" s="146"/>
    </row>
    <row r="27" spans="2:11" x14ac:dyDescent="0.3">
      <c r="C27" s="154" t="s">
        <v>121</v>
      </c>
      <c r="D27" s="154" t="s">
        <v>53</v>
      </c>
      <c r="E27" s="154" t="s">
        <v>54</v>
      </c>
      <c r="F27" s="155" t="s">
        <v>147</v>
      </c>
      <c r="G27" s="156">
        <f>COUNTIFS(C3:C25,C28,D3:D25,D28,E3:E25,E28)</f>
        <v>2</v>
      </c>
    </row>
    <row r="28" spans="2:11" x14ac:dyDescent="0.3">
      <c r="B28" s="157"/>
      <c r="C28" s="158" t="s">
        <v>76</v>
      </c>
      <c r="D28" s="158" t="s">
        <v>59</v>
      </c>
      <c r="E28" s="158" t="s">
        <v>77</v>
      </c>
      <c r="F28" s="157"/>
      <c r="G28" s="159"/>
    </row>
    <row r="29" spans="2:11" x14ac:dyDescent="0.3">
      <c r="B29" s="157"/>
      <c r="G29" s="134"/>
    </row>
    <row r="30" spans="2:11" x14ac:dyDescent="0.3">
      <c r="B30" s="157"/>
      <c r="G30" s="134"/>
    </row>
    <row r="31" spans="2:11" x14ac:dyDescent="0.3">
      <c r="B31" s="157"/>
      <c r="G31" s="134"/>
    </row>
    <row r="32" spans="2:11" x14ac:dyDescent="0.3">
      <c r="B32" s="157"/>
      <c r="C32" s="157"/>
      <c r="D32" s="157"/>
      <c r="E32" s="157"/>
      <c r="F32" s="157"/>
      <c r="G32" s="159"/>
    </row>
    <row r="33" spans="2:7" x14ac:dyDescent="0.3">
      <c r="B33" s="157"/>
      <c r="C33" s="157"/>
      <c r="D33" s="157"/>
      <c r="E33" s="157"/>
      <c r="F33" s="157"/>
      <c r="G33" s="159"/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B1:M41"/>
  <sheetViews>
    <sheetView showGridLines="0" topLeftCell="A3" zoomScaleNormal="100" workbookViewId="0">
      <selection activeCell="I11" sqref="I11"/>
    </sheetView>
  </sheetViews>
  <sheetFormatPr defaultColWidth="9.109375" defaultRowHeight="13.2" x14ac:dyDescent="0.25"/>
  <cols>
    <col min="1" max="1" width="9.109375" style="14"/>
    <col min="2" max="2" width="16.33203125" style="55" customWidth="1"/>
    <col min="3" max="3" width="21" style="14" bestFit="1" customWidth="1"/>
    <col min="4" max="4" width="19.44140625" style="14" bestFit="1" customWidth="1"/>
    <col min="5" max="5" width="15.5546875" style="14" bestFit="1" customWidth="1"/>
    <col min="6" max="6" width="17.6640625" style="56" customWidth="1"/>
    <col min="7" max="7" width="15.109375" style="14" customWidth="1"/>
    <col min="8" max="8" width="9.109375" style="14"/>
    <col min="9" max="9" width="9.5546875" style="14" bestFit="1" customWidth="1"/>
    <col min="10" max="16384" width="9.109375" style="14"/>
  </cols>
  <sheetData>
    <row r="1" spans="2:10" ht="18.75" customHeight="1" x14ac:dyDescent="0.25"/>
    <row r="2" spans="2:10" ht="17.399999999999999" x14ac:dyDescent="0.3">
      <c r="B2" s="82" t="s">
        <v>120</v>
      </c>
      <c r="C2" s="48"/>
    </row>
    <row r="3" spans="2:10" ht="13.8" thickBot="1" x14ac:dyDescent="0.3"/>
    <row r="4" spans="2:10" s="61" customFormat="1" ht="15" customHeight="1" x14ac:dyDescent="0.25">
      <c r="B4" s="83" t="s">
        <v>51</v>
      </c>
      <c r="C4" s="84" t="s">
        <v>121</v>
      </c>
      <c r="D4" s="84" t="s">
        <v>53</v>
      </c>
      <c r="E4" s="84" t="s">
        <v>54</v>
      </c>
      <c r="F4" s="85" t="s">
        <v>122</v>
      </c>
    </row>
    <row r="5" spans="2:10" s="61" customFormat="1" ht="15" customHeight="1" x14ac:dyDescent="0.3">
      <c r="B5" s="86">
        <v>41278</v>
      </c>
      <c r="C5" s="87" t="s">
        <v>58</v>
      </c>
      <c r="D5" s="87" t="s">
        <v>59</v>
      </c>
      <c r="E5" s="87" t="s">
        <v>60</v>
      </c>
      <c r="F5" s="88">
        <v>22575.4</v>
      </c>
      <c r="I5" s="98">
        <f>SUM(F5:F27)</f>
        <v>483940.4</v>
      </c>
      <c r="J5" s="102" t="s">
        <v>123</v>
      </c>
    </row>
    <row r="6" spans="2:10" s="61" customFormat="1" ht="15" customHeight="1" x14ac:dyDescent="0.25">
      <c r="B6" s="86">
        <v>41279</v>
      </c>
      <c r="C6" s="87" t="s">
        <v>61</v>
      </c>
      <c r="D6" s="87" t="s">
        <v>62</v>
      </c>
      <c r="E6" s="87" t="s">
        <v>63</v>
      </c>
      <c r="F6" s="88">
        <v>17580</v>
      </c>
      <c r="I6" s="99"/>
      <c r="J6" s="103"/>
    </row>
    <row r="7" spans="2:10" s="61" customFormat="1" ht="15" customHeight="1" x14ac:dyDescent="0.3">
      <c r="B7" s="86">
        <v>41280</v>
      </c>
      <c r="C7" s="87" t="s">
        <v>64</v>
      </c>
      <c r="D7" s="87" t="s">
        <v>65</v>
      </c>
      <c r="E7" s="87" t="s">
        <v>66</v>
      </c>
      <c r="F7" s="88">
        <v>15000</v>
      </c>
      <c r="G7" s="89"/>
      <c r="I7" s="98">
        <f>SUMIF(D5:D27,D5,F5:F27)</f>
        <v>101795.4</v>
      </c>
      <c r="J7" s="102" t="s">
        <v>124</v>
      </c>
    </row>
    <row r="8" spans="2:10" s="61" customFormat="1" ht="15" customHeight="1" x14ac:dyDescent="0.25">
      <c r="B8" s="86">
        <v>41281</v>
      </c>
      <c r="C8" s="87" t="s">
        <v>67</v>
      </c>
      <c r="D8" s="87" t="s">
        <v>68</v>
      </c>
      <c r="E8" s="87" t="s">
        <v>69</v>
      </c>
      <c r="F8" s="88">
        <v>21575</v>
      </c>
      <c r="G8" s="89"/>
      <c r="I8" s="99"/>
      <c r="J8" s="103"/>
    </row>
    <row r="9" spans="2:10" s="61" customFormat="1" ht="15" customHeight="1" x14ac:dyDescent="0.3">
      <c r="B9" s="86">
        <v>41282</v>
      </c>
      <c r="C9" s="87" t="s">
        <v>70</v>
      </c>
      <c r="D9" s="87" t="s">
        <v>71</v>
      </c>
      <c r="E9" s="87" t="s">
        <v>72</v>
      </c>
      <c r="F9" s="88">
        <v>19850</v>
      </c>
      <c r="G9" s="89"/>
      <c r="I9" s="98">
        <f>SUMIF(F5:F27,"&gt;20000",F5:F27)</f>
        <v>264445.40000000002</v>
      </c>
      <c r="J9" s="102" t="s">
        <v>125</v>
      </c>
    </row>
    <row r="10" spans="2:10" s="61" customFormat="1" ht="15" customHeight="1" x14ac:dyDescent="0.25">
      <c r="B10" s="86">
        <v>41283</v>
      </c>
      <c r="C10" s="87" t="s">
        <v>73</v>
      </c>
      <c r="D10" s="87" t="s">
        <v>74</v>
      </c>
      <c r="E10" s="87" t="s">
        <v>75</v>
      </c>
      <c r="F10" s="88">
        <v>31520</v>
      </c>
      <c r="G10" s="89"/>
      <c r="I10" s="99"/>
      <c r="J10" s="104"/>
    </row>
    <row r="11" spans="2:10" s="61" customFormat="1" ht="15" customHeight="1" x14ac:dyDescent="0.3">
      <c r="B11" s="86">
        <v>41284</v>
      </c>
      <c r="C11" s="87" t="s">
        <v>76</v>
      </c>
      <c r="D11" s="87" t="s">
        <v>59</v>
      </c>
      <c r="E11" s="87" t="s">
        <v>77</v>
      </c>
      <c r="F11" s="88">
        <v>14895</v>
      </c>
      <c r="G11" s="89"/>
      <c r="I11" s="98">
        <f>SUMIFS(F5:F27,D5:D27,D5,C5:C27,C11)</f>
        <v>59370</v>
      </c>
      <c r="J11" s="102" t="s">
        <v>126</v>
      </c>
    </row>
    <row r="12" spans="2:10" s="61" customFormat="1" ht="15" customHeight="1" x14ac:dyDescent="0.25">
      <c r="B12" s="86">
        <v>41285</v>
      </c>
      <c r="C12" s="87" t="s">
        <v>78</v>
      </c>
      <c r="D12" s="87" t="s">
        <v>79</v>
      </c>
      <c r="E12" s="87" t="s">
        <v>80</v>
      </c>
      <c r="F12" s="88">
        <v>22500</v>
      </c>
      <c r="G12" s="89"/>
      <c r="I12" s="99"/>
      <c r="J12" s="104"/>
    </row>
    <row r="13" spans="2:10" s="61" customFormat="1" ht="15" customHeight="1" x14ac:dyDescent="0.3">
      <c r="B13" s="86">
        <v>41286</v>
      </c>
      <c r="C13" s="87" t="s">
        <v>81</v>
      </c>
      <c r="D13" s="87" t="s">
        <v>82</v>
      </c>
      <c r="E13" s="87" t="s">
        <v>83</v>
      </c>
      <c r="F13" s="88">
        <v>17550</v>
      </c>
      <c r="G13" s="89"/>
      <c r="I13" s="98">
        <f>SUMIFS(F5:F27,E5:E27,E5,D5:D27,D5,C5:C27,"&lt;&gt;"&amp;C11)</f>
        <v>42425.4</v>
      </c>
      <c r="J13" s="102" t="s">
        <v>127</v>
      </c>
    </row>
    <row r="14" spans="2:10" s="61" customFormat="1" ht="15" customHeight="1" x14ac:dyDescent="0.25">
      <c r="B14" s="86">
        <v>41287</v>
      </c>
      <c r="C14" s="87" t="s">
        <v>84</v>
      </c>
      <c r="D14" s="90" t="s">
        <v>68</v>
      </c>
      <c r="E14" s="87" t="s">
        <v>85</v>
      </c>
      <c r="F14" s="88">
        <v>29580</v>
      </c>
      <c r="G14" s="89"/>
      <c r="I14" s="73"/>
      <c r="J14" s="104"/>
    </row>
    <row r="15" spans="2:10" s="61" customFormat="1" ht="15" customHeight="1" x14ac:dyDescent="0.25">
      <c r="B15" s="86">
        <v>41288</v>
      </c>
      <c r="C15" s="87" t="s">
        <v>86</v>
      </c>
      <c r="D15" s="87" t="s">
        <v>79</v>
      </c>
      <c r="E15" s="87" t="s">
        <v>87</v>
      </c>
      <c r="F15" s="88">
        <v>17580</v>
      </c>
      <c r="G15" s="89"/>
      <c r="I15" s="101">
        <f>COUNTIF(D5:D27,D5)</f>
        <v>5</v>
      </c>
      <c r="J15" s="102" t="s">
        <v>128</v>
      </c>
    </row>
    <row r="16" spans="2:10" s="61" customFormat="1" ht="15" customHeight="1" x14ac:dyDescent="0.3">
      <c r="B16" s="86">
        <v>41289</v>
      </c>
      <c r="C16" s="87" t="s">
        <v>88</v>
      </c>
      <c r="D16" s="87" t="s">
        <v>89</v>
      </c>
      <c r="E16" s="87" t="s">
        <v>90</v>
      </c>
      <c r="F16" s="88">
        <v>15000</v>
      </c>
      <c r="G16" s="89"/>
    </row>
    <row r="17" spans="2:13" s="61" customFormat="1" ht="15" customHeight="1" x14ac:dyDescent="0.3">
      <c r="B17" s="86">
        <v>41290</v>
      </c>
      <c r="C17" s="87" t="s">
        <v>91</v>
      </c>
      <c r="D17" s="87" t="s">
        <v>92</v>
      </c>
      <c r="E17" s="87" t="s">
        <v>60</v>
      </c>
      <c r="F17" s="88">
        <v>21575</v>
      </c>
      <c r="G17" s="89"/>
    </row>
    <row r="18" spans="2:13" s="61" customFormat="1" ht="15" customHeight="1" x14ac:dyDescent="0.3">
      <c r="B18" s="86">
        <v>41291</v>
      </c>
      <c r="C18" s="87" t="s">
        <v>94</v>
      </c>
      <c r="D18" s="87" t="s">
        <v>59</v>
      </c>
      <c r="E18" s="87" t="s">
        <v>60</v>
      </c>
      <c r="F18" s="88">
        <v>19850</v>
      </c>
      <c r="G18" s="89"/>
    </row>
    <row r="19" spans="2:13" s="61" customFormat="1" ht="15" customHeight="1" x14ac:dyDescent="0.3">
      <c r="B19" s="86">
        <v>41292</v>
      </c>
      <c r="C19" s="87" t="s">
        <v>96</v>
      </c>
      <c r="D19" s="87" t="s">
        <v>97</v>
      </c>
      <c r="E19" s="87" t="s">
        <v>98</v>
      </c>
      <c r="F19" s="88">
        <v>31520</v>
      </c>
      <c r="G19" s="89"/>
    </row>
    <row r="20" spans="2:13" s="61" customFormat="1" ht="15" customHeight="1" x14ac:dyDescent="0.3">
      <c r="B20" s="86">
        <v>41293</v>
      </c>
      <c r="C20" s="87" t="s">
        <v>76</v>
      </c>
      <c r="D20" s="87" t="s">
        <v>59</v>
      </c>
      <c r="E20" s="87" t="s">
        <v>99</v>
      </c>
      <c r="F20" s="88">
        <v>14895</v>
      </c>
      <c r="G20" s="89"/>
    </row>
    <row r="21" spans="2:13" s="61" customFormat="1" ht="15" customHeight="1" x14ac:dyDescent="0.3">
      <c r="B21" s="86">
        <v>41294</v>
      </c>
      <c r="C21" s="87" t="s">
        <v>100</v>
      </c>
      <c r="D21" s="87" t="s">
        <v>65</v>
      </c>
      <c r="E21" s="87" t="s">
        <v>101</v>
      </c>
      <c r="F21" s="88">
        <v>19850</v>
      </c>
      <c r="G21" s="89"/>
    </row>
    <row r="22" spans="2:13" s="61" customFormat="1" ht="15" customHeight="1" x14ac:dyDescent="0.3">
      <c r="B22" s="86">
        <v>41295</v>
      </c>
      <c r="C22" s="87" t="s">
        <v>102</v>
      </c>
      <c r="D22" s="87" t="s">
        <v>62</v>
      </c>
      <c r="E22" s="87" t="s">
        <v>103</v>
      </c>
      <c r="F22" s="88">
        <v>31520</v>
      </c>
      <c r="G22" s="89"/>
    </row>
    <row r="23" spans="2:13" s="61" customFormat="1" ht="15" customHeight="1" x14ac:dyDescent="0.3">
      <c r="B23" s="86">
        <v>41296</v>
      </c>
      <c r="C23" s="87" t="s">
        <v>104</v>
      </c>
      <c r="D23" s="87" t="s">
        <v>105</v>
      </c>
      <c r="E23" s="87" t="s">
        <v>106</v>
      </c>
      <c r="F23" s="88">
        <v>14895</v>
      </c>
      <c r="G23" s="89"/>
    </row>
    <row r="24" spans="2:13" s="61" customFormat="1" ht="15" customHeight="1" x14ac:dyDescent="0.3">
      <c r="B24" s="86">
        <v>41297</v>
      </c>
      <c r="C24" s="87" t="s">
        <v>107</v>
      </c>
      <c r="D24" s="87" t="s">
        <v>108</v>
      </c>
      <c r="E24" s="87" t="s">
        <v>109</v>
      </c>
      <c r="F24" s="88">
        <v>22500</v>
      </c>
      <c r="G24" s="89"/>
    </row>
    <row r="25" spans="2:13" s="61" customFormat="1" ht="15" customHeight="1" x14ac:dyDescent="0.3">
      <c r="B25" s="86">
        <v>41298</v>
      </c>
      <c r="C25" s="87" t="s">
        <v>110</v>
      </c>
      <c r="D25" s="87" t="s">
        <v>111</v>
      </c>
      <c r="E25" s="87" t="s">
        <v>112</v>
      </c>
      <c r="F25" s="88">
        <v>17550</v>
      </c>
    </row>
    <row r="26" spans="2:13" s="61" customFormat="1" ht="15" customHeight="1" x14ac:dyDescent="0.3">
      <c r="B26" s="86">
        <v>41299</v>
      </c>
      <c r="C26" s="87" t="s">
        <v>76</v>
      </c>
      <c r="D26" s="87" t="s">
        <v>59</v>
      </c>
      <c r="E26" s="87" t="s">
        <v>60</v>
      </c>
      <c r="F26" s="88">
        <v>29580</v>
      </c>
    </row>
    <row r="27" spans="2:13" s="61" customFormat="1" ht="15" customHeight="1" thickBot="1" x14ac:dyDescent="0.3">
      <c r="B27" s="91">
        <v>41300</v>
      </c>
      <c r="C27" s="92" t="s">
        <v>114</v>
      </c>
      <c r="D27" s="92" t="s">
        <v>62</v>
      </c>
      <c r="E27" s="92" t="s">
        <v>115</v>
      </c>
      <c r="F27" s="93">
        <v>15000</v>
      </c>
      <c r="I27" s="14"/>
      <c r="J27" s="14"/>
      <c r="K27" s="14"/>
      <c r="L27" s="14"/>
      <c r="M27" s="14"/>
    </row>
    <row r="28" spans="2:13" s="61" customFormat="1" ht="15" customHeight="1" x14ac:dyDescent="0.25">
      <c r="B28" s="94"/>
      <c r="C28" s="95"/>
      <c r="D28" s="95"/>
      <c r="E28" s="95"/>
      <c r="F28" s="96"/>
      <c r="I28" s="14"/>
      <c r="J28" s="14"/>
      <c r="K28" s="14"/>
      <c r="L28" s="14"/>
      <c r="M28" s="14"/>
    </row>
    <row r="29" spans="2:13" ht="29.25" customHeight="1" x14ac:dyDescent="0.25">
      <c r="B29" s="72"/>
      <c r="C29" s="5"/>
      <c r="D29" s="5"/>
    </row>
    <row r="30" spans="2:13" ht="9" customHeight="1" x14ac:dyDescent="0.25">
      <c r="B30" s="72"/>
      <c r="C30" s="5"/>
      <c r="D30" s="5"/>
    </row>
    <row r="31" spans="2:13" ht="27.75" customHeight="1" x14ac:dyDescent="0.25">
      <c r="D31" s="5"/>
    </row>
    <row r="32" spans="2:13" ht="9" customHeight="1" x14ac:dyDescent="0.25">
      <c r="D32" s="5"/>
    </row>
    <row r="33" spans="2:6" ht="27.75" customHeight="1" x14ac:dyDescent="0.25">
      <c r="B33" s="72"/>
      <c r="C33" s="5"/>
      <c r="D33" s="5"/>
    </row>
    <row r="34" spans="2:6" ht="9" customHeight="1" x14ac:dyDescent="0.25">
      <c r="B34" s="72"/>
      <c r="C34" s="5"/>
      <c r="D34" s="5"/>
    </row>
    <row r="35" spans="2:6" ht="27.75" customHeight="1" x14ac:dyDescent="0.25">
      <c r="B35" s="72"/>
      <c r="C35" s="5"/>
      <c r="D35" s="5"/>
    </row>
    <row r="36" spans="2:6" ht="9" customHeight="1" x14ac:dyDescent="0.25">
      <c r="B36" s="72"/>
      <c r="C36" s="5"/>
      <c r="D36" s="5"/>
    </row>
    <row r="37" spans="2:6" ht="27.75" customHeight="1" x14ac:dyDescent="0.3">
      <c r="B37" s="100"/>
      <c r="C37" s="5"/>
      <c r="D37" s="5"/>
    </row>
    <row r="38" spans="2:6" ht="13.8" x14ac:dyDescent="0.25">
      <c r="B38" s="72"/>
      <c r="C38" s="5"/>
      <c r="D38" s="5"/>
    </row>
    <row r="39" spans="2:6" ht="26.25" customHeight="1" x14ac:dyDescent="0.25">
      <c r="B39" s="72"/>
      <c r="C39" s="5"/>
      <c r="D39" s="5"/>
    </row>
    <row r="40" spans="2:6" ht="13.8" x14ac:dyDescent="0.25">
      <c r="B40" s="72"/>
      <c r="C40" s="5"/>
      <c r="D40" s="5"/>
      <c r="F40" s="14"/>
    </row>
    <row r="41" spans="2:6" ht="25.5" customHeight="1" x14ac:dyDescent="0.25">
      <c r="F41" s="14"/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2:N24"/>
  <sheetViews>
    <sheetView showGridLines="0" zoomScaleNormal="100" workbookViewId="0">
      <selection activeCell="B24" sqref="B24"/>
    </sheetView>
  </sheetViews>
  <sheetFormatPr defaultColWidth="9.109375" defaultRowHeight="13.8" x14ac:dyDescent="0.25"/>
  <cols>
    <col min="1" max="1" width="9.109375" style="107"/>
    <col min="2" max="2" width="15" style="107" customWidth="1"/>
    <col min="3" max="3" width="16.33203125" style="107" customWidth="1"/>
    <col min="4" max="4" width="17.109375" style="107" customWidth="1"/>
    <col min="5" max="5" width="19.109375" style="107" customWidth="1"/>
    <col min="6" max="7" width="9.109375" style="107"/>
    <col min="8" max="8" width="10.44140625" style="107" customWidth="1"/>
    <col min="9" max="9" width="24.88671875" style="106" customWidth="1"/>
    <col min="10" max="10" width="16.6640625" style="106" customWidth="1"/>
    <col min="11" max="13" width="13.44140625" style="107" customWidth="1"/>
    <col min="14" max="14" width="13.44140625" style="133" customWidth="1"/>
    <col min="15" max="16384" width="9.109375" style="107"/>
  </cols>
  <sheetData>
    <row r="2" spans="2:14" ht="21" x14ac:dyDescent="0.4">
      <c r="B2" s="105" t="s">
        <v>144</v>
      </c>
    </row>
    <row r="3" spans="2:14" ht="14.4" thickBot="1" x14ac:dyDescent="0.3">
      <c r="I3" s="107"/>
      <c r="J3" s="107"/>
    </row>
    <row r="4" spans="2:14" ht="15.6" x14ac:dyDescent="0.3">
      <c r="B4" s="83" t="s">
        <v>146</v>
      </c>
      <c r="C4" s="83" t="s">
        <v>142</v>
      </c>
      <c r="D4" s="84" t="s">
        <v>143</v>
      </c>
      <c r="E4" s="84" t="s">
        <v>141</v>
      </c>
      <c r="I4" s="125" t="s">
        <v>130</v>
      </c>
      <c r="J4" s="126"/>
      <c r="K4" s="106"/>
      <c r="N4" s="107"/>
    </row>
    <row r="5" spans="2:14" ht="15" x14ac:dyDescent="0.25">
      <c r="B5" s="124" t="s">
        <v>58</v>
      </c>
      <c r="C5" s="124">
        <v>85</v>
      </c>
      <c r="D5" s="124">
        <v>113</v>
      </c>
      <c r="E5" s="124" t="b">
        <f>D5&gt;C5</f>
        <v>1</v>
      </c>
      <c r="F5" s="107">
        <f>--(D5&gt;C5)</f>
        <v>1</v>
      </c>
      <c r="I5" s="127" t="s">
        <v>135</v>
      </c>
      <c r="J5" s="128">
        <v>10000000</v>
      </c>
      <c r="K5" s="106"/>
      <c r="N5" s="107"/>
    </row>
    <row r="6" spans="2:14" ht="15" x14ac:dyDescent="0.25">
      <c r="B6" s="124" t="s">
        <v>61</v>
      </c>
      <c r="C6" s="124">
        <v>100</v>
      </c>
      <c r="D6" s="124">
        <v>157</v>
      </c>
      <c r="E6" s="124" t="b">
        <f t="shared" ref="E6:E20" si="0">D6&gt;C6</f>
        <v>1</v>
      </c>
      <c r="F6" s="107">
        <f t="shared" ref="F6:F20" si="1">--(D6&gt;C6)</f>
        <v>1</v>
      </c>
      <c r="I6" s="127" t="s">
        <v>136</v>
      </c>
      <c r="J6" s="128">
        <v>2500000</v>
      </c>
      <c r="K6" s="106"/>
      <c r="N6" s="107"/>
    </row>
    <row r="7" spans="2:14" ht="15" x14ac:dyDescent="0.25">
      <c r="B7" s="124" t="s">
        <v>64</v>
      </c>
      <c r="C7" s="124">
        <v>74</v>
      </c>
      <c r="D7" s="124">
        <v>192</v>
      </c>
      <c r="E7" s="124" t="b">
        <f t="shared" si="0"/>
        <v>1</v>
      </c>
      <c r="F7" s="107">
        <f t="shared" si="1"/>
        <v>1</v>
      </c>
      <c r="I7" s="127" t="s">
        <v>135</v>
      </c>
      <c r="J7" s="128">
        <v>14000000</v>
      </c>
      <c r="K7" s="106"/>
      <c r="N7" s="107"/>
    </row>
    <row r="8" spans="2:14" ht="15" x14ac:dyDescent="0.25">
      <c r="B8" s="124" t="s">
        <v>67</v>
      </c>
      <c r="C8" s="124">
        <v>52</v>
      </c>
      <c r="D8" s="124">
        <v>196</v>
      </c>
      <c r="E8" s="124" t="b">
        <f t="shared" si="0"/>
        <v>1</v>
      </c>
      <c r="F8" s="107">
        <f t="shared" si="1"/>
        <v>1</v>
      </c>
      <c r="I8" s="127" t="s">
        <v>137</v>
      </c>
      <c r="J8" s="128">
        <v>1000000</v>
      </c>
      <c r="K8" s="106"/>
      <c r="N8" s="107"/>
    </row>
    <row r="9" spans="2:14" ht="15" x14ac:dyDescent="0.25">
      <c r="B9" s="124" t="s">
        <v>70</v>
      </c>
      <c r="C9" s="124">
        <v>19</v>
      </c>
      <c r="D9" s="124">
        <v>54</v>
      </c>
      <c r="E9" s="124" t="b">
        <f t="shared" si="0"/>
        <v>1</v>
      </c>
      <c r="F9" s="107">
        <f t="shared" si="1"/>
        <v>1</v>
      </c>
      <c r="I9" s="129"/>
      <c r="J9" s="126"/>
      <c r="K9" s="106"/>
      <c r="N9" s="107"/>
    </row>
    <row r="10" spans="2:14" ht="15" x14ac:dyDescent="0.25">
      <c r="B10" s="124" t="s">
        <v>73</v>
      </c>
      <c r="C10" s="124">
        <v>157</v>
      </c>
      <c r="D10" s="124">
        <v>31</v>
      </c>
      <c r="E10" s="124" t="b">
        <f t="shared" si="0"/>
        <v>0</v>
      </c>
      <c r="F10" s="107">
        <f t="shared" si="1"/>
        <v>0</v>
      </c>
      <c r="I10" s="129"/>
      <c r="J10" s="126"/>
      <c r="K10" s="106"/>
      <c r="N10" s="107"/>
    </row>
    <row r="11" spans="2:14" ht="15" x14ac:dyDescent="0.25">
      <c r="B11" s="124" t="s">
        <v>76</v>
      </c>
      <c r="C11" s="124">
        <v>120</v>
      </c>
      <c r="D11" s="124">
        <v>35</v>
      </c>
      <c r="E11" s="124" t="b">
        <f t="shared" si="0"/>
        <v>0</v>
      </c>
      <c r="F11" s="107">
        <f t="shared" si="1"/>
        <v>0</v>
      </c>
      <c r="I11" s="127" t="s">
        <v>138</v>
      </c>
      <c r="J11" s="128">
        <v>11000000</v>
      </c>
      <c r="K11" s="106"/>
      <c r="N11" s="107"/>
    </row>
    <row r="12" spans="2:14" ht="15" x14ac:dyDescent="0.25">
      <c r="B12" s="124" t="s">
        <v>78</v>
      </c>
      <c r="C12" s="124">
        <v>69</v>
      </c>
      <c r="D12" s="124">
        <v>133</v>
      </c>
      <c r="E12" s="124" t="b">
        <f t="shared" si="0"/>
        <v>1</v>
      </c>
      <c r="F12" s="107">
        <f t="shared" si="1"/>
        <v>1</v>
      </c>
      <c r="I12" s="127" t="s">
        <v>139</v>
      </c>
      <c r="J12" s="130">
        <f>(J11&gt;J5)*J6+(J11&gt;J7)*J8</f>
        <v>2500000</v>
      </c>
      <c r="K12" s="106"/>
      <c r="N12" s="107"/>
    </row>
    <row r="13" spans="2:14" ht="15" x14ac:dyDescent="0.25">
      <c r="B13" s="124" t="s">
        <v>81</v>
      </c>
      <c r="C13" s="124">
        <v>148</v>
      </c>
      <c r="D13" s="124">
        <v>48</v>
      </c>
      <c r="E13" s="124" t="b">
        <f t="shared" si="0"/>
        <v>0</v>
      </c>
      <c r="F13" s="107">
        <f t="shared" si="1"/>
        <v>0</v>
      </c>
      <c r="I13" s="129"/>
      <c r="J13" s="131"/>
      <c r="K13" s="106"/>
      <c r="N13" s="107"/>
    </row>
    <row r="14" spans="2:14" ht="20.399999999999999" x14ac:dyDescent="0.35">
      <c r="B14" s="124" t="s">
        <v>84</v>
      </c>
      <c r="C14" s="124">
        <v>138</v>
      </c>
      <c r="D14" s="124">
        <v>71</v>
      </c>
      <c r="E14" s="124" t="b">
        <f t="shared" si="0"/>
        <v>0</v>
      </c>
      <c r="F14" s="107">
        <f t="shared" si="1"/>
        <v>0</v>
      </c>
      <c r="I14" s="107"/>
      <c r="J14" s="132"/>
      <c r="K14" s="106"/>
      <c r="N14" s="107"/>
    </row>
    <row r="15" spans="2:14" x14ac:dyDescent="0.25">
      <c r="B15" s="124" t="s">
        <v>86</v>
      </c>
      <c r="C15" s="124">
        <v>181</v>
      </c>
      <c r="D15" s="124">
        <v>107</v>
      </c>
      <c r="E15" s="124" t="b">
        <f t="shared" si="0"/>
        <v>0</v>
      </c>
      <c r="F15" s="107">
        <f t="shared" si="1"/>
        <v>0</v>
      </c>
      <c r="I15" s="107"/>
      <c r="K15" s="106"/>
      <c r="N15" s="107"/>
    </row>
    <row r="16" spans="2:14" x14ac:dyDescent="0.25">
      <c r="B16" s="124" t="s">
        <v>88</v>
      </c>
      <c r="C16" s="124">
        <v>72</v>
      </c>
      <c r="D16" s="124">
        <v>155</v>
      </c>
      <c r="E16" s="124" t="b">
        <f t="shared" si="0"/>
        <v>1</v>
      </c>
      <c r="F16" s="107">
        <f t="shared" si="1"/>
        <v>1</v>
      </c>
      <c r="I16" s="107"/>
      <c r="K16" s="106"/>
      <c r="N16" s="107"/>
    </row>
    <row r="17" spans="2:14" x14ac:dyDescent="0.25">
      <c r="B17" s="124" t="s">
        <v>91</v>
      </c>
      <c r="C17" s="124">
        <v>154</v>
      </c>
      <c r="D17" s="124">
        <v>116</v>
      </c>
      <c r="E17" s="124" t="b">
        <f t="shared" si="0"/>
        <v>0</v>
      </c>
      <c r="F17" s="107">
        <f t="shared" si="1"/>
        <v>0</v>
      </c>
      <c r="I17" s="107"/>
      <c r="K17" s="106"/>
      <c r="N17" s="107"/>
    </row>
    <row r="18" spans="2:14" x14ac:dyDescent="0.25">
      <c r="B18" s="124" t="s">
        <v>94</v>
      </c>
      <c r="C18" s="124">
        <v>98</v>
      </c>
      <c r="D18" s="124">
        <v>200</v>
      </c>
      <c r="E18" s="124" t="b">
        <f t="shared" si="0"/>
        <v>1</v>
      </c>
      <c r="F18" s="107">
        <f t="shared" si="1"/>
        <v>1</v>
      </c>
      <c r="I18" s="107"/>
      <c r="K18" s="106"/>
      <c r="N18" s="107"/>
    </row>
    <row r="19" spans="2:14" x14ac:dyDescent="0.25">
      <c r="B19" s="124" t="s">
        <v>96</v>
      </c>
      <c r="C19" s="124">
        <v>47</v>
      </c>
      <c r="D19" s="124">
        <v>196</v>
      </c>
      <c r="E19" s="124" t="b">
        <f t="shared" si="0"/>
        <v>1</v>
      </c>
      <c r="F19" s="107">
        <f t="shared" si="1"/>
        <v>1</v>
      </c>
      <c r="I19" s="107"/>
      <c r="K19" s="106"/>
      <c r="N19" s="107"/>
    </row>
    <row r="20" spans="2:14" x14ac:dyDescent="0.25">
      <c r="B20" s="124" t="s">
        <v>100</v>
      </c>
      <c r="C20" s="124">
        <v>104</v>
      </c>
      <c r="D20" s="124">
        <v>130</v>
      </c>
      <c r="E20" s="124" t="b">
        <f t="shared" si="0"/>
        <v>1</v>
      </c>
      <c r="F20" s="107">
        <f t="shared" si="1"/>
        <v>1</v>
      </c>
      <c r="I20" s="107"/>
      <c r="K20" s="106"/>
      <c r="N20" s="107"/>
    </row>
    <row r="21" spans="2:14" x14ac:dyDescent="0.25">
      <c r="H21" s="106"/>
      <c r="J21" s="107"/>
      <c r="L21" s="133"/>
      <c r="M21" s="133"/>
      <c r="N21" s="107"/>
    </row>
    <row r="22" spans="2:14" x14ac:dyDescent="0.25">
      <c r="H22" s="106"/>
      <c r="J22" s="107"/>
      <c r="L22" s="133"/>
      <c r="M22" s="133"/>
      <c r="N22" s="107"/>
    </row>
    <row r="23" spans="2:14" x14ac:dyDescent="0.25">
      <c r="B23" s="108" t="s">
        <v>145</v>
      </c>
      <c r="H23" s="106"/>
      <c r="J23" s="107"/>
      <c r="L23" s="133"/>
      <c r="M23" s="133"/>
      <c r="N23" s="107"/>
    </row>
    <row r="24" spans="2:14" x14ac:dyDescent="0.25">
      <c r="B24" s="98">
        <f>COUNTIF(E5:E20,"TRUE")</f>
        <v>10</v>
      </c>
      <c r="E24" s="107" cm="1">
        <f t="array" ref="E24">SUM(--(D5:D20&gt;C5:C20))</f>
        <v>10</v>
      </c>
      <c r="F24" s="223">
        <f>SUM(F5:F20)</f>
        <v>10</v>
      </c>
      <c r="H24" s="106"/>
      <c r="J24" s="107"/>
      <c r="L24" s="133"/>
      <c r="M24" s="133"/>
      <c r="N24" s="10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2:M531"/>
  <sheetViews>
    <sheetView showGridLines="0" topLeftCell="A4" workbookViewId="0">
      <selection activeCell="H22" sqref="H22"/>
    </sheetView>
  </sheetViews>
  <sheetFormatPr defaultRowHeight="14.4" x14ac:dyDescent="0.3"/>
  <cols>
    <col min="2" max="2" width="7.109375" style="107" customWidth="1"/>
    <col min="3" max="4" width="16.88671875" style="107" customWidth="1"/>
    <col min="5" max="5" width="14.109375" style="107" customWidth="1"/>
    <col min="6" max="6" width="16.109375" style="107" customWidth="1"/>
    <col min="7" max="11" width="9.109375" style="107"/>
    <col min="12" max="12" width="14.109375" style="107" bestFit="1" customWidth="1"/>
    <col min="13" max="13" width="9.109375" style="107"/>
  </cols>
  <sheetData>
    <row r="2" spans="2:12" ht="21" x14ac:dyDescent="0.4">
      <c r="B2" s="105" t="s">
        <v>129</v>
      </c>
    </row>
    <row r="3" spans="2:12" ht="15" thickBot="1" x14ac:dyDescent="0.35"/>
    <row r="4" spans="2:12" ht="15.6" x14ac:dyDescent="0.3">
      <c r="B4" s="109" t="s">
        <v>131</v>
      </c>
      <c r="C4" s="110" t="s">
        <v>132</v>
      </c>
      <c r="D4" s="111" t="s">
        <v>133</v>
      </c>
      <c r="E4" s="206" t="s">
        <v>134</v>
      </c>
      <c r="F4" s="206" t="s">
        <v>134</v>
      </c>
    </row>
    <row r="5" spans="2:12" ht="20.25" customHeight="1" x14ac:dyDescent="0.4">
      <c r="B5" s="113">
        <v>1</v>
      </c>
      <c r="C5" s="114">
        <v>654141</v>
      </c>
      <c r="D5" s="115">
        <v>654141</v>
      </c>
      <c r="E5" s="116" t="b">
        <f>D5&lt;&gt;C5</f>
        <v>0</v>
      </c>
      <c r="F5" s="116">
        <f>--(C5&lt;&gt;D5)</f>
        <v>0</v>
      </c>
      <c r="H5" s="108"/>
      <c r="I5" s="108" t="s">
        <v>140</v>
      </c>
      <c r="L5" s="123">
        <f>SUM(F5:F531)</f>
        <v>8</v>
      </c>
    </row>
    <row r="6" spans="2:12" x14ac:dyDescent="0.3">
      <c r="B6" s="113">
        <v>2</v>
      </c>
      <c r="C6" s="118">
        <v>401832</v>
      </c>
      <c r="D6" s="119">
        <v>401832</v>
      </c>
      <c r="E6" s="116" t="b">
        <f t="shared" ref="E6:E69" si="0">D6&lt;&gt;C6</f>
        <v>0</v>
      </c>
      <c r="F6" s="116">
        <f t="shared" ref="F6:F69" si="1">--(C6&lt;&gt;D6)</f>
        <v>0</v>
      </c>
    </row>
    <row r="7" spans="2:12" ht="18" customHeight="1" x14ac:dyDescent="0.4">
      <c r="B7" s="113">
        <v>3</v>
      </c>
      <c r="C7" s="118">
        <v>438769</v>
      </c>
      <c r="D7" s="119">
        <v>438769</v>
      </c>
      <c r="E7" s="116" t="b">
        <f t="shared" si="0"/>
        <v>0</v>
      </c>
      <c r="F7" s="116">
        <f t="shared" si="1"/>
        <v>0</v>
      </c>
      <c r="L7" s="123" cm="1">
        <f t="array" ref="L7">SUM(--(C5:C531&lt;&gt;D5:D531))</f>
        <v>8</v>
      </c>
    </row>
    <row r="8" spans="2:12" x14ac:dyDescent="0.3">
      <c r="B8" s="113">
        <v>4</v>
      </c>
      <c r="C8" s="118">
        <v>660391</v>
      </c>
      <c r="D8" s="119">
        <v>660391</v>
      </c>
      <c r="E8" s="116" t="b">
        <f t="shared" si="0"/>
        <v>0</v>
      </c>
      <c r="F8" s="116">
        <f t="shared" si="1"/>
        <v>0</v>
      </c>
    </row>
    <row r="9" spans="2:12" x14ac:dyDescent="0.3">
      <c r="B9" s="113">
        <v>5</v>
      </c>
      <c r="C9" s="118">
        <v>647303</v>
      </c>
      <c r="D9" s="119">
        <v>647303</v>
      </c>
      <c r="E9" s="116" t="b">
        <f t="shared" si="0"/>
        <v>0</v>
      </c>
      <c r="F9" s="116">
        <f t="shared" si="1"/>
        <v>0</v>
      </c>
    </row>
    <row r="10" spans="2:12" x14ac:dyDescent="0.3">
      <c r="B10" s="113">
        <v>6</v>
      </c>
      <c r="C10" s="118">
        <v>272084</v>
      </c>
      <c r="D10" s="119">
        <v>272085</v>
      </c>
      <c r="E10" s="116" t="b">
        <f t="shared" si="0"/>
        <v>1</v>
      </c>
      <c r="F10" s="116">
        <f>--(C10&lt;&gt;D10)</f>
        <v>1</v>
      </c>
    </row>
    <row r="11" spans="2:12" x14ac:dyDescent="0.3">
      <c r="B11" s="113">
        <v>7</v>
      </c>
      <c r="C11" s="118">
        <v>354525</v>
      </c>
      <c r="D11" s="119">
        <v>354525</v>
      </c>
      <c r="E11" s="116" t="b">
        <f t="shared" si="0"/>
        <v>0</v>
      </c>
      <c r="F11" s="116">
        <f t="shared" si="1"/>
        <v>0</v>
      </c>
    </row>
    <row r="12" spans="2:12" x14ac:dyDescent="0.3">
      <c r="B12" s="113">
        <v>8</v>
      </c>
      <c r="C12" s="118">
        <v>797115</v>
      </c>
      <c r="D12" s="119">
        <v>797115</v>
      </c>
      <c r="E12" s="116" t="b">
        <f t="shared" si="0"/>
        <v>0</v>
      </c>
      <c r="F12" s="116">
        <f t="shared" si="1"/>
        <v>0</v>
      </c>
    </row>
    <row r="13" spans="2:12" x14ac:dyDescent="0.3">
      <c r="B13" s="113">
        <v>9</v>
      </c>
      <c r="C13" s="118">
        <v>876641</v>
      </c>
      <c r="D13" s="119">
        <v>876641</v>
      </c>
      <c r="E13" s="116" t="b">
        <f t="shared" si="0"/>
        <v>0</v>
      </c>
      <c r="F13" s="116">
        <f t="shared" si="1"/>
        <v>0</v>
      </c>
    </row>
    <row r="14" spans="2:12" x14ac:dyDescent="0.3">
      <c r="B14" s="113">
        <v>10</v>
      </c>
      <c r="C14" s="118">
        <v>108410</v>
      </c>
      <c r="D14" s="119">
        <v>108410</v>
      </c>
      <c r="E14" s="116" t="b">
        <f t="shared" si="0"/>
        <v>0</v>
      </c>
      <c r="F14" s="116">
        <f t="shared" si="1"/>
        <v>0</v>
      </c>
    </row>
    <row r="15" spans="2:12" x14ac:dyDescent="0.3">
      <c r="B15" s="113">
        <v>11</v>
      </c>
      <c r="C15" s="118">
        <v>727754</v>
      </c>
      <c r="D15" s="119">
        <v>727754</v>
      </c>
      <c r="E15" s="116" t="b">
        <f t="shared" si="0"/>
        <v>0</v>
      </c>
      <c r="F15" s="116">
        <f t="shared" si="1"/>
        <v>0</v>
      </c>
    </row>
    <row r="16" spans="2:12" x14ac:dyDescent="0.3">
      <c r="B16" s="113">
        <v>12</v>
      </c>
      <c r="C16" s="118">
        <v>507748</v>
      </c>
      <c r="D16" s="119">
        <v>507448</v>
      </c>
      <c r="E16" s="116" t="b">
        <f t="shared" si="0"/>
        <v>1</v>
      </c>
      <c r="F16" s="116">
        <f t="shared" si="1"/>
        <v>1</v>
      </c>
    </row>
    <row r="17" spans="2:6" x14ac:dyDescent="0.3">
      <c r="B17" s="113">
        <v>13</v>
      </c>
      <c r="C17" s="118">
        <v>735789</v>
      </c>
      <c r="D17" s="119">
        <v>735788</v>
      </c>
      <c r="E17" s="116" t="b">
        <f t="shared" si="0"/>
        <v>1</v>
      </c>
      <c r="F17" s="116">
        <f t="shared" si="1"/>
        <v>1</v>
      </c>
    </row>
    <row r="18" spans="2:6" x14ac:dyDescent="0.3">
      <c r="B18" s="113">
        <v>14</v>
      </c>
      <c r="C18" s="118">
        <v>773948</v>
      </c>
      <c r="D18" s="119">
        <v>773948</v>
      </c>
      <c r="E18" s="116" t="b">
        <f t="shared" si="0"/>
        <v>0</v>
      </c>
      <c r="F18" s="116">
        <f t="shared" si="1"/>
        <v>0</v>
      </c>
    </row>
    <row r="19" spans="2:6" x14ac:dyDescent="0.3">
      <c r="B19" s="113">
        <v>15</v>
      </c>
      <c r="C19" s="118">
        <v>839896</v>
      </c>
      <c r="D19" s="119">
        <v>839896</v>
      </c>
      <c r="E19" s="116" t="b">
        <f t="shared" si="0"/>
        <v>0</v>
      </c>
      <c r="F19" s="116">
        <f t="shared" si="1"/>
        <v>0</v>
      </c>
    </row>
    <row r="20" spans="2:6" x14ac:dyDescent="0.3">
      <c r="B20" s="113">
        <v>16</v>
      </c>
      <c r="C20" s="118">
        <v>346513</v>
      </c>
      <c r="D20" s="119">
        <v>346513</v>
      </c>
      <c r="E20" s="116" t="b">
        <f t="shared" si="0"/>
        <v>0</v>
      </c>
      <c r="F20" s="116">
        <f t="shared" si="1"/>
        <v>0</v>
      </c>
    </row>
    <row r="21" spans="2:6" x14ac:dyDescent="0.3">
      <c r="B21" s="113">
        <v>17</v>
      </c>
      <c r="C21" s="118">
        <v>217713</v>
      </c>
      <c r="D21" s="119">
        <v>217713</v>
      </c>
      <c r="E21" s="116" t="b">
        <f t="shared" si="0"/>
        <v>0</v>
      </c>
      <c r="F21" s="116">
        <f t="shared" si="1"/>
        <v>0</v>
      </c>
    </row>
    <row r="22" spans="2:6" x14ac:dyDescent="0.3">
      <c r="B22" s="113">
        <v>18</v>
      </c>
      <c r="C22" s="118">
        <v>383994</v>
      </c>
      <c r="D22" s="119">
        <v>383994</v>
      </c>
      <c r="E22" s="116" t="b">
        <f t="shared" si="0"/>
        <v>0</v>
      </c>
      <c r="F22" s="116">
        <f t="shared" si="1"/>
        <v>0</v>
      </c>
    </row>
    <row r="23" spans="2:6" x14ac:dyDescent="0.3">
      <c r="B23" s="113">
        <v>19</v>
      </c>
      <c r="C23" s="118">
        <v>253005</v>
      </c>
      <c r="D23" s="119">
        <v>253005</v>
      </c>
      <c r="E23" s="116" t="b">
        <f t="shared" si="0"/>
        <v>0</v>
      </c>
      <c r="F23" s="116">
        <f t="shared" si="1"/>
        <v>0</v>
      </c>
    </row>
    <row r="24" spans="2:6" x14ac:dyDescent="0.3">
      <c r="B24" s="113">
        <v>20</v>
      </c>
      <c r="C24" s="118">
        <v>655337</v>
      </c>
      <c r="D24" s="119">
        <v>655337</v>
      </c>
      <c r="E24" s="116" t="b">
        <f t="shared" si="0"/>
        <v>0</v>
      </c>
      <c r="F24" s="116">
        <f t="shared" si="1"/>
        <v>0</v>
      </c>
    </row>
    <row r="25" spans="2:6" x14ac:dyDescent="0.3">
      <c r="B25" s="113">
        <v>21</v>
      </c>
      <c r="C25" s="118">
        <v>531983</v>
      </c>
      <c r="D25" s="119">
        <v>531983</v>
      </c>
      <c r="E25" s="116" t="b">
        <f t="shared" si="0"/>
        <v>0</v>
      </c>
      <c r="F25" s="116">
        <f t="shared" si="1"/>
        <v>0</v>
      </c>
    </row>
    <row r="26" spans="2:6" x14ac:dyDescent="0.3">
      <c r="B26" s="113">
        <v>22</v>
      </c>
      <c r="C26" s="118">
        <v>765168</v>
      </c>
      <c r="D26" s="119">
        <v>765168</v>
      </c>
      <c r="E26" s="116" t="b">
        <f t="shared" si="0"/>
        <v>0</v>
      </c>
      <c r="F26" s="116">
        <f t="shared" si="1"/>
        <v>0</v>
      </c>
    </row>
    <row r="27" spans="2:6" x14ac:dyDescent="0.3">
      <c r="B27" s="113">
        <v>23</v>
      </c>
      <c r="C27" s="118">
        <v>830886</v>
      </c>
      <c r="D27" s="119">
        <v>830866</v>
      </c>
      <c r="E27" s="116" t="b">
        <f t="shared" si="0"/>
        <v>1</v>
      </c>
      <c r="F27" s="116">
        <f t="shared" si="1"/>
        <v>1</v>
      </c>
    </row>
    <row r="28" spans="2:6" x14ac:dyDescent="0.3">
      <c r="B28" s="113">
        <v>24</v>
      </c>
      <c r="C28" s="118">
        <v>660180</v>
      </c>
      <c r="D28" s="119">
        <v>660180</v>
      </c>
      <c r="E28" s="116" t="b">
        <f t="shared" si="0"/>
        <v>0</v>
      </c>
      <c r="F28" s="116">
        <f t="shared" si="1"/>
        <v>0</v>
      </c>
    </row>
    <row r="29" spans="2:6" x14ac:dyDescent="0.3">
      <c r="B29" s="113">
        <v>25</v>
      </c>
      <c r="C29" s="118">
        <v>869117</v>
      </c>
      <c r="D29" s="119">
        <v>869117</v>
      </c>
      <c r="E29" s="116" t="b">
        <f t="shared" si="0"/>
        <v>0</v>
      </c>
      <c r="F29" s="116">
        <f t="shared" si="1"/>
        <v>0</v>
      </c>
    </row>
    <row r="30" spans="2:6" x14ac:dyDescent="0.3">
      <c r="B30" s="113">
        <v>26</v>
      </c>
      <c r="C30" s="118">
        <v>758634</v>
      </c>
      <c r="D30" s="119">
        <v>758634</v>
      </c>
      <c r="E30" s="116" t="b">
        <f t="shared" si="0"/>
        <v>0</v>
      </c>
      <c r="F30" s="116">
        <f t="shared" si="1"/>
        <v>0</v>
      </c>
    </row>
    <row r="31" spans="2:6" x14ac:dyDescent="0.3">
      <c r="B31" s="113">
        <v>27</v>
      </c>
      <c r="C31" s="118">
        <v>893053</v>
      </c>
      <c r="D31" s="119">
        <v>893053</v>
      </c>
      <c r="E31" s="116" t="b">
        <f t="shared" si="0"/>
        <v>0</v>
      </c>
      <c r="F31" s="116">
        <f t="shared" si="1"/>
        <v>0</v>
      </c>
    </row>
    <row r="32" spans="2:6" x14ac:dyDescent="0.3">
      <c r="B32" s="113">
        <v>28</v>
      </c>
      <c r="C32" s="118">
        <v>771350</v>
      </c>
      <c r="D32" s="119">
        <v>771350</v>
      </c>
      <c r="E32" s="116" t="b">
        <f t="shared" si="0"/>
        <v>0</v>
      </c>
      <c r="F32" s="116">
        <f t="shared" si="1"/>
        <v>0</v>
      </c>
    </row>
    <row r="33" spans="2:6" x14ac:dyDescent="0.3">
      <c r="B33" s="113">
        <v>29</v>
      </c>
      <c r="C33" s="118">
        <v>463800</v>
      </c>
      <c r="D33" s="119">
        <v>463800</v>
      </c>
      <c r="E33" s="116" t="b">
        <f t="shared" si="0"/>
        <v>0</v>
      </c>
      <c r="F33" s="116">
        <f t="shared" si="1"/>
        <v>0</v>
      </c>
    </row>
    <row r="34" spans="2:6" x14ac:dyDescent="0.3">
      <c r="B34" s="113">
        <v>30</v>
      </c>
      <c r="C34" s="118">
        <v>135495</v>
      </c>
      <c r="D34" s="119">
        <v>135495</v>
      </c>
      <c r="E34" s="116" t="b">
        <f t="shared" si="0"/>
        <v>0</v>
      </c>
      <c r="F34" s="116">
        <f t="shared" si="1"/>
        <v>0</v>
      </c>
    </row>
    <row r="35" spans="2:6" x14ac:dyDescent="0.3">
      <c r="B35" s="113">
        <v>31</v>
      </c>
      <c r="C35" s="118">
        <v>335538</v>
      </c>
      <c r="D35" s="119">
        <v>335538</v>
      </c>
      <c r="E35" s="116" t="b">
        <f t="shared" si="0"/>
        <v>0</v>
      </c>
      <c r="F35" s="116">
        <f t="shared" si="1"/>
        <v>0</v>
      </c>
    </row>
    <row r="36" spans="2:6" x14ac:dyDescent="0.3">
      <c r="B36" s="113">
        <v>32</v>
      </c>
      <c r="C36" s="118">
        <v>839688</v>
      </c>
      <c r="D36" s="119">
        <v>839688</v>
      </c>
      <c r="E36" s="116" t="b">
        <f t="shared" si="0"/>
        <v>0</v>
      </c>
      <c r="F36" s="116">
        <f t="shared" si="1"/>
        <v>0</v>
      </c>
    </row>
    <row r="37" spans="2:6" x14ac:dyDescent="0.3">
      <c r="B37" s="113">
        <v>33</v>
      </c>
      <c r="C37" s="118">
        <v>861184</v>
      </c>
      <c r="D37" s="119">
        <v>861184</v>
      </c>
      <c r="E37" s="116" t="b">
        <f t="shared" si="0"/>
        <v>0</v>
      </c>
      <c r="F37" s="116">
        <f t="shared" si="1"/>
        <v>0</v>
      </c>
    </row>
    <row r="38" spans="2:6" x14ac:dyDescent="0.3">
      <c r="B38" s="113">
        <v>34</v>
      </c>
      <c r="C38" s="118">
        <v>333481</v>
      </c>
      <c r="D38" s="119">
        <v>333481</v>
      </c>
      <c r="E38" s="116" t="b">
        <f t="shared" si="0"/>
        <v>0</v>
      </c>
      <c r="F38" s="116">
        <f t="shared" si="1"/>
        <v>0</v>
      </c>
    </row>
    <row r="39" spans="2:6" x14ac:dyDescent="0.3">
      <c r="B39" s="113">
        <v>35</v>
      </c>
      <c r="C39" s="118">
        <v>339291</v>
      </c>
      <c r="D39" s="119">
        <v>339291</v>
      </c>
      <c r="E39" s="116" t="b">
        <f t="shared" si="0"/>
        <v>0</v>
      </c>
      <c r="F39" s="116">
        <f t="shared" si="1"/>
        <v>0</v>
      </c>
    </row>
    <row r="40" spans="2:6" x14ac:dyDescent="0.3">
      <c r="B40" s="113">
        <v>36</v>
      </c>
      <c r="C40" s="118">
        <v>625839</v>
      </c>
      <c r="D40" s="119">
        <v>625839</v>
      </c>
      <c r="E40" s="116" t="b">
        <f t="shared" si="0"/>
        <v>0</v>
      </c>
      <c r="F40" s="116">
        <f t="shared" si="1"/>
        <v>0</v>
      </c>
    </row>
    <row r="41" spans="2:6" x14ac:dyDescent="0.3">
      <c r="B41" s="113">
        <v>37</v>
      </c>
      <c r="C41" s="118">
        <v>697561</v>
      </c>
      <c r="D41" s="119">
        <v>697561</v>
      </c>
      <c r="E41" s="116" t="b">
        <f t="shared" si="0"/>
        <v>0</v>
      </c>
      <c r="F41" s="116">
        <f t="shared" si="1"/>
        <v>0</v>
      </c>
    </row>
    <row r="42" spans="2:6" x14ac:dyDescent="0.3">
      <c r="B42" s="113">
        <v>38</v>
      </c>
      <c r="C42" s="118">
        <v>507212</v>
      </c>
      <c r="D42" s="119">
        <v>507212</v>
      </c>
      <c r="E42" s="116" t="b">
        <f t="shared" si="0"/>
        <v>0</v>
      </c>
      <c r="F42" s="116">
        <f t="shared" si="1"/>
        <v>0</v>
      </c>
    </row>
    <row r="43" spans="2:6" x14ac:dyDescent="0.3">
      <c r="B43" s="113">
        <v>39</v>
      </c>
      <c r="C43" s="118">
        <v>435349</v>
      </c>
      <c r="D43" s="119">
        <v>435349</v>
      </c>
      <c r="E43" s="116" t="b">
        <f t="shared" si="0"/>
        <v>0</v>
      </c>
      <c r="F43" s="116">
        <f t="shared" si="1"/>
        <v>0</v>
      </c>
    </row>
    <row r="44" spans="2:6" x14ac:dyDescent="0.3">
      <c r="B44" s="113">
        <v>40</v>
      </c>
      <c r="C44" s="118">
        <v>348401</v>
      </c>
      <c r="D44" s="119">
        <v>348401</v>
      </c>
      <c r="E44" s="116" t="b">
        <f t="shared" si="0"/>
        <v>0</v>
      </c>
      <c r="F44" s="116">
        <f t="shared" si="1"/>
        <v>0</v>
      </c>
    </row>
    <row r="45" spans="2:6" x14ac:dyDescent="0.3">
      <c r="B45" s="113">
        <v>41</v>
      </c>
      <c r="C45" s="118">
        <v>237335</v>
      </c>
      <c r="D45" s="119">
        <v>237335</v>
      </c>
      <c r="E45" s="116" t="b">
        <f t="shared" si="0"/>
        <v>0</v>
      </c>
      <c r="F45" s="116">
        <f t="shared" si="1"/>
        <v>0</v>
      </c>
    </row>
    <row r="46" spans="2:6" x14ac:dyDescent="0.3">
      <c r="B46" s="113">
        <v>42</v>
      </c>
      <c r="C46" s="118">
        <v>405507</v>
      </c>
      <c r="D46" s="119">
        <v>405507</v>
      </c>
      <c r="E46" s="116" t="b">
        <f t="shared" si="0"/>
        <v>0</v>
      </c>
      <c r="F46" s="116">
        <f t="shared" si="1"/>
        <v>0</v>
      </c>
    </row>
    <row r="47" spans="2:6" x14ac:dyDescent="0.3">
      <c r="B47" s="113">
        <v>43</v>
      </c>
      <c r="C47" s="118">
        <v>387023</v>
      </c>
      <c r="D47" s="119">
        <v>387023</v>
      </c>
      <c r="E47" s="116" t="b">
        <f t="shared" si="0"/>
        <v>0</v>
      </c>
      <c r="F47" s="116">
        <f t="shared" si="1"/>
        <v>0</v>
      </c>
    </row>
    <row r="48" spans="2:6" x14ac:dyDescent="0.3">
      <c r="B48" s="113">
        <v>44</v>
      </c>
      <c r="C48" s="118">
        <v>866138</v>
      </c>
      <c r="D48" s="119">
        <v>866138</v>
      </c>
      <c r="E48" s="116" t="b">
        <f t="shared" si="0"/>
        <v>0</v>
      </c>
      <c r="F48" s="116">
        <f t="shared" si="1"/>
        <v>0</v>
      </c>
    </row>
    <row r="49" spans="2:6" x14ac:dyDescent="0.3">
      <c r="B49" s="113">
        <v>45</v>
      </c>
      <c r="C49" s="118">
        <v>384823</v>
      </c>
      <c r="D49" s="119">
        <v>384823</v>
      </c>
      <c r="E49" s="116" t="b">
        <f t="shared" si="0"/>
        <v>0</v>
      </c>
      <c r="F49" s="116">
        <f t="shared" si="1"/>
        <v>0</v>
      </c>
    </row>
    <row r="50" spans="2:6" x14ac:dyDescent="0.3">
      <c r="B50" s="113">
        <v>46</v>
      </c>
      <c r="C50" s="118">
        <v>804961</v>
      </c>
      <c r="D50" s="119">
        <v>804961</v>
      </c>
      <c r="E50" s="116" t="b">
        <f t="shared" si="0"/>
        <v>0</v>
      </c>
      <c r="F50" s="116">
        <f t="shared" si="1"/>
        <v>0</v>
      </c>
    </row>
    <row r="51" spans="2:6" x14ac:dyDescent="0.3">
      <c r="B51" s="113">
        <v>47</v>
      </c>
      <c r="C51" s="118">
        <v>667083</v>
      </c>
      <c r="D51" s="119">
        <v>667083</v>
      </c>
      <c r="E51" s="116" t="b">
        <f t="shared" si="0"/>
        <v>0</v>
      </c>
      <c r="F51" s="116">
        <f t="shared" si="1"/>
        <v>0</v>
      </c>
    </row>
    <row r="52" spans="2:6" x14ac:dyDescent="0.3">
      <c r="B52" s="113">
        <v>48</v>
      </c>
      <c r="C52" s="118">
        <v>566076</v>
      </c>
      <c r="D52" s="119">
        <v>566076</v>
      </c>
      <c r="E52" s="116" t="b">
        <f t="shared" si="0"/>
        <v>0</v>
      </c>
      <c r="F52" s="116">
        <f t="shared" si="1"/>
        <v>0</v>
      </c>
    </row>
    <row r="53" spans="2:6" x14ac:dyDescent="0.3">
      <c r="B53" s="113">
        <v>49</v>
      </c>
      <c r="C53" s="118">
        <v>699007</v>
      </c>
      <c r="D53" s="119">
        <v>699007</v>
      </c>
      <c r="E53" s="116" t="b">
        <f t="shared" si="0"/>
        <v>0</v>
      </c>
      <c r="F53" s="116">
        <f t="shared" si="1"/>
        <v>0</v>
      </c>
    </row>
    <row r="54" spans="2:6" x14ac:dyDescent="0.3">
      <c r="B54" s="113">
        <v>50</v>
      </c>
      <c r="C54" s="118">
        <v>273884</v>
      </c>
      <c r="D54" s="119">
        <v>273884</v>
      </c>
      <c r="E54" s="116" t="b">
        <f t="shared" si="0"/>
        <v>0</v>
      </c>
      <c r="F54" s="116">
        <f t="shared" si="1"/>
        <v>0</v>
      </c>
    </row>
    <row r="55" spans="2:6" x14ac:dyDescent="0.3">
      <c r="B55" s="113">
        <v>51</v>
      </c>
      <c r="C55" s="118">
        <v>641324</v>
      </c>
      <c r="D55" s="119">
        <v>641324</v>
      </c>
      <c r="E55" s="116" t="b">
        <f t="shared" si="0"/>
        <v>0</v>
      </c>
      <c r="F55" s="116">
        <f t="shared" si="1"/>
        <v>0</v>
      </c>
    </row>
    <row r="56" spans="2:6" x14ac:dyDescent="0.3">
      <c r="B56" s="113">
        <v>52</v>
      </c>
      <c r="C56" s="118">
        <v>897570</v>
      </c>
      <c r="D56" s="119">
        <v>897570</v>
      </c>
      <c r="E56" s="116" t="b">
        <f t="shared" si="0"/>
        <v>0</v>
      </c>
      <c r="F56" s="116">
        <f t="shared" si="1"/>
        <v>0</v>
      </c>
    </row>
    <row r="57" spans="2:6" x14ac:dyDescent="0.3">
      <c r="B57" s="113">
        <v>53</v>
      </c>
      <c r="C57" s="118">
        <v>862898</v>
      </c>
      <c r="D57" s="119">
        <v>862898</v>
      </c>
      <c r="E57" s="116" t="b">
        <f t="shared" si="0"/>
        <v>0</v>
      </c>
      <c r="F57" s="116">
        <f t="shared" si="1"/>
        <v>0</v>
      </c>
    </row>
    <row r="58" spans="2:6" x14ac:dyDescent="0.3">
      <c r="B58" s="113">
        <v>54</v>
      </c>
      <c r="C58" s="118">
        <v>513939</v>
      </c>
      <c r="D58" s="119">
        <v>513939</v>
      </c>
      <c r="E58" s="116" t="b">
        <f t="shared" si="0"/>
        <v>0</v>
      </c>
      <c r="F58" s="116">
        <f t="shared" si="1"/>
        <v>0</v>
      </c>
    </row>
    <row r="59" spans="2:6" x14ac:dyDescent="0.3">
      <c r="B59" s="113">
        <v>55</v>
      </c>
      <c r="C59" s="118">
        <v>188160</v>
      </c>
      <c r="D59" s="119">
        <v>188160</v>
      </c>
      <c r="E59" s="116" t="b">
        <f t="shared" si="0"/>
        <v>0</v>
      </c>
      <c r="F59" s="116">
        <f t="shared" si="1"/>
        <v>0</v>
      </c>
    </row>
    <row r="60" spans="2:6" x14ac:dyDescent="0.3">
      <c r="B60" s="113">
        <v>56</v>
      </c>
      <c r="C60" s="118">
        <v>431246</v>
      </c>
      <c r="D60" s="119">
        <v>431246</v>
      </c>
      <c r="E60" s="116" t="b">
        <f t="shared" si="0"/>
        <v>0</v>
      </c>
      <c r="F60" s="116">
        <f t="shared" si="1"/>
        <v>0</v>
      </c>
    </row>
    <row r="61" spans="2:6" x14ac:dyDescent="0.3">
      <c r="B61" s="113">
        <v>57</v>
      </c>
      <c r="C61" s="118">
        <v>476563</v>
      </c>
      <c r="D61" s="119">
        <v>476563</v>
      </c>
      <c r="E61" s="116" t="b">
        <f t="shared" si="0"/>
        <v>0</v>
      </c>
      <c r="F61" s="116">
        <f t="shared" si="1"/>
        <v>0</v>
      </c>
    </row>
    <row r="62" spans="2:6" x14ac:dyDescent="0.3">
      <c r="B62" s="113">
        <v>58</v>
      </c>
      <c r="C62" s="118">
        <v>235018</v>
      </c>
      <c r="D62" s="119">
        <v>235018</v>
      </c>
      <c r="E62" s="116" t="b">
        <f t="shared" si="0"/>
        <v>0</v>
      </c>
      <c r="F62" s="116">
        <f t="shared" si="1"/>
        <v>0</v>
      </c>
    </row>
    <row r="63" spans="2:6" x14ac:dyDescent="0.3">
      <c r="B63" s="113">
        <v>59</v>
      </c>
      <c r="C63" s="118">
        <v>820823</v>
      </c>
      <c r="D63" s="119">
        <v>820823</v>
      </c>
      <c r="E63" s="116" t="b">
        <f t="shared" si="0"/>
        <v>0</v>
      </c>
      <c r="F63" s="116">
        <f t="shared" si="1"/>
        <v>0</v>
      </c>
    </row>
    <row r="64" spans="2:6" x14ac:dyDescent="0.3">
      <c r="B64" s="113">
        <v>60</v>
      </c>
      <c r="C64" s="118">
        <v>809708</v>
      </c>
      <c r="D64" s="119">
        <v>809708</v>
      </c>
      <c r="E64" s="116" t="b">
        <f t="shared" si="0"/>
        <v>0</v>
      </c>
      <c r="F64" s="116">
        <f t="shared" si="1"/>
        <v>0</v>
      </c>
    </row>
    <row r="65" spans="2:6" x14ac:dyDescent="0.3">
      <c r="B65" s="113">
        <v>61</v>
      </c>
      <c r="C65" s="118">
        <v>174344</v>
      </c>
      <c r="D65" s="119">
        <v>174344</v>
      </c>
      <c r="E65" s="116" t="b">
        <f t="shared" si="0"/>
        <v>0</v>
      </c>
      <c r="F65" s="116">
        <f t="shared" si="1"/>
        <v>0</v>
      </c>
    </row>
    <row r="66" spans="2:6" x14ac:dyDescent="0.3">
      <c r="B66" s="113">
        <v>62</v>
      </c>
      <c r="C66" s="118">
        <v>642232</v>
      </c>
      <c r="D66" s="119">
        <v>642232</v>
      </c>
      <c r="E66" s="116" t="b">
        <f t="shared" si="0"/>
        <v>0</v>
      </c>
      <c r="F66" s="116">
        <f t="shared" si="1"/>
        <v>0</v>
      </c>
    </row>
    <row r="67" spans="2:6" x14ac:dyDescent="0.3">
      <c r="B67" s="113">
        <v>63</v>
      </c>
      <c r="C67" s="118">
        <v>261538</v>
      </c>
      <c r="D67" s="119">
        <v>261538</v>
      </c>
      <c r="E67" s="116" t="b">
        <f t="shared" si="0"/>
        <v>0</v>
      </c>
      <c r="F67" s="116">
        <f t="shared" si="1"/>
        <v>0</v>
      </c>
    </row>
    <row r="68" spans="2:6" x14ac:dyDescent="0.3">
      <c r="B68" s="113">
        <v>64</v>
      </c>
      <c r="C68" s="118">
        <v>568312</v>
      </c>
      <c r="D68" s="119">
        <v>568312</v>
      </c>
      <c r="E68" s="116" t="b">
        <f t="shared" si="0"/>
        <v>0</v>
      </c>
      <c r="F68" s="116">
        <f t="shared" si="1"/>
        <v>0</v>
      </c>
    </row>
    <row r="69" spans="2:6" x14ac:dyDescent="0.3">
      <c r="B69" s="113">
        <v>65</v>
      </c>
      <c r="C69" s="118">
        <v>753630</v>
      </c>
      <c r="D69" s="119">
        <v>753630</v>
      </c>
      <c r="E69" s="116" t="b">
        <f t="shared" si="0"/>
        <v>0</v>
      </c>
      <c r="F69" s="116">
        <f t="shared" si="1"/>
        <v>0</v>
      </c>
    </row>
    <row r="70" spans="2:6" x14ac:dyDescent="0.3">
      <c r="B70" s="113">
        <v>66</v>
      </c>
      <c r="C70" s="118">
        <v>894249</v>
      </c>
      <c r="D70" s="119">
        <v>894249</v>
      </c>
      <c r="E70" s="116" t="b">
        <f t="shared" ref="E70:E133" si="2">D70&lt;&gt;C70</f>
        <v>0</v>
      </c>
      <c r="F70" s="116">
        <f t="shared" ref="F70:F133" si="3">--(C70&lt;&gt;D70)</f>
        <v>0</v>
      </c>
    </row>
    <row r="71" spans="2:6" x14ac:dyDescent="0.3">
      <c r="B71" s="113">
        <v>67</v>
      </c>
      <c r="C71" s="118">
        <v>531487</v>
      </c>
      <c r="D71" s="119">
        <v>531487</v>
      </c>
      <c r="E71" s="116" t="b">
        <f t="shared" si="2"/>
        <v>0</v>
      </c>
      <c r="F71" s="116">
        <f t="shared" si="3"/>
        <v>0</v>
      </c>
    </row>
    <row r="72" spans="2:6" x14ac:dyDescent="0.3">
      <c r="B72" s="113">
        <v>68</v>
      </c>
      <c r="C72" s="118">
        <v>858850</v>
      </c>
      <c r="D72" s="119">
        <v>858850</v>
      </c>
      <c r="E72" s="116" t="b">
        <f t="shared" si="2"/>
        <v>0</v>
      </c>
      <c r="F72" s="116">
        <f t="shared" si="3"/>
        <v>0</v>
      </c>
    </row>
    <row r="73" spans="2:6" x14ac:dyDescent="0.3">
      <c r="B73" s="113">
        <v>69</v>
      </c>
      <c r="C73" s="118">
        <v>355769</v>
      </c>
      <c r="D73" s="119">
        <v>355769</v>
      </c>
      <c r="E73" s="116" t="b">
        <f t="shared" si="2"/>
        <v>0</v>
      </c>
      <c r="F73" s="116">
        <f t="shared" si="3"/>
        <v>0</v>
      </c>
    </row>
    <row r="74" spans="2:6" x14ac:dyDescent="0.3">
      <c r="B74" s="113">
        <v>70</v>
      </c>
      <c r="C74" s="118">
        <v>131712</v>
      </c>
      <c r="D74" s="119">
        <v>131712</v>
      </c>
      <c r="E74" s="116" t="b">
        <f t="shared" si="2"/>
        <v>0</v>
      </c>
      <c r="F74" s="116">
        <f t="shared" si="3"/>
        <v>0</v>
      </c>
    </row>
    <row r="75" spans="2:6" x14ac:dyDescent="0.3">
      <c r="B75" s="113">
        <v>71</v>
      </c>
      <c r="C75" s="118">
        <v>493220</v>
      </c>
      <c r="D75" s="119">
        <v>493220</v>
      </c>
      <c r="E75" s="116" t="b">
        <f t="shared" si="2"/>
        <v>0</v>
      </c>
      <c r="F75" s="116">
        <f t="shared" si="3"/>
        <v>0</v>
      </c>
    </row>
    <row r="76" spans="2:6" x14ac:dyDescent="0.3">
      <c r="B76" s="113">
        <v>72</v>
      </c>
      <c r="C76" s="118">
        <v>682632</v>
      </c>
      <c r="D76" s="119">
        <v>682632</v>
      </c>
      <c r="E76" s="116" t="b">
        <f t="shared" si="2"/>
        <v>0</v>
      </c>
      <c r="F76" s="116">
        <f t="shared" si="3"/>
        <v>0</v>
      </c>
    </row>
    <row r="77" spans="2:6" x14ac:dyDescent="0.3">
      <c r="B77" s="113">
        <v>73</v>
      </c>
      <c r="C77" s="118">
        <v>846198</v>
      </c>
      <c r="D77" s="119">
        <v>846198</v>
      </c>
      <c r="E77" s="116" t="b">
        <f t="shared" si="2"/>
        <v>0</v>
      </c>
      <c r="F77" s="116">
        <f t="shared" si="3"/>
        <v>0</v>
      </c>
    </row>
    <row r="78" spans="2:6" x14ac:dyDescent="0.3">
      <c r="B78" s="113">
        <v>74</v>
      </c>
      <c r="C78" s="118">
        <v>280473</v>
      </c>
      <c r="D78" s="119">
        <v>280473</v>
      </c>
      <c r="E78" s="116" t="b">
        <f t="shared" si="2"/>
        <v>0</v>
      </c>
      <c r="F78" s="116">
        <f t="shared" si="3"/>
        <v>0</v>
      </c>
    </row>
    <row r="79" spans="2:6" x14ac:dyDescent="0.3">
      <c r="B79" s="113">
        <v>75</v>
      </c>
      <c r="C79" s="118">
        <v>493700</v>
      </c>
      <c r="D79" s="119">
        <v>493700</v>
      </c>
      <c r="E79" s="116" t="b">
        <f t="shared" si="2"/>
        <v>0</v>
      </c>
      <c r="F79" s="116">
        <f t="shared" si="3"/>
        <v>0</v>
      </c>
    </row>
    <row r="80" spans="2:6" x14ac:dyDescent="0.3">
      <c r="B80" s="113">
        <v>76</v>
      </c>
      <c r="C80" s="118">
        <v>295893</v>
      </c>
      <c r="D80" s="119">
        <v>295893</v>
      </c>
      <c r="E80" s="116" t="b">
        <f t="shared" si="2"/>
        <v>0</v>
      </c>
      <c r="F80" s="116">
        <f t="shared" si="3"/>
        <v>0</v>
      </c>
    </row>
    <row r="81" spans="2:6" x14ac:dyDescent="0.3">
      <c r="B81" s="113">
        <v>77</v>
      </c>
      <c r="C81" s="118">
        <v>152235</v>
      </c>
      <c r="D81" s="119">
        <v>152235</v>
      </c>
      <c r="E81" s="116" t="b">
        <f t="shared" si="2"/>
        <v>0</v>
      </c>
      <c r="F81" s="116">
        <f t="shared" si="3"/>
        <v>0</v>
      </c>
    </row>
    <row r="82" spans="2:6" x14ac:dyDescent="0.3">
      <c r="B82" s="113">
        <v>78</v>
      </c>
      <c r="C82" s="118">
        <v>548077</v>
      </c>
      <c r="D82" s="119">
        <v>548077</v>
      </c>
      <c r="E82" s="116" t="b">
        <f t="shared" si="2"/>
        <v>0</v>
      </c>
      <c r="F82" s="116">
        <f t="shared" si="3"/>
        <v>0</v>
      </c>
    </row>
    <row r="83" spans="2:6" x14ac:dyDescent="0.3">
      <c r="B83" s="113">
        <v>79</v>
      </c>
      <c r="C83" s="118">
        <v>599703</v>
      </c>
      <c r="D83" s="119">
        <v>599703</v>
      </c>
      <c r="E83" s="116" t="b">
        <f t="shared" si="2"/>
        <v>0</v>
      </c>
      <c r="F83" s="116">
        <f t="shared" si="3"/>
        <v>0</v>
      </c>
    </row>
    <row r="84" spans="2:6" x14ac:dyDescent="0.3">
      <c r="B84" s="113">
        <v>80</v>
      </c>
      <c r="C84" s="118">
        <v>256217</v>
      </c>
      <c r="D84" s="119">
        <v>256217</v>
      </c>
      <c r="E84" s="116" t="b">
        <f t="shared" si="2"/>
        <v>0</v>
      </c>
      <c r="F84" s="116">
        <f t="shared" si="3"/>
        <v>0</v>
      </c>
    </row>
    <row r="85" spans="2:6" x14ac:dyDescent="0.3">
      <c r="B85" s="113">
        <v>81</v>
      </c>
      <c r="C85" s="118">
        <v>691852</v>
      </c>
      <c r="D85" s="119">
        <v>691852</v>
      </c>
      <c r="E85" s="116" t="b">
        <f t="shared" si="2"/>
        <v>0</v>
      </c>
      <c r="F85" s="116">
        <f t="shared" si="3"/>
        <v>0</v>
      </c>
    </row>
    <row r="86" spans="2:6" x14ac:dyDescent="0.3">
      <c r="B86" s="113">
        <v>82</v>
      </c>
      <c r="C86" s="118">
        <v>868014</v>
      </c>
      <c r="D86" s="119">
        <v>868014</v>
      </c>
      <c r="E86" s="116" t="b">
        <f t="shared" si="2"/>
        <v>0</v>
      </c>
      <c r="F86" s="116">
        <f t="shared" si="3"/>
        <v>0</v>
      </c>
    </row>
    <row r="87" spans="2:6" x14ac:dyDescent="0.3">
      <c r="B87" s="113">
        <v>83</v>
      </c>
      <c r="C87" s="118">
        <v>342151</v>
      </c>
      <c r="D87" s="119">
        <v>342151</v>
      </c>
      <c r="E87" s="116" t="b">
        <f t="shared" si="2"/>
        <v>0</v>
      </c>
      <c r="F87" s="116">
        <f t="shared" si="3"/>
        <v>0</v>
      </c>
    </row>
    <row r="88" spans="2:6" x14ac:dyDescent="0.3">
      <c r="B88" s="113">
        <v>84</v>
      </c>
      <c r="C88" s="118">
        <v>686146</v>
      </c>
      <c r="D88" s="119">
        <v>686146</v>
      </c>
      <c r="E88" s="116" t="b">
        <f t="shared" si="2"/>
        <v>0</v>
      </c>
      <c r="F88" s="116">
        <f t="shared" si="3"/>
        <v>0</v>
      </c>
    </row>
    <row r="89" spans="2:6" x14ac:dyDescent="0.3">
      <c r="B89" s="113">
        <v>85</v>
      </c>
      <c r="C89" s="118">
        <v>689290</v>
      </c>
      <c r="D89" s="119">
        <v>689290</v>
      </c>
      <c r="E89" s="116" t="b">
        <f t="shared" si="2"/>
        <v>0</v>
      </c>
      <c r="F89" s="116">
        <f t="shared" si="3"/>
        <v>0</v>
      </c>
    </row>
    <row r="90" spans="2:6" x14ac:dyDescent="0.3">
      <c r="B90" s="113">
        <v>86</v>
      </c>
      <c r="C90" s="118">
        <v>865084</v>
      </c>
      <c r="D90" s="119">
        <v>865084</v>
      </c>
      <c r="E90" s="116" t="b">
        <f t="shared" si="2"/>
        <v>0</v>
      </c>
      <c r="F90" s="116">
        <f t="shared" si="3"/>
        <v>0</v>
      </c>
    </row>
    <row r="91" spans="2:6" x14ac:dyDescent="0.3">
      <c r="B91" s="113">
        <v>87</v>
      </c>
      <c r="C91" s="118">
        <v>333690</v>
      </c>
      <c r="D91" s="119">
        <v>333690</v>
      </c>
      <c r="E91" s="116" t="b">
        <f t="shared" si="2"/>
        <v>0</v>
      </c>
      <c r="F91" s="116">
        <f t="shared" si="3"/>
        <v>0</v>
      </c>
    </row>
    <row r="92" spans="2:6" x14ac:dyDescent="0.3">
      <c r="B92" s="113">
        <v>88</v>
      </c>
      <c r="C92" s="118">
        <v>832279</v>
      </c>
      <c r="D92" s="119">
        <v>832279</v>
      </c>
      <c r="E92" s="116" t="b">
        <f t="shared" si="2"/>
        <v>0</v>
      </c>
      <c r="F92" s="116">
        <f t="shared" si="3"/>
        <v>0</v>
      </c>
    </row>
    <row r="93" spans="2:6" x14ac:dyDescent="0.3">
      <c r="B93" s="113">
        <v>89</v>
      </c>
      <c r="C93" s="118">
        <v>623415</v>
      </c>
      <c r="D93" s="119">
        <v>623415</v>
      </c>
      <c r="E93" s="116" t="b">
        <f t="shared" si="2"/>
        <v>0</v>
      </c>
      <c r="F93" s="116">
        <f t="shared" si="3"/>
        <v>0</v>
      </c>
    </row>
    <row r="94" spans="2:6" x14ac:dyDescent="0.3">
      <c r="B94" s="113">
        <v>90</v>
      </c>
      <c r="C94" s="118">
        <v>873926</v>
      </c>
      <c r="D94" s="119">
        <v>873926</v>
      </c>
      <c r="E94" s="116" t="b">
        <f t="shared" si="2"/>
        <v>0</v>
      </c>
      <c r="F94" s="116">
        <f t="shared" si="3"/>
        <v>0</v>
      </c>
    </row>
    <row r="95" spans="2:6" x14ac:dyDescent="0.3">
      <c r="B95" s="113">
        <v>91</v>
      </c>
      <c r="C95" s="118">
        <v>565172</v>
      </c>
      <c r="D95" s="119">
        <v>565172</v>
      </c>
      <c r="E95" s="116" t="b">
        <f t="shared" si="2"/>
        <v>0</v>
      </c>
      <c r="F95" s="116">
        <f t="shared" si="3"/>
        <v>0</v>
      </c>
    </row>
    <row r="96" spans="2:6" x14ac:dyDescent="0.3">
      <c r="B96" s="113">
        <v>92</v>
      </c>
      <c r="C96" s="118">
        <v>377253</v>
      </c>
      <c r="D96" s="119">
        <v>377253</v>
      </c>
      <c r="E96" s="116" t="b">
        <f t="shared" si="2"/>
        <v>0</v>
      </c>
      <c r="F96" s="116">
        <f t="shared" si="3"/>
        <v>0</v>
      </c>
    </row>
    <row r="97" spans="2:6" x14ac:dyDescent="0.3">
      <c r="B97" s="113">
        <v>93</v>
      </c>
      <c r="C97" s="118">
        <v>801112</v>
      </c>
      <c r="D97" s="119">
        <v>801112</v>
      </c>
      <c r="E97" s="116" t="b">
        <f t="shared" si="2"/>
        <v>0</v>
      </c>
      <c r="F97" s="116">
        <f t="shared" si="3"/>
        <v>0</v>
      </c>
    </row>
    <row r="98" spans="2:6" x14ac:dyDescent="0.3">
      <c r="B98" s="113">
        <v>94</v>
      </c>
      <c r="C98" s="118">
        <v>728360</v>
      </c>
      <c r="D98" s="119">
        <v>728360</v>
      </c>
      <c r="E98" s="116" t="b">
        <f t="shared" si="2"/>
        <v>0</v>
      </c>
      <c r="F98" s="116">
        <f t="shared" si="3"/>
        <v>0</v>
      </c>
    </row>
    <row r="99" spans="2:6" x14ac:dyDescent="0.3">
      <c r="B99" s="113">
        <v>95</v>
      </c>
      <c r="C99" s="118">
        <v>430447</v>
      </c>
      <c r="D99" s="119">
        <v>430447</v>
      </c>
      <c r="E99" s="116" t="b">
        <f t="shared" si="2"/>
        <v>0</v>
      </c>
      <c r="F99" s="116">
        <f t="shared" si="3"/>
        <v>0</v>
      </c>
    </row>
    <row r="100" spans="2:6" x14ac:dyDescent="0.3">
      <c r="B100" s="113">
        <v>96</v>
      </c>
      <c r="C100" s="118">
        <v>828815</v>
      </c>
      <c r="D100" s="119">
        <v>828815</v>
      </c>
      <c r="E100" s="116" t="b">
        <f t="shared" si="2"/>
        <v>0</v>
      </c>
      <c r="F100" s="116">
        <f t="shared" si="3"/>
        <v>0</v>
      </c>
    </row>
    <row r="101" spans="2:6" x14ac:dyDescent="0.3">
      <c r="B101" s="113">
        <v>97</v>
      </c>
      <c r="C101" s="118">
        <v>205385</v>
      </c>
      <c r="D101" s="119">
        <v>205385</v>
      </c>
      <c r="E101" s="116" t="b">
        <f t="shared" si="2"/>
        <v>0</v>
      </c>
      <c r="F101" s="116">
        <f t="shared" si="3"/>
        <v>0</v>
      </c>
    </row>
    <row r="102" spans="2:6" x14ac:dyDescent="0.3">
      <c r="B102" s="113">
        <v>98</v>
      </c>
      <c r="C102" s="118">
        <v>900519</v>
      </c>
      <c r="D102" s="119">
        <v>900519</v>
      </c>
      <c r="E102" s="116" t="b">
        <f t="shared" si="2"/>
        <v>0</v>
      </c>
      <c r="F102" s="116">
        <f t="shared" si="3"/>
        <v>0</v>
      </c>
    </row>
    <row r="103" spans="2:6" x14ac:dyDescent="0.3">
      <c r="B103" s="113">
        <v>99</v>
      </c>
      <c r="C103" s="118">
        <v>193484</v>
      </c>
      <c r="D103" s="119">
        <v>193484</v>
      </c>
      <c r="E103" s="116" t="b">
        <f t="shared" si="2"/>
        <v>0</v>
      </c>
      <c r="F103" s="116">
        <f t="shared" si="3"/>
        <v>0</v>
      </c>
    </row>
    <row r="104" spans="2:6" x14ac:dyDescent="0.3">
      <c r="B104" s="113">
        <v>100</v>
      </c>
      <c r="C104" s="118">
        <v>515023</v>
      </c>
      <c r="D104" s="119">
        <v>515023</v>
      </c>
      <c r="E104" s="116" t="b">
        <f t="shared" si="2"/>
        <v>0</v>
      </c>
      <c r="F104" s="116">
        <f t="shared" si="3"/>
        <v>0</v>
      </c>
    </row>
    <row r="105" spans="2:6" x14ac:dyDescent="0.3">
      <c r="B105" s="113">
        <v>101</v>
      </c>
      <c r="C105" s="118">
        <v>130983</v>
      </c>
      <c r="D105" s="119">
        <v>130983</v>
      </c>
      <c r="E105" s="116" t="b">
        <f t="shared" si="2"/>
        <v>0</v>
      </c>
      <c r="F105" s="116">
        <f t="shared" si="3"/>
        <v>0</v>
      </c>
    </row>
    <row r="106" spans="2:6" x14ac:dyDescent="0.3">
      <c r="B106" s="113">
        <v>102</v>
      </c>
      <c r="C106" s="118">
        <v>799922</v>
      </c>
      <c r="D106" s="119">
        <v>799922</v>
      </c>
      <c r="E106" s="116" t="b">
        <f t="shared" si="2"/>
        <v>0</v>
      </c>
      <c r="F106" s="116">
        <f t="shared" si="3"/>
        <v>0</v>
      </c>
    </row>
    <row r="107" spans="2:6" x14ac:dyDescent="0.3">
      <c r="B107" s="113">
        <v>103</v>
      </c>
      <c r="C107" s="118">
        <v>111691</v>
      </c>
      <c r="D107" s="119">
        <v>111691</v>
      </c>
      <c r="E107" s="116" t="b">
        <f t="shared" si="2"/>
        <v>0</v>
      </c>
      <c r="F107" s="116">
        <f t="shared" si="3"/>
        <v>0</v>
      </c>
    </row>
    <row r="108" spans="2:6" x14ac:dyDescent="0.3">
      <c r="B108" s="113">
        <v>104</v>
      </c>
      <c r="C108" s="118">
        <v>568623</v>
      </c>
      <c r="D108" s="119">
        <v>568623</v>
      </c>
      <c r="E108" s="116" t="b">
        <f t="shared" si="2"/>
        <v>0</v>
      </c>
      <c r="F108" s="116">
        <f t="shared" si="3"/>
        <v>0</v>
      </c>
    </row>
    <row r="109" spans="2:6" x14ac:dyDescent="0.3">
      <c r="B109" s="113">
        <v>105</v>
      </c>
      <c r="C109" s="118">
        <v>622476</v>
      </c>
      <c r="D109" s="119">
        <v>622476</v>
      </c>
      <c r="E109" s="116" t="b">
        <f t="shared" si="2"/>
        <v>0</v>
      </c>
      <c r="F109" s="116">
        <f t="shared" si="3"/>
        <v>0</v>
      </c>
    </row>
    <row r="110" spans="2:6" x14ac:dyDescent="0.3">
      <c r="B110" s="113">
        <v>106</v>
      </c>
      <c r="C110" s="118">
        <v>537201</v>
      </c>
      <c r="D110" s="119">
        <v>537201</v>
      </c>
      <c r="E110" s="116" t="b">
        <f t="shared" si="2"/>
        <v>0</v>
      </c>
      <c r="F110" s="116">
        <f t="shared" si="3"/>
        <v>0</v>
      </c>
    </row>
    <row r="111" spans="2:6" x14ac:dyDescent="0.3">
      <c r="B111" s="113">
        <v>107</v>
      </c>
      <c r="C111" s="118">
        <v>701807</v>
      </c>
      <c r="D111" s="119">
        <v>701807</v>
      </c>
      <c r="E111" s="116" t="b">
        <f t="shared" si="2"/>
        <v>0</v>
      </c>
      <c r="F111" s="116">
        <f t="shared" si="3"/>
        <v>0</v>
      </c>
    </row>
    <row r="112" spans="2:6" x14ac:dyDescent="0.3">
      <c r="B112" s="113">
        <v>108</v>
      </c>
      <c r="C112" s="118">
        <v>591822</v>
      </c>
      <c r="D112" s="119">
        <v>591822</v>
      </c>
      <c r="E112" s="116" t="b">
        <f t="shared" si="2"/>
        <v>0</v>
      </c>
      <c r="F112" s="116">
        <f t="shared" si="3"/>
        <v>0</v>
      </c>
    </row>
    <row r="113" spans="2:6" x14ac:dyDescent="0.3">
      <c r="B113" s="113">
        <v>109</v>
      </c>
      <c r="C113" s="118">
        <v>632478</v>
      </c>
      <c r="D113" s="119">
        <v>632478</v>
      </c>
      <c r="E113" s="116" t="b">
        <f t="shared" si="2"/>
        <v>0</v>
      </c>
      <c r="F113" s="116">
        <f t="shared" si="3"/>
        <v>0</v>
      </c>
    </row>
    <row r="114" spans="2:6" x14ac:dyDescent="0.3">
      <c r="B114" s="113">
        <v>110</v>
      </c>
      <c r="C114" s="118">
        <v>384306</v>
      </c>
      <c r="D114" s="119">
        <v>384306</v>
      </c>
      <c r="E114" s="116" t="b">
        <f t="shared" si="2"/>
        <v>0</v>
      </c>
      <c r="F114" s="116">
        <f t="shared" si="3"/>
        <v>0</v>
      </c>
    </row>
    <row r="115" spans="2:6" x14ac:dyDescent="0.3">
      <c r="B115" s="113">
        <v>111</v>
      </c>
      <c r="C115" s="118">
        <v>788932</v>
      </c>
      <c r="D115" s="119">
        <v>800000</v>
      </c>
      <c r="E115" s="116" t="b">
        <f t="shared" si="2"/>
        <v>1</v>
      </c>
      <c r="F115" s="116">
        <f t="shared" si="3"/>
        <v>1</v>
      </c>
    </row>
    <row r="116" spans="2:6" x14ac:dyDescent="0.3">
      <c r="B116" s="113">
        <v>112</v>
      </c>
      <c r="C116" s="118">
        <v>583783</v>
      </c>
      <c r="D116" s="119">
        <v>583783</v>
      </c>
      <c r="E116" s="116" t="b">
        <f t="shared" si="2"/>
        <v>0</v>
      </c>
      <c r="F116" s="116">
        <f t="shared" si="3"/>
        <v>0</v>
      </c>
    </row>
    <row r="117" spans="2:6" x14ac:dyDescent="0.3">
      <c r="B117" s="113">
        <v>113</v>
      </c>
      <c r="C117" s="118">
        <v>551015</v>
      </c>
      <c r="D117" s="119">
        <v>551015</v>
      </c>
      <c r="E117" s="116" t="b">
        <f t="shared" si="2"/>
        <v>0</v>
      </c>
      <c r="F117" s="116">
        <f t="shared" si="3"/>
        <v>0</v>
      </c>
    </row>
    <row r="118" spans="2:6" x14ac:dyDescent="0.3">
      <c r="B118" s="113">
        <v>114</v>
      </c>
      <c r="C118" s="118">
        <v>738749</v>
      </c>
      <c r="D118" s="119">
        <v>738749</v>
      </c>
      <c r="E118" s="116" t="b">
        <f t="shared" si="2"/>
        <v>0</v>
      </c>
      <c r="F118" s="116">
        <f t="shared" si="3"/>
        <v>0</v>
      </c>
    </row>
    <row r="119" spans="2:6" x14ac:dyDescent="0.3">
      <c r="B119" s="113">
        <v>115</v>
      </c>
      <c r="C119" s="118">
        <v>472101</v>
      </c>
      <c r="D119" s="119">
        <v>472101</v>
      </c>
      <c r="E119" s="116" t="b">
        <f t="shared" si="2"/>
        <v>0</v>
      </c>
      <c r="F119" s="116">
        <f t="shared" si="3"/>
        <v>0</v>
      </c>
    </row>
    <row r="120" spans="2:6" x14ac:dyDescent="0.3">
      <c r="B120" s="113">
        <v>116</v>
      </c>
      <c r="C120" s="118">
        <v>725011</v>
      </c>
      <c r="D120" s="119">
        <v>725011</v>
      </c>
      <c r="E120" s="116" t="b">
        <f t="shared" si="2"/>
        <v>0</v>
      </c>
      <c r="F120" s="116">
        <f t="shared" si="3"/>
        <v>0</v>
      </c>
    </row>
    <row r="121" spans="2:6" x14ac:dyDescent="0.3">
      <c r="B121" s="113">
        <v>117</v>
      </c>
      <c r="C121" s="118">
        <v>417742</v>
      </c>
      <c r="D121" s="119">
        <v>417742</v>
      </c>
      <c r="E121" s="116" t="b">
        <f t="shared" si="2"/>
        <v>0</v>
      </c>
      <c r="F121" s="116">
        <f t="shared" si="3"/>
        <v>0</v>
      </c>
    </row>
    <row r="122" spans="2:6" x14ac:dyDescent="0.3">
      <c r="B122" s="113">
        <v>118</v>
      </c>
      <c r="C122" s="118">
        <v>211492</v>
      </c>
      <c r="D122" s="119">
        <v>211492</v>
      </c>
      <c r="E122" s="116" t="b">
        <f t="shared" si="2"/>
        <v>0</v>
      </c>
      <c r="F122" s="116">
        <f t="shared" si="3"/>
        <v>0</v>
      </c>
    </row>
    <row r="123" spans="2:6" x14ac:dyDescent="0.3">
      <c r="B123" s="113">
        <v>119</v>
      </c>
      <c r="C123" s="118">
        <v>518676</v>
      </c>
      <c r="D123" s="119">
        <v>518676</v>
      </c>
      <c r="E123" s="116" t="b">
        <f t="shared" si="2"/>
        <v>0</v>
      </c>
      <c r="F123" s="116">
        <f t="shared" si="3"/>
        <v>0</v>
      </c>
    </row>
    <row r="124" spans="2:6" x14ac:dyDescent="0.3">
      <c r="B124" s="113">
        <v>120</v>
      </c>
      <c r="C124" s="118">
        <v>645243</v>
      </c>
      <c r="D124" s="119">
        <v>645243</v>
      </c>
      <c r="E124" s="116" t="b">
        <f t="shared" si="2"/>
        <v>0</v>
      </c>
      <c r="F124" s="116">
        <f t="shared" si="3"/>
        <v>0</v>
      </c>
    </row>
    <row r="125" spans="2:6" x14ac:dyDescent="0.3">
      <c r="B125" s="113">
        <v>121</v>
      </c>
      <c r="C125" s="118">
        <v>880496</v>
      </c>
      <c r="D125" s="119">
        <v>880496</v>
      </c>
      <c r="E125" s="116" t="b">
        <f t="shared" si="2"/>
        <v>0</v>
      </c>
      <c r="F125" s="116">
        <f t="shared" si="3"/>
        <v>0</v>
      </c>
    </row>
    <row r="126" spans="2:6" x14ac:dyDescent="0.3">
      <c r="B126" s="113">
        <v>122</v>
      </c>
      <c r="C126" s="118">
        <v>248480</v>
      </c>
      <c r="D126" s="119">
        <v>248480</v>
      </c>
      <c r="E126" s="116" t="b">
        <f t="shared" si="2"/>
        <v>0</v>
      </c>
      <c r="F126" s="116">
        <f t="shared" si="3"/>
        <v>0</v>
      </c>
    </row>
    <row r="127" spans="2:6" x14ac:dyDescent="0.3">
      <c r="B127" s="113">
        <v>123</v>
      </c>
      <c r="C127" s="118">
        <v>411957</v>
      </c>
      <c r="D127" s="119">
        <v>411957</v>
      </c>
      <c r="E127" s="116" t="b">
        <f t="shared" si="2"/>
        <v>0</v>
      </c>
      <c r="F127" s="116">
        <f t="shared" si="3"/>
        <v>0</v>
      </c>
    </row>
    <row r="128" spans="2:6" x14ac:dyDescent="0.3">
      <c r="B128" s="113">
        <v>124</v>
      </c>
      <c r="C128" s="118">
        <v>824617</v>
      </c>
      <c r="D128" s="119">
        <v>824617</v>
      </c>
      <c r="E128" s="116" t="b">
        <f t="shared" si="2"/>
        <v>0</v>
      </c>
      <c r="F128" s="116">
        <f t="shared" si="3"/>
        <v>0</v>
      </c>
    </row>
    <row r="129" spans="2:6" x14ac:dyDescent="0.3">
      <c r="B129" s="113">
        <v>125</v>
      </c>
      <c r="C129" s="118">
        <v>415525</v>
      </c>
      <c r="D129" s="119">
        <v>415525</v>
      </c>
      <c r="E129" s="116" t="b">
        <f t="shared" si="2"/>
        <v>0</v>
      </c>
      <c r="F129" s="116">
        <f t="shared" si="3"/>
        <v>0</v>
      </c>
    </row>
    <row r="130" spans="2:6" x14ac:dyDescent="0.3">
      <c r="B130" s="113">
        <v>126</v>
      </c>
      <c r="C130" s="118">
        <v>283449</v>
      </c>
      <c r="D130" s="119">
        <v>283449</v>
      </c>
      <c r="E130" s="116" t="b">
        <f t="shared" si="2"/>
        <v>0</v>
      </c>
      <c r="F130" s="116">
        <f t="shared" si="3"/>
        <v>0</v>
      </c>
    </row>
    <row r="131" spans="2:6" x14ac:dyDescent="0.3">
      <c r="B131" s="113">
        <v>127</v>
      </c>
      <c r="C131" s="118">
        <v>575033</v>
      </c>
      <c r="D131" s="119">
        <v>575033</v>
      </c>
      <c r="E131" s="116" t="b">
        <f t="shared" si="2"/>
        <v>0</v>
      </c>
      <c r="F131" s="116">
        <f t="shared" si="3"/>
        <v>0</v>
      </c>
    </row>
    <row r="132" spans="2:6" x14ac:dyDescent="0.3">
      <c r="B132" s="113">
        <v>128</v>
      </c>
      <c r="C132" s="118">
        <v>308365</v>
      </c>
      <c r="D132" s="119">
        <v>308365</v>
      </c>
      <c r="E132" s="116" t="b">
        <f t="shared" si="2"/>
        <v>0</v>
      </c>
      <c r="F132" s="116">
        <f t="shared" si="3"/>
        <v>0</v>
      </c>
    </row>
    <row r="133" spans="2:6" x14ac:dyDescent="0.3">
      <c r="B133" s="113">
        <v>129</v>
      </c>
      <c r="C133" s="118">
        <v>188748</v>
      </c>
      <c r="D133" s="119">
        <v>188748</v>
      </c>
      <c r="E133" s="116" t="b">
        <f t="shared" si="2"/>
        <v>0</v>
      </c>
      <c r="F133" s="116">
        <f t="shared" si="3"/>
        <v>0</v>
      </c>
    </row>
    <row r="134" spans="2:6" x14ac:dyDescent="0.3">
      <c r="B134" s="113">
        <v>130</v>
      </c>
      <c r="C134" s="118">
        <v>249798</v>
      </c>
      <c r="D134" s="119">
        <v>249798</v>
      </c>
      <c r="E134" s="116" t="b">
        <f t="shared" ref="E134:E197" si="4">D134&lt;&gt;C134</f>
        <v>0</v>
      </c>
      <c r="F134" s="116">
        <f t="shared" ref="F134:F197" si="5">--(C134&lt;&gt;D134)</f>
        <v>0</v>
      </c>
    </row>
    <row r="135" spans="2:6" x14ac:dyDescent="0.3">
      <c r="B135" s="113">
        <v>131</v>
      </c>
      <c r="C135" s="118">
        <v>317072</v>
      </c>
      <c r="D135" s="119">
        <v>317072</v>
      </c>
      <c r="E135" s="116" t="b">
        <f t="shared" si="4"/>
        <v>0</v>
      </c>
      <c r="F135" s="116">
        <f t="shared" si="5"/>
        <v>0</v>
      </c>
    </row>
    <row r="136" spans="2:6" x14ac:dyDescent="0.3">
      <c r="B136" s="113">
        <v>132</v>
      </c>
      <c r="C136" s="118">
        <v>145004</v>
      </c>
      <c r="D136" s="119">
        <v>145004</v>
      </c>
      <c r="E136" s="116" t="b">
        <f t="shared" si="4"/>
        <v>0</v>
      </c>
      <c r="F136" s="116">
        <f t="shared" si="5"/>
        <v>0</v>
      </c>
    </row>
    <row r="137" spans="2:6" x14ac:dyDescent="0.3">
      <c r="B137" s="113">
        <v>133</v>
      </c>
      <c r="C137" s="118">
        <v>836329</v>
      </c>
      <c r="D137" s="119">
        <v>836329</v>
      </c>
      <c r="E137" s="116" t="b">
        <f t="shared" si="4"/>
        <v>0</v>
      </c>
      <c r="F137" s="116">
        <f t="shared" si="5"/>
        <v>0</v>
      </c>
    </row>
    <row r="138" spans="2:6" x14ac:dyDescent="0.3">
      <c r="B138" s="113">
        <v>134</v>
      </c>
      <c r="C138" s="118">
        <v>763518</v>
      </c>
      <c r="D138" s="119">
        <v>763518</v>
      </c>
      <c r="E138" s="116" t="b">
        <f t="shared" si="4"/>
        <v>0</v>
      </c>
      <c r="F138" s="116">
        <f t="shared" si="5"/>
        <v>0</v>
      </c>
    </row>
    <row r="139" spans="2:6" x14ac:dyDescent="0.3">
      <c r="B139" s="113">
        <v>135</v>
      </c>
      <c r="C139" s="118">
        <v>245090</v>
      </c>
      <c r="D139" s="119">
        <v>245090</v>
      </c>
      <c r="E139" s="116" t="b">
        <f t="shared" si="4"/>
        <v>0</v>
      </c>
      <c r="F139" s="116">
        <f t="shared" si="5"/>
        <v>0</v>
      </c>
    </row>
    <row r="140" spans="2:6" x14ac:dyDescent="0.3">
      <c r="B140" s="113">
        <v>136</v>
      </c>
      <c r="C140" s="118">
        <v>580912</v>
      </c>
      <c r="D140" s="119">
        <v>580912</v>
      </c>
      <c r="E140" s="116" t="b">
        <f t="shared" si="4"/>
        <v>0</v>
      </c>
      <c r="F140" s="116">
        <f t="shared" si="5"/>
        <v>0</v>
      </c>
    </row>
    <row r="141" spans="2:6" x14ac:dyDescent="0.3">
      <c r="B141" s="113">
        <v>137</v>
      </c>
      <c r="C141" s="118">
        <v>496782</v>
      </c>
      <c r="D141" s="119">
        <v>496782</v>
      </c>
      <c r="E141" s="116" t="b">
        <f t="shared" si="4"/>
        <v>0</v>
      </c>
      <c r="F141" s="116">
        <f t="shared" si="5"/>
        <v>0</v>
      </c>
    </row>
    <row r="142" spans="2:6" x14ac:dyDescent="0.3">
      <c r="B142" s="113">
        <v>138</v>
      </c>
      <c r="C142" s="118">
        <v>533935</v>
      </c>
      <c r="D142" s="119">
        <v>533935</v>
      </c>
      <c r="E142" s="116" t="b">
        <f t="shared" si="4"/>
        <v>0</v>
      </c>
      <c r="F142" s="116">
        <f t="shared" si="5"/>
        <v>0</v>
      </c>
    </row>
    <row r="143" spans="2:6" x14ac:dyDescent="0.3">
      <c r="B143" s="113">
        <v>139</v>
      </c>
      <c r="C143" s="118">
        <v>515901</v>
      </c>
      <c r="D143" s="119">
        <v>515901</v>
      </c>
      <c r="E143" s="116" t="b">
        <f t="shared" si="4"/>
        <v>0</v>
      </c>
      <c r="F143" s="116">
        <f t="shared" si="5"/>
        <v>0</v>
      </c>
    </row>
    <row r="144" spans="2:6" x14ac:dyDescent="0.3">
      <c r="B144" s="113">
        <v>140</v>
      </c>
      <c r="C144" s="118">
        <v>530679</v>
      </c>
      <c r="D144" s="119">
        <v>530679</v>
      </c>
      <c r="E144" s="116" t="b">
        <f t="shared" si="4"/>
        <v>0</v>
      </c>
      <c r="F144" s="116">
        <f t="shared" si="5"/>
        <v>0</v>
      </c>
    </row>
    <row r="145" spans="2:6" x14ac:dyDescent="0.3">
      <c r="B145" s="113">
        <v>141</v>
      </c>
      <c r="C145" s="118">
        <v>468243</v>
      </c>
      <c r="D145" s="119">
        <v>468243</v>
      </c>
      <c r="E145" s="116" t="b">
        <f t="shared" si="4"/>
        <v>0</v>
      </c>
      <c r="F145" s="116">
        <f t="shared" si="5"/>
        <v>0</v>
      </c>
    </row>
    <row r="146" spans="2:6" x14ac:dyDescent="0.3">
      <c r="B146" s="113">
        <v>142</v>
      </c>
      <c r="C146" s="118">
        <v>411659</v>
      </c>
      <c r="D146" s="119">
        <v>411659</v>
      </c>
      <c r="E146" s="116" t="b">
        <f t="shared" si="4"/>
        <v>0</v>
      </c>
      <c r="F146" s="116">
        <f t="shared" si="5"/>
        <v>0</v>
      </c>
    </row>
    <row r="147" spans="2:6" x14ac:dyDescent="0.3">
      <c r="B147" s="113">
        <v>143</v>
      </c>
      <c r="C147" s="118">
        <v>302317</v>
      </c>
      <c r="D147" s="119">
        <v>302317</v>
      </c>
      <c r="E147" s="116" t="b">
        <f t="shared" si="4"/>
        <v>0</v>
      </c>
      <c r="F147" s="116">
        <f t="shared" si="5"/>
        <v>0</v>
      </c>
    </row>
    <row r="148" spans="2:6" x14ac:dyDescent="0.3">
      <c r="B148" s="113">
        <v>144</v>
      </c>
      <c r="C148" s="118">
        <v>246751</v>
      </c>
      <c r="D148" s="119">
        <v>246751</v>
      </c>
      <c r="E148" s="116" t="b">
        <f t="shared" si="4"/>
        <v>0</v>
      </c>
      <c r="F148" s="116">
        <f t="shared" si="5"/>
        <v>0</v>
      </c>
    </row>
    <row r="149" spans="2:6" x14ac:dyDescent="0.3">
      <c r="B149" s="113">
        <v>145</v>
      </c>
      <c r="C149" s="118">
        <v>891452</v>
      </c>
      <c r="D149" s="119">
        <v>891452</v>
      </c>
      <c r="E149" s="116" t="b">
        <f t="shared" si="4"/>
        <v>0</v>
      </c>
      <c r="F149" s="116">
        <f t="shared" si="5"/>
        <v>0</v>
      </c>
    </row>
    <row r="150" spans="2:6" x14ac:dyDescent="0.3">
      <c r="B150" s="113">
        <v>146</v>
      </c>
      <c r="C150" s="118">
        <v>342685</v>
      </c>
      <c r="D150" s="119">
        <v>342685</v>
      </c>
      <c r="E150" s="116" t="b">
        <f t="shared" si="4"/>
        <v>0</v>
      </c>
      <c r="F150" s="116">
        <f t="shared" si="5"/>
        <v>0</v>
      </c>
    </row>
    <row r="151" spans="2:6" x14ac:dyDescent="0.3">
      <c r="B151" s="113">
        <v>147</v>
      </c>
      <c r="C151" s="118">
        <v>800548</v>
      </c>
      <c r="D151" s="119">
        <v>800548</v>
      </c>
      <c r="E151" s="116" t="b">
        <f t="shared" si="4"/>
        <v>0</v>
      </c>
      <c r="F151" s="116">
        <f t="shared" si="5"/>
        <v>0</v>
      </c>
    </row>
    <row r="152" spans="2:6" x14ac:dyDescent="0.3">
      <c r="B152" s="113">
        <v>148</v>
      </c>
      <c r="C152" s="118">
        <v>709252</v>
      </c>
      <c r="D152" s="119">
        <v>709252</v>
      </c>
      <c r="E152" s="116" t="b">
        <f t="shared" si="4"/>
        <v>0</v>
      </c>
      <c r="F152" s="116">
        <f t="shared" si="5"/>
        <v>0</v>
      </c>
    </row>
    <row r="153" spans="2:6" x14ac:dyDescent="0.3">
      <c r="B153" s="113">
        <v>149</v>
      </c>
      <c r="C153" s="118">
        <v>245456</v>
      </c>
      <c r="D153" s="119">
        <v>245456</v>
      </c>
      <c r="E153" s="116" t="b">
        <f t="shared" si="4"/>
        <v>0</v>
      </c>
      <c r="F153" s="116">
        <f t="shared" si="5"/>
        <v>0</v>
      </c>
    </row>
    <row r="154" spans="2:6" x14ac:dyDescent="0.3">
      <c r="B154" s="113">
        <v>150</v>
      </c>
      <c r="C154" s="118">
        <v>790945</v>
      </c>
      <c r="D154" s="119">
        <v>790945</v>
      </c>
      <c r="E154" s="116" t="b">
        <f t="shared" si="4"/>
        <v>0</v>
      </c>
      <c r="F154" s="116">
        <f t="shared" si="5"/>
        <v>0</v>
      </c>
    </row>
    <row r="155" spans="2:6" x14ac:dyDescent="0.3">
      <c r="B155" s="113">
        <v>151</v>
      </c>
      <c r="C155" s="118">
        <v>604432</v>
      </c>
      <c r="D155" s="119">
        <v>604432</v>
      </c>
      <c r="E155" s="116" t="b">
        <f t="shared" si="4"/>
        <v>0</v>
      </c>
      <c r="F155" s="116">
        <f t="shared" si="5"/>
        <v>0</v>
      </c>
    </row>
    <row r="156" spans="2:6" x14ac:dyDescent="0.3">
      <c r="B156" s="113">
        <v>152</v>
      </c>
      <c r="C156" s="118">
        <v>560506</v>
      </c>
      <c r="D156" s="119">
        <v>560506</v>
      </c>
      <c r="E156" s="116" t="b">
        <f t="shared" si="4"/>
        <v>0</v>
      </c>
      <c r="F156" s="116">
        <f t="shared" si="5"/>
        <v>0</v>
      </c>
    </row>
    <row r="157" spans="2:6" x14ac:dyDescent="0.3">
      <c r="B157" s="113">
        <v>153</v>
      </c>
      <c r="C157" s="118">
        <v>572952</v>
      </c>
      <c r="D157" s="119">
        <v>572952</v>
      </c>
      <c r="E157" s="116" t="b">
        <f t="shared" si="4"/>
        <v>0</v>
      </c>
      <c r="F157" s="116">
        <f t="shared" si="5"/>
        <v>0</v>
      </c>
    </row>
    <row r="158" spans="2:6" x14ac:dyDescent="0.3">
      <c r="B158" s="113">
        <v>154</v>
      </c>
      <c r="C158" s="118">
        <v>683706</v>
      </c>
      <c r="D158" s="119">
        <v>683706</v>
      </c>
      <c r="E158" s="116" t="b">
        <f t="shared" si="4"/>
        <v>0</v>
      </c>
      <c r="F158" s="116">
        <f t="shared" si="5"/>
        <v>0</v>
      </c>
    </row>
    <row r="159" spans="2:6" x14ac:dyDescent="0.3">
      <c r="B159" s="113">
        <v>155</v>
      </c>
      <c r="C159" s="118">
        <v>664145</v>
      </c>
      <c r="D159" s="119">
        <v>664145</v>
      </c>
      <c r="E159" s="116" t="b">
        <f t="shared" si="4"/>
        <v>0</v>
      </c>
      <c r="F159" s="116">
        <f t="shared" si="5"/>
        <v>0</v>
      </c>
    </row>
    <row r="160" spans="2:6" x14ac:dyDescent="0.3">
      <c r="B160" s="113">
        <v>156</v>
      </c>
      <c r="C160" s="118">
        <v>509665</v>
      </c>
      <c r="D160" s="119">
        <v>509665</v>
      </c>
      <c r="E160" s="116" t="b">
        <f t="shared" si="4"/>
        <v>0</v>
      </c>
      <c r="F160" s="116">
        <f t="shared" si="5"/>
        <v>0</v>
      </c>
    </row>
    <row r="161" spans="2:6" x14ac:dyDescent="0.3">
      <c r="B161" s="113">
        <v>157</v>
      </c>
      <c r="C161" s="118">
        <v>446434</v>
      </c>
      <c r="D161" s="119">
        <v>446434</v>
      </c>
      <c r="E161" s="116" t="b">
        <f t="shared" si="4"/>
        <v>0</v>
      </c>
      <c r="F161" s="116">
        <f t="shared" si="5"/>
        <v>0</v>
      </c>
    </row>
    <row r="162" spans="2:6" x14ac:dyDescent="0.3">
      <c r="B162" s="113">
        <v>158</v>
      </c>
      <c r="C162" s="118">
        <v>264168</v>
      </c>
      <c r="D162" s="119">
        <v>264168</v>
      </c>
      <c r="E162" s="116" t="b">
        <f t="shared" si="4"/>
        <v>0</v>
      </c>
      <c r="F162" s="116">
        <f t="shared" si="5"/>
        <v>0</v>
      </c>
    </row>
    <row r="163" spans="2:6" x14ac:dyDescent="0.3">
      <c r="B163" s="113">
        <v>159</v>
      </c>
      <c r="C163" s="118">
        <v>315868</v>
      </c>
      <c r="D163" s="119">
        <v>315868</v>
      </c>
      <c r="E163" s="116" t="b">
        <f t="shared" si="4"/>
        <v>0</v>
      </c>
      <c r="F163" s="116">
        <f t="shared" si="5"/>
        <v>0</v>
      </c>
    </row>
    <row r="164" spans="2:6" x14ac:dyDescent="0.3">
      <c r="B164" s="113">
        <v>160</v>
      </c>
      <c r="C164" s="118">
        <v>873802</v>
      </c>
      <c r="D164" s="119">
        <v>873802</v>
      </c>
      <c r="E164" s="116" t="b">
        <f t="shared" si="4"/>
        <v>0</v>
      </c>
      <c r="F164" s="116">
        <f t="shared" si="5"/>
        <v>0</v>
      </c>
    </row>
    <row r="165" spans="2:6" x14ac:dyDescent="0.3">
      <c r="B165" s="113">
        <v>161</v>
      </c>
      <c r="C165" s="118">
        <v>785870</v>
      </c>
      <c r="D165" s="119">
        <v>785870</v>
      </c>
      <c r="E165" s="116" t="b">
        <f t="shared" si="4"/>
        <v>0</v>
      </c>
      <c r="F165" s="116">
        <f t="shared" si="5"/>
        <v>0</v>
      </c>
    </row>
    <row r="166" spans="2:6" x14ac:dyDescent="0.3">
      <c r="B166" s="113">
        <v>162</v>
      </c>
      <c r="C166" s="118">
        <v>794157</v>
      </c>
      <c r="D166" s="119">
        <v>794157</v>
      </c>
      <c r="E166" s="116" t="b">
        <f t="shared" si="4"/>
        <v>0</v>
      </c>
      <c r="F166" s="116">
        <f t="shared" si="5"/>
        <v>0</v>
      </c>
    </row>
    <row r="167" spans="2:6" x14ac:dyDescent="0.3">
      <c r="B167" s="113">
        <v>163</v>
      </c>
      <c r="C167" s="118">
        <v>343583</v>
      </c>
      <c r="D167" s="119">
        <v>343583</v>
      </c>
      <c r="E167" s="116" t="b">
        <f t="shared" si="4"/>
        <v>0</v>
      </c>
      <c r="F167" s="116">
        <f t="shared" si="5"/>
        <v>0</v>
      </c>
    </row>
    <row r="168" spans="2:6" x14ac:dyDescent="0.3">
      <c r="B168" s="113">
        <v>164</v>
      </c>
      <c r="C168" s="118">
        <v>721934</v>
      </c>
      <c r="D168" s="119">
        <v>721934</v>
      </c>
      <c r="E168" s="116" t="b">
        <f t="shared" si="4"/>
        <v>0</v>
      </c>
      <c r="F168" s="116">
        <f t="shared" si="5"/>
        <v>0</v>
      </c>
    </row>
    <row r="169" spans="2:6" x14ac:dyDescent="0.3">
      <c r="B169" s="113">
        <v>165</v>
      </c>
      <c r="C169" s="118">
        <v>873982</v>
      </c>
      <c r="D169" s="119">
        <v>873982</v>
      </c>
      <c r="E169" s="116" t="b">
        <f t="shared" si="4"/>
        <v>0</v>
      </c>
      <c r="F169" s="116">
        <f t="shared" si="5"/>
        <v>0</v>
      </c>
    </row>
    <row r="170" spans="2:6" x14ac:dyDescent="0.3">
      <c r="B170" s="113">
        <v>166</v>
      </c>
      <c r="C170" s="118">
        <v>657677</v>
      </c>
      <c r="D170" s="119">
        <v>657677</v>
      </c>
      <c r="E170" s="116" t="b">
        <f t="shared" si="4"/>
        <v>0</v>
      </c>
      <c r="F170" s="116">
        <f t="shared" si="5"/>
        <v>0</v>
      </c>
    </row>
    <row r="171" spans="2:6" x14ac:dyDescent="0.3">
      <c r="B171" s="113">
        <v>167</v>
      </c>
      <c r="C171" s="118">
        <v>673883</v>
      </c>
      <c r="D171" s="119">
        <v>673883</v>
      </c>
      <c r="E171" s="116" t="b">
        <f t="shared" si="4"/>
        <v>0</v>
      </c>
      <c r="F171" s="116">
        <f t="shared" si="5"/>
        <v>0</v>
      </c>
    </row>
    <row r="172" spans="2:6" x14ac:dyDescent="0.3">
      <c r="B172" s="113">
        <v>168</v>
      </c>
      <c r="C172" s="118">
        <v>488287</v>
      </c>
      <c r="D172" s="119">
        <v>488287</v>
      </c>
      <c r="E172" s="116" t="b">
        <f t="shared" si="4"/>
        <v>0</v>
      </c>
      <c r="F172" s="116">
        <f t="shared" si="5"/>
        <v>0</v>
      </c>
    </row>
    <row r="173" spans="2:6" x14ac:dyDescent="0.3">
      <c r="B173" s="113">
        <v>169</v>
      </c>
      <c r="C173" s="118">
        <v>825584</v>
      </c>
      <c r="D173" s="119">
        <v>825584</v>
      </c>
      <c r="E173" s="116" t="b">
        <f t="shared" si="4"/>
        <v>0</v>
      </c>
      <c r="F173" s="116">
        <f t="shared" si="5"/>
        <v>0</v>
      </c>
    </row>
    <row r="174" spans="2:6" x14ac:dyDescent="0.3">
      <c r="B174" s="113">
        <v>170</v>
      </c>
      <c r="C174" s="118">
        <v>442102</v>
      </c>
      <c r="D174" s="119">
        <v>442102</v>
      </c>
      <c r="E174" s="116" t="b">
        <f t="shared" si="4"/>
        <v>0</v>
      </c>
      <c r="F174" s="116">
        <f t="shared" si="5"/>
        <v>0</v>
      </c>
    </row>
    <row r="175" spans="2:6" x14ac:dyDescent="0.3">
      <c r="B175" s="113">
        <v>171</v>
      </c>
      <c r="C175" s="118">
        <v>142743</v>
      </c>
      <c r="D175" s="119">
        <v>142743</v>
      </c>
      <c r="E175" s="116" t="b">
        <f t="shared" si="4"/>
        <v>0</v>
      </c>
      <c r="F175" s="116">
        <f t="shared" si="5"/>
        <v>0</v>
      </c>
    </row>
    <row r="176" spans="2:6" x14ac:dyDescent="0.3">
      <c r="B176" s="113">
        <v>172</v>
      </c>
      <c r="C176" s="118">
        <v>247425</v>
      </c>
      <c r="D176" s="119">
        <v>247425</v>
      </c>
      <c r="E176" s="116" t="b">
        <f t="shared" si="4"/>
        <v>0</v>
      </c>
      <c r="F176" s="116">
        <f t="shared" si="5"/>
        <v>0</v>
      </c>
    </row>
    <row r="177" spans="2:6" x14ac:dyDescent="0.3">
      <c r="B177" s="113">
        <v>173</v>
      </c>
      <c r="C177" s="118">
        <v>696916</v>
      </c>
      <c r="D177" s="119">
        <v>696916</v>
      </c>
      <c r="E177" s="116" t="b">
        <f t="shared" si="4"/>
        <v>0</v>
      </c>
      <c r="F177" s="116">
        <f t="shared" si="5"/>
        <v>0</v>
      </c>
    </row>
    <row r="178" spans="2:6" x14ac:dyDescent="0.3">
      <c r="B178" s="113">
        <v>174</v>
      </c>
      <c r="C178" s="118">
        <v>860863</v>
      </c>
      <c r="D178" s="119">
        <v>860863</v>
      </c>
      <c r="E178" s="116" t="b">
        <f t="shared" si="4"/>
        <v>0</v>
      </c>
      <c r="F178" s="116">
        <f t="shared" si="5"/>
        <v>0</v>
      </c>
    </row>
    <row r="179" spans="2:6" x14ac:dyDescent="0.3">
      <c r="B179" s="113">
        <v>175</v>
      </c>
      <c r="C179" s="118">
        <v>539344</v>
      </c>
      <c r="D179" s="119">
        <v>539344</v>
      </c>
      <c r="E179" s="116" t="b">
        <f t="shared" si="4"/>
        <v>0</v>
      </c>
      <c r="F179" s="116">
        <f t="shared" si="5"/>
        <v>0</v>
      </c>
    </row>
    <row r="180" spans="2:6" x14ac:dyDescent="0.3">
      <c r="B180" s="113">
        <v>176</v>
      </c>
      <c r="C180" s="118">
        <v>735327</v>
      </c>
      <c r="D180" s="119">
        <v>735327</v>
      </c>
      <c r="E180" s="116" t="b">
        <f t="shared" si="4"/>
        <v>0</v>
      </c>
      <c r="F180" s="116">
        <f t="shared" si="5"/>
        <v>0</v>
      </c>
    </row>
    <row r="181" spans="2:6" x14ac:dyDescent="0.3">
      <c r="B181" s="113">
        <v>177</v>
      </c>
      <c r="C181" s="118">
        <v>277836</v>
      </c>
      <c r="D181" s="119">
        <v>277836</v>
      </c>
      <c r="E181" s="116" t="b">
        <f t="shared" si="4"/>
        <v>0</v>
      </c>
      <c r="F181" s="116">
        <f t="shared" si="5"/>
        <v>0</v>
      </c>
    </row>
    <row r="182" spans="2:6" x14ac:dyDescent="0.3">
      <c r="B182" s="113">
        <v>178</v>
      </c>
      <c r="C182" s="118">
        <v>753130</v>
      </c>
      <c r="D182" s="119">
        <v>753130</v>
      </c>
      <c r="E182" s="116" t="b">
        <f t="shared" si="4"/>
        <v>0</v>
      </c>
      <c r="F182" s="116">
        <f t="shared" si="5"/>
        <v>0</v>
      </c>
    </row>
    <row r="183" spans="2:6" x14ac:dyDescent="0.3">
      <c r="B183" s="113">
        <v>179</v>
      </c>
      <c r="C183" s="118">
        <v>637273</v>
      </c>
      <c r="D183" s="119">
        <v>637273</v>
      </c>
      <c r="E183" s="116" t="b">
        <f t="shared" si="4"/>
        <v>0</v>
      </c>
      <c r="F183" s="116">
        <f t="shared" si="5"/>
        <v>0</v>
      </c>
    </row>
    <row r="184" spans="2:6" x14ac:dyDescent="0.3">
      <c r="B184" s="113">
        <v>180</v>
      </c>
      <c r="C184" s="118">
        <v>318989</v>
      </c>
      <c r="D184" s="119">
        <v>318989</v>
      </c>
      <c r="E184" s="116" t="b">
        <f t="shared" si="4"/>
        <v>0</v>
      </c>
      <c r="F184" s="116">
        <f t="shared" si="5"/>
        <v>0</v>
      </c>
    </row>
    <row r="185" spans="2:6" x14ac:dyDescent="0.3">
      <c r="B185" s="113">
        <v>181</v>
      </c>
      <c r="C185" s="118">
        <v>357376</v>
      </c>
      <c r="D185" s="119">
        <v>357376</v>
      </c>
      <c r="E185" s="116" t="b">
        <f t="shared" si="4"/>
        <v>0</v>
      </c>
      <c r="F185" s="116">
        <f t="shared" si="5"/>
        <v>0</v>
      </c>
    </row>
    <row r="186" spans="2:6" x14ac:dyDescent="0.3">
      <c r="B186" s="113">
        <v>182</v>
      </c>
      <c r="C186" s="118">
        <v>668670</v>
      </c>
      <c r="D186" s="119">
        <v>668670</v>
      </c>
      <c r="E186" s="116" t="b">
        <f t="shared" si="4"/>
        <v>0</v>
      </c>
      <c r="F186" s="116">
        <f t="shared" si="5"/>
        <v>0</v>
      </c>
    </row>
    <row r="187" spans="2:6" x14ac:dyDescent="0.3">
      <c r="B187" s="113">
        <v>183</v>
      </c>
      <c r="C187" s="118">
        <v>371430</v>
      </c>
      <c r="D187" s="119">
        <v>371430</v>
      </c>
      <c r="E187" s="116" t="b">
        <f t="shared" si="4"/>
        <v>0</v>
      </c>
      <c r="F187" s="116">
        <f t="shared" si="5"/>
        <v>0</v>
      </c>
    </row>
    <row r="188" spans="2:6" x14ac:dyDescent="0.3">
      <c r="B188" s="113">
        <v>184</v>
      </c>
      <c r="C188" s="118">
        <v>129110</v>
      </c>
      <c r="D188" s="119">
        <v>129110</v>
      </c>
      <c r="E188" s="116" t="b">
        <f t="shared" si="4"/>
        <v>0</v>
      </c>
      <c r="F188" s="116">
        <f t="shared" si="5"/>
        <v>0</v>
      </c>
    </row>
    <row r="189" spans="2:6" x14ac:dyDescent="0.3">
      <c r="B189" s="113">
        <v>185</v>
      </c>
      <c r="C189" s="118">
        <v>802286</v>
      </c>
      <c r="D189" s="119">
        <v>802286</v>
      </c>
      <c r="E189" s="116" t="b">
        <f t="shared" si="4"/>
        <v>0</v>
      </c>
      <c r="F189" s="116">
        <f t="shared" si="5"/>
        <v>0</v>
      </c>
    </row>
    <row r="190" spans="2:6" x14ac:dyDescent="0.3">
      <c r="B190" s="113">
        <v>186</v>
      </c>
      <c r="C190" s="118">
        <v>535068</v>
      </c>
      <c r="D190" s="119">
        <v>535068</v>
      </c>
      <c r="E190" s="116" t="b">
        <f t="shared" si="4"/>
        <v>0</v>
      </c>
      <c r="F190" s="116">
        <f t="shared" si="5"/>
        <v>0</v>
      </c>
    </row>
    <row r="191" spans="2:6" x14ac:dyDescent="0.3">
      <c r="B191" s="113">
        <v>187</v>
      </c>
      <c r="C191" s="118">
        <v>789545</v>
      </c>
      <c r="D191" s="119">
        <v>789545</v>
      </c>
      <c r="E191" s="116" t="b">
        <f t="shared" si="4"/>
        <v>0</v>
      </c>
      <c r="F191" s="116">
        <f t="shared" si="5"/>
        <v>0</v>
      </c>
    </row>
    <row r="192" spans="2:6" x14ac:dyDescent="0.3">
      <c r="B192" s="113">
        <v>188</v>
      </c>
      <c r="C192" s="118">
        <v>436543</v>
      </c>
      <c r="D192" s="119">
        <v>436543</v>
      </c>
      <c r="E192" s="116" t="b">
        <f t="shared" si="4"/>
        <v>0</v>
      </c>
      <c r="F192" s="116">
        <f t="shared" si="5"/>
        <v>0</v>
      </c>
    </row>
    <row r="193" spans="2:6" x14ac:dyDescent="0.3">
      <c r="B193" s="113">
        <v>189</v>
      </c>
      <c r="C193" s="118">
        <v>876659</v>
      </c>
      <c r="D193" s="119">
        <v>876659</v>
      </c>
      <c r="E193" s="116" t="b">
        <f t="shared" si="4"/>
        <v>0</v>
      </c>
      <c r="F193" s="116">
        <f t="shared" si="5"/>
        <v>0</v>
      </c>
    </row>
    <row r="194" spans="2:6" x14ac:dyDescent="0.3">
      <c r="B194" s="113">
        <v>190</v>
      </c>
      <c r="C194" s="118">
        <v>115215</v>
      </c>
      <c r="D194" s="119">
        <v>115215</v>
      </c>
      <c r="E194" s="116" t="b">
        <f t="shared" si="4"/>
        <v>0</v>
      </c>
      <c r="F194" s="116">
        <f t="shared" si="5"/>
        <v>0</v>
      </c>
    </row>
    <row r="195" spans="2:6" x14ac:dyDescent="0.3">
      <c r="B195" s="113">
        <v>191</v>
      </c>
      <c r="C195" s="118">
        <v>694566</v>
      </c>
      <c r="D195" s="119">
        <v>694566</v>
      </c>
      <c r="E195" s="116" t="b">
        <f t="shared" si="4"/>
        <v>0</v>
      </c>
      <c r="F195" s="116">
        <f t="shared" si="5"/>
        <v>0</v>
      </c>
    </row>
    <row r="196" spans="2:6" x14ac:dyDescent="0.3">
      <c r="B196" s="113">
        <v>192</v>
      </c>
      <c r="C196" s="118">
        <v>635504</v>
      </c>
      <c r="D196" s="119">
        <v>635504</v>
      </c>
      <c r="E196" s="116" t="b">
        <f t="shared" si="4"/>
        <v>0</v>
      </c>
      <c r="F196" s="116">
        <f t="shared" si="5"/>
        <v>0</v>
      </c>
    </row>
    <row r="197" spans="2:6" x14ac:dyDescent="0.3">
      <c r="B197" s="113">
        <v>193</v>
      </c>
      <c r="C197" s="118">
        <v>799096</v>
      </c>
      <c r="D197" s="119">
        <v>799096</v>
      </c>
      <c r="E197" s="116" t="b">
        <f t="shared" si="4"/>
        <v>0</v>
      </c>
      <c r="F197" s="116">
        <f t="shared" si="5"/>
        <v>0</v>
      </c>
    </row>
    <row r="198" spans="2:6" x14ac:dyDescent="0.3">
      <c r="B198" s="113">
        <v>194</v>
      </c>
      <c r="C198" s="118">
        <v>489940</v>
      </c>
      <c r="D198" s="119">
        <v>489940</v>
      </c>
      <c r="E198" s="116" t="b">
        <f t="shared" ref="E198:E261" si="6">D198&lt;&gt;C198</f>
        <v>0</v>
      </c>
      <c r="F198" s="116">
        <f t="shared" ref="F198:F261" si="7">--(C198&lt;&gt;D198)</f>
        <v>0</v>
      </c>
    </row>
    <row r="199" spans="2:6" x14ac:dyDescent="0.3">
      <c r="B199" s="113">
        <v>195</v>
      </c>
      <c r="C199" s="118">
        <v>123505</v>
      </c>
      <c r="D199" s="119">
        <v>123505</v>
      </c>
      <c r="E199" s="116" t="b">
        <f t="shared" si="6"/>
        <v>0</v>
      </c>
      <c r="F199" s="116">
        <f t="shared" si="7"/>
        <v>0</v>
      </c>
    </row>
    <row r="200" spans="2:6" x14ac:dyDescent="0.3">
      <c r="B200" s="113">
        <v>196</v>
      </c>
      <c r="C200" s="118">
        <v>203352</v>
      </c>
      <c r="D200" s="119">
        <v>203352</v>
      </c>
      <c r="E200" s="116" t="b">
        <f t="shared" si="6"/>
        <v>0</v>
      </c>
      <c r="F200" s="116">
        <f t="shared" si="7"/>
        <v>0</v>
      </c>
    </row>
    <row r="201" spans="2:6" x14ac:dyDescent="0.3">
      <c r="B201" s="113">
        <v>197</v>
      </c>
      <c r="C201" s="118">
        <v>277498</v>
      </c>
      <c r="D201" s="119">
        <v>277498</v>
      </c>
      <c r="E201" s="116" t="b">
        <f t="shared" si="6"/>
        <v>0</v>
      </c>
      <c r="F201" s="116">
        <f t="shared" si="7"/>
        <v>0</v>
      </c>
    </row>
    <row r="202" spans="2:6" x14ac:dyDescent="0.3">
      <c r="B202" s="113">
        <v>198</v>
      </c>
      <c r="C202" s="118">
        <v>420939</v>
      </c>
      <c r="D202" s="119">
        <v>420939</v>
      </c>
      <c r="E202" s="116" t="b">
        <f t="shared" si="6"/>
        <v>0</v>
      </c>
      <c r="F202" s="116">
        <f t="shared" si="7"/>
        <v>0</v>
      </c>
    </row>
    <row r="203" spans="2:6" x14ac:dyDescent="0.3">
      <c r="B203" s="113">
        <v>199</v>
      </c>
      <c r="C203" s="118">
        <v>642281</v>
      </c>
      <c r="D203" s="119">
        <v>642281</v>
      </c>
      <c r="E203" s="116" t="b">
        <f t="shared" si="6"/>
        <v>0</v>
      </c>
      <c r="F203" s="116">
        <f t="shared" si="7"/>
        <v>0</v>
      </c>
    </row>
    <row r="204" spans="2:6" x14ac:dyDescent="0.3">
      <c r="B204" s="113">
        <v>200</v>
      </c>
      <c r="C204" s="118">
        <v>290990</v>
      </c>
      <c r="D204" s="119">
        <v>290990</v>
      </c>
      <c r="E204" s="116" t="b">
        <f t="shared" si="6"/>
        <v>0</v>
      </c>
      <c r="F204" s="116">
        <f t="shared" si="7"/>
        <v>0</v>
      </c>
    </row>
    <row r="205" spans="2:6" x14ac:dyDescent="0.3">
      <c r="B205" s="113">
        <v>201</v>
      </c>
      <c r="C205" s="118">
        <v>370444</v>
      </c>
      <c r="D205" s="119">
        <v>370111</v>
      </c>
      <c r="E205" s="116" t="b">
        <f t="shared" si="6"/>
        <v>1</v>
      </c>
      <c r="F205" s="116">
        <f t="shared" si="7"/>
        <v>1</v>
      </c>
    </row>
    <row r="206" spans="2:6" x14ac:dyDescent="0.3">
      <c r="B206" s="113">
        <v>202</v>
      </c>
      <c r="C206" s="118">
        <v>591168</v>
      </c>
      <c r="D206" s="119">
        <v>591168</v>
      </c>
      <c r="E206" s="116" t="b">
        <f t="shared" si="6"/>
        <v>0</v>
      </c>
      <c r="F206" s="116">
        <f t="shared" si="7"/>
        <v>0</v>
      </c>
    </row>
    <row r="207" spans="2:6" x14ac:dyDescent="0.3">
      <c r="B207" s="113">
        <v>203</v>
      </c>
      <c r="C207" s="118">
        <v>522160</v>
      </c>
      <c r="D207" s="119">
        <v>522160</v>
      </c>
      <c r="E207" s="116" t="b">
        <f t="shared" si="6"/>
        <v>0</v>
      </c>
      <c r="F207" s="116">
        <f t="shared" si="7"/>
        <v>0</v>
      </c>
    </row>
    <row r="208" spans="2:6" x14ac:dyDescent="0.3">
      <c r="B208" s="113">
        <v>204</v>
      </c>
      <c r="C208" s="118">
        <v>788736</v>
      </c>
      <c r="D208" s="119">
        <v>788736</v>
      </c>
      <c r="E208" s="116" t="b">
        <f t="shared" si="6"/>
        <v>0</v>
      </c>
      <c r="F208" s="116">
        <f t="shared" si="7"/>
        <v>0</v>
      </c>
    </row>
    <row r="209" spans="2:6" x14ac:dyDescent="0.3">
      <c r="B209" s="113">
        <v>205</v>
      </c>
      <c r="C209" s="118">
        <v>293596</v>
      </c>
      <c r="D209" s="119">
        <v>293596</v>
      </c>
      <c r="E209" s="116" t="b">
        <f t="shared" si="6"/>
        <v>0</v>
      </c>
      <c r="F209" s="116">
        <f t="shared" si="7"/>
        <v>0</v>
      </c>
    </row>
    <row r="210" spans="2:6" x14ac:dyDescent="0.3">
      <c r="B210" s="113">
        <v>206</v>
      </c>
      <c r="C210" s="118">
        <v>192213</v>
      </c>
      <c r="D210" s="119">
        <v>192213</v>
      </c>
      <c r="E210" s="116" t="b">
        <f t="shared" si="6"/>
        <v>0</v>
      </c>
      <c r="F210" s="116">
        <f t="shared" si="7"/>
        <v>0</v>
      </c>
    </row>
    <row r="211" spans="2:6" x14ac:dyDescent="0.3">
      <c r="B211" s="113">
        <v>207</v>
      </c>
      <c r="C211" s="118">
        <v>317636</v>
      </c>
      <c r="D211" s="119">
        <v>317636</v>
      </c>
      <c r="E211" s="116" t="b">
        <f t="shared" si="6"/>
        <v>0</v>
      </c>
      <c r="F211" s="116">
        <f t="shared" si="7"/>
        <v>0</v>
      </c>
    </row>
    <row r="212" spans="2:6" x14ac:dyDescent="0.3">
      <c r="B212" s="113">
        <v>208</v>
      </c>
      <c r="C212" s="118">
        <v>598803</v>
      </c>
      <c r="D212" s="119">
        <v>598803</v>
      </c>
      <c r="E212" s="116" t="b">
        <f t="shared" si="6"/>
        <v>0</v>
      </c>
      <c r="F212" s="116">
        <f t="shared" si="7"/>
        <v>0</v>
      </c>
    </row>
    <row r="213" spans="2:6" x14ac:dyDescent="0.3">
      <c r="B213" s="113">
        <v>209</v>
      </c>
      <c r="C213" s="118">
        <v>346857</v>
      </c>
      <c r="D213" s="119">
        <v>346857</v>
      </c>
      <c r="E213" s="116" t="b">
        <f t="shared" si="6"/>
        <v>0</v>
      </c>
      <c r="F213" s="116">
        <f t="shared" si="7"/>
        <v>0</v>
      </c>
    </row>
    <row r="214" spans="2:6" x14ac:dyDescent="0.3">
      <c r="B214" s="113">
        <v>210</v>
      </c>
      <c r="C214" s="118">
        <v>207895</v>
      </c>
      <c r="D214" s="119">
        <v>207895</v>
      </c>
      <c r="E214" s="116" t="b">
        <f t="shared" si="6"/>
        <v>0</v>
      </c>
      <c r="F214" s="116">
        <f t="shared" si="7"/>
        <v>0</v>
      </c>
    </row>
    <row r="215" spans="2:6" x14ac:dyDescent="0.3">
      <c r="B215" s="113">
        <v>211</v>
      </c>
      <c r="C215" s="118">
        <v>730608</v>
      </c>
      <c r="D215" s="119">
        <v>730608</v>
      </c>
      <c r="E215" s="116" t="b">
        <f t="shared" si="6"/>
        <v>0</v>
      </c>
      <c r="F215" s="116">
        <f t="shared" si="7"/>
        <v>0</v>
      </c>
    </row>
    <row r="216" spans="2:6" x14ac:dyDescent="0.3">
      <c r="B216" s="113">
        <v>212</v>
      </c>
      <c r="C216" s="118">
        <v>797775</v>
      </c>
      <c r="D216" s="119">
        <v>797775</v>
      </c>
      <c r="E216" s="116" t="b">
        <f t="shared" si="6"/>
        <v>0</v>
      </c>
      <c r="F216" s="116">
        <f t="shared" si="7"/>
        <v>0</v>
      </c>
    </row>
    <row r="217" spans="2:6" x14ac:dyDescent="0.3">
      <c r="B217" s="113">
        <v>213</v>
      </c>
      <c r="C217" s="118">
        <v>649825</v>
      </c>
      <c r="D217" s="119">
        <v>649825</v>
      </c>
      <c r="E217" s="116" t="b">
        <f t="shared" si="6"/>
        <v>0</v>
      </c>
      <c r="F217" s="116">
        <f t="shared" si="7"/>
        <v>0</v>
      </c>
    </row>
    <row r="218" spans="2:6" x14ac:dyDescent="0.3">
      <c r="B218" s="113">
        <v>214</v>
      </c>
      <c r="C218" s="118">
        <v>515447</v>
      </c>
      <c r="D218" s="119">
        <v>515447</v>
      </c>
      <c r="E218" s="116" t="b">
        <f t="shared" si="6"/>
        <v>0</v>
      </c>
      <c r="F218" s="116">
        <f t="shared" si="7"/>
        <v>0</v>
      </c>
    </row>
    <row r="219" spans="2:6" x14ac:dyDescent="0.3">
      <c r="B219" s="113">
        <v>215</v>
      </c>
      <c r="C219" s="118">
        <v>692145</v>
      </c>
      <c r="D219" s="119">
        <v>692145</v>
      </c>
      <c r="E219" s="116" t="b">
        <f t="shared" si="6"/>
        <v>0</v>
      </c>
      <c r="F219" s="116">
        <f t="shared" si="7"/>
        <v>0</v>
      </c>
    </row>
    <row r="220" spans="2:6" x14ac:dyDescent="0.3">
      <c r="B220" s="113">
        <v>216</v>
      </c>
      <c r="C220" s="118">
        <v>145995</v>
      </c>
      <c r="D220" s="119">
        <v>145995</v>
      </c>
      <c r="E220" s="116" t="b">
        <f t="shared" si="6"/>
        <v>0</v>
      </c>
      <c r="F220" s="116">
        <f t="shared" si="7"/>
        <v>0</v>
      </c>
    </row>
    <row r="221" spans="2:6" x14ac:dyDescent="0.3">
      <c r="B221" s="113">
        <v>217</v>
      </c>
      <c r="C221" s="118">
        <v>544449</v>
      </c>
      <c r="D221" s="119">
        <v>544449</v>
      </c>
      <c r="E221" s="116" t="b">
        <f t="shared" si="6"/>
        <v>0</v>
      </c>
      <c r="F221" s="116">
        <f t="shared" si="7"/>
        <v>0</v>
      </c>
    </row>
    <row r="222" spans="2:6" x14ac:dyDescent="0.3">
      <c r="B222" s="113">
        <v>218</v>
      </c>
      <c r="C222" s="118">
        <v>161530</v>
      </c>
      <c r="D222" s="119">
        <v>161530</v>
      </c>
      <c r="E222" s="116" t="b">
        <f t="shared" si="6"/>
        <v>0</v>
      </c>
      <c r="F222" s="116">
        <f t="shared" si="7"/>
        <v>0</v>
      </c>
    </row>
    <row r="223" spans="2:6" x14ac:dyDescent="0.3">
      <c r="B223" s="113">
        <v>219</v>
      </c>
      <c r="C223" s="118">
        <v>781719</v>
      </c>
      <c r="D223" s="119">
        <v>781719</v>
      </c>
      <c r="E223" s="116" t="b">
        <f t="shared" si="6"/>
        <v>0</v>
      </c>
      <c r="F223" s="116">
        <f t="shared" si="7"/>
        <v>0</v>
      </c>
    </row>
    <row r="224" spans="2:6" x14ac:dyDescent="0.3">
      <c r="B224" s="113">
        <v>220</v>
      </c>
      <c r="C224" s="118">
        <v>732442</v>
      </c>
      <c r="D224" s="119">
        <v>732442</v>
      </c>
      <c r="E224" s="116" t="b">
        <f t="shared" si="6"/>
        <v>0</v>
      </c>
      <c r="F224" s="116">
        <f t="shared" si="7"/>
        <v>0</v>
      </c>
    </row>
    <row r="225" spans="2:6" x14ac:dyDescent="0.3">
      <c r="B225" s="113">
        <v>221</v>
      </c>
      <c r="C225" s="118">
        <v>118986</v>
      </c>
      <c r="D225" s="119">
        <v>118986</v>
      </c>
      <c r="E225" s="116" t="b">
        <f t="shared" si="6"/>
        <v>0</v>
      </c>
      <c r="F225" s="116">
        <f t="shared" si="7"/>
        <v>0</v>
      </c>
    </row>
    <row r="226" spans="2:6" x14ac:dyDescent="0.3">
      <c r="B226" s="113">
        <v>222</v>
      </c>
      <c r="C226" s="118">
        <v>495190</v>
      </c>
      <c r="D226" s="119">
        <v>495190</v>
      </c>
      <c r="E226" s="116" t="b">
        <f t="shared" si="6"/>
        <v>0</v>
      </c>
      <c r="F226" s="116">
        <f t="shared" si="7"/>
        <v>0</v>
      </c>
    </row>
    <row r="227" spans="2:6" x14ac:dyDescent="0.3">
      <c r="B227" s="113">
        <v>223</v>
      </c>
      <c r="C227" s="118">
        <v>550586</v>
      </c>
      <c r="D227" s="119">
        <v>550586</v>
      </c>
      <c r="E227" s="116" t="b">
        <f t="shared" si="6"/>
        <v>0</v>
      </c>
      <c r="F227" s="116">
        <f t="shared" si="7"/>
        <v>0</v>
      </c>
    </row>
    <row r="228" spans="2:6" x14ac:dyDescent="0.3">
      <c r="B228" s="113">
        <v>224</v>
      </c>
      <c r="C228" s="118">
        <v>854429</v>
      </c>
      <c r="D228" s="119">
        <v>854429</v>
      </c>
      <c r="E228" s="116" t="b">
        <f t="shared" si="6"/>
        <v>0</v>
      </c>
      <c r="F228" s="116">
        <f t="shared" si="7"/>
        <v>0</v>
      </c>
    </row>
    <row r="229" spans="2:6" x14ac:dyDescent="0.3">
      <c r="B229" s="113">
        <v>225</v>
      </c>
      <c r="C229" s="118">
        <v>773919</v>
      </c>
      <c r="D229" s="119">
        <v>773919</v>
      </c>
      <c r="E229" s="116" t="b">
        <f t="shared" si="6"/>
        <v>0</v>
      </c>
      <c r="F229" s="116">
        <f t="shared" si="7"/>
        <v>0</v>
      </c>
    </row>
    <row r="230" spans="2:6" x14ac:dyDescent="0.3">
      <c r="B230" s="113">
        <v>226</v>
      </c>
      <c r="C230" s="118">
        <v>730393</v>
      </c>
      <c r="D230" s="119">
        <v>730393</v>
      </c>
      <c r="E230" s="116" t="b">
        <f t="shared" si="6"/>
        <v>0</v>
      </c>
      <c r="F230" s="116">
        <f t="shared" si="7"/>
        <v>0</v>
      </c>
    </row>
    <row r="231" spans="2:6" x14ac:dyDescent="0.3">
      <c r="B231" s="113">
        <v>227</v>
      </c>
      <c r="C231" s="118">
        <v>784307</v>
      </c>
      <c r="D231" s="119">
        <v>784307</v>
      </c>
      <c r="E231" s="116" t="b">
        <f t="shared" si="6"/>
        <v>0</v>
      </c>
      <c r="F231" s="116">
        <f t="shared" si="7"/>
        <v>0</v>
      </c>
    </row>
    <row r="232" spans="2:6" x14ac:dyDescent="0.3">
      <c r="B232" s="113">
        <v>228</v>
      </c>
      <c r="C232" s="118">
        <v>261071</v>
      </c>
      <c r="D232" s="119">
        <v>261071</v>
      </c>
      <c r="E232" s="116" t="b">
        <f t="shared" si="6"/>
        <v>0</v>
      </c>
      <c r="F232" s="116">
        <f t="shared" si="7"/>
        <v>0</v>
      </c>
    </row>
    <row r="233" spans="2:6" x14ac:dyDescent="0.3">
      <c r="B233" s="113">
        <v>229</v>
      </c>
      <c r="C233" s="118">
        <v>385997</v>
      </c>
      <c r="D233" s="119">
        <v>385997</v>
      </c>
      <c r="E233" s="116" t="b">
        <f t="shared" si="6"/>
        <v>0</v>
      </c>
      <c r="F233" s="116">
        <f t="shared" si="7"/>
        <v>0</v>
      </c>
    </row>
    <row r="234" spans="2:6" x14ac:dyDescent="0.3">
      <c r="B234" s="113">
        <v>230</v>
      </c>
      <c r="C234" s="118">
        <v>158141</v>
      </c>
      <c r="D234" s="119">
        <v>158141</v>
      </c>
      <c r="E234" s="116" t="b">
        <f t="shared" si="6"/>
        <v>0</v>
      </c>
      <c r="F234" s="116">
        <f t="shared" si="7"/>
        <v>0</v>
      </c>
    </row>
    <row r="235" spans="2:6" x14ac:dyDescent="0.3">
      <c r="B235" s="113">
        <v>231</v>
      </c>
      <c r="C235" s="118">
        <v>628692</v>
      </c>
      <c r="D235" s="119">
        <v>628692</v>
      </c>
      <c r="E235" s="116" t="b">
        <f t="shared" si="6"/>
        <v>0</v>
      </c>
      <c r="F235" s="116">
        <f t="shared" si="7"/>
        <v>0</v>
      </c>
    </row>
    <row r="236" spans="2:6" x14ac:dyDescent="0.3">
      <c r="B236" s="113">
        <v>232</v>
      </c>
      <c r="C236" s="118">
        <v>568209</v>
      </c>
      <c r="D236" s="119">
        <v>568209</v>
      </c>
      <c r="E236" s="116" t="b">
        <f t="shared" si="6"/>
        <v>0</v>
      </c>
      <c r="F236" s="116">
        <f t="shared" si="7"/>
        <v>0</v>
      </c>
    </row>
    <row r="237" spans="2:6" x14ac:dyDescent="0.3">
      <c r="B237" s="113">
        <v>233</v>
      </c>
      <c r="C237" s="118">
        <v>209650</v>
      </c>
      <c r="D237" s="119">
        <v>209650</v>
      </c>
      <c r="E237" s="116" t="b">
        <f t="shared" si="6"/>
        <v>0</v>
      </c>
      <c r="F237" s="116">
        <f t="shared" si="7"/>
        <v>0</v>
      </c>
    </row>
    <row r="238" spans="2:6" x14ac:dyDescent="0.3">
      <c r="B238" s="113">
        <v>234</v>
      </c>
      <c r="C238" s="118">
        <v>576807</v>
      </c>
      <c r="D238" s="119">
        <v>576807</v>
      </c>
      <c r="E238" s="116" t="b">
        <f t="shared" si="6"/>
        <v>0</v>
      </c>
      <c r="F238" s="116">
        <f t="shared" si="7"/>
        <v>0</v>
      </c>
    </row>
    <row r="239" spans="2:6" x14ac:dyDescent="0.3">
      <c r="B239" s="113">
        <v>235</v>
      </c>
      <c r="C239" s="118">
        <v>526805</v>
      </c>
      <c r="D239" s="119">
        <v>526805</v>
      </c>
      <c r="E239" s="116" t="b">
        <f t="shared" si="6"/>
        <v>0</v>
      </c>
      <c r="F239" s="116">
        <f t="shared" si="7"/>
        <v>0</v>
      </c>
    </row>
    <row r="240" spans="2:6" x14ac:dyDescent="0.3">
      <c r="B240" s="113">
        <v>236</v>
      </c>
      <c r="C240" s="118">
        <v>500676</v>
      </c>
      <c r="D240" s="119">
        <v>500676</v>
      </c>
      <c r="E240" s="116" t="b">
        <f t="shared" si="6"/>
        <v>0</v>
      </c>
      <c r="F240" s="116">
        <f t="shared" si="7"/>
        <v>0</v>
      </c>
    </row>
    <row r="241" spans="2:6" x14ac:dyDescent="0.3">
      <c r="B241" s="113">
        <v>237</v>
      </c>
      <c r="C241" s="118">
        <v>731372</v>
      </c>
      <c r="D241" s="119">
        <v>731372</v>
      </c>
      <c r="E241" s="116" t="b">
        <f t="shared" si="6"/>
        <v>0</v>
      </c>
      <c r="F241" s="116">
        <f t="shared" si="7"/>
        <v>0</v>
      </c>
    </row>
    <row r="242" spans="2:6" x14ac:dyDescent="0.3">
      <c r="B242" s="113">
        <v>238</v>
      </c>
      <c r="C242" s="118">
        <v>150208</v>
      </c>
      <c r="D242" s="119">
        <v>150208</v>
      </c>
      <c r="E242" s="116" t="b">
        <f t="shared" si="6"/>
        <v>0</v>
      </c>
      <c r="F242" s="116">
        <f t="shared" si="7"/>
        <v>0</v>
      </c>
    </row>
    <row r="243" spans="2:6" x14ac:dyDescent="0.3">
      <c r="B243" s="113">
        <v>239</v>
      </c>
      <c r="C243" s="118">
        <v>443185</v>
      </c>
      <c r="D243" s="119">
        <v>443185</v>
      </c>
      <c r="E243" s="116" t="b">
        <f t="shared" si="6"/>
        <v>0</v>
      </c>
      <c r="F243" s="116">
        <f t="shared" si="7"/>
        <v>0</v>
      </c>
    </row>
    <row r="244" spans="2:6" x14ac:dyDescent="0.3">
      <c r="B244" s="113">
        <v>240</v>
      </c>
      <c r="C244" s="118">
        <v>311114</v>
      </c>
      <c r="D244" s="119">
        <v>311114</v>
      </c>
      <c r="E244" s="116" t="b">
        <f t="shared" si="6"/>
        <v>0</v>
      </c>
      <c r="F244" s="116">
        <f t="shared" si="7"/>
        <v>0</v>
      </c>
    </row>
    <row r="245" spans="2:6" x14ac:dyDescent="0.3">
      <c r="B245" s="113">
        <v>241</v>
      </c>
      <c r="C245" s="118">
        <v>721827</v>
      </c>
      <c r="D245" s="119">
        <v>721827</v>
      </c>
      <c r="E245" s="116" t="b">
        <f t="shared" si="6"/>
        <v>0</v>
      </c>
      <c r="F245" s="116">
        <f t="shared" si="7"/>
        <v>0</v>
      </c>
    </row>
    <row r="246" spans="2:6" x14ac:dyDescent="0.3">
      <c r="B246" s="113">
        <v>242</v>
      </c>
      <c r="C246" s="118">
        <v>774141</v>
      </c>
      <c r="D246" s="119">
        <v>774141</v>
      </c>
      <c r="E246" s="116" t="b">
        <f t="shared" si="6"/>
        <v>0</v>
      </c>
      <c r="F246" s="116">
        <f t="shared" si="7"/>
        <v>0</v>
      </c>
    </row>
    <row r="247" spans="2:6" x14ac:dyDescent="0.3">
      <c r="B247" s="113">
        <v>243</v>
      </c>
      <c r="C247" s="118">
        <v>580570</v>
      </c>
      <c r="D247" s="119">
        <v>580570</v>
      </c>
      <c r="E247" s="116" t="b">
        <f t="shared" si="6"/>
        <v>0</v>
      </c>
      <c r="F247" s="116">
        <f t="shared" si="7"/>
        <v>0</v>
      </c>
    </row>
    <row r="248" spans="2:6" x14ac:dyDescent="0.3">
      <c r="B248" s="113">
        <v>244</v>
      </c>
      <c r="C248" s="118">
        <v>640764</v>
      </c>
      <c r="D248" s="119">
        <v>640764</v>
      </c>
      <c r="E248" s="116" t="b">
        <f t="shared" si="6"/>
        <v>0</v>
      </c>
      <c r="F248" s="116">
        <f t="shared" si="7"/>
        <v>0</v>
      </c>
    </row>
    <row r="249" spans="2:6" x14ac:dyDescent="0.3">
      <c r="B249" s="113">
        <v>245</v>
      </c>
      <c r="C249" s="118">
        <v>362420</v>
      </c>
      <c r="D249" s="119">
        <v>362420</v>
      </c>
      <c r="E249" s="116" t="b">
        <f t="shared" si="6"/>
        <v>0</v>
      </c>
      <c r="F249" s="116">
        <f t="shared" si="7"/>
        <v>0</v>
      </c>
    </row>
    <row r="250" spans="2:6" x14ac:dyDescent="0.3">
      <c r="B250" s="113">
        <v>246</v>
      </c>
      <c r="C250" s="118">
        <v>239956</v>
      </c>
      <c r="D250" s="119">
        <v>239956</v>
      </c>
      <c r="E250" s="116" t="b">
        <f t="shared" si="6"/>
        <v>0</v>
      </c>
      <c r="F250" s="116">
        <f t="shared" si="7"/>
        <v>0</v>
      </c>
    </row>
    <row r="251" spans="2:6" x14ac:dyDescent="0.3">
      <c r="B251" s="113">
        <v>247</v>
      </c>
      <c r="C251" s="118">
        <v>411792</v>
      </c>
      <c r="D251" s="119">
        <v>411792</v>
      </c>
      <c r="E251" s="116" t="b">
        <f t="shared" si="6"/>
        <v>0</v>
      </c>
      <c r="F251" s="116">
        <f t="shared" si="7"/>
        <v>0</v>
      </c>
    </row>
    <row r="252" spans="2:6" x14ac:dyDescent="0.3">
      <c r="B252" s="113">
        <v>248</v>
      </c>
      <c r="C252" s="118">
        <v>440327</v>
      </c>
      <c r="D252" s="119">
        <v>440327</v>
      </c>
      <c r="E252" s="116" t="b">
        <f t="shared" si="6"/>
        <v>0</v>
      </c>
      <c r="F252" s="116">
        <f t="shared" si="7"/>
        <v>0</v>
      </c>
    </row>
    <row r="253" spans="2:6" x14ac:dyDescent="0.3">
      <c r="B253" s="113">
        <v>249</v>
      </c>
      <c r="C253" s="118">
        <v>329091</v>
      </c>
      <c r="D253" s="119">
        <v>329091</v>
      </c>
      <c r="E253" s="116" t="b">
        <f t="shared" si="6"/>
        <v>0</v>
      </c>
      <c r="F253" s="116">
        <f t="shared" si="7"/>
        <v>0</v>
      </c>
    </row>
    <row r="254" spans="2:6" x14ac:dyDescent="0.3">
      <c r="B254" s="113">
        <v>250</v>
      </c>
      <c r="C254" s="118">
        <v>422618</v>
      </c>
      <c r="D254" s="119">
        <v>422618</v>
      </c>
      <c r="E254" s="116" t="b">
        <f t="shared" si="6"/>
        <v>0</v>
      </c>
      <c r="F254" s="116">
        <f t="shared" si="7"/>
        <v>0</v>
      </c>
    </row>
    <row r="255" spans="2:6" x14ac:dyDescent="0.3">
      <c r="B255" s="113">
        <v>251</v>
      </c>
      <c r="C255" s="118">
        <v>613371</v>
      </c>
      <c r="D255" s="119">
        <v>613371</v>
      </c>
      <c r="E255" s="116" t="b">
        <f t="shared" si="6"/>
        <v>0</v>
      </c>
      <c r="F255" s="116">
        <f t="shared" si="7"/>
        <v>0</v>
      </c>
    </row>
    <row r="256" spans="2:6" x14ac:dyDescent="0.3">
      <c r="B256" s="113">
        <v>252</v>
      </c>
      <c r="C256" s="118">
        <v>775725</v>
      </c>
      <c r="D256" s="119">
        <v>775725</v>
      </c>
      <c r="E256" s="116" t="b">
        <f t="shared" si="6"/>
        <v>0</v>
      </c>
      <c r="F256" s="116">
        <f t="shared" si="7"/>
        <v>0</v>
      </c>
    </row>
    <row r="257" spans="2:6" x14ac:dyDescent="0.3">
      <c r="B257" s="113">
        <v>253</v>
      </c>
      <c r="C257" s="118">
        <v>605359</v>
      </c>
      <c r="D257" s="119">
        <v>605359</v>
      </c>
      <c r="E257" s="116" t="b">
        <f t="shared" si="6"/>
        <v>0</v>
      </c>
      <c r="F257" s="116">
        <f t="shared" si="7"/>
        <v>0</v>
      </c>
    </row>
    <row r="258" spans="2:6" x14ac:dyDescent="0.3">
      <c r="B258" s="113">
        <v>254</v>
      </c>
      <c r="C258" s="118">
        <v>530720</v>
      </c>
      <c r="D258" s="119">
        <v>530720</v>
      </c>
      <c r="E258" s="116" t="b">
        <f t="shared" si="6"/>
        <v>0</v>
      </c>
      <c r="F258" s="116">
        <f t="shared" si="7"/>
        <v>0</v>
      </c>
    </row>
    <row r="259" spans="2:6" x14ac:dyDescent="0.3">
      <c r="B259" s="113">
        <v>255</v>
      </c>
      <c r="C259" s="118">
        <v>305151</v>
      </c>
      <c r="D259" s="119">
        <v>305151</v>
      </c>
      <c r="E259" s="116" t="b">
        <f t="shared" si="6"/>
        <v>0</v>
      </c>
      <c r="F259" s="116">
        <f t="shared" si="7"/>
        <v>0</v>
      </c>
    </row>
    <row r="260" spans="2:6" x14ac:dyDescent="0.3">
      <c r="B260" s="113">
        <v>256</v>
      </c>
      <c r="C260" s="118">
        <v>400902</v>
      </c>
      <c r="D260" s="119">
        <v>400902</v>
      </c>
      <c r="E260" s="116" t="b">
        <f t="shared" si="6"/>
        <v>0</v>
      </c>
      <c r="F260" s="116">
        <f t="shared" si="7"/>
        <v>0</v>
      </c>
    </row>
    <row r="261" spans="2:6" x14ac:dyDescent="0.3">
      <c r="B261" s="113">
        <v>257</v>
      </c>
      <c r="C261" s="118">
        <v>441324</v>
      </c>
      <c r="D261" s="119">
        <v>441324</v>
      </c>
      <c r="E261" s="116" t="b">
        <f t="shared" si="6"/>
        <v>0</v>
      </c>
      <c r="F261" s="116">
        <f t="shared" si="7"/>
        <v>0</v>
      </c>
    </row>
    <row r="262" spans="2:6" x14ac:dyDescent="0.3">
      <c r="B262" s="113">
        <v>258</v>
      </c>
      <c r="C262" s="118">
        <v>207096</v>
      </c>
      <c r="D262" s="119">
        <v>207096</v>
      </c>
      <c r="E262" s="116" t="b">
        <f t="shared" ref="E262:E325" si="8">D262&lt;&gt;C262</f>
        <v>0</v>
      </c>
      <c r="F262" s="116">
        <f t="shared" ref="F262:F325" si="9">--(C262&lt;&gt;D262)</f>
        <v>0</v>
      </c>
    </row>
    <row r="263" spans="2:6" x14ac:dyDescent="0.3">
      <c r="B263" s="113">
        <v>259</v>
      </c>
      <c r="C263" s="118">
        <v>817863</v>
      </c>
      <c r="D263" s="119">
        <v>817863</v>
      </c>
      <c r="E263" s="116" t="b">
        <f t="shared" si="8"/>
        <v>0</v>
      </c>
      <c r="F263" s="116">
        <f t="shared" si="9"/>
        <v>0</v>
      </c>
    </row>
    <row r="264" spans="2:6" x14ac:dyDescent="0.3">
      <c r="B264" s="113">
        <v>260</v>
      </c>
      <c r="C264" s="118">
        <v>724321</v>
      </c>
      <c r="D264" s="119">
        <v>724321</v>
      </c>
      <c r="E264" s="116" t="b">
        <f t="shared" si="8"/>
        <v>0</v>
      </c>
      <c r="F264" s="116">
        <f t="shared" si="9"/>
        <v>0</v>
      </c>
    </row>
    <row r="265" spans="2:6" x14ac:dyDescent="0.3">
      <c r="B265" s="113">
        <v>261</v>
      </c>
      <c r="C265" s="118">
        <v>655651</v>
      </c>
      <c r="D265" s="119">
        <v>655651</v>
      </c>
      <c r="E265" s="116" t="b">
        <f t="shared" si="8"/>
        <v>0</v>
      </c>
      <c r="F265" s="116">
        <f t="shared" si="9"/>
        <v>0</v>
      </c>
    </row>
    <row r="266" spans="2:6" x14ac:dyDescent="0.3">
      <c r="B266" s="113">
        <v>262</v>
      </c>
      <c r="C266" s="118">
        <v>153288</v>
      </c>
      <c r="D266" s="119">
        <v>153288</v>
      </c>
      <c r="E266" s="116" t="b">
        <f t="shared" si="8"/>
        <v>0</v>
      </c>
      <c r="F266" s="116">
        <f t="shared" si="9"/>
        <v>0</v>
      </c>
    </row>
    <row r="267" spans="2:6" x14ac:dyDescent="0.3">
      <c r="B267" s="113">
        <v>263</v>
      </c>
      <c r="C267" s="118">
        <v>851462</v>
      </c>
      <c r="D267" s="119">
        <v>851462</v>
      </c>
      <c r="E267" s="116" t="b">
        <f t="shared" si="8"/>
        <v>0</v>
      </c>
      <c r="F267" s="116">
        <f t="shared" si="9"/>
        <v>0</v>
      </c>
    </row>
    <row r="268" spans="2:6" x14ac:dyDescent="0.3">
      <c r="B268" s="113">
        <v>264</v>
      </c>
      <c r="C268" s="118">
        <v>368554</v>
      </c>
      <c r="D268" s="119">
        <v>368554</v>
      </c>
      <c r="E268" s="116" t="b">
        <f t="shared" si="8"/>
        <v>0</v>
      </c>
      <c r="F268" s="116">
        <f t="shared" si="9"/>
        <v>0</v>
      </c>
    </row>
    <row r="269" spans="2:6" x14ac:dyDescent="0.3">
      <c r="B269" s="113">
        <v>265</v>
      </c>
      <c r="C269" s="118">
        <v>655058</v>
      </c>
      <c r="D269" s="119">
        <v>655058</v>
      </c>
      <c r="E269" s="116" t="b">
        <f t="shared" si="8"/>
        <v>0</v>
      </c>
      <c r="F269" s="116">
        <f t="shared" si="9"/>
        <v>0</v>
      </c>
    </row>
    <row r="270" spans="2:6" x14ac:dyDescent="0.3">
      <c r="B270" s="113">
        <v>266</v>
      </c>
      <c r="C270" s="118">
        <v>375329</v>
      </c>
      <c r="D270" s="119">
        <v>375329</v>
      </c>
      <c r="E270" s="116" t="b">
        <f t="shared" si="8"/>
        <v>0</v>
      </c>
      <c r="F270" s="116">
        <f t="shared" si="9"/>
        <v>0</v>
      </c>
    </row>
    <row r="271" spans="2:6" x14ac:dyDescent="0.3">
      <c r="B271" s="113">
        <v>267</v>
      </c>
      <c r="C271" s="118">
        <v>585365</v>
      </c>
      <c r="D271" s="119">
        <v>585365</v>
      </c>
      <c r="E271" s="116" t="b">
        <f t="shared" si="8"/>
        <v>0</v>
      </c>
      <c r="F271" s="116">
        <f t="shared" si="9"/>
        <v>0</v>
      </c>
    </row>
    <row r="272" spans="2:6" x14ac:dyDescent="0.3">
      <c r="B272" s="113">
        <v>268</v>
      </c>
      <c r="C272" s="118">
        <v>575936</v>
      </c>
      <c r="D272" s="119">
        <v>575936</v>
      </c>
      <c r="E272" s="116" t="b">
        <f t="shared" si="8"/>
        <v>0</v>
      </c>
      <c r="F272" s="116">
        <f t="shared" si="9"/>
        <v>0</v>
      </c>
    </row>
    <row r="273" spans="2:6" x14ac:dyDescent="0.3">
      <c r="B273" s="113">
        <v>269</v>
      </c>
      <c r="C273" s="118">
        <v>144469</v>
      </c>
      <c r="D273" s="119">
        <v>144469</v>
      </c>
      <c r="E273" s="116" t="b">
        <f t="shared" si="8"/>
        <v>0</v>
      </c>
      <c r="F273" s="116">
        <f t="shared" si="9"/>
        <v>0</v>
      </c>
    </row>
    <row r="274" spans="2:6" x14ac:dyDescent="0.3">
      <c r="B274" s="113">
        <v>270</v>
      </c>
      <c r="C274" s="118">
        <v>296605</v>
      </c>
      <c r="D274" s="119">
        <v>296605</v>
      </c>
      <c r="E274" s="116" t="b">
        <f t="shared" si="8"/>
        <v>0</v>
      </c>
      <c r="F274" s="116">
        <f t="shared" si="9"/>
        <v>0</v>
      </c>
    </row>
    <row r="275" spans="2:6" x14ac:dyDescent="0.3">
      <c r="B275" s="113">
        <v>271</v>
      </c>
      <c r="C275" s="118">
        <v>824122</v>
      </c>
      <c r="D275" s="119">
        <v>824122</v>
      </c>
      <c r="E275" s="116" t="b">
        <f t="shared" si="8"/>
        <v>0</v>
      </c>
      <c r="F275" s="116">
        <f t="shared" si="9"/>
        <v>0</v>
      </c>
    </row>
    <row r="276" spans="2:6" x14ac:dyDescent="0.3">
      <c r="B276" s="113">
        <v>272</v>
      </c>
      <c r="C276" s="118">
        <v>381125</v>
      </c>
      <c r="D276" s="119">
        <v>381125</v>
      </c>
      <c r="E276" s="116" t="b">
        <f t="shared" si="8"/>
        <v>0</v>
      </c>
      <c r="F276" s="116">
        <f t="shared" si="9"/>
        <v>0</v>
      </c>
    </row>
    <row r="277" spans="2:6" x14ac:dyDescent="0.3">
      <c r="B277" s="113">
        <v>273</v>
      </c>
      <c r="C277" s="118">
        <v>269710</v>
      </c>
      <c r="D277" s="119">
        <v>269710</v>
      </c>
      <c r="E277" s="116" t="b">
        <f t="shared" si="8"/>
        <v>0</v>
      </c>
      <c r="F277" s="116">
        <f t="shared" si="9"/>
        <v>0</v>
      </c>
    </row>
    <row r="278" spans="2:6" x14ac:dyDescent="0.3">
      <c r="B278" s="113">
        <v>274</v>
      </c>
      <c r="C278" s="118">
        <v>787699</v>
      </c>
      <c r="D278" s="119">
        <v>787699</v>
      </c>
      <c r="E278" s="116" t="b">
        <f t="shared" si="8"/>
        <v>0</v>
      </c>
      <c r="F278" s="116">
        <f t="shared" si="9"/>
        <v>0</v>
      </c>
    </row>
    <row r="279" spans="2:6" x14ac:dyDescent="0.3">
      <c r="B279" s="113">
        <v>275</v>
      </c>
      <c r="C279" s="118">
        <v>119123</v>
      </c>
      <c r="D279" s="119">
        <v>119123</v>
      </c>
      <c r="E279" s="116" t="b">
        <f t="shared" si="8"/>
        <v>0</v>
      </c>
      <c r="F279" s="116">
        <f t="shared" si="9"/>
        <v>0</v>
      </c>
    </row>
    <row r="280" spans="2:6" x14ac:dyDescent="0.3">
      <c r="B280" s="113">
        <v>276</v>
      </c>
      <c r="C280" s="118">
        <v>506781</v>
      </c>
      <c r="D280" s="119">
        <v>506781</v>
      </c>
      <c r="E280" s="116" t="b">
        <f t="shared" si="8"/>
        <v>0</v>
      </c>
      <c r="F280" s="116">
        <f t="shared" si="9"/>
        <v>0</v>
      </c>
    </row>
    <row r="281" spans="2:6" x14ac:dyDescent="0.3">
      <c r="B281" s="113">
        <v>277</v>
      </c>
      <c r="C281" s="118">
        <v>609364</v>
      </c>
      <c r="D281" s="119">
        <v>609364</v>
      </c>
      <c r="E281" s="116" t="b">
        <f t="shared" si="8"/>
        <v>0</v>
      </c>
      <c r="F281" s="116">
        <f t="shared" si="9"/>
        <v>0</v>
      </c>
    </row>
    <row r="282" spans="2:6" x14ac:dyDescent="0.3">
      <c r="B282" s="113">
        <v>278</v>
      </c>
      <c r="C282" s="118">
        <v>495907</v>
      </c>
      <c r="D282" s="119">
        <v>495907</v>
      </c>
      <c r="E282" s="116" t="b">
        <f t="shared" si="8"/>
        <v>0</v>
      </c>
      <c r="F282" s="116">
        <f t="shared" si="9"/>
        <v>0</v>
      </c>
    </row>
    <row r="283" spans="2:6" x14ac:dyDescent="0.3">
      <c r="B283" s="113">
        <v>279</v>
      </c>
      <c r="C283" s="118">
        <v>502535</v>
      </c>
      <c r="D283" s="119">
        <v>502535</v>
      </c>
      <c r="E283" s="116" t="b">
        <f t="shared" si="8"/>
        <v>0</v>
      </c>
      <c r="F283" s="116">
        <f t="shared" si="9"/>
        <v>0</v>
      </c>
    </row>
    <row r="284" spans="2:6" x14ac:dyDescent="0.3">
      <c r="B284" s="113">
        <v>280</v>
      </c>
      <c r="C284" s="118">
        <v>351924</v>
      </c>
      <c r="D284" s="119">
        <v>351924</v>
      </c>
      <c r="E284" s="116" t="b">
        <f t="shared" si="8"/>
        <v>0</v>
      </c>
      <c r="F284" s="116">
        <f t="shared" si="9"/>
        <v>0</v>
      </c>
    </row>
    <row r="285" spans="2:6" x14ac:dyDescent="0.3">
      <c r="B285" s="113">
        <v>281</v>
      </c>
      <c r="C285" s="118">
        <v>895237</v>
      </c>
      <c r="D285" s="119">
        <v>895237</v>
      </c>
      <c r="E285" s="116" t="b">
        <f t="shared" si="8"/>
        <v>0</v>
      </c>
      <c r="F285" s="116">
        <f t="shared" si="9"/>
        <v>0</v>
      </c>
    </row>
    <row r="286" spans="2:6" x14ac:dyDescent="0.3">
      <c r="B286" s="113">
        <v>282</v>
      </c>
      <c r="C286" s="118">
        <v>506772</v>
      </c>
      <c r="D286" s="119">
        <v>506772</v>
      </c>
      <c r="E286" s="116" t="b">
        <f t="shared" si="8"/>
        <v>0</v>
      </c>
      <c r="F286" s="116">
        <f t="shared" si="9"/>
        <v>0</v>
      </c>
    </row>
    <row r="287" spans="2:6" x14ac:dyDescent="0.3">
      <c r="B287" s="113">
        <v>283</v>
      </c>
      <c r="C287" s="118">
        <v>689764</v>
      </c>
      <c r="D287" s="119">
        <v>689764</v>
      </c>
      <c r="E287" s="116" t="b">
        <f t="shared" si="8"/>
        <v>0</v>
      </c>
      <c r="F287" s="116">
        <f t="shared" si="9"/>
        <v>0</v>
      </c>
    </row>
    <row r="288" spans="2:6" x14ac:dyDescent="0.3">
      <c r="B288" s="113">
        <v>284</v>
      </c>
      <c r="C288" s="118">
        <v>471008</v>
      </c>
      <c r="D288" s="119">
        <v>471008</v>
      </c>
      <c r="E288" s="116" t="b">
        <f t="shared" si="8"/>
        <v>0</v>
      </c>
      <c r="F288" s="116">
        <f t="shared" si="9"/>
        <v>0</v>
      </c>
    </row>
    <row r="289" spans="2:6" x14ac:dyDescent="0.3">
      <c r="B289" s="113">
        <v>285</v>
      </c>
      <c r="C289" s="118">
        <v>196682</v>
      </c>
      <c r="D289" s="119">
        <v>196682</v>
      </c>
      <c r="E289" s="116" t="b">
        <f t="shared" si="8"/>
        <v>0</v>
      </c>
      <c r="F289" s="116">
        <f t="shared" si="9"/>
        <v>0</v>
      </c>
    </row>
    <row r="290" spans="2:6" x14ac:dyDescent="0.3">
      <c r="B290" s="113">
        <v>286</v>
      </c>
      <c r="C290" s="118">
        <v>813561</v>
      </c>
      <c r="D290" s="119">
        <v>813561</v>
      </c>
      <c r="E290" s="116" t="b">
        <f t="shared" si="8"/>
        <v>0</v>
      </c>
      <c r="F290" s="116">
        <f t="shared" si="9"/>
        <v>0</v>
      </c>
    </row>
    <row r="291" spans="2:6" x14ac:dyDescent="0.3">
      <c r="B291" s="113">
        <v>287</v>
      </c>
      <c r="C291" s="118">
        <v>399327</v>
      </c>
      <c r="D291" s="119">
        <v>399327</v>
      </c>
      <c r="E291" s="116" t="b">
        <f t="shared" si="8"/>
        <v>0</v>
      </c>
      <c r="F291" s="116">
        <f t="shared" si="9"/>
        <v>0</v>
      </c>
    </row>
    <row r="292" spans="2:6" x14ac:dyDescent="0.3">
      <c r="B292" s="113">
        <v>288</v>
      </c>
      <c r="C292" s="118">
        <v>405224</v>
      </c>
      <c r="D292" s="119">
        <v>405224</v>
      </c>
      <c r="E292" s="116" t="b">
        <f t="shared" si="8"/>
        <v>0</v>
      </c>
      <c r="F292" s="116">
        <f t="shared" si="9"/>
        <v>0</v>
      </c>
    </row>
    <row r="293" spans="2:6" x14ac:dyDescent="0.3">
      <c r="B293" s="113">
        <v>289</v>
      </c>
      <c r="C293" s="118">
        <v>583181</v>
      </c>
      <c r="D293" s="119">
        <v>583181</v>
      </c>
      <c r="E293" s="116" t="b">
        <f t="shared" si="8"/>
        <v>0</v>
      </c>
      <c r="F293" s="116">
        <f t="shared" si="9"/>
        <v>0</v>
      </c>
    </row>
    <row r="294" spans="2:6" x14ac:dyDescent="0.3">
      <c r="B294" s="113">
        <v>290</v>
      </c>
      <c r="C294" s="118">
        <v>297264</v>
      </c>
      <c r="D294" s="119">
        <v>297264</v>
      </c>
      <c r="E294" s="116" t="b">
        <f t="shared" si="8"/>
        <v>0</v>
      </c>
      <c r="F294" s="116">
        <f t="shared" si="9"/>
        <v>0</v>
      </c>
    </row>
    <row r="295" spans="2:6" x14ac:dyDescent="0.3">
      <c r="B295" s="113">
        <v>291</v>
      </c>
      <c r="C295" s="118">
        <v>585402</v>
      </c>
      <c r="D295" s="119">
        <v>585402</v>
      </c>
      <c r="E295" s="116" t="b">
        <f t="shared" si="8"/>
        <v>0</v>
      </c>
      <c r="F295" s="116">
        <f t="shared" si="9"/>
        <v>0</v>
      </c>
    </row>
    <row r="296" spans="2:6" x14ac:dyDescent="0.3">
      <c r="B296" s="113">
        <v>292</v>
      </c>
      <c r="C296" s="118">
        <v>195701</v>
      </c>
      <c r="D296" s="119">
        <v>195701</v>
      </c>
      <c r="E296" s="116" t="b">
        <f t="shared" si="8"/>
        <v>0</v>
      </c>
      <c r="F296" s="116">
        <f t="shared" si="9"/>
        <v>0</v>
      </c>
    </row>
    <row r="297" spans="2:6" x14ac:dyDescent="0.3">
      <c r="B297" s="113">
        <v>293</v>
      </c>
      <c r="C297" s="118">
        <v>144464</v>
      </c>
      <c r="D297" s="119">
        <v>144464</v>
      </c>
      <c r="E297" s="116" t="b">
        <f t="shared" si="8"/>
        <v>0</v>
      </c>
      <c r="F297" s="116">
        <f t="shared" si="9"/>
        <v>0</v>
      </c>
    </row>
    <row r="298" spans="2:6" x14ac:dyDescent="0.3">
      <c r="B298" s="113">
        <v>294</v>
      </c>
      <c r="C298" s="118">
        <v>311570</v>
      </c>
      <c r="D298" s="119">
        <v>311570</v>
      </c>
      <c r="E298" s="116" t="b">
        <f t="shared" si="8"/>
        <v>0</v>
      </c>
      <c r="F298" s="116">
        <f t="shared" si="9"/>
        <v>0</v>
      </c>
    </row>
    <row r="299" spans="2:6" x14ac:dyDescent="0.3">
      <c r="B299" s="113">
        <v>295</v>
      </c>
      <c r="C299" s="118">
        <v>295840</v>
      </c>
      <c r="D299" s="119">
        <v>295840</v>
      </c>
      <c r="E299" s="116" t="b">
        <f t="shared" si="8"/>
        <v>0</v>
      </c>
      <c r="F299" s="116">
        <f t="shared" si="9"/>
        <v>0</v>
      </c>
    </row>
    <row r="300" spans="2:6" x14ac:dyDescent="0.3">
      <c r="B300" s="113">
        <v>296</v>
      </c>
      <c r="C300" s="118">
        <v>573213</v>
      </c>
      <c r="D300" s="119">
        <v>573213</v>
      </c>
      <c r="E300" s="116" t="b">
        <f t="shared" si="8"/>
        <v>0</v>
      </c>
      <c r="F300" s="116">
        <f t="shared" si="9"/>
        <v>0</v>
      </c>
    </row>
    <row r="301" spans="2:6" x14ac:dyDescent="0.3">
      <c r="B301" s="113">
        <v>297</v>
      </c>
      <c r="C301" s="118">
        <v>860408</v>
      </c>
      <c r="D301" s="119">
        <v>860408</v>
      </c>
      <c r="E301" s="116" t="b">
        <f t="shared" si="8"/>
        <v>0</v>
      </c>
      <c r="F301" s="116">
        <f t="shared" si="9"/>
        <v>0</v>
      </c>
    </row>
    <row r="302" spans="2:6" x14ac:dyDescent="0.3">
      <c r="B302" s="113">
        <v>298</v>
      </c>
      <c r="C302" s="118">
        <v>573810</v>
      </c>
      <c r="D302" s="119">
        <v>573810</v>
      </c>
      <c r="E302" s="116" t="b">
        <f t="shared" si="8"/>
        <v>0</v>
      </c>
      <c r="F302" s="116">
        <f t="shared" si="9"/>
        <v>0</v>
      </c>
    </row>
    <row r="303" spans="2:6" x14ac:dyDescent="0.3">
      <c r="B303" s="113">
        <v>299</v>
      </c>
      <c r="C303" s="118">
        <v>764585</v>
      </c>
      <c r="D303" s="119">
        <v>764585</v>
      </c>
      <c r="E303" s="116" t="b">
        <f t="shared" si="8"/>
        <v>0</v>
      </c>
      <c r="F303" s="116">
        <f t="shared" si="9"/>
        <v>0</v>
      </c>
    </row>
    <row r="304" spans="2:6" x14ac:dyDescent="0.3">
      <c r="B304" s="113">
        <v>300</v>
      </c>
      <c r="C304" s="118">
        <v>578318</v>
      </c>
      <c r="D304" s="119">
        <v>578318</v>
      </c>
      <c r="E304" s="116" t="b">
        <f t="shared" si="8"/>
        <v>0</v>
      </c>
      <c r="F304" s="116">
        <f t="shared" si="9"/>
        <v>0</v>
      </c>
    </row>
    <row r="305" spans="2:6" x14ac:dyDescent="0.3">
      <c r="B305" s="113">
        <v>301</v>
      </c>
      <c r="C305" s="118">
        <v>118197</v>
      </c>
      <c r="D305" s="119">
        <v>118971</v>
      </c>
      <c r="E305" s="116" t="b">
        <f t="shared" si="8"/>
        <v>1</v>
      </c>
      <c r="F305" s="116">
        <f t="shared" si="9"/>
        <v>1</v>
      </c>
    </row>
    <row r="306" spans="2:6" x14ac:dyDescent="0.3">
      <c r="B306" s="113">
        <v>302</v>
      </c>
      <c r="C306" s="118">
        <v>135196</v>
      </c>
      <c r="D306" s="119">
        <v>135196</v>
      </c>
      <c r="E306" s="116" t="b">
        <f t="shared" si="8"/>
        <v>0</v>
      </c>
      <c r="F306" s="116">
        <f t="shared" si="9"/>
        <v>0</v>
      </c>
    </row>
    <row r="307" spans="2:6" x14ac:dyDescent="0.3">
      <c r="B307" s="113">
        <v>303</v>
      </c>
      <c r="C307" s="118">
        <v>258363</v>
      </c>
      <c r="D307" s="119">
        <v>258363</v>
      </c>
      <c r="E307" s="116" t="b">
        <f t="shared" si="8"/>
        <v>0</v>
      </c>
      <c r="F307" s="116">
        <f t="shared" si="9"/>
        <v>0</v>
      </c>
    </row>
    <row r="308" spans="2:6" x14ac:dyDescent="0.3">
      <c r="B308" s="113">
        <v>304</v>
      </c>
      <c r="C308" s="118">
        <v>824098</v>
      </c>
      <c r="D308" s="119">
        <v>824098</v>
      </c>
      <c r="E308" s="116" t="b">
        <f t="shared" si="8"/>
        <v>0</v>
      </c>
      <c r="F308" s="116">
        <f t="shared" si="9"/>
        <v>0</v>
      </c>
    </row>
    <row r="309" spans="2:6" x14ac:dyDescent="0.3">
      <c r="B309" s="113">
        <v>305</v>
      </c>
      <c r="C309" s="118">
        <v>433133</v>
      </c>
      <c r="D309" s="119">
        <v>433133</v>
      </c>
      <c r="E309" s="116" t="b">
        <f t="shared" si="8"/>
        <v>0</v>
      </c>
      <c r="F309" s="116">
        <f t="shared" si="9"/>
        <v>0</v>
      </c>
    </row>
    <row r="310" spans="2:6" x14ac:dyDescent="0.3">
      <c r="B310" s="113">
        <v>306</v>
      </c>
      <c r="C310" s="118">
        <v>467461</v>
      </c>
      <c r="D310" s="119">
        <v>467461</v>
      </c>
      <c r="E310" s="116" t="b">
        <f t="shared" si="8"/>
        <v>0</v>
      </c>
      <c r="F310" s="116">
        <f t="shared" si="9"/>
        <v>0</v>
      </c>
    </row>
    <row r="311" spans="2:6" x14ac:dyDescent="0.3">
      <c r="B311" s="113">
        <v>307</v>
      </c>
      <c r="C311" s="118">
        <v>216020</v>
      </c>
      <c r="D311" s="119">
        <v>216020</v>
      </c>
      <c r="E311" s="116" t="b">
        <f t="shared" si="8"/>
        <v>0</v>
      </c>
      <c r="F311" s="116">
        <f t="shared" si="9"/>
        <v>0</v>
      </c>
    </row>
    <row r="312" spans="2:6" x14ac:dyDescent="0.3">
      <c r="B312" s="113">
        <v>308</v>
      </c>
      <c r="C312" s="118">
        <v>429330</v>
      </c>
      <c r="D312" s="119">
        <v>429330</v>
      </c>
      <c r="E312" s="116" t="b">
        <f t="shared" si="8"/>
        <v>0</v>
      </c>
      <c r="F312" s="116">
        <f t="shared" si="9"/>
        <v>0</v>
      </c>
    </row>
    <row r="313" spans="2:6" x14ac:dyDescent="0.3">
      <c r="B313" s="113">
        <v>309</v>
      </c>
      <c r="C313" s="118">
        <v>238953</v>
      </c>
      <c r="D313" s="119">
        <v>238953</v>
      </c>
      <c r="E313" s="116" t="b">
        <f t="shared" si="8"/>
        <v>0</v>
      </c>
      <c r="F313" s="116">
        <f t="shared" si="9"/>
        <v>0</v>
      </c>
    </row>
    <row r="314" spans="2:6" x14ac:dyDescent="0.3">
      <c r="B314" s="113">
        <v>310</v>
      </c>
      <c r="C314" s="118">
        <v>563865</v>
      </c>
      <c r="D314" s="119">
        <v>563865</v>
      </c>
      <c r="E314" s="116" t="b">
        <f t="shared" si="8"/>
        <v>0</v>
      </c>
      <c r="F314" s="116">
        <f t="shared" si="9"/>
        <v>0</v>
      </c>
    </row>
    <row r="315" spans="2:6" x14ac:dyDescent="0.3">
      <c r="B315" s="113">
        <v>311</v>
      </c>
      <c r="C315" s="118">
        <v>850095</v>
      </c>
      <c r="D315" s="119">
        <v>850095</v>
      </c>
      <c r="E315" s="116" t="b">
        <f t="shared" si="8"/>
        <v>0</v>
      </c>
      <c r="F315" s="116">
        <f t="shared" si="9"/>
        <v>0</v>
      </c>
    </row>
    <row r="316" spans="2:6" x14ac:dyDescent="0.3">
      <c r="B316" s="113">
        <v>312</v>
      </c>
      <c r="C316" s="118">
        <v>667452</v>
      </c>
      <c r="D316" s="119">
        <v>667452</v>
      </c>
      <c r="E316" s="116" t="b">
        <f t="shared" si="8"/>
        <v>0</v>
      </c>
      <c r="F316" s="116">
        <f t="shared" si="9"/>
        <v>0</v>
      </c>
    </row>
    <row r="317" spans="2:6" x14ac:dyDescent="0.3">
      <c r="B317" s="113">
        <v>313</v>
      </c>
      <c r="C317" s="118">
        <v>725099</v>
      </c>
      <c r="D317" s="119">
        <v>725099</v>
      </c>
      <c r="E317" s="116" t="b">
        <f t="shared" si="8"/>
        <v>0</v>
      </c>
      <c r="F317" s="116">
        <f t="shared" si="9"/>
        <v>0</v>
      </c>
    </row>
    <row r="318" spans="2:6" x14ac:dyDescent="0.3">
      <c r="B318" s="113">
        <v>314</v>
      </c>
      <c r="C318" s="118">
        <v>274570</v>
      </c>
      <c r="D318" s="119">
        <v>274570</v>
      </c>
      <c r="E318" s="116" t="b">
        <f t="shared" si="8"/>
        <v>0</v>
      </c>
      <c r="F318" s="116">
        <f t="shared" si="9"/>
        <v>0</v>
      </c>
    </row>
    <row r="319" spans="2:6" x14ac:dyDescent="0.3">
      <c r="B319" s="113">
        <v>315</v>
      </c>
      <c r="C319" s="118">
        <v>850774</v>
      </c>
      <c r="D319" s="119">
        <v>850774</v>
      </c>
      <c r="E319" s="116" t="b">
        <f t="shared" si="8"/>
        <v>0</v>
      </c>
      <c r="F319" s="116">
        <f t="shared" si="9"/>
        <v>0</v>
      </c>
    </row>
    <row r="320" spans="2:6" x14ac:dyDescent="0.3">
      <c r="B320" s="113">
        <v>316</v>
      </c>
      <c r="C320" s="118">
        <v>119653</v>
      </c>
      <c r="D320" s="119">
        <v>119653</v>
      </c>
      <c r="E320" s="116" t="b">
        <f t="shared" si="8"/>
        <v>0</v>
      </c>
      <c r="F320" s="116">
        <f t="shared" si="9"/>
        <v>0</v>
      </c>
    </row>
    <row r="321" spans="2:6" x14ac:dyDescent="0.3">
      <c r="B321" s="113">
        <v>317</v>
      </c>
      <c r="C321" s="118">
        <v>856542</v>
      </c>
      <c r="D321" s="119">
        <v>856542</v>
      </c>
      <c r="E321" s="116" t="b">
        <f t="shared" si="8"/>
        <v>0</v>
      </c>
      <c r="F321" s="116">
        <f t="shared" si="9"/>
        <v>0</v>
      </c>
    </row>
    <row r="322" spans="2:6" x14ac:dyDescent="0.3">
      <c r="B322" s="113">
        <v>318</v>
      </c>
      <c r="C322" s="118">
        <v>762760</v>
      </c>
      <c r="D322" s="119">
        <v>762760</v>
      </c>
      <c r="E322" s="116" t="b">
        <f t="shared" si="8"/>
        <v>0</v>
      </c>
      <c r="F322" s="116">
        <f t="shared" si="9"/>
        <v>0</v>
      </c>
    </row>
    <row r="323" spans="2:6" x14ac:dyDescent="0.3">
      <c r="B323" s="113">
        <v>319</v>
      </c>
      <c r="C323" s="118">
        <v>788293</v>
      </c>
      <c r="D323" s="119">
        <v>788293</v>
      </c>
      <c r="E323" s="116" t="b">
        <f t="shared" si="8"/>
        <v>0</v>
      </c>
      <c r="F323" s="116">
        <f t="shared" si="9"/>
        <v>0</v>
      </c>
    </row>
    <row r="324" spans="2:6" x14ac:dyDescent="0.3">
      <c r="B324" s="113">
        <v>320</v>
      </c>
      <c r="C324" s="118">
        <v>307543</v>
      </c>
      <c r="D324" s="119">
        <v>307543</v>
      </c>
      <c r="E324" s="116" t="b">
        <f t="shared" si="8"/>
        <v>0</v>
      </c>
      <c r="F324" s="116">
        <f t="shared" si="9"/>
        <v>0</v>
      </c>
    </row>
    <row r="325" spans="2:6" x14ac:dyDescent="0.3">
      <c r="B325" s="113">
        <v>321</v>
      </c>
      <c r="C325" s="118">
        <v>308388</v>
      </c>
      <c r="D325" s="119">
        <v>308388</v>
      </c>
      <c r="E325" s="116" t="b">
        <f t="shared" si="8"/>
        <v>0</v>
      </c>
      <c r="F325" s="116">
        <f t="shared" si="9"/>
        <v>0</v>
      </c>
    </row>
    <row r="326" spans="2:6" x14ac:dyDescent="0.3">
      <c r="B326" s="113">
        <v>322</v>
      </c>
      <c r="C326" s="118">
        <v>510422</v>
      </c>
      <c r="D326" s="119">
        <v>510422</v>
      </c>
      <c r="E326" s="116" t="b">
        <f t="shared" ref="E326:E389" si="10">D326&lt;&gt;C326</f>
        <v>0</v>
      </c>
      <c r="F326" s="116">
        <f t="shared" ref="F326:F389" si="11">--(C326&lt;&gt;D326)</f>
        <v>0</v>
      </c>
    </row>
    <row r="327" spans="2:6" x14ac:dyDescent="0.3">
      <c r="B327" s="113">
        <v>323</v>
      </c>
      <c r="C327" s="118">
        <v>167600</v>
      </c>
      <c r="D327" s="119">
        <v>167600</v>
      </c>
      <c r="E327" s="116" t="b">
        <f t="shared" si="10"/>
        <v>0</v>
      </c>
      <c r="F327" s="116">
        <f t="shared" si="11"/>
        <v>0</v>
      </c>
    </row>
    <row r="328" spans="2:6" x14ac:dyDescent="0.3">
      <c r="B328" s="113">
        <v>324</v>
      </c>
      <c r="C328" s="118">
        <v>592758</v>
      </c>
      <c r="D328" s="119">
        <v>592758</v>
      </c>
      <c r="E328" s="116" t="b">
        <f t="shared" si="10"/>
        <v>0</v>
      </c>
      <c r="F328" s="116">
        <f t="shared" si="11"/>
        <v>0</v>
      </c>
    </row>
    <row r="329" spans="2:6" x14ac:dyDescent="0.3">
      <c r="B329" s="113">
        <v>325</v>
      </c>
      <c r="C329" s="118">
        <v>811117</v>
      </c>
      <c r="D329" s="119">
        <v>811117</v>
      </c>
      <c r="E329" s="116" t="b">
        <f t="shared" si="10"/>
        <v>0</v>
      </c>
      <c r="F329" s="116">
        <f t="shared" si="11"/>
        <v>0</v>
      </c>
    </row>
    <row r="330" spans="2:6" x14ac:dyDescent="0.3">
      <c r="B330" s="113">
        <v>326</v>
      </c>
      <c r="C330" s="118">
        <v>586131</v>
      </c>
      <c r="D330" s="119">
        <v>586131</v>
      </c>
      <c r="E330" s="116" t="b">
        <f t="shared" si="10"/>
        <v>0</v>
      </c>
      <c r="F330" s="116">
        <f t="shared" si="11"/>
        <v>0</v>
      </c>
    </row>
    <row r="331" spans="2:6" x14ac:dyDescent="0.3">
      <c r="B331" s="113">
        <v>327</v>
      </c>
      <c r="C331" s="118">
        <v>542911</v>
      </c>
      <c r="D331" s="119">
        <v>542911</v>
      </c>
      <c r="E331" s="116" t="b">
        <f t="shared" si="10"/>
        <v>0</v>
      </c>
      <c r="F331" s="116">
        <f t="shared" si="11"/>
        <v>0</v>
      </c>
    </row>
    <row r="332" spans="2:6" x14ac:dyDescent="0.3">
      <c r="B332" s="113">
        <v>328</v>
      </c>
      <c r="C332" s="118">
        <v>687050</v>
      </c>
      <c r="D332" s="119">
        <v>687050</v>
      </c>
      <c r="E332" s="116" t="b">
        <f t="shared" si="10"/>
        <v>0</v>
      </c>
      <c r="F332" s="116">
        <f t="shared" si="11"/>
        <v>0</v>
      </c>
    </row>
    <row r="333" spans="2:6" x14ac:dyDescent="0.3">
      <c r="B333" s="113">
        <v>329</v>
      </c>
      <c r="C333" s="118">
        <v>394720</v>
      </c>
      <c r="D333" s="119">
        <v>394720</v>
      </c>
      <c r="E333" s="116" t="b">
        <f t="shared" si="10"/>
        <v>0</v>
      </c>
      <c r="F333" s="116">
        <f t="shared" si="11"/>
        <v>0</v>
      </c>
    </row>
    <row r="334" spans="2:6" x14ac:dyDescent="0.3">
      <c r="B334" s="113">
        <v>330</v>
      </c>
      <c r="C334" s="118">
        <v>313688</v>
      </c>
      <c r="D334" s="119">
        <v>313688</v>
      </c>
      <c r="E334" s="116" t="b">
        <f t="shared" si="10"/>
        <v>0</v>
      </c>
      <c r="F334" s="116">
        <f t="shared" si="11"/>
        <v>0</v>
      </c>
    </row>
    <row r="335" spans="2:6" x14ac:dyDescent="0.3">
      <c r="B335" s="113">
        <v>331</v>
      </c>
      <c r="C335" s="118">
        <v>151654</v>
      </c>
      <c r="D335" s="119">
        <v>151654</v>
      </c>
      <c r="E335" s="116" t="b">
        <f t="shared" si="10"/>
        <v>0</v>
      </c>
      <c r="F335" s="116">
        <f t="shared" si="11"/>
        <v>0</v>
      </c>
    </row>
    <row r="336" spans="2:6" x14ac:dyDescent="0.3">
      <c r="B336" s="113">
        <v>332</v>
      </c>
      <c r="C336" s="118">
        <v>634808</v>
      </c>
      <c r="D336" s="119">
        <v>634808</v>
      </c>
      <c r="E336" s="116" t="b">
        <f t="shared" si="10"/>
        <v>0</v>
      </c>
      <c r="F336" s="116">
        <f t="shared" si="11"/>
        <v>0</v>
      </c>
    </row>
    <row r="337" spans="2:6" x14ac:dyDescent="0.3">
      <c r="B337" s="113">
        <v>333</v>
      </c>
      <c r="C337" s="118">
        <v>272889</v>
      </c>
      <c r="D337" s="119">
        <v>272889</v>
      </c>
      <c r="E337" s="116" t="b">
        <f t="shared" si="10"/>
        <v>0</v>
      </c>
      <c r="F337" s="116">
        <f t="shared" si="11"/>
        <v>0</v>
      </c>
    </row>
    <row r="338" spans="2:6" x14ac:dyDescent="0.3">
      <c r="B338" s="113">
        <v>334</v>
      </c>
      <c r="C338" s="118">
        <v>749673</v>
      </c>
      <c r="D338" s="119">
        <v>749673</v>
      </c>
      <c r="E338" s="116" t="b">
        <f t="shared" si="10"/>
        <v>0</v>
      </c>
      <c r="F338" s="116">
        <f t="shared" si="11"/>
        <v>0</v>
      </c>
    </row>
    <row r="339" spans="2:6" x14ac:dyDescent="0.3">
      <c r="B339" s="113">
        <v>335</v>
      </c>
      <c r="C339" s="118">
        <v>105316</v>
      </c>
      <c r="D339" s="119">
        <v>105316</v>
      </c>
      <c r="E339" s="116" t="b">
        <f t="shared" si="10"/>
        <v>0</v>
      </c>
      <c r="F339" s="116">
        <f t="shared" si="11"/>
        <v>0</v>
      </c>
    </row>
    <row r="340" spans="2:6" x14ac:dyDescent="0.3">
      <c r="B340" s="113">
        <v>336</v>
      </c>
      <c r="C340" s="118">
        <v>575333</v>
      </c>
      <c r="D340" s="119">
        <v>575333</v>
      </c>
      <c r="E340" s="116" t="b">
        <f t="shared" si="10"/>
        <v>0</v>
      </c>
      <c r="F340" s="116">
        <f t="shared" si="11"/>
        <v>0</v>
      </c>
    </row>
    <row r="341" spans="2:6" x14ac:dyDescent="0.3">
      <c r="B341" s="113">
        <v>337</v>
      </c>
      <c r="C341" s="118">
        <v>441933</v>
      </c>
      <c r="D341" s="119">
        <v>441933</v>
      </c>
      <c r="E341" s="116" t="b">
        <f t="shared" si="10"/>
        <v>0</v>
      </c>
      <c r="F341" s="116">
        <f t="shared" si="11"/>
        <v>0</v>
      </c>
    </row>
    <row r="342" spans="2:6" x14ac:dyDescent="0.3">
      <c r="B342" s="113">
        <v>338</v>
      </c>
      <c r="C342" s="118">
        <v>695250</v>
      </c>
      <c r="D342" s="119">
        <v>695250</v>
      </c>
      <c r="E342" s="116" t="b">
        <f t="shared" si="10"/>
        <v>0</v>
      </c>
      <c r="F342" s="116">
        <f t="shared" si="11"/>
        <v>0</v>
      </c>
    </row>
    <row r="343" spans="2:6" x14ac:dyDescent="0.3">
      <c r="B343" s="113">
        <v>339</v>
      </c>
      <c r="C343" s="118">
        <v>308192</v>
      </c>
      <c r="D343" s="119">
        <v>308192</v>
      </c>
      <c r="E343" s="116" t="b">
        <f t="shared" si="10"/>
        <v>0</v>
      </c>
      <c r="F343" s="116">
        <f t="shared" si="11"/>
        <v>0</v>
      </c>
    </row>
    <row r="344" spans="2:6" x14ac:dyDescent="0.3">
      <c r="B344" s="113">
        <v>340</v>
      </c>
      <c r="C344" s="118">
        <v>326226</v>
      </c>
      <c r="D344" s="119">
        <v>326226</v>
      </c>
      <c r="E344" s="116" t="b">
        <f t="shared" si="10"/>
        <v>0</v>
      </c>
      <c r="F344" s="116">
        <f t="shared" si="11"/>
        <v>0</v>
      </c>
    </row>
    <row r="345" spans="2:6" x14ac:dyDescent="0.3">
      <c r="B345" s="113">
        <v>341</v>
      </c>
      <c r="C345" s="118">
        <v>669699</v>
      </c>
      <c r="D345" s="119">
        <v>669699</v>
      </c>
      <c r="E345" s="116" t="b">
        <f t="shared" si="10"/>
        <v>0</v>
      </c>
      <c r="F345" s="116">
        <f t="shared" si="11"/>
        <v>0</v>
      </c>
    </row>
    <row r="346" spans="2:6" x14ac:dyDescent="0.3">
      <c r="B346" s="113">
        <v>342</v>
      </c>
      <c r="C346" s="118">
        <v>158667</v>
      </c>
      <c r="D346" s="119">
        <v>158667</v>
      </c>
      <c r="E346" s="116" t="b">
        <f t="shared" si="10"/>
        <v>0</v>
      </c>
      <c r="F346" s="116">
        <f t="shared" si="11"/>
        <v>0</v>
      </c>
    </row>
    <row r="347" spans="2:6" x14ac:dyDescent="0.3">
      <c r="B347" s="113">
        <v>343</v>
      </c>
      <c r="C347" s="118">
        <v>222325</v>
      </c>
      <c r="D347" s="119">
        <v>222325</v>
      </c>
      <c r="E347" s="116" t="b">
        <f t="shared" si="10"/>
        <v>0</v>
      </c>
      <c r="F347" s="116">
        <f t="shared" si="11"/>
        <v>0</v>
      </c>
    </row>
    <row r="348" spans="2:6" x14ac:dyDescent="0.3">
      <c r="B348" s="113">
        <v>344</v>
      </c>
      <c r="C348" s="118">
        <v>162394</v>
      </c>
      <c r="D348" s="119">
        <v>162394</v>
      </c>
      <c r="E348" s="116" t="b">
        <f t="shared" si="10"/>
        <v>0</v>
      </c>
      <c r="F348" s="116">
        <f t="shared" si="11"/>
        <v>0</v>
      </c>
    </row>
    <row r="349" spans="2:6" x14ac:dyDescent="0.3">
      <c r="B349" s="113">
        <v>345</v>
      </c>
      <c r="C349" s="118">
        <v>311965</v>
      </c>
      <c r="D349" s="119">
        <v>311965</v>
      </c>
      <c r="E349" s="116" t="b">
        <f t="shared" si="10"/>
        <v>0</v>
      </c>
      <c r="F349" s="116">
        <f t="shared" si="11"/>
        <v>0</v>
      </c>
    </row>
    <row r="350" spans="2:6" x14ac:dyDescent="0.3">
      <c r="B350" s="113">
        <v>346</v>
      </c>
      <c r="C350" s="118">
        <v>776144</v>
      </c>
      <c r="D350" s="119">
        <v>776144</v>
      </c>
      <c r="E350" s="116" t="b">
        <f t="shared" si="10"/>
        <v>0</v>
      </c>
      <c r="F350" s="116">
        <f t="shared" si="11"/>
        <v>0</v>
      </c>
    </row>
    <row r="351" spans="2:6" x14ac:dyDescent="0.3">
      <c r="B351" s="113">
        <v>347</v>
      </c>
      <c r="C351" s="118">
        <v>804719</v>
      </c>
      <c r="D351" s="119">
        <v>804719</v>
      </c>
      <c r="E351" s="116" t="b">
        <f t="shared" si="10"/>
        <v>0</v>
      </c>
      <c r="F351" s="116">
        <f t="shared" si="11"/>
        <v>0</v>
      </c>
    </row>
    <row r="352" spans="2:6" x14ac:dyDescent="0.3">
      <c r="B352" s="113">
        <v>348</v>
      </c>
      <c r="C352" s="118">
        <v>130809</v>
      </c>
      <c r="D352" s="119">
        <v>130809</v>
      </c>
      <c r="E352" s="116" t="b">
        <f t="shared" si="10"/>
        <v>0</v>
      </c>
      <c r="F352" s="116">
        <f t="shared" si="11"/>
        <v>0</v>
      </c>
    </row>
    <row r="353" spans="2:6" x14ac:dyDescent="0.3">
      <c r="B353" s="113">
        <v>349</v>
      </c>
      <c r="C353" s="118">
        <v>402783</v>
      </c>
      <c r="D353" s="119">
        <v>402783</v>
      </c>
      <c r="E353" s="116" t="b">
        <f t="shared" si="10"/>
        <v>0</v>
      </c>
      <c r="F353" s="116">
        <f t="shared" si="11"/>
        <v>0</v>
      </c>
    </row>
    <row r="354" spans="2:6" x14ac:dyDescent="0.3">
      <c r="B354" s="113">
        <v>350</v>
      </c>
      <c r="C354" s="118">
        <v>443356</v>
      </c>
      <c r="D354" s="119">
        <v>443356</v>
      </c>
      <c r="E354" s="116" t="b">
        <f t="shared" si="10"/>
        <v>0</v>
      </c>
      <c r="F354" s="116">
        <f t="shared" si="11"/>
        <v>0</v>
      </c>
    </row>
    <row r="355" spans="2:6" x14ac:dyDescent="0.3">
      <c r="B355" s="113">
        <v>351</v>
      </c>
      <c r="C355" s="118">
        <v>556775</v>
      </c>
      <c r="D355" s="119">
        <v>556775</v>
      </c>
      <c r="E355" s="116" t="b">
        <f t="shared" si="10"/>
        <v>0</v>
      </c>
      <c r="F355" s="116">
        <f t="shared" si="11"/>
        <v>0</v>
      </c>
    </row>
    <row r="356" spans="2:6" x14ac:dyDescent="0.3">
      <c r="B356" s="113">
        <v>352</v>
      </c>
      <c r="C356" s="118">
        <v>629419</v>
      </c>
      <c r="D356" s="119">
        <v>629419</v>
      </c>
      <c r="E356" s="116" t="b">
        <f t="shared" si="10"/>
        <v>0</v>
      </c>
      <c r="F356" s="116">
        <f t="shared" si="11"/>
        <v>0</v>
      </c>
    </row>
    <row r="357" spans="2:6" x14ac:dyDescent="0.3">
      <c r="B357" s="113">
        <v>353</v>
      </c>
      <c r="C357" s="118">
        <v>170619</v>
      </c>
      <c r="D357" s="119">
        <v>170619</v>
      </c>
      <c r="E357" s="116" t="b">
        <f t="shared" si="10"/>
        <v>0</v>
      </c>
      <c r="F357" s="116">
        <f t="shared" si="11"/>
        <v>0</v>
      </c>
    </row>
    <row r="358" spans="2:6" x14ac:dyDescent="0.3">
      <c r="B358" s="113">
        <v>354</v>
      </c>
      <c r="C358" s="118">
        <v>874809</v>
      </c>
      <c r="D358" s="119">
        <v>874809</v>
      </c>
      <c r="E358" s="116" t="b">
        <f t="shared" si="10"/>
        <v>0</v>
      </c>
      <c r="F358" s="116">
        <f t="shared" si="11"/>
        <v>0</v>
      </c>
    </row>
    <row r="359" spans="2:6" x14ac:dyDescent="0.3">
      <c r="B359" s="113">
        <v>355</v>
      </c>
      <c r="C359" s="118">
        <v>480370</v>
      </c>
      <c r="D359" s="119">
        <v>480370</v>
      </c>
      <c r="E359" s="116" t="b">
        <f t="shared" si="10"/>
        <v>0</v>
      </c>
      <c r="F359" s="116">
        <f t="shared" si="11"/>
        <v>0</v>
      </c>
    </row>
    <row r="360" spans="2:6" x14ac:dyDescent="0.3">
      <c r="B360" s="113">
        <v>356</v>
      </c>
      <c r="C360" s="118">
        <v>336342</v>
      </c>
      <c r="D360" s="119">
        <v>336342</v>
      </c>
      <c r="E360" s="116" t="b">
        <f t="shared" si="10"/>
        <v>0</v>
      </c>
      <c r="F360" s="116">
        <f t="shared" si="11"/>
        <v>0</v>
      </c>
    </row>
    <row r="361" spans="2:6" x14ac:dyDescent="0.3">
      <c r="B361" s="113">
        <v>357</v>
      </c>
      <c r="C361" s="118">
        <v>376210</v>
      </c>
      <c r="D361" s="119">
        <v>376210</v>
      </c>
      <c r="E361" s="116" t="b">
        <f t="shared" si="10"/>
        <v>0</v>
      </c>
      <c r="F361" s="116">
        <f t="shared" si="11"/>
        <v>0</v>
      </c>
    </row>
    <row r="362" spans="2:6" x14ac:dyDescent="0.3">
      <c r="B362" s="113">
        <v>358</v>
      </c>
      <c r="C362" s="118">
        <v>354827</v>
      </c>
      <c r="D362" s="119">
        <v>354827</v>
      </c>
      <c r="E362" s="116" t="b">
        <f t="shared" si="10"/>
        <v>0</v>
      </c>
      <c r="F362" s="116">
        <f t="shared" si="11"/>
        <v>0</v>
      </c>
    </row>
    <row r="363" spans="2:6" x14ac:dyDescent="0.3">
      <c r="B363" s="113">
        <v>359</v>
      </c>
      <c r="C363" s="118">
        <v>285489</v>
      </c>
      <c r="D363" s="119">
        <v>285489</v>
      </c>
      <c r="E363" s="116" t="b">
        <f t="shared" si="10"/>
        <v>0</v>
      </c>
      <c r="F363" s="116">
        <f t="shared" si="11"/>
        <v>0</v>
      </c>
    </row>
    <row r="364" spans="2:6" x14ac:dyDescent="0.3">
      <c r="B364" s="113">
        <v>360</v>
      </c>
      <c r="C364" s="118">
        <v>828885</v>
      </c>
      <c r="D364" s="119">
        <v>828885</v>
      </c>
      <c r="E364" s="116" t="b">
        <f t="shared" si="10"/>
        <v>0</v>
      </c>
      <c r="F364" s="116">
        <f t="shared" si="11"/>
        <v>0</v>
      </c>
    </row>
    <row r="365" spans="2:6" x14ac:dyDescent="0.3">
      <c r="B365" s="113">
        <v>361</v>
      </c>
      <c r="C365" s="118">
        <v>746989</v>
      </c>
      <c r="D365" s="119">
        <v>746989</v>
      </c>
      <c r="E365" s="116" t="b">
        <f t="shared" si="10"/>
        <v>0</v>
      </c>
      <c r="F365" s="116">
        <f t="shared" si="11"/>
        <v>0</v>
      </c>
    </row>
    <row r="366" spans="2:6" x14ac:dyDescent="0.3">
      <c r="B366" s="113">
        <v>362</v>
      </c>
      <c r="C366" s="118">
        <v>864802</v>
      </c>
      <c r="D366" s="119">
        <v>864802</v>
      </c>
      <c r="E366" s="116" t="b">
        <f t="shared" si="10"/>
        <v>0</v>
      </c>
      <c r="F366" s="116">
        <f t="shared" si="11"/>
        <v>0</v>
      </c>
    </row>
    <row r="367" spans="2:6" x14ac:dyDescent="0.3">
      <c r="B367" s="113">
        <v>363</v>
      </c>
      <c r="C367" s="118">
        <v>579923</v>
      </c>
      <c r="D367" s="119">
        <v>579923</v>
      </c>
      <c r="E367" s="116" t="b">
        <f t="shared" si="10"/>
        <v>0</v>
      </c>
      <c r="F367" s="116">
        <f t="shared" si="11"/>
        <v>0</v>
      </c>
    </row>
    <row r="368" spans="2:6" x14ac:dyDescent="0.3">
      <c r="B368" s="113">
        <v>364</v>
      </c>
      <c r="C368" s="118">
        <v>840953</v>
      </c>
      <c r="D368" s="119">
        <v>840953</v>
      </c>
      <c r="E368" s="116" t="b">
        <f t="shared" si="10"/>
        <v>0</v>
      </c>
      <c r="F368" s="116">
        <f t="shared" si="11"/>
        <v>0</v>
      </c>
    </row>
    <row r="369" spans="2:6" x14ac:dyDescent="0.3">
      <c r="B369" s="113">
        <v>365</v>
      </c>
      <c r="C369" s="118">
        <v>858071</v>
      </c>
      <c r="D369" s="119">
        <v>858071</v>
      </c>
      <c r="E369" s="116" t="b">
        <f t="shared" si="10"/>
        <v>0</v>
      </c>
      <c r="F369" s="116">
        <f t="shared" si="11"/>
        <v>0</v>
      </c>
    </row>
    <row r="370" spans="2:6" x14ac:dyDescent="0.3">
      <c r="B370" s="113">
        <v>366</v>
      </c>
      <c r="C370" s="118">
        <v>826535</v>
      </c>
      <c r="D370" s="119">
        <v>826535</v>
      </c>
      <c r="E370" s="116" t="b">
        <f t="shared" si="10"/>
        <v>0</v>
      </c>
      <c r="F370" s="116">
        <f t="shared" si="11"/>
        <v>0</v>
      </c>
    </row>
    <row r="371" spans="2:6" x14ac:dyDescent="0.3">
      <c r="B371" s="113">
        <v>367</v>
      </c>
      <c r="C371" s="118">
        <v>798459</v>
      </c>
      <c r="D371" s="119">
        <v>798459</v>
      </c>
      <c r="E371" s="116" t="b">
        <f t="shared" si="10"/>
        <v>0</v>
      </c>
      <c r="F371" s="116">
        <f t="shared" si="11"/>
        <v>0</v>
      </c>
    </row>
    <row r="372" spans="2:6" x14ac:dyDescent="0.3">
      <c r="B372" s="113">
        <v>368</v>
      </c>
      <c r="C372" s="118">
        <v>775383</v>
      </c>
      <c r="D372" s="119">
        <v>775383</v>
      </c>
      <c r="E372" s="116" t="b">
        <f t="shared" si="10"/>
        <v>0</v>
      </c>
      <c r="F372" s="116">
        <f t="shared" si="11"/>
        <v>0</v>
      </c>
    </row>
    <row r="373" spans="2:6" x14ac:dyDescent="0.3">
      <c r="B373" s="113">
        <v>369</v>
      </c>
      <c r="C373" s="118">
        <v>616926</v>
      </c>
      <c r="D373" s="119">
        <v>616926</v>
      </c>
      <c r="E373" s="116" t="b">
        <f t="shared" si="10"/>
        <v>0</v>
      </c>
      <c r="F373" s="116">
        <f t="shared" si="11"/>
        <v>0</v>
      </c>
    </row>
    <row r="374" spans="2:6" x14ac:dyDescent="0.3">
      <c r="B374" s="113">
        <v>370</v>
      </c>
      <c r="C374" s="118">
        <v>743641</v>
      </c>
      <c r="D374" s="119">
        <v>743641</v>
      </c>
      <c r="E374" s="116" t="b">
        <f t="shared" si="10"/>
        <v>0</v>
      </c>
      <c r="F374" s="116">
        <f t="shared" si="11"/>
        <v>0</v>
      </c>
    </row>
    <row r="375" spans="2:6" x14ac:dyDescent="0.3">
      <c r="B375" s="113">
        <v>371</v>
      </c>
      <c r="C375" s="118">
        <v>140019</v>
      </c>
      <c r="D375" s="119">
        <v>140019</v>
      </c>
      <c r="E375" s="116" t="b">
        <f t="shared" si="10"/>
        <v>0</v>
      </c>
      <c r="F375" s="116">
        <f t="shared" si="11"/>
        <v>0</v>
      </c>
    </row>
    <row r="376" spans="2:6" x14ac:dyDescent="0.3">
      <c r="B376" s="113">
        <v>372</v>
      </c>
      <c r="C376" s="118">
        <v>728487</v>
      </c>
      <c r="D376" s="119">
        <v>728487</v>
      </c>
      <c r="E376" s="116" t="b">
        <f t="shared" si="10"/>
        <v>0</v>
      </c>
      <c r="F376" s="116">
        <f t="shared" si="11"/>
        <v>0</v>
      </c>
    </row>
    <row r="377" spans="2:6" x14ac:dyDescent="0.3">
      <c r="B377" s="113">
        <v>373</v>
      </c>
      <c r="C377" s="118">
        <v>511282</v>
      </c>
      <c r="D377" s="119">
        <v>511282</v>
      </c>
      <c r="E377" s="116" t="b">
        <f t="shared" si="10"/>
        <v>0</v>
      </c>
      <c r="F377" s="116">
        <f t="shared" si="11"/>
        <v>0</v>
      </c>
    </row>
    <row r="378" spans="2:6" x14ac:dyDescent="0.3">
      <c r="B378" s="113">
        <v>374</v>
      </c>
      <c r="C378" s="118">
        <v>831294</v>
      </c>
      <c r="D378" s="119">
        <v>831294</v>
      </c>
      <c r="E378" s="116" t="b">
        <f t="shared" si="10"/>
        <v>0</v>
      </c>
      <c r="F378" s="116">
        <f t="shared" si="11"/>
        <v>0</v>
      </c>
    </row>
    <row r="379" spans="2:6" x14ac:dyDescent="0.3">
      <c r="B379" s="113">
        <v>375</v>
      </c>
      <c r="C379" s="118">
        <v>263536</v>
      </c>
      <c r="D379" s="119">
        <v>263536</v>
      </c>
      <c r="E379" s="116" t="b">
        <f t="shared" si="10"/>
        <v>0</v>
      </c>
      <c r="F379" s="116">
        <f t="shared" si="11"/>
        <v>0</v>
      </c>
    </row>
    <row r="380" spans="2:6" x14ac:dyDescent="0.3">
      <c r="B380" s="113">
        <v>376</v>
      </c>
      <c r="C380" s="118">
        <v>678352</v>
      </c>
      <c r="D380" s="119">
        <v>678352</v>
      </c>
      <c r="E380" s="116" t="b">
        <f t="shared" si="10"/>
        <v>0</v>
      </c>
      <c r="F380" s="116">
        <f t="shared" si="11"/>
        <v>0</v>
      </c>
    </row>
    <row r="381" spans="2:6" x14ac:dyDescent="0.3">
      <c r="B381" s="113">
        <v>377</v>
      </c>
      <c r="C381" s="118">
        <v>174089</v>
      </c>
      <c r="D381" s="119">
        <v>174089</v>
      </c>
      <c r="E381" s="116" t="b">
        <f t="shared" si="10"/>
        <v>0</v>
      </c>
      <c r="F381" s="116">
        <f t="shared" si="11"/>
        <v>0</v>
      </c>
    </row>
    <row r="382" spans="2:6" x14ac:dyDescent="0.3">
      <c r="B382" s="113">
        <v>378</v>
      </c>
      <c r="C382" s="118">
        <v>634393</v>
      </c>
      <c r="D382" s="119">
        <v>634393</v>
      </c>
      <c r="E382" s="116" t="b">
        <f t="shared" si="10"/>
        <v>0</v>
      </c>
      <c r="F382" s="116">
        <f t="shared" si="11"/>
        <v>0</v>
      </c>
    </row>
    <row r="383" spans="2:6" x14ac:dyDescent="0.3">
      <c r="B383" s="113">
        <v>379</v>
      </c>
      <c r="C383" s="118">
        <v>404661</v>
      </c>
      <c r="D383" s="119">
        <v>404661</v>
      </c>
      <c r="E383" s="116" t="b">
        <f t="shared" si="10"/>
        <v>0</v>
      </c>
      <c r="F383" s="116">
        <f t="shared" si="11"/>
        <v>0</v>
      </c>
    </row>
    <row r="384" spans="2:6" x14ac:dyDescent="0.3">
      <c r="B384" s="113">
        <v>380</v>
      </c>
      <c r="C384" s="118">
        <v>219530</v>
      </c>
      <c r="D384" s="119">
        <v>219530</v>
      </c>
      <c r="E384" s="116" t="b">
        <f t="shared" si="10"/>
        <v>0</v>
      </c>
      <c r="F384" s="116">
        <f t="shared" si="11"/>
        <v>0</v>
      </c>
    </row>
    <row r="385" spans="2:6" x14ac:dyDescent="0.3">
      <c r="B385" s="113">
        <v>381</v>
      </c>
      <c r="C385" s="118">
        <v>162602</v>
      </c>
      <c r="D385" s="119">
        <v>162602</v>
      </c>
      <c r="E385" s="116" t="b">
        <f t="shared" si="10"/>
        <v>0</v>
      </c>
      <c r="F385" s="116">
        <f t="shared" si="11"/>
        <v>0</v>
      </c>
    </row>
    <row r="386" spans="2:6" x14ac:dyDescent="0.3">
      <c r="B386" s="113">
        <v>382</v>
      </c>
      <c r="C386" s="118">
        <v>526050</v>
      </c>
      <c r="D386" s="119">
        <v>526050</v>
      </c>
      <c r="E386" s="116" t="b">
        <f t="shared" si="10"/>
        <v>0</v>
      </c>
      <c r="F386" s="116">
        <f t="shared" si="11"/>
        <v>0</v>
      </c>
    </row>
    <row r="387" spans="2:6" x14ac:dyDescent="0.3">
      <c r="B387" s="113">
        <v>383</v>
      </c>
      <c r="C387" s="118">
        <v>773087</v>
      </c>
      <c r="D387" s="119">
        <v>773087</v>
      </c>
      <c r="E387" s="116" t="b">
        <f t="shared" si="10"/>
        <v>0</v>
      </c>
      <c r="F387" s="116">
        <f t="shared" si="11"/>
        <v>0</v>
      </c>
    </row>
    <row r="388" spans="2:6" x14ac:dyDescent="0.3">
      <c r="B388" s="113">
        <v>384</v>
      </c>
      <c r="C388" s="118">
        <v>159854</v>
      </c>
      <c r="D388" s="119">
        <v>159854</v>
      </c>
      <c r="E388" s="116" t="b">
        <f t="shared" si="10"/>
        <v>0</v>
      </c>
      <c r="F388" s="116">
        <f t="shared" si="11"/>
        <v>0</v>
      </c>
    </row>
    <row r="389" spans="2:6" x14ac:dyDescent="0.3">
      <c r="B389" s="113">
        <v>385</v>
      </c>
      <c r="C389" s="118">
        <v>104126</v>
      </c>
      <c r="D389" s="119">
        <v>104126</v>
      </c>
      <c r="E389" s="116" t="b">
        <f t="shared" si="10"/>
        <v>0</v>
      </c>
      <c r="F389" s="116">
        <f t="shared" si="11"/>
        <v>0</v>
      </c>
    </row>
    <row r="390" spans="2:6" x14ac:dyDescent="0.3">
      <c r="B390" s="113">
        <v>386</v>
      </c>
      <c r="C390" s="118">
        <v>570467</v>
      </c>
      <c r="D390" s="119">
        <v>570467</v>
      </c>
      <c r="E390" s="116" t="b">
        <f t="shared" ref="E390:E453" si="12">D390&lt;&gt;C390</f>
        <v>0</v>
      </c>
      <c r="F390" s="116">
        <f t="shared" ref="F390:F453" si="13">--(C390&lt;&gt;D390)</f>
        <v>0</v>
      </c>
    </row>
    <row r="391" spans="2:6" x14ac:dyDescent="0.3">
      <c r="B391" s="113">
        <v>387</v>
      </c>
      <c r="C391" s="118">
        <v>748121</v>
      </c>
      <c r="D391" s="119">
        <v>748121</v>
      </c>
      <c r="E391" s="116" t="b">
        <f t="shared" si="12"/>
        <v>0</v>
      </c>
      <c r="F391" s="116">
        <f t="shared" si="13"/>
        <v>0</v>
      </c>
    </row>
    <row r="392" spans="2:6" x14ac:dyDescent="0.3">
      <c r="B392" s="113">
        <v>388</v>
      </c>
      <c r="C392" s="118">
        <v>426176</v>
      </c>
      <c r="D392" s="119">
        <v>426176</v>
      </c>
      <c r="E392" s="116" t="b">
        <f t="shared" si="12"/>
        <v>0</v>
      </c>
      <c r="F392" s="116">
        <f t="shared" si="13"/>
        <v>0</v>
      </c>
    </row>
    <row r="393" spans="2:6" x14ac:dyDescent="0.3">
      <c r="B393" s="113">
        <v>389</v>
      </c>
      <c r="C393" s="118">
        <v>216718</v>
      </c>
      <c r="D393" s="119">
        <v>216718</v>
      </c>
      <c r="E393" s="116" t="b">
        <f t="shared" si="12"/>
        <v>0</v>
      </c>
      <c r="F393" s="116">
        <f t="shared" si="13"/>
        <v>0</v>
      </c>
    </row>
    <row r="394" spans="2:6" x14ac:dyDescent="0.3">
      <c r="B394" s="113">
        <v>390</v>
      </c>
      <c r="C394" s="118">
        <v>431084</v>
      </c>
      <c r="D394" s="119">
        <v>431084</v>
      </c>
      <c r="E394" s="116" t="b">
        <f t="shared" si="12"/>
        <v>0</v>
      </c>
      <c r="F394" s="116">
        <f t="shared" si="13"/>
        <v>0</v>
      </c>
    </row>
    <row r="395" spans="2:6" x14ac:dyDescent="0.3">
      <c r="B395" s="113">
        <v>391</v>
      </c>
      <c r="C395" s="118">
        <v>441896</v>
      </c>
      <c r="D395" s="119">
        <v>441896</v>
      </c>
      <c r="E395" s="116" t="b">
        <f t="shared" si="12"/>
        <v>0</v>
      </c>
      <c r="F395" s="116">
        <f t="shared" si="13"/>
        <v>0</v>
      </c>
    </row>
    <row r="396" spans="2:6" x14ac:dyDescent="0.3">
      <c r="B396" s="113">
        <v>392</v>
      </c>
      <c r="C396" s="118">
        <v>133979</v>
      </c>
      <c r="D396" s="119">
        <v>133979</v>
      </c>
      <c r="E396" s="116" t="b">
        <f t="shared" si="12"/>
        <v>0</v>
      </c>
      <c r="F396" s="116">
        <f t="shared" si="13"/>
        <v>0</v>
      </c>
    </row>
    <row r="397" spans="2:6" x14ac:dyDescent="0.3">
      <c r="B397" s="113">
        <v>393</v>
      </c>
      <c r="C397" s="118">
        <v>393494</v>
      </c>
      <c r="D397" s="119">
        <v>393494</v>
      </c>
      <c r="E397" s="116" t="b">
        <f t="shared" si="12"/>
        <v>0</v>
      </c>
      <c r="F397" s="116">
        <f t="shared" si="13"/>
        <v>0</v>
      </c>
    </row>
    <row r="398" spans="2:6" x14ac:dyDescent="0.3">
      <c r="B398" s="113">
        <v>394</v>
      </c>
      <c r="C398" s="118">
        <v>664924</v>
      </c>
      <c r="D398" s="119">
        <v>664924</v>
      </c>
      <c r="E398" s="116" t="b">
        <f t="shared" si="12"/>
        <v>0</v>
      </c>
      <c r="F398" s="116">
        <f t="shared" si="13"/>
        <v>0</v>
      </c>
    </row>
    <row r="399" spans="2:6" x14ac:dyDescent="0.3">
      <c r="B399" s="113">
        <v>395</v>
      </c>
      <c r="C399" s="118">
        <v>723619</v>
      </c>
      <c r="D399" s="119">
        <v>723619</v>
      </c>
      <c r="E399" s="116" t="b">
        <f t="shared" si="12"/>
        <v>0</v>
      </c>
      <c r="F399" s="116">
        <f t="shared" si="13"/>
        <v>0</v>
      </c>
    </row>
    <row r="400" spans="2:6" x14ac:dyDescent="0.3">
      <c r="B400" s="113">
        <v>396</v>
      </c>
      <c r="C400" s="118">
        <v>394179</v>
      </c>
      <c r="D400" s="119">
        <v>394179</v>
      </c>
      <c r="E400" s="116" t="b">
        <f t="shared" si="12"/>
        <v>0</v>
      </c>
      <c r="F400" s="116">
        <f t="shared" si="13"/>
        <v>0</v>
      </c>
    </row>
    <row r="401" spans="2:6" x14ac:dyDescent="0.3">
      <c r="B401" s="113">
        <v>397</v>
      </c>
      <c r="C401" s="118">
        <v>172423</v>
      </c>
      <c r="D401" s="119">
        <v>172423</v>
      </c>
      <c r="E401" s="116" t="b">
        <f t="shared" si="12"/>
        <v>0</v>
      </c>
      <c r="F401" s="116">
        <f t="shared" si="13"/>
        <v>0</v>
      </c>
    </row>
    <row r="402" spans="2:6" x14ac:dyDescent="0.3">
      <c r="B402" s="113">
        <v>398</v>
      </c>
      <c r="C402" s="118">
        <v>717318</v>
      </c>
      <c r="D402" s="119">
        <v>717318</v>
      </c>
      <c r="E402" s="116" t="b">
        <f t="shared" si="12"/>
        <v>0</v>
      </c>
      <c r="F402" s="116">
        <f t="shared" si="13"/>
        <v>0</v>
      </c>
    </row>
    <row r="403" spans="2:6" x14ac:dyDescent="0.3">
      <c r="B403" s="113">
        <v>399</v>
      </c>
      <c r="C403" s="118">
        <v>350273</v>
      </c>
      <c r="D403" s="119">
        <v>350273</v>
      </c>
      <c r="E403" s="116" t="b">
        <f t="shared" si="12"/>
        <v>0</v>
      </c>
      <c r="F403" s="116">
        <f t="shared" si="13"/>
        <v>0</v>
      </c>
    </row>
    <row r="404" spans="2:6" x14ac:dyDescent="0.3">
      <c r="B404" s="113">
        <v>400</v>
      </c>
      <c r="C404" s="118">
        <v>142184</v>
      </c>
      <c r="D404" s="119">
        <v>142184</v>
      </c>
      <c r="E404" s="116" t="b">
        <f t="shared" si="12"/>
        <v>0</v>
      </c>
      <c r="F404" s="116">
        <f t="shared" si="13"/>
        <v>0</v>
      </c>
    </row>
    <row r="405" spans="2:6" x14ac:dyDescent="0.3">
      <c r="B405" s="113">
        <v>401</v>
      </c>
      <c r="C405" s="118">
        <v>858344</v>
      </c>
      <c r="D405" s="119">
        <v>858344</v>
      </c>
      <c r="E405" s="116" t="b">
        <f t="shared" si="12"/>
        <v>0</v>
      </c>
      <c r="F405" s="116">
        <f t="shared" si="13"/>
        <v>0</v>
      </c>
    </row>
    <row r="406" spans="2:6" x14ac:dyDescent="0.3">
      <c r="B406" s="113">
        <v>402</v>
      </c>
      <c r="C406" s="118">
        <v>435884</v>
      </c>
      <c r="D406" s="119">
        <v>435884</v>
      </c>
      <c r="E406" s="116" t="b">
        <f t="shared" si="12"/>
        <v>0</v>
      </c>
      <c r="F406" s="116">
        <f t="shared" si="13"/>
        <v>0</v>
      </c>
    </row>
    <row r="407" spans="2:6" x14ac:dyDescent="0.3">
      <c r="B407" s="113">
        <v>403</v>
      </c>
      <c r="C407" s="118">
        <v>581812</v>
      </c>
      <c r="D407" s="119">
        <v>581812</v>
      </c>
      <c r="E407" s="116" t="b">
        <f t="shared" si="12"/>
        <v>0</v>
      </c>
      <c r="F407" s="116">
        <f t="shared" si="13"/>
        <v>0</v>
      </c>
    </row>
    <row r="408" spans="2:6" x14ac:dyDescent="0.3">
      <c r="B408" s="113">
        <v>404</v>
      </c>
      <c r="C408" s="118">
        <v>132895</v>
      </c>
      <c r="D408" s="119">
        <v>132895</v>
      </c>
      <c r="E408" s="116" t="b">
        <f t="shared" si="12"/>
        <v>0</v>
      </c>
      <c r="F408" s="116">
        <f t="shared" si="13"/>
        <v>0</v>
      </c>
    </row>
    <row r="409" spans="2:6" x14ac:dyDescent="0.3">
      <c r="B409" s="113">
        <v>405</v>
      </c>
      <c r="C409" s="118">
        <v>102591</v>
      </c>
      <c r="D409" s="119">
        <v>102591</v>
      </c>
      <c r="E409" s="116" t="b">
        <f t="shared" si="12"/>
        <v>0</v>
      </c>
      <c r="F409" s="116">
        <f t="shared" si="13"/>
        <v>0</v>
      </c>
    </row>
    <row r="410" spans="2:6" x14ac:dyDescent="0.3">
      <c r="B410" s="113">
        <v>406</v>
      </c>
      <c r="C410" s="118">
        <v>323959</v>
      </c>
      <c r="D410" s="119">
        <v>323959</v>
      </c>
      <c r="E410" s="116" t="b">
        <f t="shared" si="12"/>
        <v>0</v>
      </c>
      <c r="F410" s="116">
        <f t="shared" si="13"/>
        <v>0</v>
      </c>
    </row>
    <row r="411" spans="2:6" x14ac:dyDescent="0.3">
      <c r="B411" s="113">
        <v>407</v>
      </c>
      <c r="C411" s="118">
        <v>651476</v>
      </c>
      <c r="D411" s="119">
        <v>651476</v>
      </c>
      <c r="E411" s="116" t="b">
        <f t="shared" si="12"/>
        <v>0</v>
      </c>
      <c r="F411" s="116">
        <f t="shared" si="13"/>
        <v>0</v>
      </c>
    </row>
    <row r="412" spans="2:6" x14ac:dyDescent="0.3">
      <c r="B412" s="113">
        <v>408</v>
      </c>
      <c r="C412" s="118">
        <v>658872</v>
      </c>
      <c r="D412" s="119">
        <v>658872</v>
      </c>
      <c r="E412" s="116" t="b">
        <f t="shared" si="12"/>
        <v>0</v>
      </c>
      <c r="F412" s="116">
        <f t="shared" si="13"/>
        <v>0</v>
      </c>
    </row>
    <row r="413" spans="2:6" x14ac:dyDescent="0.3">
      <c r="B413" s="113">
        <v>409</v>
      </c>
      <c r="C413" s="118">
        <v>452493</v>
      </c>
      <c r="D413" s="119">
        <v>452493</v>
      </c>
      <c r="E413" s="116" t="b">
        <f t="shared" si="12"/>
        <v>0</v>
      </c>
      <c r="F413" s="116">
        <f t="shared" si="13"/>
        <v>0</v>
      </c>
    </row>
    <row r="414" spans="2:6" x14ac:dyDescent="0.3">
      <c r="B414" s="113">
        <v>410</v>
      </c>
      <c r="C414" s="118">
        <v>579958</v>
      </c>
      <c r="D414" s="119">
        <v>579958</v>
      </c>
      <c r="E414" s="116" t="b">
        <f t="shared" si="12"/>
        <v>0</v>
      </c>
      <c r="F414" s="116">
        <f t="shared" si="13"/>
        <v>0</v>
      </c>
    </row>
    <row r="415" spans="2:6" x14ac:dyDescent="0.3">
      <c r="B415" s="113">
        <v>411</v>
      </c>
      <c r="C415" s="118">
        <v>737279</v>
      </c>
      <c r="D415" s="119">
        <v>737279</v>
      </c>
      <c r="E415" s="116" t="b">
        <f t="shared" si="12"/>
        <v>0</v>
      </c>
      <c r="F415" s="116">
        <f t="shared" si="13"/>
        <v>0</v>
      </c>
    </row>
    <row r="416" spans="2:6" x14ac:dyDescent="0.3">
      <c r="B416" s="113">
        <v>412</v>
      </c>
      <c r="C416" s="118">
        <v>682460</v>
      </c>
      <c r="D416" s="119">
        <v>682460</v>
      </c>
      <c r="E416" s="116" t="b">
        <f t="shared" si="12"/>
        <v>0</v>
      </c>
      <c r="F416" s="116">
        <f t="shared" si="13"/>
        <v>0</v>
      </c>
    </row>
    <row r="417" spans="2:6" x14ac:dyDescent="0.3">
      <c r="B417" s="113">
        <v>413</v>
      </c>
      <c r="C417" s="118">
        <v>396567</v>
      </c>
      <c r="D417" s="119">
        <v>396567</v>
      </c>
      <c r="E417" s="116" t="b">
        <f t="shared" si="12"/>
        <v>0</v>
      </c>
      <c r="F417" s="116">
        <f t="shared" si="13"/>
        <v>0</v>
      </c>
    </row>
    <row r="418" spans="2:6" x14ac:dyDescent="0.3">
      <c r="B418" s="113">
        <v>414</v>
      </c>
      <c r="C418" s="118">
        <v>281878</v>
      </c>
      <c r="D418" s="119">
        <v>281878</v>
      </c>
      <c r="E418" s="116" t="b">
        <f t="shared" si="12"/>
        <v>0</v>
      </c>
      <c r="F418" s="116">
        <f t="shared" si="13"/>
        <v>0</v>
      </c>
    </row>
    <row r="419" spans="2:6" x14ac:dyDescent="0.3">
      <c r="B419" s="113">
        <v>415</v>
      </c>
      <c r="C419" s="118">
        <v>577793</v>
      </c>
      <c r="D419" s="119">
        <v>577793</v>
      </c>
      <c r="E419" s="116" t="b">
        <f t="shared" si="12"/>
        <v>0</v>
      </c>
      <c r="F419" s="116">
        <f t="shared" si="13"/>
        <v>0</v>
      </c>
    </row>
    <row r="420" spans="2:6" x14ac:dyDescent="0.3">
      <c r="B420" s="113">
        <v>416</v>
      </c>
      <c r="C420" s="118">
        <v>310412</v>
      </c>
      <c r="D420" s="119">
        <v>310412</v>
      </c>
      <c r="E420" s="116" t="b">
        <f t="shared" si="12"/>
        <v>0</v>
      </c>
      <c r="F420" s="116">
        <f t="shared" si="13"/>
        <v>0</v>
      </c>
    </row>
    <row r="421" spans="2:6" x14ac:dyDescent="0.3">
      <c r="B421" s="113">
        <v>417</v>
      </c>
      <c r="C421" s="118">
        <v>433480</v>
      </c>
      <c r="D421" s="119">
        <v>433480</v>
      </c>
      <c r="E421" s="116" t="b">
        <f t="shared" si="12"/>
        <v>0</v>
      </c>
      <c r="F421" s="116">
        <f t="shared" si="13"/>
        <v>0</v>
      </c>
    </row>
    <row r="422" spans="2:6" x14ac:dyDescent="0.3">
      <c r="B422" s="113">
        <v>418</v>
      </c>
      <c r="C422" s="118">
        <v>649042</v>
      </c>
      <c r="D422" s="119">
        <v>649042</v>
      </c>
      <c r="E422" s="116" t="b">
        <f t="shared" si="12"/>
        <v>0</v>
      </c>
      <c r="F422" s="116">
        <f t="shared" si="13"/>
        <v>0</v>
      </c>
    </row>
    <row r="423" spans="2:6" x14ac:dyDescent="0.3">
      <c r="B423" s="113">
        <v>419</v>
      </c>
      <c r="C423" s="118">
        <v>678595</v>
      </c>
      <c r="D423" s="119">
        <v>678595</v>
      </c>
      <c r="E423" s="116" t="b">
        <f t="shared" si="12"/>
        <v>0</v>
      </c>
      <c r="F423" s="116">
        <f t="shared" si="13"/>
        <v>0</v>
      </c>
    </row>
    <row r="424" spans="2:6" x14ac:dyDescent="0.3">
      <c r="B424" s="113">
        <v>420</v>
      </c>
      <c r="C424" s="118">
        <v>358631</v>
      </c>
      <c r="D424" s="119">
        <v>358631</v>
      </c>
      <c r="E424" s="116" t="b">
        <f t="shared" si="12"/>
        <v>0</v>
      </c>
      <c r="F424" s="116">
        <f t="shared" si="13"/>
        <v>0</v>
      </c>
    </row>
    <row r="425" spans="2:6" x14ac:dyDescent="0.3">
      <c r="B425" s="113">
        <v>421</v>
      </c>
      <c r="C425" s="118">
        <v>762399</v>
      </c>
      <c r="D425" s="119">
        <v>762399</v>
      </c>
      <c r="E425" s="116" t="b">
        <f t="shared" si="12"/>
        <v>0</v>
      </c>
      <c r="F425" s="116">
        <f t="shared" si="13"/>
        <v>0</v>
      </c>
    </row>
    <row r="426" spans="2:6" x14ac:dyDescent="0.3">
      <c r="B426" s="113">
        <v>422</v>
      </c>
      <c r="C426" s="118">
        <v>282765</v>
      </c>
      <c r="D426" s="119">
        <v>282765</v>
      </c>
      <c r="E426" s="116" t="b">
        <f t="shared" si="12"/>
        <v>0</v>
      </c>
      <c r="F426" s="116">
        <f t="shared" si="13"/>
        <v>0</v>
      </c>
    </row>
    <row r="427" spans="2:6" x14ac:dyDescent="0.3">
      <c r="B427" s="113">
        <v>423</v>
      </c>
      <c r="C427" s="118">
        <v>296388</v>
      </c>
      <c r="D427" s="119">
        <v>296388</v>
      </c>
      <c r="E427" s="116" t="b">
        <f t="shared" si="12"/>
        <v>0</v>
      </c>
      <c r="F427" s="116">
        <f t="shared" si="13"/>
        <v>0</v>
      </c>
    </row>
    <row r="428" spans="2:6" x14ac:dyDescent="0.3">
      <c r="B428" s="113">
        <v>424</v>
      </c>
      <c r="C428" s="118">
        <v>391113</v>
      </c>
      <c r="D428" s="119">
        <v>391113</v>
      </c>
      <c r="E428" s="116" t="b">
        <f t="shared" si="12"/>
        <v>0</v>
      </c>
      <c r="F428" s="116">
        <f t="shared" si="13"/>
        <v>0</v>
      </c>
    </row>
    <row r="429" spans="2:6" x14ac:dyDescent="0.3">
      <c r="B429" s="113">
        <v>425</v>
      </c>
      <c r="C429" s="118">
        <v>498488</v>
      </c>
      <c r="D429" s="119">
        <v>498488</v>
      </c>
      <c r="E429" s="116" t="b">
        <f t="shared" si="12"/>
        <v>0</v>
      </c>
      <c r="F429" s="116">
        <f t="shared" si="13"/>
        <v>0</v>
      </c>
    </row>
    <row r="430" spans="2:6" x14ac:dyDescent="0.3">
      <c r="B430" s="113">
        <v>426</v>
      </c>
      <c r="C430" s="118">
        <v>223691</v>
      </c>
      <c r="D430" s="119">
        <v>223691</v>
      </c>
      <c r="E430" s="116" t="b">
        <f t="shared" si="12"/>
        <v>0</v>
      </c>
      <c r="F430" s="116">
        <f t="shared" si="13"/>
        <v>0</v>
      </c>
    </row>
    <row r="431" spans="2:6" x14ac:dyDescent="0.3">
      <c r="B431" s="113">
        <v>427</v>
      </c>
      <c r="C431" s="118">
        <v>667720</v>
      </c>
      <c r="D431" s="119">
        <v>667720</v>
      </c>
      <c r="E431" s="116" t="b">
        <f t="shared" si="12"/>
        <v>0</v>
      </c>
      <c r="F431" s="116">
        <f t="shared" si="13"/>
        <v>0</v>
      </c>
    </row>
    <row r="432" spans="2:6" x14ac:dyDescent="0.3">
      <c r="B432" s="113">
        <v>428</v>
      </c>
      <c r="C432" s="118">
        <v>252246</v>
      </c>
      <c r="D432" s="119">
        <v>252246</v>
      </c>
      <c r="E432" s="116" t="b">
        <f t="shared" si="12"/>
        <v>0</v>
      </c>
      <c r="F432" s="116">
        <f t="shared" si="13"/>
        <v>0</v>
      </c>
    </row>
    <row r="433" spans="2:6" x14ac:dyDescent="0.3">
      <c r="B433" s="113">
        <v>429</v>
      </c>
      <c r="C433" s="118">
        <v>428374</v>
      </c>
      <c r="D433" s="119">
        <v>428374</v>
      </c>
      <c r="E433" s="116" t="b">
        <f t="shared" si="12"/>
        <v>0</v>
      </c>
      <c r="F433" s="116">
        <f t="shared" si="13"/>
        <v>0</v>
      </c>
    </row>
    <row r="434" spans="2:6" x14ac:dyDescent="0.3">
      <c r="B434" s="113">
        <v>430</v>
      </c>
      <c r="C434" s="118">
        <v>248866</v>
      </c>
      <c r="D434" s="119">
        <v>248866</v>
      </c>
      <c r="E434" s="116" t="b">
        <f t="shared" si="12"/>
        <v>0</v>
      </c>
      <c r="F434" s="116">
        <f t="shared" si="13"/>
        <v>0</v>
      </c>
    </row>
    <row r="435" spans="2:6" x14ac:dyDescent="0.3">
      <c r="B435" s="113">
        <v>431</v>
      </c>
      <c r="C435" s="118">
        <v>486513</v>
      </c>
      <c r="D435" s="119">
        <v>486513</v>
      </c>
      <c r="E435" s="116" t="b">
        <f t="shared" si="12"/>
        <v>0</v>
      </c>
      <c r="F435" s="116">
        <f t="shared" si="13"/>
        <v>0</v>
      </c>
    </row>
    <row r="436" spans="2:6" x14ac:dyDescent="0.3">
      <c r="B436" s="113">
        <v>432</v>
      </c>
      <c r="C436" s="118">
        <v>312891</v>
      </c>
      <c r="D436" s="119">
        <v>312891</v>
      </c>
      <c r="E436" s="116" t="b">
        <f t="shared" si="12"/>
        <v>0</v>
      </c>
      <c r="F436" s="116">
        <f t="shared" si="13"/>
        <v>0</v>
      </c>
    </row>
    <row r="437" spans="2:6" x14ac:dyDescent="0.3">
      <c r="B437" s="113">
        <v>433</v>
      </c>
      <c r="C437" s="118">
        <v>388628</v>
      </c>
      <c r="D437" s="119">
        <v>388628</v>
      </c>
      <c r="E437" s="116" t="b">
        <f t="shared" si="12"/>
        <v>0</v>
      </c>
      <c r="F437" s="116">
        <f t="shared" si="13"/>
        <v>0</v>
      </c>
    </row>
    <row r="438" spans="2:6" x14ac:dyDescent="0.3">
      <c r="B438" s="113">
        <v>434</v>
      </c>
      <c r="C438" s="118">
        <v>804555</v>
      </c>
      <c r="D438" s="119">
        <v>804555</v>
      </c>
      <c r="E438" s="116" t="b">
        <f t="shared" si="12"/>
        <v>0</v>
      </c>
      <c r="F438" s="116">
        <f t="shared" si="13"/>
        <v>0</v>
      </c>
    </row>
    <row r="439" spans="2:6" x14ac:dyDescent="0.3">
      <c r="B439" s="113">
        <v>435</v>
      </c>
      <c r="C439" s="118">
        <v>659155</v>
      </c>
      <c r="D439" s="119">
        <v>659155</v>
      </c>
      <c r="E439" s="116" t="b">
        <f t="shared" si="12"/>
        <v>0</v>
      </c>
      <c r="F439" s="116">
        <f t="shared" si="13"/>
        <v>0</v>
      </c>
    </row>
    <row r="440" spans="2:6" x14ac:dyDescent="0.3">
      <c r="B440" s="113">
        <v>436</v>
      </c>
      <c r="C440" s="118">
        <v>140817</v>
      </c>
      <c r="D440" s="119">
        <v>140817</v>
      </c>
      <c r="E440" s="116" t="b">
        <f t="shared" si="12"/>
        <v>0</v>
      </c>
      <c r="F440" s="116">
        <f t="shared" si="13"/>
        <v>0</v>
      </c>
    </row>
    <row r="441" spans="2:6" x14ac:dyDescent="0.3">
      <c r="B441" s="113">
        <v>437</v>
      </c>
      <c r="C441" s="118">
        <v>469292</v>
      </c>
      <c r="D441" s="119">
        <v>469292</v>
      </c>
      <c r="E441" s="116" t="b">
        <f t="shared" si="12"/>
        <v>0</v>
      </c>
      <c r="F441" s="116">
        <f t="shared" si="13"/>
        <v>0</v>
      </c>
    </row>
    <row r="442" spans="2:6" x14ac:dyDescent="0.3">
      <c r="B442" s="113">
        <v>438</v>
      </c>
      <c r="C442" s="118">
        <v>534574</v>
      </c>
      <c r="D442" s="119">
        <v>534574</v>
      </c>
      <c r="E442" s="116" t="b">
        <f t="shared" si="12"/>
        <v>0</v>
      </c>
      <c r="F442" s="116">
        <f t="shared" si="13"/>
        <v>0</v>
      </c>
    </row>
    <row r="443" spans="2:6" x14ac:dyDescent="0.3">
      <c r="B443" s="113">
        <v>439</v>
      </c>
      <c r="C443" s="118">
        <v>263262</v>
      </c>
      <c r="D443" s="119">
        <v>263262</v>
      </c>
      <c r="E443" s="116" t="b">
        <f t="shared" si="12"/>
        <v>0</v>
      </c>
      <c r="F443" s="116">
        <f t="shared" si="13"/>
        <v>0</v>
      </c>
    </row>
    <row r="444" spans="2:6" x14ac:dyDescent="0.3">
      <c r="B444" s="113">
        <v>440</v>
      </c>
      <c r="C444" s="118">
        <v>329330</v>
      </c>
      <c r="D444" s="119">
        <v>329330</v>
      </c>
      <c r="E444" s="116" t="b">
        <f t="shared" si="12"/>
        <v>0</v>
      </c>
      <c r="F444" s="116">
        <f t="shared" si="13"/>
        <v>0</v>
      </c>
    </row>
    <row r="445" spans="2:6" x14ac:dyDescent="0.3">
      <c r="B445" s="113">
        <v>441</v>
      </c>
      <c r="C445" s="118">
        <v>282877</v>
      </c>
      <c r="D445" s="119">
        <v>282877</v>
      </c>
      <c r="E445" s="116" t="b">
        <f t="shared" si="12"/>
        <v>0</v>
      </c>
      <c r="F445" s="116">
        <f t="shared" si="13"/>
        <v>0</v>
      </c>
    </row>
    <row r="446" spans="2:6" x14ac:dyDescent="0.3">
      <c r="B446" s="113">
        <v>442</v>
      </c>
      <c r="C446" s="118">
        <v>321174</v>
      </c>
      <c r="D446" s="119">
        <v>321174</v>
      </c>
      <c r="E446" s="116" t="b">
        <f t="shared" si="12"/>
        <v>0</v>
      </c>
      <c r="F446" s="116">
        <f t="shared" si="13"/>
        <v>0</v>
      </c>
    </row>
    <row r="447" spans="2:6" x14ac:dyDescent="0.3">
      <c r="B447" s="113">
        <v>443</v>
      </c>
      <c r="C447" s="118">
        <v>721333</v>
      </c>
      <c r="D447" s="119">
        <v>721333</v>
      </c>
      <c r="E447" s="116" t="b">
        <f t="shared" si="12"/>
        <v>0</v>
      </c>
      <c r="F447" s="116">
        <f t="shared" si="13"/>
        <v>0</v>
      </c>
    </row>
    <row r="448" spans="2:6" x14ac:dyDescent="0.3">
      <c r="B448" s="113">
        <v>444</v>
      </c>
      <c r="C448" s="118">
        <v>439317</v>
      </c>
      <c r="D448" s="119">
        <v>439317</v>
      </c>
      <c r="E448" s="116" t="b">
        <f t="shared" si="12"/>
        <v>0</v>
      </c>
      <c r="F448" s="116">
        <f t="shared" si="13"/>
        <v>0</v>
      </c>
    </row>
    <row r="449" spans="2:6" x14ac:dyDescent="0.3">
      <c r="B449" s="113">
        <v>445</v>
      </c>
      <c r="C449" s="118">
        <v>165905</v>
      </c>
      <c r="D449" s="119">
        <v>165905</v>
      </c>
      <c r="E449" s="116" t="b">
        <f t="shared" si="12"/>
        <v>0</v>
      </c>
      <c r="F449" s="116">
        <f t="shared" si="13"/>
        <v>0</v>
      </c>
    </row>
    <row r="450" spans="2:6" x14ac:dyDescent="0.3">
      <c r="B450" s="113">
        <v>446</v>
      </c>
      <c r="C450" s="118">
        <v>200220</v>
      </c>
      <c r="D450" s="119">
        <v>200220</v>
      </c>
      <c r="E450" s="116" t="b">
        <f t="shared" si="12"/>
        <v>0</v>
      </c>
      <c r="F450" s="116">
        <f t="shared" si="13"/>
        <v>0</v>
      </c>
    </row>
    <row r="451" spans="2:6" x14ac:dyDescent="0.3">
      <c r="B451" s="113">
        <v>447</v>
      </c>
      <c r="C451" s="118">
        <v>581486</v>
      </c>
      <c r="D451" s="119">
        <v>581486</v>
      </c>
      <c r="E451" s="116" t="b">
        <f t="shared" si="12"/>
        <v>0</v>
      </c>
      <c r="F451" s="116">
        <f t="shared" si="13"/>
        <v>0</v>
      </c>
    </row>
    <row r="452" spans="2:6" x14ac:dyDescent="0.3">
      <c r="B452" s="113">
        <v>448</v>
      </c>
      <c r="C452" s="118">
        <v>626477</v>
      </c>
      <c r="D452" s="119">
        <v>626477</v>
      </c>
      <c r="E452" s="116" t="b">
        <f t="shared" si="12"/>
        <v>0</v>
      </c>
      <c r="F452" s="116">
        <f t="shared" si="13"/>
        <v>0</v>
      </c>
    </row>
    <row r="453" spans="2:6" x14ac:dyDescent="0.3">
      <c r="B453" s="113">
        <v>449</v>
      </c>
      <c r="C453" s="118">
        <v>422325</v>
      </c>
      <c r="D453" s="119">
        <v>422325</v>
      </c>
      <c r="E453" s="116" t="b">
        <f t="shared" si="12"/>
        <v>0</v>
      </c>
      <c r="F453" s="116">
        <f t="shared" si="13"/>
        <v>0</v>
      </c>
    </row>
    <row r="454" spans="2:6" x14ac:dyDescent="0.3">
      <c r="B454" s="113">
        <v>450</v>
      </c>
      <c r="C454" s="118">
        <v>182122</v>
      </c>
      <c r="D454" s="119">
        <v>182122</v>
      </c>
      <c r="E454" s="116" t="b">
        <f t="shared" ref="E454:E517" si="14">D454&lt;&gt;C454</f>
        <v>0</v>
      </c>
      <c r="F454" s="116">
        <f t="shared" ref="F454:F517" si="15">--(C454&lt;&gt;D454)</f>
        <v>0</v>
      </c>
    </row>
    <row r="455" spans="2:6" x14ac:dyDescent="0.3">
      <c r="B455" s="113">
        <v>451</v>
      </c>
      <c r="C455" s="118">
        <v>120900</v>
      </c>
      <c r="D455" s="119">
        <v>120900</v>
      </c>
      <c r="E455" s="116" t="b">
        <f t="shared" si="14"/>
        <v>0</v>
      </c>
      <c r="F455" s="116">
        <f t="shared" si="15"/>
        <v>0</v>
      </c>
    </row>
    <row r="456" spans="2:6" x14ac:dyDescent="0.3">
      <c r="B456" s="113">
        <v>452</v>
      </c>
      <c r="C456" s="118">
        <v>722266</v>
      </c>
      <c r="D456" s="119">
        <v>722266</v>
      </c>
      <c r="E456" s="116" t="b">
        <f t="shared" si="14"/>
        <v>0</v>
      </c>
      <c r="F456" s="116">
        <f t="shared" si="15"/>
        <v>0</v>
      </c>
    </row>
    <row r="457" spans="2:6" x14ac:dyDescent="0.3">
      <c r="B457" s="113">
        <v>453</v>
      </c>
      <c r="C457" s="118">
        <v>866828</v>
      </c>
      <c r="D457" s="119">
        <v>866828</v>
      </c>
      <c r="E457" s="116" t="b">
        <f t="shared" si="14"/>
        <v>0</v>
      </c>
      <c r="F457" s="116">
        <f t="shared" si="15"/>
        <v>0</v>
      </c>
    </row>
    <row r="458" spans="2:6" x14ac:dyDescent="0.3">
      <c r="B458" s="113">
        <v>454</v>
      </c>
      <c r="C458" s="118">
        <v>108055</v>
      </c>
      <c r="D458" s="119">
        <v>108055</v>
      </c>
      <c r="E458" s="116" t="b">
        <f t="shared" si="14"/>
        <v>0</v>
      </c>
      <c r="F458" s="116">
        <f t="shared" si="15"/>
        <v>0</v>
      </c>
    </row>
    <row r="459" spans="2:6" x14ac:dyDescent="0.3">
      <c r="B459" s="113">
        <v>455</v>
      </c>
      <c r="C459" s="118">
        <v>278430</v>
      </c>
      <c r="D459" s="119">
        <v>278430</v>
      </c>
      <c r="E459" s="116" t="b">
        <f t="shared" si="14"/>
        <v>0</v>
      </c>
      <c r="F459" s="116">
        <f t="shared" si="15"/>
        <v>0</v>
      </c>
    </row>
    <row r="460" spans="2:6" x14ac:dyDescent="0.3">
      <c r="B460" s="113">
        <v>456</v>
      </c>
      <c r="C460" s="118">
        <v>892265</v>
      </c>
      <c r="D460" s="119">
        <v>892265</v>
      </c>
      <c r="E460" s="116" t="b">
        <f t="shared" si="14"/>
        <v>0</v>
      </c>
      <c r="F460" s="116">
        <f t="shared" si="15"/>
        <v>0</v>
      </c>
    </row>
    <row r="461" spans="2:6" x14ac:dyDescent="0.3">
      <c r="B461" s="113">
        <v>457</v>
      </c>
      <c r="C461" s="118">
        <v>457926</v>
      </c>
      <c r="D461" s="119">
        <v>457926</v>
      </c>
      <c r="E461" s="116" t="b">
        <f t="shared" si="14"/>
        <v>0</v>
      </c>
      <c r="F461" s="116">
        <f t="shared" si="15"/>
        <v>0</v>
      </c>
    </row>
    <row r="462" spans="2:6" x14ac:dyDescent="0.3">
      <c r="B462" s="113">
        <v>458</v>
      </c>
      <c r="C462" s="118">
        <v>409192</v>
      </c>
      <c r="D462" s="119">
        <v>409192</v>
      </c>
      <c r="E462" s="116" t="b">
        <f t="shared" si="14"/>
        <v>0</v>
      </c>
      <c r="F462" s="116">
        <f t="shared" si="15"/>
        <v>0</v>
      </c>
    </row>
    <row r="463" spans="2:6" x14ac:dyDescent="0.3">
      <c r="B463" s="113">
        <v>459</v>
      </c>
      <c r="C463" s="118">
        <v>618355</v>
      </c>
      <c r="D463" s="119">
        <v>618355</v>
      </c>
      <c r="E463" s="116" t="b">
        <f t="shared" si="14"/>
        <v>0</v>
      </c>
      <c r="F463" s="116">
        <f t="shared" si="15"/>
        <v>0</v>
      </c>
    </row>
    <row r="464" spans="2:6" x14ac:dyDescent="0.3">
      <c r="B464" s="113">
        <v>460</v>
      </c>
      <c r="C464" s="118">
        <v>431580</v>
      </c>
      <c r="D464" s="119">
        <v>431580</v>
      </c>
      <c r="E464" s="116" t="b">
        <f t="shared" si="14"/>
        <v>0</v>
      </c>
      <c r="F464" s="116">
        <f t="shared" si="15"/>
        <v>0</v>
      </c>
    </row>
    <row r="465" spans="2:6" x14ac:dyDescent="0.3">
      <c r="B465" s="113">
        <v>461</v>
      </c>
      <c r="C465" s="118">
        <v>754425</v>
      </c>
      <c r="D465" s="119">
        <v>754425</v>
      </c>
      <c r="E465" s="116" t="b">
        <f t="shared" si="14"/>
        <v>0</v>
      </c>
      <c r="F465" s="116">
        <f t="shared" si="15"/>
        <v>0</v>
      </c>
    </row>
    <row r="466" spans="2:6" x14ac:dyDescent="0.3">
      <c r="B466" s="113">
        <v>462</v>
      </c>
      <c r="C466" s="118">
        <v>714190</v>
      </c>
      <c r="D466" s="119">
        <v>714190</v>
      </c>
      <c r="E466" s="116" t="b">
        <f t="shared" si="14"/>
        <v>0</v>
      </c>
      <c r="F466" s="116">
        <f t="shared" si="15"/>
        <v>0</v>
      </c>
    </row>
    <row r="467" spans="2:6" x14ac:dyDescent="0.3">
      <c r="B467" s="113">
        <v>463</v>
      </c>
      <c r="C467" s="118">
        <v>565730</v>
      </c>
      <c r="D467" s="119">
        <v>565730</v>
      </c>
      <c r="E467" s="116" t="b">
        <f t="shared" si="14"/>
        <v>0</v>
      </c>
      <c r="F467" s="116">
        <f t="shared" si="15"/>
        <v>0</v>
      </c>
    </row>
    <row r="468" spans="2:6" x14ac:dyDescent="0.3">
      <c r="B468" s="113">
        <v>464</v>
      </c>
      <c r="C468" s="118">
        <v>746046</v>
      </c>
      <c r="D468" s="119">
        <v>746046</v>
      </c>
      <c r="E468" s="116" t="b">
        <f t="shared" si="14"/>
        <v>0</v>
      </c>
      <c r="F468" s="116">
        <f t="shared" si="15"/>
        <v>0</v>
      </c>
    </row>
    <row r="469" spans="2:6" x14ac:dyDescent="0.3">
      <c r="B469" s="113">
        <v>465</v>
      </c>
      <c r="C469" s="118">
        <v>405690</v>
      </c>
      <c r="D469" s="119">
        <v>405690</v>
      </c>
      <c r="E469" s="116" t="b">
        <f t="shared" si="14"/>
        <v>0</v>
      </c>
      <c r="F469" s="116">
        <f t="shared" si="15"/>
        <v>0</v>
      </c>
    </row>
    <row r="470" spans="2:6" x14ac:dyDescent="0.3">
      <c r="B470" s="113">
        <v>466</v>
      </c>
      <c r="C470" s="118">
        <v>168991</v>
      </c>
      <c r="D470" s="119">
        <v>168991</v>
      </c>
      <c r="E470" s="116" t="b">
        <f t="shared" si="14"/>
        <v>0</v>
      </c>
      <c r="F470" s="116">
        <f t="shared" si="15"/>
        <v>0</v>
      </c>
    </row>
    <row r="471" spans="2:6" x14ac:dyDescent="0.3">
      <c r="B471" s="113">
        <v>467</v>
      </c>
      <c r="C471" s="118">
        <v>546057</v>
      </c>
      <c r="D471" s="119">
        <v>546057</v>
      </c>
      <c r="E471" s="116" t="b">
        <f t="shared" si="14"/>
        <v>0</v>
      </c>
      <c r="F471" s="116">
        <f t="shared" si="15"/>
        <v>0</v>
      </c>
    </row>
    <row r="472" spans="2:6" x14ac:dyDescent="0.3">
      <c r="B472" s="113">
        <v>468</v>
      </c>
      <c r="C472" s="118">
        <v>459981</v>
      </c>
      <c r="D472" s="119">
        <v>459981</v>
      </c>
      <c r="E472" s="116" t="b">
        <f t="shared" si="14"/>
        <v>0</v>
      </c>
      <c r="F472" s="116">
        <f t="shared" si="15"/>
        <v>0</v>
      </c>
    </row>
    <row r="473" spans="2:6" x14ac:dyDescent="0.3">
      <c r="B473" s="113">
        <v>469</v>
      </c>
      <c r="C473" s="118">
        <v>244654</v>
      </c>
      <c r="D473" s="119">
        <v>244654</v>
      </c>
      <c r="E473" s="116" t="b">
        <f t="shared" si="14"/>
        <v>0</v>
      </c>
      <c r="F473" s="116">
        <f t="shared" si="15"/>
        <v>0</v>
      </c>
    </row>
    <row r="474" spans="2:6" x14ac:dyDescent="0.3">
      <c r="B474" s="113">
        <v>470</v>
      </c>
      <c r="C474" s="118">
        <v>433862</v>
      </c>
      <c r="D474" s="119">
        <v>433862</v>
      </c>
      <c r="E474" s="116" t="b">
        <f t="shared" si="14"/>
        <v>0</v>
      </c>
      <c r="F474" s="116">
        <f t="shared" si="15"/>
        <v>0</v>
      </c>
    </row>
    <row r="475" spans="2:6" x14ac:dyDescent="0.3">
      <c r="B475" s="113">
        <v>471</v>
      </c>
      <c r="C475" s="118">
        <v>607736</v>
      </c>
      <c r="D475" s="119">
        <v>607736</v>
      </c>
      <c r="E475" s="116" t="b">
        <f t="shared" si="14"/>
        <v>0</v>
      </c>
      <c r="F475" s="116">
        <f t="shared" si="15"/>
        <v>0</v>
      </c>
    </row>
    <row r="476" spans="2:6" x14ac:dyDescent="0.3">
      <c r="B476" s="113">
        <v>472</v>
      </c>
      <c r="C476" s="118">
        <v>156975</v>
      </c>
      <c r="D476" s="119">
        <v>156975</v>
      </c>
      <c r="E476" s="116" t="b">
        <f t="shared" si="14"/>
        <v>0</v>
      </c>
      <c r="F476" s="116">
        <f t="shared" si="15"/>
        <v>0</v>
      </c>
    </row>
    <row r="477" spans="2:6" x14ac:dyDescent="0.3">
      <c r="B477" s="113">
        <v>473</v>
      </c>
      <c r="C477" s="118">
        <v>303707</v>
      </c>
      <c r="D477" s="119">
        <v>303700</v>
      </c>
      <c r="E477" s="116" t="b">
        <f t="shared" si="14"/>
        <v>1</v>
      </c>
      <c r="F477" s="116">
        <f t="shared" si="15"/>
        <v>1</v>
      </c>
    </row>
    <row r="478" spans="2:6" x14ac:dyDescent="0.3">
      <c r="B478" s="113">
        <v>474</v>
      </c>
      <c r="C478" s="118">
        <v>338312</v>
      </c>
      <c r="D478" s="119">
        <v>338312</v>
      </c>
      <c r="E478" s="116" t="b">
        <f t="shared" si="14"/>
        <v>0</v>
      </c>
      <c r="F478" s="116">
        <f t="shared" si="15"/>
        <v>0</v>
      </c>
    </row>
    <row r="479" spans="2:6" x14ac:dyDescent="0.3">
      <c r="B479" s="113">
        <v>475</v>
      </c>
      <c r="C479" s="118">
        <v>498025</v>
      </c>
      <c r="D479" s="119">
        <v>498025</v>
      </c>
      <c r="E479" s="116" t="b">
        <f t="shared" si="14"/>
        <v>0</v>
      </c>
      <c r="F479" s="116">
        <f t="shared" si="15"/>
        <v>0</v>
      </c>
    </row>
    <row r="480" spans="2:6" x14ac:dyDescent="0.3">
      <c r="B480" s="113">
        <v>476</v>
      </c>
      <c r="C480" s="118">
        <v>353398</v>
      </c>
      <c r="D480" s="119">
        <v>353398</v>
      </c>
      <c r="E480" s="116" t="b">
        <f t="shared" si="14"/>
        <v>0</v>
      </c>
      <c r="F480" s="116">
        <f t="shared" si="15"/>
        <v>0</v>
      </c>
    </row>
    <row r="481" spans="2:6" x14ac:dyDescent="0.3">
      <c r="B481" s="113">
        <v>477</v>
      </c>
      <c r="C481" s="118">
        <v>426836</v>
      </c>
      <c r="D481" s="119">
        <v>426836</v>
      </c>
      <c r="E481" s="116" t="b">
        <f t="shared" si="14"/>
        <v>0</v>
      </c>
      <c r="F481" s="116">
        <f t="shared" si="15"/>
        <v>0</v>
      </c>
    </row>
    <row r="482" spans="2:6" x14ac:dyDescent="0.3">
      <c r="B482" s="113">
        <v>478</v>
      </c>
      <c r="C482" s="118">
        <v>200923</v>
      </c>
      <c r="D482" s="119">
        <v>200923</v>
      </c>
      <c r="E482" s="116" t="b">
        <f t="shared" si="14"/>
        <v>0</v>
      </c>
      <c r="F482" s="116">
        <f t="shared" si="15"/>
        <v>0</v>
      </c>
    </row>
    <row r="483" spans="2:6" x14ac:dyDescent="0.3">
      <c r="B483" s="113">
        <v>479</v>
      </c>
      <c r="C483" s="118">
        <v>650484</v>
      </c>
      <c r="D483" s="119">
        <v>650484</v>
      </c>
      <c r="E483" s="116" t="b">
        <f t="shared" si="14"/>
        <v>0</v>
      </c>
      <c r="F483" s="116">
        <f t="shared" si="15"/>
        <v>0</v>
      </c>
    </row>
    <row r="484" spans="2:6" x14ac:dyDescent="0.3">
      <c r="B484" s="113">
        <v>480</v>
      </c>
      <c r="C484" s="118">
        <v>797348</v>
      </c>
      <c r="D484" s="119">
        <v>797348</v>
      </c>
      <c r="E484" s="116" t="b">
        <f t="shared" si="14"/>
        <v>0</v>
      </c>
      <c r="F484" s="116">
        <f t="shared" si="15"/>
        <v>0</v>
      </c>
    </row>
    <row r="485" spans="2:6" x14ac:dyDescent="0.3">
      <c r="B485" s="113">
        <v>481</v>
      </c>
      <c r="C485" s="118">
        <v>304262</v>
      </c>
      <c r="D485" s="119">
        <v>304262</v>
      </c>
      <c r="E485" s="116" t="b">
        <f t="shared" si="14"/>
        <v>0</v>
      </c>
      <c r="F485" s="116">
        <f t="shared" si="15"/>
        <v>0</v>
      </c>
    </row>
    <row r="486" spans="2:6" x14ac:dyDescent="0.3">
      <c r="B486" s="113">
        <v>482</v>
      </c>
      <c r="C486" s="118">
        <v>197361</v>
      </c>
      <c r="D486" s="119">
        <v>197361</v>
      </c>
      <c r="E486" s="116" t="b">
        <f t="shared" si="14"/>
        <v>0</v>
      </c>
      <c r="F486" s="116">
        <f t="shared" si="15"/>
        <v>0</v>
      </c>
    </row>
    <row r="487" spans="2:6" x14ac:dyDescent="0.3">
      <c r="B487" s="113">
        <v>483</v>
      </c>
      <c r="C487" s="118">
        <v>753624</v>
      </c>
      <c r="D487" s="119">
        <v>753624</v>
      </c>
      <c r="E487" s="116" t="b">
        <f t="shared" si="14"/>
        <v>0</v>
      </c>
      <c r="F487" s="116">
        <f t="shared" si="15"/>
        <v>0</v>
      </c>
    </row>
    <row r="488" spans="2:6" x14ac:dyDescent="0.3">
      <c r="B488" s="113">
        <v>484</v>
      </c>
      <c r="C488" s="118">
        <v>164190</v>
      </c>
      <c r="D488" s="119">
        <v>164190</v>
      </c>
      <c r="E488" s="116" t="b">
        <f t="shared" si="14"/>
        <v>0</v>
      </c>
      <c r="F488" s="116">
        <f t="shared" si="15"/>
        <v>0</v>
      </c>
    </row>
    <row r="489" spans="2:6" x14ac:dyDescent="0.3">
      <c r="B489" s="113">
        <v>485</v>
      </c>
      <c r="C489" s="118">
        <v>155729</v>
      </c>
      <c r="D489" s="119">
        <v>155729</v>
      </c>
      <c r="E489" s="116" t="b">
        <f t="shared" si="14"/>
        <v>0</v>
      </c>
      <c r="F489" s="116">
        <f t="shared" si="15"/>
        <v>0</v>
      </c>
    </row>
    <row r="490" spans="2:6" x14ac:dyDescent="0.3">
      <c r="B490" s="113">
        <v>486</v>
      </c>
      <c r="C490" s="118">
        <v>853151</v>
      </c>
      <c r="D490" s="119">
        <v>853151</v>
      </c>
      <c r="E490" s="116" t="b">
        <f t="shared" si="14"/>
        <v>0</v>
      </c>
      <c r="F490" s="116">
        <f t="shared" si="15"/>
        <v>0</v>
      </c>
    </row>
    <row r="491" spans="2:6" x14ac:dyDescent="0.3">
      <c r="B491" s="113">
        <v>487</v>
      </c>
      <c r="C491" s="118">
        <v>325034</v>
      </c>
      <c r="D491" s="119">
        <v>325034</v>
      </c>
      <c r="E491" s="116" t="b">
        <f t="shared" si="14"/>
        <v>0</v>
      </c>
      <c r="F491" s="116">
        <f t="shared" si="15"/>
        <v>0</v>
      </c>
    </row>
    <row r="492" spans="2:6" x14ac:dyDescent="0.3">
      <c r="B492" s="113">
        <v>488</v>
      </c>
      <c r="C492" s="118">
        <v>191736</v>
      </c>
      <c r="D492" s="119">
        <v>191736</v>
      </c>
      <c r="E492" s="116" t="b">
        <f t="shared" si="14"/>
        <v>0</v>
      </c>
      <c r="F492" s="116">
        <f t="shared" si="15"/>
        <v>0</v>
      </c>
    </row>
    <row r="493" spans="2:6" x14ac:dyDescent="0.3">
      <c r="B493" s="113">
        <v>489</v>
      </c>
      <c r="C493" s="118">
        <v>678607</v>
      </c>
      <c r="D493" s="119">
        <v>678607</v>
      </c>
      <c r="E493" s="116" t="b">
        <f t="shared" si="14"/>
        <v>0</v>
      </c>
      <c r="F493" s="116">
        <f t="shared" si="15"/>
        <v>0</v>
      </c>
    </row>
    <row r="494" spans="2:6" x14ac:dyDescent="0.3">
      <c r="B494" s="113">
        <v>490</v>
      </c>
      <c r="C494" s="118">
        <v>592015</v>
      </c>
      <c r="D494" s="119">
        <v>592015</v>
      </c>
      <c r="E494" s="116" t="b">
        <f t="shared" si="14"/>
        <v>0</v>
      </c>
      <c r="F494" s="116">
        <f t="shared" si="15"/>
        <v>0</v>
      </c>
    </row>
    <row r="495" spans="2:6" x14ac:dyDescent="0.3">
      <c r="B495" s="113">
        <v>491</v>
      </c>
      <c r="C495" s="118">
        <v>833184</v>
      </c>
      <c r="D495" s="119">
        <v>833184</v>
      </c>
      <c r="E495" s="116" t="b">
        <f t="shared" si="14"/>
        <v>0</v>
      </c>
      <c r="F495" s="116">
        <f t="shared" si="15"/>
        <v>0</v>
      </c>
    </row>
    <row r="496" spans="2:6" x14ac:dyDescent="0.3">
      <c r="B496" s="113">
        <v>492</v>
      </c>
      <c r="C496" s="118">
        <v>252327</v>
      </c>
      <c r="D496" s="119">
        <v>252327</v>
      </c>
      <c r="E496" s="116" t="b">
        <f t="shared" si="14"/>
        <v>0</v>
      </c>
      <c r="F496" s="116">
        <f t="shared" si="15"/>
        <v>0</v>
      </c>
    </row>
    <row r="497" spans="2:6" x14ac:dyDescent="0.3">
      <c r="B497" s="113">
        <v>493</v>
      </c>
      <c r="C497" s="118">
        <v>421110</v>
      </c>
      <c r="D497" s="119">
        <v>421110</v>
      </c>
      <c r="E497" s="116" t="b">
        <f t="shared" si="14"/>
        <v>0</v>
      </c>
      <c r="F497" s="116">
        <f t="shared" si="15"/>
        <v>0</v>
      </c>
    </row>
    <row r="498" spans="2:6" x14ac:dyDescent="0.3">
      <c r="B498" s="113">
        <v>494</v>
      </c>
      <c r="C498" s="118">
        <v>208815</v>
      </c>
      <c r="D498" s="119">
        <v>208815</v>
      </c>
      <c r="E498" s="116" t="b">
        <f t="shared" si="14"/>
        <v>0</v>
      </c>
      <c r="F498" s="116">
        <f t="shared" si="15"/>
        <v>0</v>
      </c>
    </row>
    <row r="499" spans="2:6" x14ac:dyDescent="0.3">
      <c r="B499" s="113">
        <v>495</v>
      </c>
      <c r="C499" s="118">
        <v>871560</v>
      </c>
      <c r="D499" s="119">
        <v>871560</v>
      </c>
      <c r="E499" s="116" t="b">
        <f t="shared" si="14"/>
        <v>0</v>
      </c>
      <c r="F499" s="116">
        <f t="shared" si="15"/>
        <v>0</v>
      </c>
    </row>
    <row r="500" spans="2:6" x14ac:dyDescent="0.3">
      <c r="B500" s="113">
        <v>496</v>
      </c>
      <c r="C500" s="118">
        <v>555705</v>
      </c>
      <c r="D500" s="119">
        <v>555705</v>
      </c>
      <c r="E500" s="116" t="b">
        <f t="shared" si="14"/>
        <v>0</v>
      </c>
      <c r="F500" s="116">
        <f t="shared" si="15"/>
        <v>0</v>
      </c>
    </row>
    <row r="501" spans="2:6" x14ac:dyDescent="0.3">
      <c r="B501" s="113">
        <v>497</v>
      </c>
      <c r="C501" s="118">
        <v>693252</v>
      </c>
      <c r="D501" s="119">
        <v>693252</v>
      </c>
      <c r="E501" s="116" t="b">
        <f t="shared" si="14"/>
        <v>0</v>
      </c>
      <c r="F501" s="116">
        <f t="shared" si="15"/>
        <v>0</v>
      </c>
    </row>
    <row r="502" spans="2:6" x14ac:dyDescent="0.3">
      <c r="B502" s="113">
        <v>498</v>
      </c>
      <c r="C502" s="118">
        <v>806461</v>
      </c>
      <c r="D502" s="119">
        <v>806461</v>
      </c>
      <c r="E502" s="116" t="b">
        <f t="shared" si="14"/>
        <v>0</v>
      </c>
      <c r="F502" s="116">
        <f t="shared" si="15"/>
        <v>0</v>
      </c>
    </row>
    <row r="503" spans="2:6" x14ac:dyDescent="0.3">
      <c r="B503" s="113">
        <v>499</v>
      </c>
      <c r="C503" s="118">
        <v>596795</v>
      </c>
      <c r="D503" s="119">
        <v>596795</v>
      </c>
      <c r="E503" s="116" t="b">
        <f t="shared" si="14"/>
        <v>0</v>
      </c>
      <c r="F503" s="116">
        <f t="shared" si="15"/>
        <v>0</v>
      </c>
    </row>
    <row r="504" spans="2:6" x14ac:dyDescent="0.3">
      <c r="B504" s="113">
        <v>500</v>
      </c>
      <c r="C504" s="118">
        <v>673413</v>
      </c>
      <c r="D504" s="119">
        <v>673413</v>
      </c>
      <c r="E504" s="116" t="b">
        <f t="shared" si="14"/>
        <v>0</v>
      </c>
      <c r="F504" s="116">
        <f t="shared" si="15"/>
        <v>0</v>
      </c>
    </row>
    <row r="505" spans="2:6" x14ac:dyDescent="0.3">
      <c r="B505" s="113">
        <v>501</v>
      </c>
      <c r="C505" s="118">
        <v>473251</v>
      </c>
      <c r="D505" s="119">
        <v>473251</v>
      </c>
      <c r="E505" s="116" t="b">
        <f t="shared" si="14"/>
        <v>0</v>
      </c>
      <c r="F505" s="116">
        <f t="shared" si="15"/>
        <v>0</v>
      </c>
    </row>
    <row r="506" spans="2:6" x14ac:dyDescent="0.3">
      <c r="B506" s="113">
        <v>502</v>
      </c>
      <c r="C506" s="118">
        <v>806842</v>
      </c>
      <c r="D506" s="119">
        <v>806842</v>
      </c>
      <c r="E506" s="116" t="b">
        <f t="shared" si="14"/>
        <v>0</v>
      </c>
      <c r="F506" s="116">
        <f t="shared" si="15"/>
        <v>0</v>
      </c>
    </row>
    <row r="507" spans="2:6" x14ac:dyDescent="0.3">
      <c r="B507" s="113">
        <v>503</v>
      </c>
      <c r="C507" s="118">
        <v>174780</v>
      </c>
      <c r="D507" s="119">
        <v>174780</v>
      </c>
      <c r="E507" s="116" t="b">
        <f t="shared" si="14"/>
        <v>0</v>
      </c>
      <c r="F507" s="116">
        <f t="shared" si="15"/>
        <v>0</v>
      </c>
    </row>
    <row r="508" spans="2:6" x14ac:dyDescent="0.3">
      <c r="B508" s="113">
        <v>504</v>
      </c>
      <c r="C508" s="118">
        <v>213136</v>
      </c>
      <c r="D508" s="119">
        <v>213136</v>
      </c>
      <c r="E508" s="116" t="b">
        <f t="shared" si="14"/>
        <v>0</v>
      </c>
      <c r="F508" s="116">
        <f t="shared" si="15"/>
        <v>0</v>
      </c>
    </row>
    <row r="509" spans="2:6" x14ac:dyDescent="0.3">
      <c r="B509" s="113">
        <v>505</v>
      </c>
      <c r="C509" s="118">
        <v>615639</v>
      </c>
      <c r="D509" s="119">
        <v>615639</v>
      </c>
      <c r="E509" s="116" t="b">
        <f t="shared" si="14"/>
        <v>0</v>
      </c>
      <c r="F509" s="116">
        <f t="shared" si="15"/>
        <v>0</v>
      </c>
    </row>
    <row r="510" spans="2:6" x14ac:dyDescent="0.3">
      <c r="B510" s="113">
        <v>506</v>
      </c>
      <c r="C510" s="118">
        <v>118530</v>
      </c>
      <c r="D510" s="119">
        <v>118530</v>
      </c>
      <c r="E510" s="116" t="b">
        <f t="shared" si="14"/>
        <v>0</v>
      </c>
      <c r="F510" s="116">
        <f t="shared" si="15"/>
        <v>0</v>
      </c>
    </row>
    <row r="511" spans="2:6" x14ac:dyDescent="0.3">
      <c r="B511" s="113">
        <v>507</v>
      </c>
      <c r="C511" s="118">
        <v>401370</v>
      </c>
      <c r="D511" s="119">
        <v>401370</v>
      </c>
      <c r="E511" s="116" t="b">
        <f t="shared" si="14"/>
        <v>0</v>
      </c>
      <c r="F511" s="116">
        <f t="shared" si="15"/>
        <v>0</v>
      </c>
    </row>
    <row r="512" spans="2:6" x14ac:dyDescent="0.3">
      <c r="B512" s="113">
        <v>508</v>
      </c>
      <c r="C512" s="118">
        <v>872017</v>
      </c>
      <c r="D512" s="119">
        <v>872017</v>
      </c>
      <c r="E512" s="116" t="b">
        <f t="shared" si="14"/>
        <v>0</v>
      </c>
      <c r="F512" s="116">
        <f t="shared" si="15"/>
        <v>0</v>
      </c>
    </row>
    <row r="513" spans="2:6" x14ac:dyDescent="0.3">
      <c r="B513" s="113">
        <v>509</v>
      </c>
      <c r="C513" s="118">
        <v>626324</v>
      </c>
      <c r="D513" s="119">
        <v>626324</v>
      </c>
      <c r="E513" s="116" t="b">
        <f t="shared" si="14"/>
        <v>0</v>
      </c>
      <c r="F513" s="116">
        <f t="shared" si="15"/>
        <v>0</v>
      </c>
    </row>
    <row r="514" spans="2:6" x14ac:dyDescent="0.3">
      <c r="B514" s="113">
        <v>510</v>
      </c>
      <c r="C514" s="118">
        <v>174832</v>
      </c>
      <c r="D514" s="119">
        <v>174832</v>
      </c>
      <c r="E514" s="116" t="b">
        <f t="shared" si="14"/>
        <v>0</v>
      </c>
      <c r="F514" s="116">
        <f t="shared" si="15"/>
        <v>0</v>
      </c>
    </row>
    <row r="515" spans="2:6" x14ac:dyDescent="0.3">
      <c r="B515" s="113">
        <v>511</v>
      </c>
      <c r="C515" s="118">
        <v>795697</v>
      </c>
      <c r="D515" s="119">
        <v>795697</v>
      </c>
      <c r="E515" s="116" t="b">
        <f t="shared" si="14"/>
        <v>0</v>
      </c>
      <c r="F515" s="116">
        <f t="shared" si="15"/>
        <v>0</v>
      </c>
    </row>
    <row r="516" spans="2:6" x14ac:dyDescent="0.3">
      <c r="B516" s="113">
        <v>512</v>
      </c>
      <c r="C516" s="118">
        <v>710526</v>
      </c>
      <c r="D516" s="119">
        <v>710526</v>
      </c>
      <c r="E516" s="116" t="b">
        <f t="shared" si="14"/>
        <v>0</v>
      </c>
      <c r="F516" s="116">
        <f t="shared" si="15"/>
        <v>0</v>
      </c>
    </row>
    <row r="517" spans="2:6" x14ac:dyDescent="0.3">
      <c r="B517" s="113">
        <v>513</v>
      </c>
      <c r="C517" s="118">
        <v>114901</v>
      </c>
      <c r="D517" s="119">
        <v>114901</v>
      </c>
      <c r="E517" s="116" t="b">
        <f t="shared" si="14"/>
        <v>0</v>
      </c>
      <c r="F517" s="116">
        <f t="shared" si="15"/>
        <v>0</v>
      </c>
    </row>
    <row r="518" spans="2:6" x14ac:dyDescent="0.3">
      <c r="B518" s="113">
        <v>514</v>
      </c>
      <c r="C518" s="118">
        <v>409312</v>
      </c>
      <c r="D518" s="119">
        <v>409312</v>
      </c>
      <c r="E518" s="116" t="b">
        <f t="shared" ref="E518:E531" si="16">D518&lt;&gt;C518</f>
        <v>0</v>
      </c>
      <c r="F518" s="116">
        <f t="shared" ref="F518:F531" si="17">--(C518&lt;&gt;D518)</f>
        <v>0</v>
      </c>
    </row>
    <row r="519" spans="2:6" x14ac:dyDescent="0.3">
      <c r="B519" s="113">
        <v>515</v>
      </c>
      <c r="C519" s="118">
        <v>615884</v>
      </c>
      <c r="D519" s="119">
        <v>615884</v>
      </c>
      <c r="E519" s="116" t="b">
        <f t="shared" si="16"/>
        <v>0</v>
      </c>
      <c r="F519" s="116">
        <f t="shared" si="17"/>
        <v>0</v>
      </c>
    </row>
    <row r="520" spans="2:6" x14ac:dyDescent="0.3">
      <c r="B520" s="113">
        <v>516</v>
      </c>
      <c r="C520" s="118">
        <v>334909</v>
      </c>
      <c r="D520" s="119">
        <v>334909</v>
      </c>
      <c r="E520" s="116" t="b">
        <f t="shared" si="16"/>
        <v>0</v>
      </c>
      <c r="F520" s="116">
        <f t="shared" si="17"/>
        <v>0</v>
      </c>
    </row>
    <row r="521" spans="2:6" x14ac:dyDescent="0.3">
      <c r="B521" s="113">
        <v>517</v>
      </c>
      <c r="C521" s="118">
        <v>747385</v>
      </c>
      <c r="D521" s="119">
        <v>747385</v>
      </c>
      <c r="E521" s="116" t="b">
        <f t="shared" si="16"/>
        <v>0</v>
      </c>
      <c r="F521" s="116">
        <f t="shared" si="17"/>
        <v>0</v>
      </c>
    </row>
    <row r="522" spans="2:6" x14ac:dyDescent="0.3">
      <c r="B522" s="113">
        <v>518</v>
      </c>
      <c r="C522" s="118">
        <v>877341</v>
      </c>
      <c r="D522" s="119">
        <v>877341</v>
      </c>
      <c r="E522" s="116" t="b">
        <f t="shared" si="16"/>
        <v>0</v>
      </c>
      <c r="F522" s="116">
        <f t="shared" si="17"/>
        <v>0</v>
      </c>
    </row>
    <row r="523" spans="2:6" x14ac:dyDescent="0.3">
      <c r="B523" s="113">
        <v>519</v>
      </c>
      <c r="C523" s="118">
        <v>655849</v>
      </c>
      <c r="D523" s="119">
        <v>655849</v>
      </c>
      <c r="E523" s="116" t="b">
        <f t="shared" si="16"/>
        <v>0</v>
      </c>
      <c r="F523" s="116">
        <f t="shared" si="17"/>
        <v>0</v>
      </c>
    </row>
    <row r="524" spans="2:6" x14ac:dyDescent="0.3">
      <c r="B524" s="113">
        <v>520</v>
      </c>
      <c r="C524" s="118">
        <v>652641</v>
      </c>
      <c r="D524" s="119">
        <v>652641</v>
      </c>
      <c r="E524" s="116" t="b">
        <f t="shared" si="16"/>
        <v>0</v>
      </c>
      <c r="F524" s="116">
        <f t="shared" si="17"/>
        <v>0</v>
      </c>
    </row>
    <row r="525" spans="2:6" x14ac:dyDescent="0.3">
      <c r="B525" s="113">
        <v>521</v>
      </c>
      <c r="C525" s="118">
        <v>653911</v>
      </c>
      <c r="D525" s="119">
        <v>653911</v>
      </c>
      <c r="E525" s="116" t="b">
        <f t="shared" si="16"/>
        <v>0</v>
      </c>
      <c r="F525" s="116">
        <f t="shared" si="17"/>
        <v>0</v>
      </c>
    </row>
    <row r="526" spans="2:6" x14ac:dyDescent="0.3">
      <c r="B526" s="113">
        <v>522</v>
      </c>
      <c r="C526" s="118">
        <v>427486</v>
      </c>
      <c r="D526" s="119">
        <v>427486</v>
      </c>
      <c r="E526" s="116" t="b">
        <f t="shared" si="16"/>
        <v>0</v>
      </c>
      <c r="F526" s="116">
        <f t="shared" si="17"/>
        <v>0</v>
      </c>
    </row>
    <row r="527" spans="2:6" x14ac:dyDescent="0.3">
      <c r="B527" s="113">
        <v>523</v>
      </c>
      <c r="C527" s="118">
        <v>798902</v>
      </c>
      <c r="D527" s="119">
        <v>798902</v>
      </c>
      <c r="E527" s="116" t="b">
        <f t="shared" si="16"/>
        <v>0</v>
      </c>
      <c r="F527" s="116">
        <f t="shared" si="17"/>
        <v>0</v>
      </c>
    </row>
    <row r="528" spans="2:6" x14ac:dyDescent="0.3">
      <c r="B528" s="113">
        <v>524</v>
      </c>
      <c r="C528" s="118">
        <v>142838</v>
      </c>
      <c r="D528" s="119">
        <v>142838</v>
      </c>
      <c r="E528" s="116" t="b">
        <f t="shared" si="16"/>
        <v>0</v>
      </c>
      <c r="F528" s="116">
        <f t="shared" si="17"/>
        <v>0</v>
      </c>
    </row>
    <row r="529" spans="2:6" x14ac:dyDescent="0.3">
      <c r="B529" s="113">
        <v>525</v>
      </c>
      <c r="C529" s="118">
        <v>878412</v>
      </c>
      <c r="D529" s="119">
        <v>878412</v>
      </c>
      <c r="E529" s="116" t="b">
        <f t="shared" si="16"/>
        <v>0</v>
      </c>
      <c r="F529" s="116">
        <f t="shared" si="17"/>
        <v>0</v>
      </c>
    </row>
    <row r="530" spans="2:6" x14ac:dyDescent="0.3">
      <c r="B530" s="113">
        <v>526</v>
      </c>
      <c r="C530" s="118">
        <v>841526</v>
      </c>
      <c r="D530" s="119">
        <v>841526</v>
      </c>
      <c r="E530" s="116" t="b">
        <f t="shared" si="16"/>
        <v>0</v>
      </c>
      <c r="F530" s="116">
        <f t="shared" si="17"/>
        <v>0</v>
      </c>
    </row>
    <row r="531" spans="2:6" ht="15" thickBot="1" x14ac:dyDescent="0.35">
      <c r="B531" s="120">
        <v>527</v>
      </c>
      <c r="C531" s="121">
        <v>865234</v>
      </c>
      <c r="D531" s="122">
        <v>865234</v>
      </c>
      <c r="E531" s="116" t="b">
        <f t="shared" si="16"/>
        <v>0</v>
      </c>
      <c r="F531" s="116">
        <f t="shared" si="17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R26"/>
  <sheetViews>
    <sheetView showGridLines="0" zoomScaleNormal="100" workbookViewId="0">
      <selection activeCell="F20" sqref="F20"/>
    </sheetView>
  </sheetViews>
  <sheetFormatPr defaultColWidth="9.109375" defaultRowHeight="13.8" x14ac:dyDescent="0.25"/>
  <cols>
    <col min="1" max="1" width="3" style="162" customWidth="1"/>
    <col min="2" max="2" width="12" style="162" customWidth="1"/>
    <col min="3" max="3" width="16" style="162" customWidth="1"/>
    <col min="4" max="4" width="16.109375" style="162" customWidth="1"/>
    <col min="5" max="5" width="16.33203125" style="162" customWidth="1"/>
    <col min="6" max="6" width="29.33203125" style="162" customWidth="1"/>
    <col min="7" max="8" width="5.109375" style="162" customWidth="1"/>
    <col min="9" max="9" width="47.5546875" style="162" customWidth="1"/>
    <col min="10" max="10" width="17.44140625" style="162" customWidth="1"/>
    <col min="11" max="12" width="9.109375" style="162"/>
    <col min="13" max="13" width="21" style="207" customWidth="1"/>
    <col min="14" max="14" width="29.6640625" style="207" customWidth="1"/>
    <col min="15" max="15" width="9.109375" style="207"/>
    <col min="16" max="16" width="15.88671875" style="207" customWidth="1"/>
    <col min="17" max="17" width="23.44140625" style="207" customWidth="1"/>
    <col min="18" max="18" width="18.88671875" style="207" customWidth="1"/>
    <col min="19" max="16384" width="9.109375" style="162"/>
  </cols>
  <sheetData>
    <row r="1" spans="2:18" x14ac:dyDescent="0.25">
      <c r="N1" s="208"/>
      <c r="P1" s="209"/>
      <c r="Q1" s="209"/>
      <c r="R1" s="209"/>
    </row>
    <row r="2" spans="2:18" ht="24.6" x14ac:dyDescent="0.3">
      <c r="B2" s="82" t="s">
        <v>148</v>
      </c>
      <c r="C2" s="160"/>
      <c r="D2" s="160"/>
      <c r="E2" s="160"/>
      <c r="F2" s="161" t="s">
        <v>149</v>
      </c>
    </row>
    <row r="3" spans="2:18" ht="12.75" customHeight="1" x14ac:dyDescent="0.3">
      <c r="B3" s="160"/>
      <c r="C3" s="160"/>
      <c r="D3" s="160"/>
      <c r="E3" s="160"/>
      <c r="F3" s="163"/>
      <c r="M3" s="210" t="s">
        <v>244</v>
      </c>
      <c r="N3" s="209"/>
      <c r="P3" s="209"/>
      <c r="Q3" s="209"/>
      <c r="R3" s="209"/>
    </row>
    <row r="4" spans="2:18" x14ac:dyDescent="0.25">
      <c r="B4" s="164" t="s">
        <v>150</v>
      </c>
      <c r="C4" s="164" t="s">
        <v>151</v>
      </c>
      <c r="D4" s="164" t="s">
        <v>152</v>
      </c>
      <c r="E4" s="164" t="s">
        <v>153</v>
      </c>
      <c r="F4" s="164" t="s">
        <v>154</v>
      </c>
      <c r="I4" s="165" t="s">
        <v>155</v>
      </c>
      <c r="J4" s="165" t="s">
        <v>156</v>
      </c>
      <c r="M4" s="211" t="s">
        <v>245</v>
      </c>
      <c r="N4" s="212" t="s">
        <v>246</v>
      </c>
      <c r="P4" s="212" t="s">
        <v>247</v>
      </c>
      <c r="Q4" s="212" t="s">
        <v>248</v>
      </c>
      <c r="R4" s="212" t="s">
        <v>249</v>
      </c>
    </row>
    <row r="5" spans="2:18" ht="14.4" x14ac:dyDescent="0.3">
      <c r="B5" s="166" t="s">
        <v>157</v>
      </c>
      <c r="C5" s="166" t="b">
        <v>1</v>
      </c>
      <c r="D5" s="167" t="s">
        <v>158</v>
      </c>
      <c r="E5" s="166" t="s">
        <v>159</v>
      </c>
      <c r="F5" s="170" t="str">
        <f>IF(AND(C5,(D5="Kanker")),"BIOPSI",IF(AND(OR(D5="TBC",D5="Pneumonia"),(E5="VIP")),"CARDIO TEST","RUTIN"))</f>
        <v>RUTIN</v>
      </c>
      <c r="I5" s="168" t="s">
        <v>160</v>
      </c>
      <c r="J5" s="169" t="s">
        <v>161</v>
      </c>
      <c r="M5" s="213" t="s">
        <v>250</v>
      </c>
      <c r="N5" s="214">
        <v>6704500</v>
      </c>
      <c r="P5" s="215" t="s">
        <v>251</v>
      </c>
      <c r="Q5" s="216">
        <v>7000000</v>
      </c>
      <c r="R5" s="216">
        <v>15000000</v>
      </c>
    </row>
    <row r="6" spans="2:18" ht="14.4" x14ac:dyDescent="0.3">
      <c r="B6" s="166" t="s">
        <v>162</v>
      </c>
      <c r="C6" s="166" t="b">
        <v>1</v>
      </c>
      <c r="D6" s="167" t="s">
        <v>163</v>
      </c>
      <c r="E6" s="166" t="s">
        <v>164</v>
      </c>
      <c r="F6" s="170" t="str">
        <f t="shared" ref="F6:F26" si="0">IF(AND(C6,(D6="Kanker")),"BIOPSI",IF(AND(OR(D6="TBC",D6="Pneumonia"),(E6="VIP")),"CARDIO TEST","RUTIN"))</f>
        <v>BIOPSI</v>
      </c>
      <c r="I6" s="168" t="s">
        <v>165</v>
      </c>
      <c r="J6" s="169" t="s">
        <v>166</v>
      </c>
      <c r="M6" s="213" t="s">
        <v>252</v>
      </c>
      <c r="N6" s="214">
        <v>2670500</v>
      </c>
      <c r="P6" s="209"/>
      <c r="Q6" s="209"/>
      <c r="R6" s="209"/>
    </row>
    <row r="7" spans="2:18" ht="14.4" x14ac:dyDescent="0.3">
      <c r="B7" s="166" t="s">
        <v>167</v>
      </c>
      <c r="C7" s="166" t="b">
        <v>1</v>
      </c>
      <c r="D7" s="167" t="s">
        <v>163</v>
      </c>
      <c r="E7" s="166" t="s">
        <v>168</v>
      </c>
      <c r="F7" s="170" t="str">
        <f t="shared" si="0"/>
        <v>BIOPSI</v>
      </c>
      <c r="I7" s="168" t="s">
        <v>169</v>
      </c>
      <c r="J7" s="169" t="s">
        <v>170</v>
      </c>
      <c r="M7" s="213" t="s">
        <v>253</v>
      </c>
      <c r="N7" s="214">
        <v>1112000</v>
      </c>
      <c r="P7" s="209"/>
      <c r="Q7" s="209"/>
      <c r="R7" s="209"/>
    </row>
    <row r="8" spans="2:18" ht="14.4" x14ac:dyDescent="0.3">
      <c r="B8" s="166" t="s">
        <v>171</v>
      </c>
      <c r="C8" s="166" t="b">
        <v>1</v>
      </c>
      <c r="D8" s="167" t="s">
        <v>172</v>
      </c>
      <c r="E8" s="166" t="s">
        <v>159</v>
      </c>
      <c r="F8" s="170" t="str">
        <f t="shared" si="0"/>
        <v>RUTIN</v>
      </c>
      <c r="M8" s="213" t="s">
        <v>254</v>
      </c>
      <c r="N8" s="214">
        <v>12112500</v>
      </c>
      <c r="P8" s="212" t="s">
        <v>255</v>
      </c>
      <c r="Q8" s="212" t="s">
        <v>256</v>
      </c>
      <c r="R8" s="209"/>
    </row>
    <row r="9" spans="2:18" ht="14.4" x14ac:dyDescent="0.3">
      <c r="B9" s="166" t="s">
        <v>173</v>
      </c>
      <c r="C9" s="166" t="b">
        <v>1</v>
      </c>
      <c r="D9" s="167" t="s">
        <v>158</v>
      </c>
      <c r="E9" s="166" t="s">
        <v>164</v>
      </c>
      <c r="F9" s="170" t="str">
        <f>IF(AND(C9,(D9="Kanker")),"BIOPSI",IF(AND(OR(D9="TBC",D9="Pneumonia"),(E9="VIP")),"CARDIO TEST","RUTIN"))</f>
        <v>CARDIO TEST</v>
      </c>
      <c r="M9" s="213" t="s">
        <v>257</v>
      </c>
      <c r="N9" s="214">
        <v>9990000</v>
      </c>
      <c r="P9" s="215" t="s">
        <v>251</v>
      </c>
      <c r="Q9" s="217" cm="1">
        <f t="array" ref="Q9">SUM((N5:N19&gt;Q5)*(N5:N19&lt;R5))</f>
        <v>9</v>
      </c>
      <c r="R9" s="209"/>
    </row>
    <row r="10" spans="2:18" ht="14.4" x14ac:dyDescent="0.3">
      <c r="B10" s="166" t="s">
        <v>174</v>
      </c>
      <c r="C10" s="166" t="b">
        <v>1</v>
      </c>
      <c r="D10" s="167" t="s">
        <v>158</v>
      </c>
      <c r="E10" s="166" t="s">
        <v>164</v>
      </c>
      <c r="F10" s="170" t="str">
        <f t="shared" si="0"/>
        <v>CARDIO TEST</v>
      </c>
      <c r="M10" s="213" t="s">
        <v>258</v>
      </c>
      <c r="N10" s="214">
        <v>10550000</v>
      </c>
      <c r="P10" s="209"/>
      <c r="Q10" s="209"/>
      <c r="R10" s="209"/>
    </row>
    <row r="11" spans="2:18" x14ac:dyDescent="0.25">
      <c r="B11" s="166" t="s">
        <v>175</v>
      </c>
      <c r="C11" s="166" t="b">
        <v>0</v>
      </c>
      <c r="D11" s="166" t="s">
        <v>176</v>
      </c>
      <c r="E11" s="166" t="s">
        <v>168</v>
      </c>
      <c r="F11" s="170" t="str">
        <f t="shared" si="0"/>
        <v>RUTIN</v>
      </c>
      <c r="M11" s="213" t="s">
        <v>259</v>
      </c>
      <c r="N11" s="214">
        <v>8250000</v>
      </c>
      <c r="P11" s="209"/>
      <c r="Q11" s="209"/>
      <c r="R11" s="209"/>
    </row>
    <row r="12" spans="2:18" ht="14.4" x14ac:dyDescent="0.3">
      <c r="B12" s="166" t="s">
        <v>177</v>
      </c>
      <c r="C12" s="166" t="b">
        <v>1</v>
      </c>
      <c r="D12" s="167" t="s">
        <v>158</v>
      </c>
      <c r="E12" s="166" t="s">
        <v>159</v>
      </c>
      <c r="F12" s="170" t="str">
        <f t="shared" si="0"/>
        <v>RUTIN</v>
      </c>
      <c r="M12" s="213" t="s">
        <v>110</v>
      </c>
      <c r="N12" s="214">
        <v>2980000</v>
      </c>
      <c r="P12" s="209"/>
      <c r="Q12" s="209"/>
      <c r="R12" s="209"/>
    </row>
    <row r="13" spans="2:18" ht="14.4" x14ac:dyDescent="0.3">
      <c r="B13" s="166" t="s">
        <v>178</v>
      </c>
      <c r="C13" s="166" t="b">
        <v>1</v>
      </c>
      <c r="D13" s="167" t="s">
        <v>179</v>
      </c>
      <c r="E13" s="166" t="s">
        <v>168</v>
      </c>
      <c r="F13" s="170" t="str">
        <f t="shared" si="0"/>
        <v>RUTIN</v>
      </c>
      <c r="M13" s="213" t="s">
        <v>260</v>
      </c>
      <c r="N13" s="214">
        <v>17250000</v>
      </c>
      <c r="P13" s="209"/>
      <c r="Q13" s="209"/>
      <c r="R13" s="209"/>
    </row>
    <row r="14" spans="2:18" ht="14.4" x14ac:dyDescent="0.3">
      <c r="B14" s="166" t="s">
        <v>180</v>
      </c>
      <c r="C14" s="166" t="b">
        <v>1</v>
      </c>
      <c r="D14" s="167" t="s">
        <v>158</v>
      </c>
      <c r="E14" s="166" t="s">
        <v>181</v>
      </c>
      <c r="F14" s="170" t="str">
        <f t="shared" si="0"/>
        <v>RUTIN</v>
      </c>
      <c r="M14" s="213" t="s">
        <v>261</v>
      </c>
      <c r="N14" s="214">
        <v>12750000</v>
      </c>
      <c r="P14" s="209"/>
      <c r="Q14" s="209"/>
      <c r="R14" s="209"/>
    </row>
    <row r="15" spans="2:18" ht="14.4" x14ac:dyDescent="0.3">
      <c r="B15" s="166" t="s">
        <v>182</v>
      </c>
      <c r="C15" s="166" t="b">
        <v>1</v>
      </c>
      <c r="D15" s="167" t="s">
        <v>158</v>
      </c>
      <c r="E15" s="166" t="s">
        <v>159</v>
      </c>
      <c r="F15" s="170" t="str">
        <f t="shared" si="0"/>
        <v>RUTIN</v>
      </c>
      <c r="M15" s="213" t="s">
        <v>262</v>
      </c>
      <c r="N15" s="214">
        <v>13000000</v>
      </c>
      <c r="P15" s="209"/>
      <c r="Q15" s="209"/>
      <c r="R15" s="209"/>
    </row>
    <row r="16" spans="2:18" ht="14.4" x14ac:dyDescent="0.3">
      <c r="B16" s="166" t="s">
        <v>183</v>
      </c>
      <c r="C16" s="166" t="b">
        <v>0</v>
      </c>
      <c r="D16" s="167" t="s">
        <v>172</v>
      </c>
      <c r="E16" s="166" t="s">
        <v>159</v>
      </c>
      <c r="F16" s="170" t="str">
        <f t="shared" si="0"/>
        <v>RUTIN</v>
      </c>
      <c r="M16" s="213" t="s">
        <v>263</v>
      </c>
      <c r="N16" s="214">
        <v>11350500</v>
      </c>
      <c r="P16" s="209"/>
      <c r="Q16" s="209"/>
      <c r="R16" s="209"/>
    </row>
    <row r="17" spans="2:18" ht="14.4" x14ac:dyDescent="0.3">
      <c r="B17" s="166" t="s">
        <v>184</v>
      </c>
      <c r="C17" s="166" t="b">
        <v>1</v>
      </c>
      <c r="D17" s="167" t="s">
        <v>163</v>
      </c>
      <c r="E17" s="166" t="s">
        <v>164</v>
      </c>
      <c r="F17" s="170" t="str">
        <f t="shared" si="0"/>
        <v>BIOPSI</v>
      </c>
      <c r="M17" s="213" t="s">
        <v>264</v>
      </c>
      <c r="N17" s="214">
        <v>8905000</v>
      </c>
      <c r="P17" s="209"/>
      <c r="Q17" s="209"/>
      <c r="R17" s="209"/>
    </row>
    <row r="18" spans="2:18" ht="14.4" x14ac:dyDescent="0.3">
      <c r="B18" s="166" t="s">
        <v>185</v>
      </c>
      <c r="C18" s="166" t="b">
        <v>0</v>
      </c>
      <c r="D18" s="167" t="s">
        <v>179</v>
      </c>
      <c r="E18" s="166" t="s">
        <v>159</v>
      </c>
      <c r="F18" s="170" t="str">
        <f t="shared" si="0"/>
        <v>RUTIN</v>
      </c>
      <c r="M18" s="213" t="s">
        <v>265</v>
      </c>
      <c r="N18" s="214">
        <v>17800000</v>
      </c>
      <c r="P18" s="209"/>
      <c r="Q18" s="209"/>
    </row>
    <row r="19" spans="2:18" ht="14.4" x14ac:dyDescent="0.3">
      <c r="B19" s="166" t="s">
        <v>186</v>
      </c>
      <c r="C19" s="166" t="b">
        <v>1</v>
      </c>
      <c r="D19" s="167" t="s">
        <v>172</v>
      </c>
      <c r="E19" s="166" t="s">
        <v>164</v>
      </c>
      <c r="F19" s="170" t="str">
        <f t="shared" si="0"/>
        <v>RUTIN</v>
      </c>
      <c r="M19" s="213" t="s">
        <v>266</v>
      </c>
      <c r="N19" s="214">
        <v>13450000</v>
      </c>
      <c r="P19" s="209"/>
      <c r="Q19" s="209"/>
    </row>
    <row r="20" spans="2:18" ht="14.4" x14ac:dyDescent="0.3">
      <c r="B20" s="166" t="s">
        <v>187</v>
      </c>
      <c r="C20" s="166" t="b">
        <v>0</v>
      </c>
      <c r="D20" s="167" t="s">
        <v>163</v>
      </c>
      <c r="E20" s="166" t="s">
        <v>181</v>
      </c>
      <c r="F20" s="170" t="str">
        <f t="shared" si="0"/>
        <v>RUTIN</v>
      </c>
      <c r="P20" s="209"/>
      <c r="Q20" s="209"/>
    </row>
    <row r="21" spans="2:18" ht="14.4" x14ac:dyDescent="0.3">
      <c r="B21" s="166" t="s">
        <v>188</v>
      </c>
      <c r="C21" s="166" t="b">
        <v>1</v>
      </c>
      <c r="D21" s="167" t="s">
        <v>172</v>
      </c>
      <c r="E21" s="166" t="s">
        <v>159</v>
      </c>
      <c r="F21" s="170" t="str">
        <f t="shared" si="0"/>
        <v>RUTIN</v>
      </c>
      <c r="P21" s="209"/>
      <c r="Q21" s="209"/>
    </row>
    <row r="22" spans="2:18" ht="14.4" x14ac:dyDescent="0.3">
      <c r="B22" s="166" t="s">
        <v>189</v>
      </c>
      <c r="C22" s="166" t="b">
        <v>1</v>
      </c>
      <c r="D22" s="167" t="s">
        <v>179</v>
      </c>
      <c r="E22" s="166" t="s">
        <v>164</v>
      </c>
      <c r="F22" s="170" t="str">
        <f t="shared" si="0"/>
        <v>RUTIN</v>
      </c>
      <c r="P22" s="209"/>
      <c r="Q22" s="209"/>
    </row>
    <row r="23" spans="2:18" ht="14.4" x14ac:dyDescent="0.3">
      <c r="B23" s="166" t="s">
        <v>190</v>
      </c>
      <c r="C23" s="166" t="b">
        <v>1</v>
      </c>
      <c r="D23" s="167" t="s">
        <v>172</v>
      </c>
      <c r="E23" s="166" t="s">
        <v>159</v>
      </c>
      <c r="F23" s="170" t="str">
        <f t="shared" si="0"/>
        <v>RUTIN</v>
      </c>
      <c r="P23" s="209"/>
      <c r="Q23" s="209"/>
    </row>
    <row r="24" spans="2:18" ht="14.4" x14ac:dyDescent="0.3">
      <c r="B24" s="166" t="s">
        <v>191</v>
      </c>
      <c r="C24" s="166" t="b">
        <v>0</v>
      </c>
      <c r="D24" s="167" t="s">
        <v>179</v>
      </c>
      <c r="E24" s="166" t="s">
        <v>159</v>
      </c>
      <c r="F24" s="170" t="str">
        <f t="shared" si="0"/>
        <v>RUTIN</v>
      </c>
    </row>
    <row r="25" spans="2:18" x14ac:dyDescent="0.25">
      <c r="B25" s="166" t="s">
        <v>192</v>
      </c>
      <c r="C25" s="166" t="b">
        <v>0</v>
      </c>
      <c r="D25" s="166" t="s">
        <v>176</v>
      </c>
      <c r="E25" s="166" t="s">
        <v>181</v>
      </c>
      <c r="F25" s="170" t="str">
        <f t="shared" si="0"/>
        <v>RUTIN</v>
      </c>
    </row>
    <row r="26" spans="2:18" ht="14.4" x14ac:dyDescent="0.3">
      <c r="B26" s="166" t="s">
        <v>193</v>
      </c>
      <c r="C26" s="166" t="b">
        <v>1</v>
      </c>
      <c r="D26" s="167" t="s">
        <v>163</v>
      </c>
      <c r="E26" s="166" t="s">
        <v>159</v>
      </c>
      <c r="F26" s="170" t="str">
        <f t="shared" si="0"/>
        <v>BIOPSI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M35"/>
  <sheetViews>
    <sheetView showGridLines="0" topLeftCell="A9" zoomScale="85" zoomScaleNormal="85" workbookViewId="0">
      <selection activeCell="F36" sqref="F36"/>
    </sheetView>
  </sheetViews>
  <sheetFormatPr defaultColWidth="9.109375" defaultRowHeight="13.2" x14ac:dyDescent="0.25"/>
  <cols>
    <col min="1" max="1" width="9.109375" style="14"/>
    <col min="2" max="2" width="15.109375" style="55" customWidth="1"/>
    <col min="3" max="3" width="21" style="14" bestFit="1" customWidth="1"/>
    <col min="4" max="4" width="19.44140625" style="14" bestFit="1" customWidth="1"/>
    <col min="5" max="5" width="15.5546875" style="14" bestFit="1" customWidth="1"/>
    <col min="6" max="6" width="17.6640625" style="56" customWidth="1"/>
    <col min="7" max="7" width="15.109375" style="14" customWidth="1"/>
    <col min="8" max="8" width="13.44140625" style="14" customWidth="1"/>
    <col min="9" max="11" width="18.88671875" style="14" customWidth="1"/>
    <col min="12" max="12" width="15.44140625" style="14" customWidth="1"/>
    <col min="13" max="16384" width="9.109375" style="14"/>
  </cols>
  <sheetData>
    <row r="1" spans="2:13" ht="18.75" customHeight="1" x14ac:dyDescent="0.25"/>
    <row r="2" spans="2:13" ht="17.399999999999999" x14ac:dyDescent="0.3">
      <c r="B2" s="82" t="s">
        <v>241</v>
      </c>
      <c r="C2" s="48"/>
    </row>
    <row r="3" spans="2:13" ht="13.8" thickBot="1" x14ac:dyDescent="0.3">
      <c r="H3" s="200">
        <v>1</v>
      </c>
    </row>
    <row r="4" spans="2:13" s="61" customFormat="1" ht="15" customHeight="1" x14ac:dyDescent="0.25">
      <c r="B4" s="83" t="s">
        <v>51</v>
      </c>
      <c r="C4" s="84" t="s">
        <v>121</v>
      </c>
      <c r="D4" s="84" t="s">
        <v>53</v>
      </c>
      <c r="E4" s="84" t="s">
        <v>54</v>
      </c>
      <c r="F4" s="85" t="s">
        <v>122</v>
      </c>
      <c r="H4" s="185" t="s">
        <v>51</v>
      </c>
      <c r="I4" s="46" t="s">
        <v>121</v>
      </c>
      <c r="J4" s="46" t="s">
        <v>53</v>
      </c>
      <c r="K4" s="46" t="s">
        <v>54</v>
      </c>
      <c r="L4" s="185" t="s">
        <v>122</v>
      </c>
    </row>
    <row r="5" spans="2:13" s="61" customFormat="1" ht="15" customHeight="1" x14ac:dyDescent="0.3">
      <c r="B5" s="219">
        <v>41278</v>
      </c>
      <c r="C5" s="87" t="s">
        <v>58</v>
      </c>
      <c r="D5" s="87" t="s">
        <v>59</v>
      </c>
      <c r="E5" s="87" t="s">
        <v>60</v>
      </c>
      <c r="F5" s="88">
        <v>22575.4</v>
      </c>
      <c r="H5" s="224">
        <v>41293</v>
      </c>
      <c r="I5" s="225" t="s">
        <v>76</v>
      </c>
      <c r="J5" s="225" t="s">
        <v>59</v>
      </c>
      <c r="K5" s="229" t="s">
        <v>99</v>
      </c>
      <c r="L5" s="226">
        <v>14895</v>
      </c>
    </row>
    <row r="6" spans="2:13" s="61" customFormat="1" ht="15" customHeight="1" x14ac:dyDescent="0.3">
      <c r="B6" s="219">
        <v>41279</v>
      </c>
      <c r="C6" s="87" t="s">
        <v>61</v>
      </c>
      <c r="D6" s="87" t="s">
        <v>62</v>
      </c>
      <c r="E6" s="87" t="s">
        <v>63</v>
      </c>
      <c r="F6" s="88">
        <v>17580</v>
      </c>
      <c r="J6" s="201"/>
    </row>
    <row r="7" spans="2:13" s="61" customFormat="1" ht="15" customHeight="1" x14ac:dyDescent="0.3">
      <c r="B7" s="219">
        <v>41280</v>
      </c>
      <c r="C7" s="87" t="s">
        <v>64</v>
      </c>
      <c r="D7" s="87" t="s">
        <v>65</v>
      </c>
      <c r="E7" s="87" t="s">
        <v>66</v>
      </c>
      <c r="F7" s="88">
        <v>15000</v>
      </c>
      <c r="G7" s="89"/>
      <c r="H7" s="89"/>
      <c r="I7" s="89"/>
      <c r="J7" s="89"/>
      <c r="K7" s="89"/>
      <c r="L7" s="89"/>
      <c r="M7" s="89"/>
    </row>
    <row r="8" spans="2:13" s="61" customFormat="1" ht="15" customHeight="1" x14ac:dyDescent="0.3">
      <c r="B8" s="219">
        <v>41281</v>
      </c>
      <c r="C8" s="87" t="s">
        <v>67</v>
      </c>
      <c r="D8" s="87" t="s">
        <v>68</v>
      </c>
      <c r="E8" s="87" t="s">
        <v>69</v>
      </c>
      <c r="F8" s="88">
        <v>21575</v>
      </c>
      <c r="G8" s="89"/>
      <c r="H8" s="89">
        <v>2</v>
      </c>
      <c r="I8" s="89"/>
      <c r="J8" s="89"/>
      <c r="K8" s="89"/>
      <c r="L8" s="89"/>
      <c r="M8" s="89"/>
    </row>
    <row r="9" spans="2:13" s="61" customFormat="1" ht="15" customHeight="1" x14ac:dyDescent="0.25">
      <c r="B9" s="219">
        <v>41282</v>
      </c>
      <c r="C9" s="87" t="s">
        <v>70</v>
      </c>
      <c r="D9" s="87" t="s">
        <v>71</v>
      </c>
      <c r="E9" s="87" t="s">
        <v>72</v>
      </c>
      <c r="F9" s="88">
        <v>19850</v>
      </c>
      <c r="G9" s="89"/>
      <c r="H9" s="185" t="s">
        <v>51</v>
      </c>
      <c r="I9" s="46" t="s">
        <v>121</v>
      </c>
      <c r="J9" s="46" t="s">
        <v>53</v>
      </c>
      <c r="K9" s="46" t="s">
        <v>54</v>
      </c>
      <c r="L9" s="185" t="s">
        <v>122</v>
      </c>
      <c r="M9" s="89"/>
    </row>
    <row r="10" spans="2:13" s="61" customFormat="1" ht="15" customHeight="1" x14ac:dyDescent="0.3">
      <c r="B10" s="219">
        <v>41283</v>
      </c>
      <c r="C10" s="87" t="s">
        <v>73</v>
      </c>
      <c r="D10" s="87" t="s">
        <v>74</v>
      </c>
      <c r="E10" s="87" t="s">
        <v>75</v>
      </c>
      <c r="F10" s="88">
        <v>31520</v>
      </c>
      <c r="G10" s="89"/>
      <c r="H10" s="224">
        <v>41278</v>
      </c>
      <c r="I10" s="225" t="s">
        <v>58</v>
      </c>
      <c r="J10" s="225" t="s">
        <v>59</v>
      </c>
      <c r="K10" s="225" t="s">
        <v>60</v>
      </c>
      <c r="L10" s="226">
        <v>22575.4</v>
      </c>
      <c r="M10" s="89"/>
    </row>
    <row r="11" spans="2:13" s="61" customFormat="1" ht="15" customHeight="1" x14ac:dyDescent="0.3">
      <c r="B11" s="219">
        <v>41284</v>
      </c>
      <c r="C11" s="87" t="s">
        <v>76</v>
      </c>
      <c r="D11" s="87" t="s">
        <v>59</v>
      </c>
      <c r="E11" s="87" t="s">
        <v>77</v>
      </c>
      <c r="F11" s="88">
        <v>14895</v>
      </c>
      <c r="G11" s="89"/>
      <c r="H11" s="89"/>
      <c r="I11" s="89"/>
      <c r="J11" s="89"/>
      <c r="K11" s="89"/>
      <c r="L11" s="89"/>
      <c r="M11" s="89"/>
    </row>
    <row r="12" spans="2:13" s="61" customFormat="1" ht="15" customHeight="1" x14ac:dyDescent="0.3">
      <c r="B12" s="219">
        <v>41285</v>
      </c>
      <c r="C12" s="87" t="s">
        <v>78</v>
      </c>
      <c r="D12" s="87" t="s">
        <v>79</v>
      </c>
      <c r="E12" s="87" t="s">
        <v>80</v>
      </c>
      <c r="F12" s="88">
        <v>22500</v>
      </c>
      <c r="G12" s="89"/>
      <c r="H12" s="89"/>
      <c r="I12" s="89"/>
      <c r="J12" s="89"/>
      <c r="K12" s="89"/>
      <c r="L12" s="89"/>
      <c r="M12" s="89"/>
    </row>
    <row r="13" spans="2:13" s="61" customFormat="1" ht="15" customHeight="1" x14ac:dyDescent="0.3">
      <c r="B13" s="219">
        <v>41286</v>
      </c>
      <c r="C13" s="87" t="s">
        <v>81</v>
      </c>
      <c r="D13" s="87" t="s">
        <v>82</v>
      </c>
      <c r="E13" s="87" t="s">
        <v>83</v>
      </c>
      <c r="F13" s="88">
        <v>17550</v>
      </c>
      <c r="G13" s="89"/>
      <c r="H13" s="89">
        <v>3</v>
      </c>
      <c r="I13" s="89"/>
      <c r="J13" s="89"/>
      <c r="K13" s="89"/>
      <c r="L13" s="89"/>
      <c r="M13" s="89"/>
    </row>
    <row r="14" spans="2:13" s="61" customFormat="1" ht="15" customHeight="1" x14ac:dyDescent="0.25">
      <c r="B14" s="219">
        <v>41287</v>
      </c>
      <c r="C14" s="87" t="s">
        <v>84</v>
      </c>
      <c r="D14" s="90" t="s">
        <v>68</v>
      </c>
      <c r="E14" s="87" t="s">
        <v>85</v>
      </c>
      <c r="F14" s="88">
        <v>29580</v>
      </c>
      <c r="G14" s="89"/>
      <c r="H14" s="185" t="s">
        <v>51</v>
      </c>
      <c r="I14" s="46" t="s">
        <v>121</v>
      </c>
      <c r="J14" s="46" t="s">
        <v>53</v>
      </c>
      <c r="K14" s="46" t="s">
        <v>54</v>
      </c>
      <c r="L14" s="185" t="s">
        <v>122</v>
      </c>
      <c r="M14" s="89"/>
    </row>
    <row r="15" spans="2:13" s="61" customFormat="1" ht="15" customHeight="1" x14ac:dyDescent="0.3">
      <c r="B15" s="219">
        <v>41288</v>
      </c>
      <c r="C15" s="87" t="s">
        <v>86</v>
      </c>
      <c r="D15" s="87" t="s">
        <v>79</v>
      </c>
      <c r="E15" s="87" t="s">
        <v>87</v>
      </c>
      <c r="F15" s="88">
        <v>17580</v>
      </c>
      <c r="G15" s="89"/>
      <c r="H15" s="224">
        <v>41284</v>
      </c>
      <c r="I15" s="225" t="s">
        <v>76</v>
      </c>
      <c r="J15" s="225" t="s">
        <v>59</v>
      </c>
      <c r="K15" s="225" t="s">
        <v>77</v>
      </c>
      <c r="L15" s="226">
        <v>14895</v>
      </c>
      <c r="M15" s="89"/>
    </row>
    <row r="16" spans="2:13" s="61" customFormat="1" ht="15" customHeight="1" x14ac:dyDescent="0.3">
      <c r="B16" s="219">
        <v>41289</v>
      </c>
      <c r="C16" s="87" t="s">
        <v>88</v>
      </c>
      <c r="D16" s="87" t="s">
        <v>89</v>
      </c>
      <c r="E16" s="87" t="s">
        <v>90</v>
      </c>
      <c r="F16" s="88">
        <v>15000</v>
      </c>
      <c r="G16" s="89"/>
      <c r="H16" s="89"/>
      <c r="I16" s="89"/>
      <c r="J16" s="89"/>
      <c r="K16" s="89"/>
      <c r="L16" s="89"/>
      <c r="M16" s="89"/>
    </row>
    <row r="17" spans="2:13" s="61" customFormat="1" ht="15" customHeight="1" x14ac:dyDescent="0.3">
      <c r="B17" s="219">
        <v>41290</v>
      </c>
      <c r="C17" s="87" t="s">
        <v>91</v>
      </c>
      <c r="D17" s="87" t="s">
        <v>92</v>
      </c>
      <c r="E17" s="87" t="s">
        <v>60</v>
      </c>
      <c r="F17" s="88">
        <v>21575</v>
      </c>
      <c r="G17" s="89"/>
      <c r="H17" s="89"/>
      <c r="I17" s="89"/>
      <c r="J17" s="89"/>
      <c r="K17" s="89"/>
      <c r="L17" s="89"/>
      <c r="M17" s="89"/>
    </row>
    <row r="18" spans="2:13" s="61" customFormat="1" ht="15" customHeight="1" x14ac:dyDescent="0.3">
      <c r="B18" s="219">
        <v>41291</v>
      </c>
      <c r="C18" s="87" t="s">
        <v>94</v>
      </c>
      <c r="D18" s="87" t="s">
        <v>59</v>
      </c>
      <c r="E18" s="87" t="s">
        <v>60</v>
      </c>
      <c r="F18" s="88">
        <v>19850</v>
      </c>
      <c r="G18" s="89"/>
      <c r="H18" s="89">
        <v>4</v>
      </c>
      <c r="I18" s="89"/>
      <c r="J18" s="89"/>
      <c r="K18" s="89"/>
      <c r="L18" s="89"/>
      <c r="M18" s="89"/>
    </row>
    <row r="19" spans="2:13" s="61" customFormat="1" ht="15" customHeight="1" x14ac:dyDescent="0.25">
      <c r="B19" s="219">
        <v>41292</v>
      </c>
      <c r="C19" s="87" t="s">
        <v>96</v>
      </c>
      <c r="D19" s="87" t="s">
        <v>97</v>
      </c>
      <c r="E19" s="87" t="s">
        <v>98</v>
      </c>
      <c r="F19" s="88">
        <v>31520</v>
      </c>
      <c r="G19" s="89"/>
      <c r="H19" s="185" t="s">
        <v>51</v>
      </c>
      <c r="I19" s="46" t="s">
        <v>121</v>
      </c>
      <c r="J19" s="46" t="s">
        <v>53</v>
      </c>
      <c r="K19" s="46" t="s">
        <v>54</v>
      </c>
      <c r="L19" s="185" t="s">
        <v>122</v>
      </c>
      <c r="M19" s="89"/>
    </row>
    <row r="20" spans="2:13" s="61" customFormat="1" ht="15" customHeight="1" x14ac:dyDescent="0.3">
      <c r="B20" s="219">
        <v>41293</v>
      </c>
      <c r="C20" s="87" t="s">
        <v>76</v>
      </c>
      <c r="D20" s="87" t="s">
        <v>59</v>
      </c>
      <c r="E20" s="87" t="s">
        <v>99</v>
      </c>
      <c r="F20" s="88">
        <v>14895</v>
      </c>
      <c r="G20" s="89"/>
      <c r="H20" s="219">
        <v>41295</v>
      </c>
      <c r="I20" s="87" t="s">
        <v>102</v>
      </c>
      <c r="J20" s="87" t="s">
        <v>62</v>
      </c>
      <c r="K20" s="87" t="s">
        <v>103</v>
      </c>
      <c r="L20" s="88">
        <v>31520</v>
      </c>
      <c r="M20" s="89"/>
    </row>
    <row r="21" spans="2:13" s="61" customFormat="1" ht="15" customHeight="1" x14ac:dyDescent="0.3">
      <c r="B21" s="219">
        <v>41294</v>
      </c>
      <c r="C21" s="87" t="s">
        <v>100</v>
      </c>
      <c r="D21" s="87" t="s">
        <v>65</v>
      </c>
      <c r="E21" s="87" t="s">
        <v>101</v>
      </c>
      <c r="F21" s="88">
        <v>19850</v>
      </c>
      <c r="G21" s="89"/>
      <c r="H21" s="224">
        <v>41284</v>
      </c>
      <c r="I21" s="225" t="s">
        <v>76</v>
      </c>
      <c r="J21" s="225" t="s">
        <v>59</v>
      </c>
      <c r="K21" s="225" t="s">
        <v>77</v>
      </c>
      <c r="L21" s="226">
        <v>14895</v>
      </c>
      <c r="M21" s="89"/>
    </row>
    <row r="22" spans="2:13" s="61" customFormat="1" ht="15" customHeight="1" x14ac:dyDescent="0.3">
      <c r="B22" s="219">
        <v>41295</v>
      </c>
      <c r="C22" s="87" t="s">
        <v>102</v>
      </c>
      <c r="D22" s="87" t="s">
        <v>62</v>
      </c>
      <c r="E22" s="87" t="s">
        <v>103</v>
      </c>
      <c r="F22" s="88">
        <v>31520</v>
      </c>
      <c r="G22" s="89"/>
      <c r="H22" s="89"/>
      <c r="I22" s="89"/>
      <c r="J22" s="89"/>
      <c r="K22" s="89"/>
      <c r="L22" s="89"/>
      <c r="M22" s="89"/>
    </row>
    <row r="23" spans="2:13" s="61" customFormat="1" ht="15" customHeight="1" x14ac:dyDescent="0.3">
      <c r="B23" s="219">
        <v>41296</v>
      </c>
      <c r="C23" s="87" t="s">
        <v>104</v>
      </c>
      <c r="D23" s="87" t="s">
        <v>105</v>
      </c>
      <c r="E23" s="87" t="s">
        <v>106</v>
      </c>
      <c r="F23" s="88">
        <v>14895</v>
      </c>
      <c r="G23" s="89"/>
      <c r="H23" s="89"/>
      <c r="I23" s="89"/>
      <c r="J23" s="89"/>
      <c r="K23" s="89"/>
      <c r="L23" s="89"/>
      <c r="M23" s="89"/>
    </row>
    <row r="24" spans="2:13" s="61" customFormat="1" ht="15" customHeight="1" x14ac:dyDescent="0.25">
      <c r="B24" s="219">
        <v>41297</v>
      </c>
      <c r="C24" s="87" t="s">
        <v>107</v>
      </c>
      <c r="D24" s="87" t="s">
        <v>108</v>
      </c>
      <c r="E24" s="87" t="s">
        <v>109</v>
      </c>
      <c r="F24" s="88">
        <v>22500</v>
      </c>
      <c r="G24" s="89"/>
      <c r="H24" s="202"/>
      <c r="I24" s="203"/>
      <c r="J24" s="203"/>
      <c r="K24" s="203"/>
      <c r="L24" s="202"/>
      <c r="M24" s="89"/>
    </row>
    <row r="25" spans="2:13" s="61" customFormat="1" ht="15" customHeight="1" x14ac:dyDescent="0.3">
      <c r="B25" s="219">
        <v>41298</v>
      </c>
      <c r="C25" s="87" t="s">
        <v>110</v>
      </c>
      <c r="D25" s="87" t="s">
        <v>111</v>
      </c>
      <c r="E25" s="87" t="s">
        <v>112</v>
      </c>
      <c r="F25" s="88">
        <v>17550</v>
      </c>
      <c r="H25" s="89"/>
      <c r="I25" s="89"/>
      <c r="J25" s="89"/>
      <c r="K25" s="89"/>
      <c r="L25" s="89"/>
    </row>
    <row r="26" spans="2:13" s="61" customFormat="1" ht="15" customHeight="1" x14ac:dyDescent="0.3">
      <c r="B26" s="219">
        <v>41299</v>
      </c>
      <c r="C26" s="87" t="s">
        <v>76</v>
      </c>
      <c r="D26" s="87" t="s">
        <v>59</v>
      </c>
      <c r="E26" s="87" t="s">
        <v>60</v>
      </c>
      <c r="F26" s="88">
        <v>29580</v>
      </c>
      <c r="H26" s="228"/>
    </row>
    <row r="27" spans="2:13" s="61" customFormat="1" ht="15" customHeight="1" thickBot="1" x14ac:dyDescent="0.35">
      <c r="B27" s="220">
        <v>41300</v>
      </c>
      <c r="C27" s="92" t="s">
        <v>114</v>
      </c>
      <c r="D27" s="92" t="s">
        <v>62</v>
      </c>
      <c r="E27" s="92" t="s">
        <v>115</v>
      </c>
      <c r="F27" s="93">
        <v>15000</v>
      </c>
    </row>
    <row r="28" spans="2:13" s="61" customFormat="1" ht="15" customHeight="1" x14ac:dyDescent="0.3">
      <c r="B28" s="94"/>
      <c r="C28" s="95"/>
      <c r="D28" s="95"/>
      <c r="E28" s="95"/>
      <c r="F28" s="96"/>
    </row>
    <row r="29" spans="2:13" ht="27.75" customHeight="1" x14ac:dyDescent="0.25">
      <c r="B29" s="72"/>
      <c r="C29" s="5"/>
      <c r="D29" s="5"/>
      <c r="E29" s="97" t="s">
        <v>267</v>
      </c>
      <c r="F29" s="227" t="str">
        <f>DGET(B4:F27,E4,H4:H5)</f>
        <v>Clothing</v>
      </c>
      <c r="G29" s="204">
        <v>1</v>
      </c>
      <c r="I29" s="56"/>
    </row>
    <row r="30" spans="2:13" ht="9" customHeight="1" x14ac:dyDescent="0.25">
      <c r="B30" s="72"/>
      <c r="C30" s="5"/>
      <c r="D30" s="5"/>
      <c r="E30" s="76"/>
      <c r="F30" s="99"/>
      <c r="G30" s="205"/>
    </row>
    <row r="31" spans="2:13" ht="27.75" customHeight="1" x14ac:dyDescent="0.25">
      <c r="D31" s="5"/>
      <c r="E31" s="97" t="s">
        <v>242</v>
      </c>
      <c r="F31" s="98">
        <f>DAVERAGE(B4:F27,F4,K9:K10)</f>
        <v>23395.1</v>
      </c>
      <c r="G31" s="204">
        <v>2</v>
      </c>
    </row>
    <row r="32" spans="2:13" ht="9" customHeight="1" x14ac:dyDescent="0.25">
      <c r="D32" s="5"/>
      <c r="E32" s="76"/>
      <c r="F32" s="99"/>
      <c r="G32" s="205"/>
    </row>
    <row r="33" spans="2:7" ht="27.75" customHeight="1" x14ac:dyDescent="0.25">
      <c r="B33" s="72"/>
      <c r="C33" s="5"/>
      <c r="D33" s="5"/>
      <c r="E33" s="97" t="s">
        <v>243</v>
      </c>
      <c r="F33" s="98">
        <f>DCOUNT(B4:F27,F4,I14:J15)</f>
        <v>3</v>
      </c>
      <c r="G33" s="204">
        <v>3</v>
      </c>
    </row>
    <row r="34" spans="2:7" ht="11.25" customHeight="1" x14ac:dyDescent="0.25">
      <c r="B34" s="72"/>
      <c r="C34" s="5"/>
      <c r="D34" s="5"/>
      <c r="E34" s="5"/>
      <c r="F34" s="99"/>
      <c r="G34" s="205"/>
    </row>
    <row r="35" spans="2:7" ht="30" customHeight="1" x14ac:dyDescent="0.25">
      <c r="E35" s="97" t="s">
        <v>271</v>
      </c>
      <c r="F35" s="101" cm="1">
        <f t="array" ref="F35">SUM(IF((E5:E27="Milk")+(D5:D27="Los Angeles"), F5:F27, 0))</f>
        <v>123370.4</v>
      </c>
      <c r="G35" s="204">
        <v>4</v>
      </c>
    </row>
  </sheetData>
  <pageMargins left="0.75" right="0.75" top="1" bottom="1" header="0.5" footer="0.5"/>
  <pageSetup orientation="portrait" horizontalDpi="360" verticalDpi="36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71"/>
  </sheetPr>
  <dimension ref="A1:R19"/>
  <sheetViews>
    <sheetView showGridLines="0" zoomScale="106" zoomScaleNormal="106" workbookViewId="0">
      <selection activeCell="J19" sqref="J19"/>
    </sheetView>
  </sheetViews>
  <sheetFormatPr defaultColWidth="9.109375" defaultRowHeight="14.4" x14ac:dyDescent="0.3"/>
  <cols>
    <col min="1" max="1" width="6.88671875" style="172" customWidth="1"/>
    <col min="2" max="2" width="6.109375" style="172" customWidth="1"/>
    <col min="3" max="3" width="6.33203125" style="172" customWidth="1"/>
    <col min="4" max="4" width="17.109375" style="172" customWidth="1"/>
    <col min="5" max="5" width="14.33203125" style="172" customWidth="1"/>
    <col min="6" max="6" width="13.88671875" style="172" customWidth="1"/>
    <col min="7" max="7" width="15.33203125" style="172" bestFit="1" customWidth="1"/>
    <col min="8" max="8" width="15.88671875" style="172" customWidth="1"/>
    <col min="9" max="9" width="13.88671875" style="172" customWidth="1"/>
    <col min="10" max="10" width="11.6640625" style="172" bestFit="1" customWidth="1"/>
    <col min="11" max="16384" width="9.109375" style="172"/>
  </cols>
  <sheetData>
    <row r="1" spans="1:18" x14ac:dyDescent="0.3">
      <c r="A1" s="107"/>
      <c r="B1" s="107"/>
      <c r="C1" s="107"/>
      <c r="D1" s="107"/>
      <c r="E1" s="107"/>
      <c r="F1" s="107"/>
      <c r="G1" s="171"/>
    </row>
    <row r="2" spans="1:18" ht="21" x14ac:dyDescent="0.4">
      <c r="A2" s="107"/>
      <c r="B2" s="107"/>
      <c r="C2" s="105" t="s">
        <v>194</v>
      </c>
      <c r="E2" s="105"/>
      <c r="F2" s="105"/>
      <c r="G2" s="105"/>
      <c r="K2" s="195" t="s">
        <v>233</v>
      </c>
      <c r="L2" s="192"/>
      <c r="M2" s="192"/>
      <c r="N2" s="192"/>
      <c r="O2" s="192"/>
      <c r="P2" s="192"/>
      <c r="Q2" s="192"/>
      <c r="R2" s="192"/>
    </row>
    <row r="3" spans="1:18" ht="15" thickBot="1" x14ac:dyDescent="0.35">
      <c r="A3" s="107"/>
      <c r="B3" s="107"/>
      <c r="C3" s="107"/>
      <c r="D3" s="107"/>
      <c r="E3" s="107"/>
      <c r="F3" s="107"/>
      <c r="G3" s="171"/>
      <c r="K3" s="193" t="s">
        <v>234</v>
      </c>
      <c r="L3" s="192"/>
      <c r="M3" s="192"/>
      <c r="N3" s="192"/>
      <c r="O3" s="192"/>
      <c r="P3" s="192"/>
      <c r="Q3" s="192"/>
      <c r="R3" s="192"/>
    </row>
    <row r="4" spans="1:18" ht="31.2" x14ac:dyDescent="0.3">
      <c r="A4" s="117"/>
      <c r="B4" s="117"/>
      <c r="C4" s="173" t="s">
        <v>131</v>
      </c>
      <c r="D4" s="174" t="s">
        <v>195</v>
      </c>
      <c r="E4" s="175" t="s">
        <v>237</v>
      </c>
      <c r="F4" s="176" t="s">
        <v>238</v>
      </c>
      <c r="G4" s="197" t="s">
        <v>239</v>
      </c>
      <c r="H4" s="197" t="s">
        <v>240</v>
      </c>
      <c r="K4" s="194" t="s">
        <v>235</v>
      </c>
      <c r="L4" s="192"/>
      <c r="M4" s="192"/>
      <c r="N4" s="192"/>
      <c r="O4" s="192"/>
      <c r="P4" s="192"/>
      <c r="Q4" s="192"/>
      <c r="R4" s="192"/>
    </row>
    <row r="5" spans="1:18" x14ac:dyDescent="0.3">
      <c r="A5" s="107"/>
      <c r="B5" s="107"/>
      <c r="C5" s="177">
        <v>1</v>
      </c>
      <c r="D5" s="112" t="s">
        <v>196</v>
      </c>
      <c r="E5" s="112">
        <v>3</v>
      </c>
      <c r="F5" s="178">
        <v>144</v>
      </c>
      <c r="G5" s="179">
        <v>75000</v>
      </c>
      <c r="H5" s="198">
        <f>SUMPRODUCT(E5,F5,G5)</f>
        <v>32400000</v>
      </c>
      <c r="K5" s="194" t="s">
        <v>236</v>
      </c>
      <c r="L5" s="192"/>
      <c r="M5" s="192"/>
      <c r="N5" s="192"/>
      <c r="O5" s="192"/>
      <c r="P5" s="192"/>
      <c r="Q5" s="192"/>
      <c r="R5" s="192"/>
    </row>
    <row r="6" spans="1:18" x14ac:dyDescent="0.3">
      <c r="A6" s="107"/>
      <c r="B6" s="107"/>
      <c r="C6" s="177">
        <v>2</v>
      </c>
      <c r="D6" s="112" t="s">
        <v>197</v>
      </c>
      <c r="E6" s="112">
        <v>7</v>
      </c>
      <c r="F6" s="178">
        <v>4</v>
      </c>
      <c r="G6" s="179">
        <v>68000</v>
      </c>
      <c r="H6" s="198">
        <f t="shared" ref="H6:H16" si="0">SUMPRODUCT(E6,F6,G6)</f>
        <v>1904000</v>
      </c>
      <c r="K6" s="192"/>
      <c r="L6" s="192"/>
      <c r="M6" s="192"/>
      <c r="N6" s="192"/>
      <c r="O6" s="192"/>
      <c r="P6" s="192"/>
      <c r="Q6" s="192"/>
      <c r="R6" s="192"/>
    </row>
    <row r="7" spans="1:18" x14ac:dyDescent="0.3">
      <c r="A7" s="107"/>
      <c r="B7" s="107"/>
      <c r="C7" s="177">
        <v>3</v>
      </c>
      <c r="D7" s="112" t="s">
        <v>198</v>
      </c>
      <c r="E7" s="112">
        <v>1</v>
      </c>
      <c r="F7" s="178">
        <v>6</v>
      </c>
      <c r="G7" s="179">
        <v>575000</v>
      </c>
      <c r="H7" s="198">
        <f t="shared" si="0"/>
        <v>3450000</v>
      </c>
    </row>
    <row r="8" spans="1:18" x14ac:dyDescent="0.3">
      <c r="A8" s="107"/>
      <c r="B8" s="107"/>
      <c r="C8" s="177">
        <v>4</v>
      </c>
      <c r="D8" s="112" t="s">
        <v>199</v>
      </c>
      <c r="E8" s="112">
        <v>3</v>
      </c>
      <c r="F8" s="178">
        <v>8</v>
      </c>
      <c r="G8" s="179">
        <v>87500</v>
      </c>
      <c r="H8" s="198">
        <f t="shared" si="0"/>
        <v>2100000</v>
      </c>
    </row>
    <row r="9" spans="1:18" x14ac:dyDescent="0.3">
      <c r="A9" s="107"/>
      <c r="B9" s="107"/>
      <c r="C9" s="177">
        <v>5</v>
      </c>
      <c r="D9" s="112" t="s">
        <v>200</v>
      </c>
      <c r="E9" s="112">
        <v>5</v>
      </c>
      <c r="F9" s="178">
        <v>1</v>
      </c>
      <c r="G9" s="179">
        <v>112000</v>
      </c>
      <c r="H9" s="198">
        <f t="shared" si="0"/>
        <v>560000</v>
      </c>
    </row>
    <row r="10" spans="1:18" x14ac:dyDescent="0.3">
      <c r="A10" s="107"/>
      <c r="B10" s="107"/>
      <c r="C10" s="177">
        <v>6</v>
      </c>
      <c r="D10" s="112" t="s">
        <v>201</v>
      </c>
      <c r="E10" s="112">
        <v>2</v>
      </c>
      <c r="F10" s="178">
        <v>12</v>
      </c>
      <c r="G10" s="179">
        <v>200000</v>
      </c>
      <c r="H10" s="198">
        <f t="shared" si="0"/>
        <v>4800000</v>
      </c>
    </row>
    <row r="11" spans="1:18" x14ac:dyDescent="0.3">
      <c r="A11" s="107"/>
      <c r="B11" s="107"/>
      <c r="C11" s="177">
        <v>7</v>
      </c>
      <c r="D11" s="112" t="s">
        <v>202</v>
      </c>
      <c r="E11" s="112">
        <v>3</v>
      </c>
      <c r="F11" s="178">
        <v>10</v>
      </c>
      <c r="G11" s="179">
        <v>235000</v>
      </c>
      <c r="H11" s="198">
        <f t="shared" si="0"/>
        <v>7050000</v>
      </c>
    </row>
    <row r="12" spans="1:18" x14ac:dyDescent="0.3">
      <c r="A12" s="107"/>
      <c r="B12" s="107"/>
      <c r="C12" s="177">
        <v>8</v>
      </c>
      <c r="D12" s="112" t="s">
        <v>203</v>
      </c>
      <c r="E12" s="112">
        <v>1</v>
      </c>
      <c r="F12" s="178">
        <v>6</v>
      </c>
      <c r="G12" s="179">
        <v>450000</v>
      </c>
      <c r="H12" s="198">
        <f t="shared" si="0"/>
        <v>2700000</v>
      </c>
      <c r="J12" s="230"/>
    </row>
    <row r="13" spans="1:18" x14ac:dyDescent="0.3">
      <c r="A13" s="107"/>
      <c r="B13" s="107"/>
      <c r="C13" s="177">
        <v>9</v>
      </c>
      <c r="D13" s="112" t="s">
        <v>204</v>
      </c>
      <c r="E13" s="112">
        <v>1</v>
      </c>
      <c r="F13" s="178">
        <v>6</v>
      </c>
      <c r="G13" s="179">
        <v>435000</v>
      </c>
      <c r="H13" s="198">
        <f t="shared" si="0"/>
        <v>2610000</v>
      </c>
      <c r="J13" s="230"/>
    </row>
    <row r="14" spans="1:18" x14ac:dyDescent="0.3">
      <c r="A14" s="107"/>
      <c r="B14" s="107"/>
      <c r="C14" s="177">
        <v>10</v>
      </c>
      <c r="D14" s="112" t="s">
        <v>205</v>
      </c>
      <c r="E14" s="112">
        <v>4</v>
      </c>
      <c r="F14" s="178">
        <v>12</v>
      </c>
      <c r="G14" s="179">
        <v>290000</v>
      </c>
      <c r="H14" s="198">
        <f t="shared" si="0"/>
        <v>13920000</v>
      </c>
    </row>
    <row r="15" spans="1:18" x14ac:dyDescent="0.3">
      <c r="A15" s="107"/>
      <c r="B15" s="107"/>
      <c r="C15" s="177">
        <v>11</v>
      </c>
      <c r="D15" s="112" t="s">
        <v>206</v>
      </c>
      <c r="E15" s="112">
        <v>2</v>
      </c>
      <c r="F15" s="178">
        <v>12</v>
      </c>
      <c r="G15" s="179">
        <v>250000</v>
      </c>
      <c r="H15" s="198">
        <f t="shared" si="0"/>
        <v>6000000</v>
      </c>
    </row>
    <row r="16" spans="1:18" ht="15" thickBot="1" x14ac:dyDescent="0.35">
      <c r="A16" s="107"/>
      <c r="B16" s="107"/>
      <c r="C16" s="180">
        <v>12</v>
      </c>
      <c r="D16" s="181" t="s">
        <v>207</v>
      </c>
      <c r="E16" s="181">
        <v>7</v>
      </c>
      <c r="F16" s="182">
        <v>2</v>
      </c>
      <c r="G16" s="183">
        <v>95000</v>
      </c>
      <c r="H16" s="198">
        <f t="shared" si="0"/>
        <v>1330000</v>
      </c>
    </row>
    <row r="17" spans="1:8" x14ac:dyDescent="0.3">
      <c r="A17" s="107"/>
      <c r="B17" s="107"/>
      <c r="C17" s="107"/>
      <c r="D17" s="107"/>
      <c r="E17" s="107"/>
      <c r="F17" s="107"/>
      <c r="G17" s="171"/>
    </row>
    <row r="18" spans="1:8" x14ac:dyDescent="0.3">
      <c r="A18" s="107"/>
      <c r="B18" s="107"/>
      <c r="C18" s="107"/>
      <c r="D18" s="107"/>
      <c r="E18" s="107"/>
      <c r="F18" s="107"/>
      <c r="G18" s="196" t="s">
        <v>208</v>
      </c>
      <c r="H18" s="218">
        <f>SUM(H5:H16)</f>
        <v>78824000</v>
      </c>
    </row>
    <row r="19" spans="1:8" x14ac:dyDescent="0.3">
      <c r="H19" s="189">
        <f>SUMPRODUCT(H5:H16)</f>
        <v>78824000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2:N52"/>
  <sheetViews>
    <sheetView showGridLines="0" topLeftCell="B1" zoomScale="130" zoomScaleNormal="130" workbookViewId="0">
      <selection activeCell="J13" sqref="J13"/>
    </sheetView>
  </sheetViews>
  <sheetFormatPr defaultColWidth="9.109375" defaultRowHeight="14.4" x14ac:dyDescent="0.3"/>
  <cols>
    <col min="1" max="1" width="7.6640625" style="14" customWidth="1"/>
    <col min="2" max="2" width="7.44140625" style="14" customWidth="1"/>
    <col min="3" max="3" width="9.44140625" style="14" customWidth="1"/>
    <col min="4" max="5" width="13.5546875" style="14" customWidth="1"/>
    <col min="6" max="6" width="13.5546875" style="184" customWidth="1"/>
    <col min="7" max="7" width="13.5546875" style="11" customWidth="1"/>
    <col min="8" max="8" width="9.109375" style="14"/>
    <col min="9" max="9" width="12.44140625" style="14" bestFit="1" customWidth="1"/>
    <col min="10" max="10" width="15.5546875" style="184" customWidth="1"/>
    <col min="11" max="11" width="16.33203125" style="14" customWidth="1"/>
    <col min="12" max="13" width="9.109375" style="14"/>
    <col min="14" max="14" width="11.6640625" style="14" customWidth="1"/>
    <col min="15" max="16384" width="9.109375" style="14"/>
  </cols>
  <sheetData>
    <row r="2" spans="2:14" ht="17.399999999999999" x14ac:dyDescent="0.3">
      <c r="B2" s="48" t="s">
        <v>209</v>
      </c>
    </row>
    <row r="3" spans="2:14" x14ac:dyDescent="0.3">
      <c r="M3" s="14" t="s">
        <v>272</v>
      </c>
      <c r="N3" s="14" t="s">
        <v>273</v>
      </c>
    </row>
    <row r="4" spans="2:14" x14ac:dyDescent="0.3">
      <c r="B4" s="185" t="s">
        <v>131</v>
      </c>
      <c r="C4" s="185" t="s">
        <v>210</v>
      </c>
      <c r="D4" s="185" t="s">
        <v>211</v>
      </c>
      <c r="E4" s="185" t="s">
        <v>212</v>
      </c>
      <c r="F4" s="186" t="s">
        <v>213</v>
      </c>
      <c r="G4" s="231" t="s">
        <v>214</v>
      </c>
      <c r="I4" s="24" t="s">
        <v>215</v>
      </c>
      <c r="M4" s="238" t="s">
        <v>219</v>
      </c>
      <c r="N4" s="199" t="s">
        <v>219</v>
      </c>
    </row>
    <row r="5" spans="2:14" ht="12.75" customHeight="1" x14ac:dyDescent="0.3">
      <c r="B5" s="20">
        <v>1</v>
      </c>
      <c r="C5" s="20">
        <v>2013</v>
      </c>
      <c r="D5" s="20" t="s">
        <v>216</v>
      </c>
      <c r="E5" s="20">
        <v>48</v>
      </c>
      <c r="F5" s="187">
        <v>2500</v>
      </c>
      <c r="G5" s="232">
        <f>SUMPRODUCT(E5,F5)</f>
        <v>120000</v>
      </c>
      <c r="M5" s="14" t="b">
        <f>D5:D49=$I$8</f>
        <v>0</v>
      </c>
      <c r="N5" s="187" t="b">
        <f t="shared" ref="N5:N49" si="0">D:D=$I$8</f>
        <v>0</v>
      </c>
    </row>
    <row r="6" spans="2:14" ht="12.75" customHeight="1" x14ac:dyDescent="0.3">
      <c r="B6" s="20">
        <v>2</v>
      </c>
      <c r="C6" s="20">
        <v>2016</v>
      </c>
      <c r="D6" s="20" t="s">
        <v>217</v>
      </c>
      <c r="E6" s="20">
        <v>80</v>
      </c>
      <c r="F6" s="187">
        <v>4500</v>
      </c>
      <c r="G6" s="232">
        <f t="shared" ref="G6:G49" si="1">SUMPRODUCT(E6,F6)</f>
        <v>360000</v>
      </c>
      <c r="I6" s="188" t="s">
        <v>214</v>
      </c>
      <c r="J6" s="189">
        <f>SUM(G5:G49)</f>
        <v>11415000</v>
      </c>
      <c r="M6" s="14" t="b">
        <f t="shared" ref="M6:M49" si="2">D6:D50=$I$8</f>
        <v>0</v>
      </c>
      <c r="N6" s="187" t="b">
        <f t="shared" si="0"/>
        <v>0</v>
      </c>
    </row>
    <row r="7" spans="2:14" ht="12.75" customHeight="1" x14ac:dyDescent="0.3">
      <c r="B7" s="20">
        <v>3</v>
      </c>
      <c r="C7" s="20">
        <v>2013</v>
      </c>
      <c r="D7" s="20" t="s">
        <v>218</v>
      </c>
      <c r="E7" s="20">
        <v>42</v>
      </c>
      <c r="F7" s="187">
        <v>3500</v>
      </c>
      <c r="G7" s="232">
        <f t="shared" si="1"/>
        <v>147000</v>
      </c>
      <c r="I7" s="11"/>
      <c r="J7" s="190"/>
      <c r="M7" s="14" t="b">
        <f t="shared" si="2"/>
        <v>0</v>
      </c>
      <c r="N7" s="187" t="b">
        <f t="shared" si="0"/>
        <v>0</v>
      </c>
    </row>
    <row r="8" spans="2:14" ht="12.75" customHeight="1" x14ac:dyDescent="0.3">
      <c r="B8" s="20">
        <v>4</v>
      </c>
      <c r="C8" s="20">
        <v>2016</v>
      </c>
      <c r="D8" s="20" t="s">
        <v>218</v>
      </c>
      <c r="E8" s="20">
        <v>84</v>
      </c>
      <c r="F8" s="187">
        <v>3500</v>
      </c>
      <c r="G8" s="232">
        <f t="shared" si="1"/>
        <v>294000</v>
      </c>
      <c r="I8" s="188" t="s">
        <v>219</v>
      </c>
      <c r="J8" s="189">
        <f>SUMIF(D5:D49,D13,G5:G49)</f>
        <v>1035000</v>
      </c>
      <c r="M8" s="14" t="b">
        <f t="shared" si="2"/>
        <v>0</v>
      </c>
      <c r="N8" s="187" t="b">
        <f t="shared" si="0"/>
        <v>0</v>
      </c>
    </row>
    <row r="9" spans="2:14" ht="12.75" customHeight="1" x14ac:dyDescent="0.3">
      <c r="B9" s="20">
        <v>5</v>
      </c>
      <c r="C9" s="20">
        <v>2016</v>
      </c>
      <c r="D9" s="20" t="s">
        <v>220</v>
      </c>
      <c r="E9" s="20">
        <v>44</v>
      </c>
      <c r="F9" s="187">
        <v>2500</v>
      </c>
      <c r="G9" s="232">
        <f t="shared" si="1"/>
        <v>110000</v>
      </c>
      <c r="I9" s="188" t="s">
        <v>218</v>
      </c>
      <c r="J9" s="189">
        <f>SUMIF(D6:D50,D14,G6:G50)</f>
        <v>2310000</v>
      </c>
      <c r="M9" s="14" t="b">
        <f t="shared" si="2"/>
        <v>0</v>
      </c>
      <c r="N9" s="187" t="b">
        <f t="shared" si="0"/>
        <v>0</v>
      </c>
    </row>
    <row r="10" spans="2:14" ht="12.75" customHeight="1" x14ac:dyDescent="0.3">
      <c r="B10" s="20">
        <v>6</v>
      </c>
      <c r="C10" s="20">
        <v>2016</v>
      </c>
      <c r="D10" s="20" t="s">
        <v>221</v>
      </c>
      <c r="E10" s="20">
        <v>62</v>
      </c>
      <c r="F10" s="187">
        <v>4500</v>
      </c>
      <c r="G10" s="232">
        <f t="shared" si="1"/>
        <v>279000</v>
      </c>
      <c r="J10" s="190"/>
      <c r="M10" s="14" t="b">
        <f t="shared" si="2"/>
        <v>0</v>
      </c>
      <c r="N10" s="187" t="b">
        <f t="shared" si="0"/>
        <v>0</v>
      </c>
    </row>
    <row r="11" spans="2:14" ht="12.75" customHeight="1" x14ac:dyDescent="0.3">
      <c r="B11" s="20">
        <v>7</v>
      </c>
      <c r="C11" s="20">
        <v>2014</v>
      </c>
      <c r="D11" s="20" t="s">
        <v>217</v>
      </c>
      <c r="E11" s="20">
        <v>99</v>
      </c>
      <c r="F11" s="187">
        <v>4500</v>
      </c>
      <c r="G11" s="232">
        <f t="shared" si="1"/>
        <v>445500</v>
      </c>
      <c r="I11" s="234" t="s">
        <v>222</v>
      </c>
      <c r="J11" s="236">
        <f>SUMIFS(G5:G49,D5:D49,"Strawberry",C5:C49,"2013")</f>
        <v>283500</v>
      </c>
      <c r="M11" s="14" t="b">
        <f t="shared" si="2"/>
        <v>0</v>
      </c>
      <c r="N11" s="187" t="b">
        <f t="shared" si="0"/>
        <v>0</v>
      </c>
    </row>
    <row r="12" spans="2:14" ht="12.75" customHeight="1" x14ac:dyDescent="0.3">
      <c r="B12" s="20">
        <v>8</v>
      </c>
      <c r="C12" s="20">
        <v>2014</v>
      </c>
      <c r="D12" s="20" t="s">
        <v>223</v>
      </c>
      <c r="E12" s="20">
        <v>71</v>
      </c>
      <c r="F12" s="187">
        <v>3000</v>
      </c>
      <c r="G12" s="232">
        <f t="shared" si="1"/>
        <v>213000</v>
      </c>
      <c r="I12" s="235"/>
      <c r="J12" s="237"/>
      <c r="M12" s="14" t="b">
        <f t="shared" si="2"/>
        <v>0</v>
      </c>
      <c r="N12" s="187" t="b">
        <f t="shared" si="0"/>
        <v>0</v>
      </c>
    </row>
    <row r="13" spans="2:14" ht="12.75" customHeight="1" x14ac:dyDescent="0.3">
      <c r="B13" s="20">
        <v>9</v>
      </c>
      <c r="C13" s="20">
        <v>2013</v>
      </c>
      <c r="D13" s="20" t="s">
        <v>219</v>
      </c>
      <c r="E13" s="20">
        <v>61</v>
      </c>
      <c r="F13" s="187">
        <v>5000</v>
      </c>
      <c r="G13" s="232">
        <f t="shared" si="1"/>
        <v>305000</v>
      </c>
      <c r="J13" s="190"/>
      <c r="M13" s="14" t="b">
        <f t="shared" si="2"/>
        <v>1</v>
      </c>
      <c r="N13" s="187" t="b">
        <f t="shared" si="0"/>
        <v>1</v>
      </c>
    </row>
    <row r="14" spans="2:14" ht="12.75" customHeight="1" x14ac:dyDescent="0.3">
      <c r="B14" s="20">
        <v>10</v>
      </c>
      <c r="C14" s="20">
        <v>2016</v>
      </c>
      <c r="D14" s="20" t="s">
        <v>218</v>
      </c>
      <c r="E14" s="20">
        <v>63</v>
      </c>
      <c r="F14" s="187">
        <v>3500</v>
      </c>
      <c r="G14" s="232">
        <f t="shared" si="1"/>
        <v>220500</v>
      </c>
      <c r="I14" s="234" t="s">
        <v>224</v>
      </c>
      <c r="J14" s="236" cm="1">
        <f t="array" ref="J14">SUM(IF((D5:D49="Vanilla")+(D5:D49="Mocca"), G5:G49, 0))</f>
        <v>4510500</v>
      </c>
      <c r="M14" s="14" t="b">
        <f t="shared" si="2"/>
        <v>0</v>
      </c>
      <c r="N14" s="187" t="b">
        <f t="shared" si="0"/>
        <v>0</v>
      </c>
    </row>
    <row r="15" spans="2:14" ht="12.75" customHeight="1" x14ac:dyDescent="0.3">
      <c r="B15" s="20">
        <v>11</v>
      </c>
      <c r="C15" s="20">
        <v>2014</v>
      </c>
      <c r="D15" s="20" t="s">
        <v>218</v>
      </c>
      <c r="E15" s="20">
        <v>48</v>
      </c>
      <c r="F15" s="187">
        <v>3500</v>
      </c>
      <c r="G15" s="232">
        <f t="shared" si="1"/>
        <v>168000</v>
      </c>
      <c r="I15" s="235"/>
      <c r="J15" s="237"/>
      <c r="M15" s="14" t="b">
        <f t="shared" si="2"/>
        <v>0</v>
      </c>
      <c r="N15" s="187" t="b">
        <f t="shared" si="0"/>
        <v>0</v>
      </c>
    </row>
    <row r="16" spans="2:14" ht="12.75" customHeight="1" x14ac:dyDescent="0.3">
      <c r="B16" s="20">
        <v>12</v>
      </c>
      <c r="C16" s="20">
        <v>2013</v>
      </c>
      <c r="D16" s="20" t="s">
        <v>225</v>
      </c>
      <c r="E16" s="20">
        <v>70</v>
      </c>
      <c r="F16" s="187">
        <v>6000</v>
      </c>
      <c r="G16" s="232">
        <f t="shared" si="1"/>
        <v>420000</v>
      </c>
      <c r="J16" s="190"/>
      <c r="M16" s="14" t="b">
        <f t="shared" si="2"/>
        <v>0</v>
      </c>
      <c r="N16" s="187" t="b">
        <f t="shared" si="0"/>
        <v>0</v>
      </c>
    </row>
    <row r="17" spans="2:14" ht="12.75" customHeight="1" x14ac:dyDescent="0.3">
      <c r="B17" s="20">
        <v>13</v>
      </c>
      <c r="C17" s="20">
        <v>2013</v>
      </c>
      <c r="D17" s="20" t="s">
        <v>216</v>
      </c>
      <c r="E17" s="20">
        <v>64</v>
      </c>
      <c r="F17" s="187">
        <v>2500</v>
      </c>
      <c r="G17" s="232">
        <f t="shared" si="1"/>
        <v>160000</v>
      </c>
      <c r="I17" s="188" t="s">
        <v>226</v>
      </c>
      <c r="J17" s="189">
        <f>COUNTIF(F5:F49, "&gt;=4000")</f>
        <v>20</v>
      </c>
      <c r="M17" s="14" t="b">
        <f t="shared" si="2"/>
        <v>0</v>
      </c>
      <c r="N17" s="187" t="b">
        <f t="shared" si="0"/>
        <v>0</v>
      </c>
    </row>
    <row r="18" spans="2:14" ht="12.75" customHeight="1" x14ac:dyDescent="0.3">
      <c r="B18" s="20">
        <v>14</v>
      </c>
      <c r="C18" s="20">
        <v>2013</v>
      </c>
      <c r="D18" s="20" t="s">
        <v>223</v>
      </c>
      <c r="E18" s="20">
        <v>64</v>
      </c>
      <c r="F18" s="187">
        <v>3000</v>
      </c>
      <c r="G18" s="232">
        <f t="shared" si="1"/>
        <v>192000</v>
      </c>
      <c r="J18" s="190"/>
      <c r="M18" s="14" t="b">
        <f t="shared" si="2"/>
        <v>0</v>
      </c>
      <c r="N18" s="187" t="b">
        <f t="shared" si="0"/>
        <v>0</v>
      </c>
    </row>
    <row r="19" spans="2:14" ht="12.75" customHeight="1" x14ac:dyDescent="0.3">
      <c r="B19" s="20">
        <v>15</v>
      </c>
      <c r="C19" s="20">
        <v>2012</v>
      </c>
      <c r="D19" s="20" t="s">
        <v>220</v>
      </c>
      <c r="E19" s="20">
        <v>59</v>
      </c>
      <c r="F19" s="187">
        <v>2500</v>
      </c>
      <c r="G19" s="232">
        <f t="shared" si="1"/>
        <v>147500</v>
      </c>
      <c r="M19" s="14" t="b">
        <f t="shared" si="2"/>
        <v>0</v>
      </c>
      <c r="N19" s="187" t="b">
        <f t="shared" si="0"/>
        <v>0</v>
      </c>
    </row>
    <row r="20" spans="2:14" ht="12.75" customHeight="1" x14ac:dyDescent="0.3">
      <c r="B20" s="20">
        <v>16</v>
      </c>
      <c r="C20" s="20">
        <v>2013</v>
      </c>
      <c r="D20" s="20" t="s">
        <v>221</v>
      </c>
      <c r="E20" s="20">
        <v>92</v>
      </c>
      <c r="F20" s="187">
        <v>4500</v>
      </c>
      <c r="G20" s="232">
        <f t="shared" si="1"/>
        <v>414000</v>
      </c>
      <c r="J20" s="14"/>
      <c r="M20" s="14" t="b">
        <f t="shared" si="2"/>
        <v>0</v>
      </c>
      <c r="N20" s="187" t="b">
        <f t="shared" si="0"/>
        <v>0</v>
      </c>
    </row>
    <row r="21" spans="2:14" ht="12.75" customHeight="1" x14ac:dyDescent="0.3">
      <c r="B21" s="20">
        <v>17</v>
      </c>
      <c r="C21" s="20">
        <v>2012</v>
      </c>
      <c r="D21" s="20" t="s">
        <v>217</v>
      </c>
      <c r="E21" s="20">
        <v>73</v>
      </c>
      <c r="F21" s="187">
        <v>4500</v>
      </c>
      <c r="G21" s="232">
        <f t="shared" si="1"/>
        <v>328500</v>
      </c>
      <c r="J21" s="14"/>
      <c r="M21" s="14" t="b">
        <f t="shared" si="2"/>
        <v>0</v>
      </c>
      <c r="N21" s="187" t="b">
        <f t="shared" si="0"/>
        <v>0</v>
      </c>
    </row>
    <row r="22" spans="2:14" ht="12.75" customHeight="1" x14ac:dyDescent="0.3">
      <c r="B22" s="20">
        <v>18</v>
      </c>
      <c r="C22" s="20">
        <v>2012</v>
      </c>
      <c r="D22" s="20" t="s">
        <v>223</v>
      </c>
      <c r="E22" s="20">
        <v>77</v>
      </c>
      <c r="F22" s="187">
        <v>3000</v>
      </c>
      <c r="G22" s="232">
        <f t="shared" si="1"/>
        <v>231000</v>
      </c>
      <c r="J22" s="14"/>
      <c r="M22" s="14" t="b">
        <f t="shared" si="2"/>
        <v>0</v>
      </c>
      <c r="N22" s="187" t="b">
        <f t="shared" si="0"/>
        <v>0</v>
      </c>
    </row>
    <row r="23" spans="2:14" ht="12.75" customHeight="1" x14ac:dyDescent="0.3">
      <c r="B23" s="20">
        <v>19</v>
      </c>
      <c r="C23" s="20">
        <v>2015</v>
      </c>
      <c r="D23" s="20" t="s">
        <v>217</v>
      </c>
      <c r="E23" s="20">
        <v>48</v>
      </c>
      <c r="F23" s="187">
        <v>4500</v>
      </c>
      <c r="G23" s="232">
        <f t="shared" si="1"/>
        <v>216000</v>
      </c>
      <c r="J23" s="14"/>
      <c r="M23" s="14" t="b">
        <f t="shared" si="2"/>
        <v>0</v>
      </c>
      <c r="N23" s="187" t="b">
        <f t="shared" si="0"/>
        <v>0</v>
      </c>
    </row>
    <row r="24" spans="2:14" ht="12.75" customHeight="1" x14ac:dyDescent="0.3">
      <c r="B24" s="20">
        <v>20</v>
      </c>
      <c r="C24" s="20">
        <v>2012</v>
      </c>
      <c r="D24" s="20" t="s">
        <v>221</v>
      </c>
      <c r="E24" s="20">
        <v>49</v>
      </c>
      <c r="F24" s="187">
        <v>4500</v>
      </c>
      <c r="G24" s="232">
        <f t="shared" si="1"/>
        <v>220500</v>
      </c>
      <c r="J24" s="14"/>
      <c r="M24" s="14" t="b">
        <f t="shared" si="2"/>
        <v>0</v>
      </c>
      <c r="N24" s="187" t="b">
        <f t="shared" si="0"/>
        <v>0</v>
      </c>
    </row>
    <row r="25" spans="2:14" ht="12.75" customHeight="1" x14ac:dyDescent="0.3">
      <c r="B25" s="20">
        <v>21</v>
      </c>
      <c r="C25" s="20">
        <v>2014</v>
      </c>
      <c r="D25" s="20" t="s">
        <v>220</v>
      </c>
      <c r="E25" s="20">
        <v>96</v>
      </c>
      <c r="F25" s="187">
        <v>2500</v>
      </c>
      <c r="G25" s="232">
        <f t="shared" si="1"/>
        <v>240000</v>
      </c>
      <c r="J25" s="14"/>
      <c r="M25" s="14" t="b">
        <f t="shared" si="2"/>
        <v>0</v>
      </c>
      <c r="N25" s="187" t="b">
        <f t="shared" si="0"/>
        <v>0</v>
      </c>
    </row>
    <row r="26" spans="2:14" ht="12.75" customHeight="1" x14ac:dyDescent="0.3">
      <c r="B26" s="20">
        <v>22</v>
      </c>
      <c r="C26" s="20">
        <v>2013</v>
      </c>
      <c r="D26" s="20" t="s">
        <v>219</v>
      </c>
      <c r="E26" s="20">
        <v>39</v>
      </c>
      <c r="F26" s="187">
        <v>5000</v>
      </c>
      <c r="G26" s="232">
        <f t="shared" si="1"/>
        <v>195000</v>
      </c>
      <c r="J26" s="14"/>
      <c r="M26" s="14" t="b">
        <f t="shared" si="2"/>
        <v>1</v>
      </c>
      <c r="N26" s="187" t="b">
        <f t="shared" si="0"/>
        <v>1</v>
      </c>
    </row>
    <row r="27" spans="2:14" ht="12.75" customHeight="1" x14ac:dyDescent="0.3">
      <c r="B27" s="20">
        <v>23</v>
      </c>
      <c r="C27" s="20">
        <v>2014</v>
      </c>
      <c r="D27" s="20" t="s">
        <v>218</v>
      </c>
      <c r="E27" s="20">
        <v>59</v>
      </c>
      <c r="F27" s="187">
        <v>3500</v>
      </c>
      <c r="G27" s="232">
        <f t="shared" si="1"/>
        <v>206500</v>
      </c>
      <c r="J27" s="14"/>
      <c r="M27" s="14" t="b">
        <f t="shared" si="2"/>
        <v>0</v>
      </c>
      <c r="N27" s="187" t="b">
        <f t="shared" si="0"/>
        <v>0</v>
      </c>
    </row>
    <row r="28" spans="2:14" ht="12.75" customHeight="1" x14ac:dyDescent="0.3">
      <c r="B28" s="20">
        <v>24</v>
      </c>
      <c r="C28" s="20">
        <v>2014</v>
      </c>
      <c r="D28" s="20" t="s">
        <v>218</v>
      </c>
      <c r="E28" s="20">
        <v>88</v>
      </c>
      <c r="F28" s="187">
        <v>3500</v>
      </c>
      <c r="G28" s="232">
        <f t="shared" si="1"/>
        <v>308000</v>
      </c>
      <c r="M28" s="14" t="b">
        <f t="shared" si="2"/>
        <v>0</v>
      </c>
      <c r="N28" s="187" t="b">
        <f t="shared" si="0"/>
        <v>0</v>
      </c>
    </row>
    <row r="29" spans="2:14" ht="12.75" customHeight="1" x14ac:dyDescent="0.3">
      <c r="B29" s="20">
        <v>25</v>
      </c>
      <c r="C29" s="20">
        <v>2016</v>
      </c>
      <c r="D29" s="20" t="s">
        <v>221</v>
      </c>
      <c r="E29" s="20">
        <v>86</v>
      </c>
      <c r="F29" s="187">
        <v>4500</v>
      </c>
      <c r="G29" s="232">
        <f t="shared" si="1"/>
        <v>387000</v>
      </c>
      <c r="M29" s="14" t="b">
        <f t="shared" si="2"/>
        <v>0</v>
      </c>
      <c r="N29" s="187" t="b">
        <f t="shared" si="0"/>
        <v>0</v>
      </c>
    </row>
    <row r="30" spans="2:14" ht="12.75" customHeight="1" x14ac:dyDescent="0.3">
      <c r="B30" s="20">
        <v>26</v>
      </c>
      <c r="C30" s="20">
        <v>2012</v>
      </c>
      <c r="D30" s="20" t="s">
        <v>223</v>
      </c>
      <c r="E30" s="20">
        <v>72</v>
      </c>
      <c r="F30" s="187">
        <v>3000</v>
      </c>
      <c r="G30" s="232">
        <f t="shared" si="1"/>
        <v>216000</v>
      </c>
      <c r="M30" s="14" t="b">
        <f t="shared" si="2"/>
        <v>0</v>
      </c>
      <c r="N30" s="187" t="b">
        <f t="shared" si="0"/>
        <v>0</v>
      </c>
    </row>
    <row r="31" spans="2:14" ht="12.75" customHeight="1" x14ac:dyDescent="0.3">
      <c r="B31" s="20">
        <v>27</v>
      </c>
      <c r="C31" s="20">
        <v>2013</v>
      </c>
      <c r="D31" s="20" t="s">
        <v>217</v>
      </c>
      <c r="E31" s="20">
        <v>63</v>
      </c>
      <c r="F31" s="187">
        <v>4500</v>
      </c>
      <c r="G31" s="232">
        <f t="shared" si="1"/>
        <v>283500</v>
      </c>
      <c r="M31" s="14" t="b">
        <f t="shared" si="2"/>
        <v>0</v>
      </c>
      <c r="N31" s="187" t="b">
        <f t="shared" si="0"/>
        <v>0</v>
      </c>
    </row>
    <row r="32" spans="2:14" ht="12.75" customHeight="1" x14ac:dyDescent="0.3">
      <c r="B32" s="20">
        <v>28</v>
      </c>
      <c r="C32" s="20">
        <v>2014</v>
      </c>
      <c r="D32" s="20" t="s">
        <v>219</v>
      </c>
      <c r="E32" s="20">
        <v>46</v>
      </c>
      <c r="F32" s="187">
        <v>5000</v>
      </c>
      <c r="G32" s="232">
        <f t="shared" si="1"/>
        <v>230000</v>
      </c>
      <c r="M32" s="14" t="b">
        <f t="shared" si="2"/>
        <v>1</v>
      </c>
      <c r="N32" s="187" t="b">
        <f t="shared" si="0"/>
        <v>1</v>
      </c>
    </row>
    <row r="33" spans="2:14" ht="12.75" customHeight="1" x14ac:dyDescent="0.3">
      <c r="B33" s="20">
        <v>29</v>
      </c>
      <c r="C33" s="20">
        <v>2015</v>
      </c>
      <c r="D33" s="20" t="s">
        <v>223</v>
      </c>
      <c r="E33" s="20">
        <v>100</v>
      </c>
      <c r="F33" s="187">
        <v>3000</v>
      </c>
      <c r="G33" s="232">
        <f t="shared" si="1"/>
        <v>300000</v>
      </c>
      <c r="M33" s="14" t="b">
        <f t="shared" si="2"/>
        <v>0</v>
      </c>
      <c r="N33" s="187" t="b">
        <f t="shared" si="0"/>
        <v>0</v>
      </c>
    </row>
    <row r="34" spans="2:14" ht="12.75" customHeight="1" x14ac:dyDescent="0.3">
      <c r="B34" s="20">
        <v>30</v>
      </c>
      <c r="C34" s="20">
        <v>2012</v>
      </c>
      <c r="D34" s="20" t="s">
        <v>218</v>
      </c>
      <c r="E34" s="20">
        <v>90</v>
      </c>
      <c r="F34" s="187">
        <v>3500</v>
      </c>
      <c r="G34" s="232">
        <f t="shared" si="1"/>
        <v>315000</v>
      </c>
      <c r="M34" s="14" t="b">
        <f t="shared" si="2"/>
        <v>0</v>
      </c>
      <c r="N34" s="187" t="b">
        <f t="shared" si="0"/>
        <v>0</v>
      </c>
    </row>
    <row r="35" spans="2:14" ht="12.75" customHeight="1" x14ac:dyDescent="0.3">
      <c r="B35" s="20">
        <v>31</v>
      </c>
      <c r="C35" s="20">
        <v>2013</v>
      </c>
      <c r="D35" s="20" t="s">
        <v>221</v>
      </c>
      <c r="E35" s="20">
        <v>98</v>
      </c>
      <c r="F35" s="187">
        <v>4500</v>
      </c>
      <c r="G35" s="232">
        <f t="shared" si="1"/>
        <v>441000</v>
      </c>
      <c r="M35" s="14" t="b">
        <f t="shared" si="2"/>
        <v>0</v>
      </c>
      <c r="N35" s="187" t="b">
        <f t="shared" si="0"/>
        <v>0</v>
      </c>
    </row>
    <row r="36" spans="2:14" ht="12.75" customHeight="1" x14ac:dyDescent="0.3">
      <c r="B36" s="20">
        <v>32</v>
      </c>
      <c r="C36" s="20">
        <v>2012</v>
      </c>
      <c r="D36" s="20" t="s">
        <v>220</v>
      </c>
      <c r="E36" s="20">
        <v>89</v>
      </c>
      <c r="F36" s="187">
        <v>2500</v>
      </c>
      <c r="G36" s="232">
        <f t="shared" si="1"/>
        <v>222500</v>
      </c>
      <c r="M36" s="14" t="b">
        <f t="shared" si="2"/>
        <v>0</v>
      </c>
      <c r="N36" s="187" t="b">
        <f t="shared" si="0"/>
        <v>0</v>
      </c>
    </row>
    <row r="37" spans="2:14" ht="12.75" customHeight="1" x14ac:dyDescent="0.3">
      <c r="B37" s="20">
        <v>33</v>
      </c>
      <c r="C37" s="20">
        <v>2012</v>
      </c>
      <c r="D37" s="20" t="s">
        <v>220</v>
      </c>
      <c r="E37" s="20">
        <v>39</v>
      </c>
      <c r="F37" s="187">
        <v>2500</v>
      </c>
      <c r="G37" s="232">
        <f t="shared" si="1"/>
        <v>97500</v>
      </c>
      <c r="M37" s="14" t="b">
        <f t="shared" si="2"/>
        <v>0</v>
      </c>
      <c r="N37" s="187" t="b">
        <f t="shared" si="0"/>
        <v>0</v>
      </c>
    </row>
    <row r="38" spans="2:14" ht="12.75" customHeight="1" x14ac:dyDescent="0.3">
      <c r="B38" s="20">
        <v>34</v>
      </c>
      <c r="C38" s="20">
        <v>2013</v>
      </c>
      <c r="D38" s="20" t="s">
        <v>220</v>
      </c>
      <c r="E38" s="20">
        <v>54</v>
      </c>
      <c r="F38" s="187">
        <v>2500</v>
      </c>
      <c r="G38" s="232">
        <f t="shared" si="1"/>
        <v>135000</v>
      </c>
      <c r="M38" s="14" t="b">
        <f t="shared" si="2"/>
        <v>0</v>
      </c>
      <c r="N38" s="187" t="b">
        <f t="shared" si="0"/>
        <v>0</v>
      </c>
    </row>
    <row r="39" spans="2:14" ht="12.75" customHeight="1" x14ac:dyDescent="0.3">
      <c r="B39" s="20">
        <v>35</v>
      </c>
      <c r="C39" s="20">
        <v>2015</v>
      </c>
      <c r="D39" s="20" t="s">
        <v>218</v>
      </c>
      <c r="E39" s="20">
        <v>78</v>
      </c>
      <c r="F39" s="187">
        <v>3500</v>
      </c>
      <c r="G39" s="232">
        <f t="shared" si="1"/>
        <v>273000</v>
      </c>
      <c r="M39" s="14" t="b">
        <f t="shared" si="2"/>
        <v>0</v>
      </c>
      <c r="N39" s="187" t="b">
        <f t="shared" si="0"/>
        <v>0</v>
      </c>
    </row>
    <row r="40" spans="2:14" ht="12.75" customHeight="1" x14ac:dyDescent="0.3">
      <c r="B40" s="20">
        <v>36</v>
      </c>
      <c r="C40" s="20">
        <v>2012</v>
      </c>
      <c r="D40" s="20" t="s">
        <v>221</v>
      </c>
      <c r="E40" s="20">
        <v>51</v>
      </c>
      <c r="F40" s="187">
        <v>4500</v>
      </c>
      <c r="G40" s="232">
        <f t="shared" si="1"/>
        <v>229500</v>
      </c>
      <c r="M40" s="14" t="b">
        <f t="shared" si="2"/>
        <v>0</v>
      </c>
      <c r="N40" s="187" t="b">
        <f t="shared" si="0"/>
        <v>0</v>
      </c>
    </row>
    <row r="41" spans="2:14" ht="12.75" customHeight="1" x14ac:dyDescent="0.3">
      <c r="B41" s="20">
        <v>37</v>
      </c>
      <c r="C41" s="20">
        <v>2016</v>
      </c>
      <c r="D41" s="20" t="s">
        <v>218</v>
      </c>
      <c r="E41" s="20">
        <v>64</v>
      </c>
      <c r="F41" s="187">
        <v>3500</v>
      </c>
      <c r="G41" s="232">
        <f t="shared" si="1"/>
        <v>224000</v>
      </c>
      <c r="M41" s="14" t="b">
        <f t="shared" si="2"/>
        <v>0</v>
      </c>
      <c r="N41" s="187" t="b">
        <f t="shared" si="0"/>
        <v>0</v>
      </c>
    </row>
    <row r="42" spans="2:14" ht="12.75" customHeight="1" x14ac:dyDescent="0.3">
      <c r="B42" s="20">
        <v>38</v>
      </c>
      <c r="C42" s="20">
        <v>2013</v>
      </c>
      <c r="D42" s="20" t="s">
        <v>225</v>
      </c>
      <c r="E42" s="20">
        <v>56</v>
      </c>
      <c r="F42" s="187">
        <v>6000</v>
      </c>
      <c r="G42" s="232">
        <f t="shared" si="1"/>
        <v>336000</v>
      </c>
      <c r="M42" s="14" t="b">
        <f t="shared" si="2"/>
        <v>0</v>
      </c>
      <c r="N42" s="187" t="b">
        <f t="shared" si="0"/>
        <v>0</v>
      </c>
    </row>
    <row r="43" spans="2:14" ht="12.75" customHeight="1" x14ac:dyDescent="0.3">
      <c r="B43" s="20">
        <v>39</v>
      </c>
      <c r="C43" s="20">
        <v>2016</v>
      </c>
      <c r="D43" s="20" t="s">
        <v>216</v>
      </c>
      <c r="E43" s="20">
        <v>80</v>
      </c>
      <c r="F43" s="187">
        <v>2500</v>
      </c>
      <c r="G43" s="232">
        <f t="shared" si="1"/>
        <v>200000</v>
      </c>
      <c r="M43" s="14" t="b">
        <f t="shared" si="2"/>
        <v>0</v>
      </c>
      <c r="N43" s="187" t="b">
        <f t="shared" si="0"/>
        <v>0</v>
      </c>
    </row>
    <row r="44" spans="2:14" ht="12.75" customHeight="1" x14ac:dyDescent="0.3">
      <c r="B44" s="20">
        <v>40</v>
      </c>
      <c r="C44" s="20">
        <v>2012</v>
      </c>
      <c r="D44" s="20" t="s">
        <v>225</v>
      </c>
      <c r="E44" s="20">
        <v>46</v>
      </c>
      <c r="F44" s="187">
        <v>6000</v>
      </c>
      <c r="G44" s="232">
        <f t="shared" si="1"/>
        <v>276000</v>
      </c>
      <c r="M44" s="14" t="b">
        <f t="shared" si="2"/>
        <v>0</v>
      </c>
      <c r="N44" s="187" t="b">
        <f t="shared" si="0"/>
        <v>0</v>
      </c>
    </row>
    <row r="45" spans="2:14" ht="12.75" customHeight="1" x14ac:dyDescent="0.3">
      <c r="B45" s="20">
        <v>41</v>
      </c>
      <c r="C45" s="20">
        <v>2013</v>
      </c>
      <c r="D45" s="20" t="s">
        <v>218</v>
      </c>
      <c r="E45" s="20">
        <v>44</v>
      </c>
      <c r="F45" s="187">
        <v>3500</v>
      </c>
      <c r="G45" s="232">
        <f t="shared" si="1"/>
        <v>154000</v>
      </c>
      <c r="M45" s="14" t="b">
        <f t="shared" si="2"/>
        <v>0</v>
      </c>
      <c r="N45" s="187" t="b">
        <f t="shared" si="0"/>
        <v>0</v>
      </c>
    </row>
    <row r="46" spans="2:14" ht="12.75" customHeight="1" x14ac:dyDescent="0.3">
      <c r="B46" s="20">
        <v>42</v>
      </c>
      <c r="C46" s="20">
        <v>2012</v>
      </c>
      <c r="D46" s="20" t="s">
        <v>221</v>
      </c>
      <c r="E46" s="20">
        <v>51</v>
      </c>
      <c r="F46" s="187">
        <v>4500</v>
      </c>
      <c r="G46" s="232">
        <f t="shared" si="1"/>
        <v>229500</v>
      </c>
      <c r="M46" s="14" t="b">
        <f t="shared" si="2"/>
        <v>0</v>
      </c>
      <c r="N46" s="187" t="b">
        <f t="shared" si="0"/>
        <v>0</v>
      </c>
    </row>
    <row r="47" spans="2:14" ht="12.75" customHeight="1" x14ac:dyDescent="0.3">
      <c r="B47" s="20">
        <v>43</v>
      </c>
      <c r="C47" s="20">
        <v>2015</v>
      </c>
      <c r="D47" s="20" t="s">
        <v>219</v>
      </c>
      <c r="E47" s="20">
        <v>61</v>
      </c>
      <c r="F47" s="187">
        <v>5000</v>
      </c>
      <c r="G47" s="232">
        <f t="shared" si="1"/>
        <v>305000</v>
      </c>
      <c r="M47" s="14" t="b">
        <f t="shared" si="2"/>
        <v>1</v>
      </c>
      <c r="N47" s="187" t="b">
        <f t="shared" si="0"/>
        <v>1</v>
      </c>
    </row>
    <row r="48" spans="2:14" ht="12.75" customHeight="1" x14ac:dyDescent="0.3">
      <c r="B48" s="20">
        <v>44</v>
      </c>
      <c r="C48" s="20">
        <v>2014</v>
      </c>
      <c r="D48" s="20" t="s">
        <v>216</v>
      </c>
      <c r="E48" s="20">
        <v>39</v>
      </c>
      <c r="F48" s="187">
        <v>2500</v>
      </c>
      <c r="G48" s="232">
        <f t="shared" si="1"/>
        <v>97500</v>
      </c>
      <c r="I48" s="184"/>
      <c r="J48" s="14"/>
      <c r="M48" s="14" t="b">
        <f t="shared" si="2"/>
        <v>0</v>
      </c>
      <c r="N48" s="187" t="b">
        <f t="shared" si="0"/>
        <v>0</v>
      </c>
    </row>
    <row r="49" spans="2:14" ht="12.75" customHeight="1" x14ac:dyDescent="0.3">
      <c r="B49" s="20">
        <v>45</v>
      </c>
      <c r="C49" s="20">
        <v>2015</v>
      </c>
      <c r="D49" s="20" t="s">
        <v>225</v>
      </c>
      <c r="E49" s="20">
        <v>87</v>
      </c>
      <c r="F49" s="187">
        <v>6000</v>
      </c>
      <c r="G49" s="232">
        <f t="shared" si="1"/>
        <v>522000</v>
      </c>
      <c r="M49" s="14" t="b">
        <f t="shared" si="2"/>
        <v>0</v>
      </c>
      <c r="N49" s="187" t="b">
        <f t="shared" si="0"/>
        <v>0</v>
      </c>
    </row>
    <row r="50" spans="2:14" ht="8.25" customHeight="1" x14ac:dyDescent="0.3"/>
    <row r="51" spans="2:14" ht="16.5" customHeight="1" x14ac:dyDescent="0.3"/>
    <row r="52" spans="2:14" ht="12.75" customHeight="1" x14ac:dyDescent="0.3"/>
  </sheetData>
  <mergeCells count="4">
    <mergeCell ref="I11:I12"/>
    <mergeCell ref="J11:J12"/>
    <mergeCell ref="I14:I15"/>
    <mergeCell ref="J14:J15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B2:T51"/>
  <sheetViews>
    <sheetView showGridLines="0" tabSelected="1" topLeftCell="H1" zoomScale="130" zoomScaleNormal="130" workbookViewId="0">
      <selection activeCell="M9" sqref="M9"/>
    </sheetView>
  </sheetViews>
  <sheetFormatPr defaultColWidth="9.109375" defaultRowHeight="14.4" x14ac:dyDescent="0.3"/>
  <cols>
    <col min="1" max="1" width="12" style="14" customWidth="1"/>
    <col min="2" max="2" width="7.44140625" style="14" customWidth="1"/>
    <col min="3" max="3" width="13.6640625" style="14" customWidth="1"/>
    <col min="4" max="7" width="12.33203125" style="14" customWidth="1"/>
    <col min="8" max="8" width="12.33203125" style="184" customWidth="1"/>
    <col min="9" max="9" width="5.109375" style="14" customWidth="1"/>
    <col min="10" max="10" width="12.44140625" style="14" bestFit="1" customWidth="1"/>
    <col min="11" max="11" width="13.5546875" style="184" customWidth="1"/>
    <col min="12" max="14" width="16.88671875" style="184" customWidth="1"/>
    <col min="15" max="15" width="14.5546875" style="14" customWidth="1"/>
    <col min="16" max="16384" width="9.109375" style="14"/>
  </cols>
  <sheetData>
    <row r="2" spans="2:20" ht="17.399999999999999" x14ac:dyDescent="0.3">
      <c r="B2" s="48" t="s">
        <v>227</v>
      </c>
    </row>
    <row r="4" spans="2:20" x14ac:dyDescent="0.3">
      <c r="B4" s="185" t="s">
        <v>131</v>
      </c>
      <c r="C4" s="185" t="s">
        <v>211</v>
      </c>
      <c r="D4" s="185" t="s">
        <v>228</v>
      </c>
      <c r="E4" s="185" t="s">
        <v>229</v>
      </c>
      <c r="F4" s="185" t="s">
        <v>230</v>
      </c>
      <c r="G4" s="185" t="s">
        <v>231</v>
      </c>
      <c r="H4" s="185" t="s">
        <v>232</v>
      </c>
      <c r="O4" s="185" t="s">
        <v>211</v>
      </c>
      <c r="P4" s="185" t="s">
        <v>228</v>
      </c>
      <c r="Q4" s="185" t="s">
        <v>229</v>
      </c>
      <c r="R4" s="185" t="s">
        <v>230</v>
      </c>
      <c r="S4" s="185" t="s">
        <v>231</v>
      </c>
      <c r="T4" s="185" t="s">
        <v>232</v>
      </c>
    </row>
    <row r="5" spans="2:20" x14ac:dyDescent="0.3">
      <c r="B5" s="20">
        <v>1</v>
      </c>
      <c r="C5" s="20" t="s">
        <v>216</v>
      </c>
      <c r="D5" s="187">
        <v>2770</v>
      </c>
      <c r="E5" s="187">
        <v>4141</v>
      </c>
      <c r="F5" s="187">
        <v>4540</v>
      </c>
      <c r="G5" s="187">
        <v>8559</v>
      </c>
      <c r="H5" s="187">
        <v>3670</v>
      </c>
      <c r="J5" s="24" t="s">
        <v>215</v>
      </c>
      <c r="O5" s="20" t="s">
        <v>216</v>
      </c>
      <c r="P5" s="20">
        <f>($O:$O=$J$7)*($P$4:$T$4=$J$8)</f>
        <v>0</v>
      </c>
      <c r="Q5" s="20">
        <f t="shared" ref="Q5:T24" si="0">($O:$O=$J$7)*($P$4:$T$4=$J$8)</f>
        <v>0</v>
      </c>
      <c r="R5" s="20">
        <f t="shared" si="0"/>
        <v>0</v>
      </c>
      <c r="S5" s="20">
        <f t="shared" si="0"/>
        <v>0</v>
      </c>
      <c r="T5" s="20">
        <f t="shared" si="0"/>
        <v>0</v>
      </c>
    </row>
    <row r="6" spans="2:20" x14ac:dyDescent="0.3">
      <c r="B6" s="20">
        <v>2</v>
      </c>
      <c r="C6" s="20" t="s">
        <v>217</v>
      </c>
      <c r="D6" s="187">
        <v>5865</v>
      </c>
      <c r="E6" s="187">
        <v>2776</v>
      </c>
      <c r="F6" s="187">
        <v>7084</v>
      </c>
      <c r="G6" s="187">
        <v>4524</v>
      </c>
      <c r="H6" s="187">
        <v>4716</v>
      </c>
      <c r="O6" s="20" t="s">
        <v>217</v>
      </c>
      <c r="P6" s="20">
        <f>($O:$O=$J$7)*($P$4:$T$4=$J$8)</f>
        <v>0</v>
      </c>
      <c r="Q6" s="20">
        <f t="shared" si="0"/>
        <v>0</v>
      </c>
      <c r="R6" s="20">
        <f t="shared" si="0"/>
        <v>0</v>
      </c>
      <c r="S6" s="20">
        <f t="shared" si="0"/>
        <v>0</v>
      </c>
      <c r="T6" s="20">
        <f t="shared" si="0"/>
        <v>0</v>
      </c>
    </row>
    <row r="7" spans="2:20" x14ac:dyDescent="0.3">
      <c r="B7" s="20">
        <v>3</v>
      </c>
      <c r="C7" s="20" t="s">
        <v>218</v>
      </c>
      <c r="D7" s="187">
        <v>5789</v>
      </c>
      <c r="E7" s="191">
        <v>6416</v>
      </c>
      <c r="F7" s="187">
        <v>2632</v>
      </c>
      <c r="G7" s="187">
        <v>4467</v>
      </c>
      <c r="H7" s="187">
        <v>6783</v>
      </c>
      <c r="J7" s="188" t="s">
        <v>218</v>
      </c>
      <c r="K7" s="236">
        <f>SUMIF(C5:C49,J7,E5:E49)</f>
        <v>41424</v>
      </c>
      <c r="O7" s="20" t="s">
        <v>218</v>
      </c>
      <c r="P7" s="20">
        <f t="shared" ref="P6:P21" si="1">($O:$O=$J$7)*($P$4:$T$4=$J$8)</f>
        <v>0</v>
      </c>
      <c r="Q7" s="20">
        <f t="shared" si="0"/>
        <v>1</v>
      </c>
      <c r="R7" s="20">
        <f t="shared" si="0"/>
        <v>0</v>
      </c>
      <c r="S7" s="20">
        <f t="shared" si="0"/>
        <v>0</v>
      </c>
      <c r="T7" s="20">
        <f t="shared" si="0"/>
        <v>0</v>
      </c>
    </row>
    <row r="8" spans="2:20" x14ac:dyDescent="0.3">
      <c r="B8" s="20">
        <v>4</v>
      </c>
      <c r="C8" s="20" t="s">
        <v>218</v>
      </c>
      <c r="D8" s="187">
        <v>6738</v>
      </c>
      <c r="E8" s="191">
        <v>8602</v>
      </c>
      <c r="F8" s="187">
        <v>7915</v>
      </c>
      <c r="G8" s="187">
        <v>7236</v>
      </c>
      <c r="H8" s="187">
        <v>1552</v>
      </c>
      <c r="J8" s="188" t="s">
        <v>229</v>
      </c>
      <c r="K8" s="237"/>
      <c r="O8" s="20" t="s">
        <v>218</v>
      </c>
      <c r="P8" s="20">
        <f t="shared" si="1"/>
        <v>0</v>
      </c>
      <c r="Q8" s="20">
        <f t="shared" si="0"/>
        <v>1</v>
      </c>
      <c r="R8" s="20">
        <f t="shared" si="0"/>
        <v>0</v>
      </c>
      <c r="S8" s="20">
        <f t="shared" si="0"/>
        <v>0</v>
      </c>
      <c r="T8" s="20">
        <f t="shared" si="0"/>
        <v>0</v>
      </c>
    </row>
    <row r="9" spans="2:20" x14ac:dyDescent="0.3">
      <c r="B9" s="20">
        <v>5</v>
      </c>
      <c r="C9" s="20" t="s">
        <v>220</v>
      </c>
      <c r="D9" s="187">
        <v>4759</v>
      </c>
      <c r="E9" s="187">
        <v>1889</v>
      </c>
      <c r="F9" s="187">
        <v>8286</v>
      </c>
      <c r="G9" s="187">
        <v>5635</v>
      </c>
      <c r="H9" s="239">
        <v>7819</v>
      </c>
      <c r="O9" s="20" t="s">
        <v>220</v>
      </c>
      <c r="P9" s="20">
        <f t="shared" si="1"/>
        <v>0</v>
      </c>
      <c r="Q9" s="20">
        <f t="shared" si="0"/>
        <v>0</v>
      </c>
      <c r="R9" s="20">
        <f t="shared" si="0"/>
        <v>0</v>
      </c>
      <c r="S9" s="20">
        <f t="shared" si="0"/>
        <v>0</v>
      </c>
      <c r="T9" s="20">
        <f t="shared" si="0"/>
        <v>0</v>
      </c>
    </row>
    <row r="10" spans="2:20" x14ac:dyDescent="0.3">
      <c r="B10" s="20">
        <v>6</v>
      </c>
      <c r="C10" s="20" t="s">
        <v>221</v>
      </c>
      <c r="D10" s="187">
        <v>3707</v>
      </c>
      <c r="E10" s="187">
        <v>6983</v>
      </c>
      <c r="F10" s="187">
        <v>1502</v>
      </c>
      <c r="G10" s="187">
        <v>5181</v>
      </c>
      <c r="H10" s="187">
        <v>7115</v>
      </c>
      <c r="O10" s="20" t="s">
        <v>221</v>
      </c>
      <c r="P10" s="20">
        <f t="shared" si="1"/>
        <v>0</v>
      </c>
      <c r="Q10" s="20">
        <f t="shared" si="0"/>
        <v>0</v>
      </c>
      <c r="R10" s="20">
        <f t="shared" si="0"/>
        <v>0</v>
      </c>
      <c r="S10" s="20">
        <f t="shared" si="0"/>
        <v>0</v>
      </c>
      <c r="T10" s="20">
        <f t="shared" si="0"/>
        <v>0</v>
      </c>
    </row>
    <row r="11" spans="2:20" x14ac:dyDescent="0.3">
      <c r="B11" s="20">
        <v>7</v>
      </c>
      <c r="C11" s="20" t="s">
        <v>217</v>
      </c>
      <c r="D11" s="187">
        <v>4662</v>
      </c>
      <c r="E11" s="187">
        <v>6046</v>
      </c>
      <c r="F11" s="187">
        <v>5441</v>
      </c>
      <c r="G11" s="187">
        <v>2321</v>
      </c>
      <c r="H11" s="187">
        <v>4407</v>
      </c>
      <c r="J11" s="188" t="s">
        <v>220</v>
      </c>
      <c r="K11" s="236">
        <f>SUMIF(C5:C49,J11,H5:H49)</f>
        <v>31883</v>
      </c>
      <c r="O11" s="20" t="s">
        <v>217</v>
      </c>
      <c r="P11" s="20">
        <f t="shared" si="1"/>
        <v>0</v>
      </c>
      <c r="Q11" s="20">
        <f t="shared" si="0"/>
        <v>0</v>
      </c>
      <c r="R11" s="20">
        <f t="shared" si="0"/>
        <v>0</v>
      </c>
      <c r="S11" s="20">
        <f t="shared" si="0"/>
        <v>0</v>
      </c>
      <c r="T11" s="20">
        <f t="shared" si="0"/>
        <v>0</v>
      </c>
    </row>
    <row r="12" spans="2:20" x14ac:dyDescent="0.3">
      <c r="B12" s="20">
        <v>8</v>
      </c>
      <c r="C12" s="20" t="s">
        <v>223</v>
      </c>
      <c r="D12" s="187">
        <v>6755</v>
      </c>
      <c r="E12" s="187">
        <v>1204</v>
      </c>
      <c r="F12" s="187">
        <v>2404</v>
      </c>
      <c r="G12" s="187">
        <v>7625</v>
      </c>
      <c r="H12" s="187">
        <v>6886</v>
      </c>
      <c r="J12" s="188" t="s">
        <v>232</v>
      </c>
      <c r="K12" s="237"/>
      <c r="O12" s="20" t="s">
        <v>223</v>
      </c>
      <c r="P12" s="20">
        <f t="shared" si="1"/>
        <v>0</v>
      </c>
      <c r="Q12" s="20">
        <f t="shared" si="0"/>
        <v>0</v>
      </c>
      <c r="R12" s="20">
        <f t="shared" si="0"/>
        <v>0</v>
      </c>
      <c r="S12" s="20">
        <f t="shared" si="0"/>
        <v>0</v>
      </c>
      <c r="T12" s="20">
        <f t="shared" si="0"/>
        <v>0</v>
      </c>
    </row>
    <row r="13" spans="2:20" x14ac:dyDescent="0.3">
      <c r="B13" s="20">
        <v>9</v>
      </c>
      <c r="C13" s="20" t="s">
        <v>219</v>
      </c>
      <c r="D13" s="187">
        <v>2741</v>
      </c>
      <c r="E13" s="187">
        <v>7137</v>
      </c>
      <c r="F13" s="187">
        <v>6023</v>
      </c>
      <c r="G13" s="187">
        <v>7172</v>
      </c>
      <c r="H13" s="187">
        <v>3594</v>
      </c>
      <c r="O13" s="20" t="s">
        <v>219</v>
      </c>
      <c r="P13" s="20">
        <f t="shared" si="1"/>
        <v>0</v>
      </c>
      <c r="Q13" s="20">
        <f t="shared" si="0"/>
        <v>0</v>
      </c>
      <c r="R13" s="20">
        <f t="shared" si="0"/>
        <v>0</v>
      </c>
      <c r="S13" s="20">
        <f t="shared" si="0"/>
        <v>0</v>
      </c>
      <c r="T13" s="20">
        <f t="shared" si="0"/>
        <v>0</v>
      </c>
    </row>
    <row r="14" spans="2:20" x14ac:dyDescent="0.3">
      <c r="B14" s="20">
        <v>10</v>
      </c>
      <c r="C14" s="20" t="s">
        <v>218</v>
      </c>
      <c r="D14" s="187">
        <v>4545</v>
      </c>
      <c r="E14" s="191">
        <v>2904</v>
      </c>
      <c r="F14" s="187">
        <v>5727</v>
      </c>
      <c r="G14" s="187">
        <v>2214</v>
      </c>
      <c r="H14" s="187">
        <v>1264</v>
      </c>
      <c r="O14" s="20" t="s">
        <v>218</v>
      </c>
      <c r="P14" s="20">
        <f t="shared" si="1"/>
        <v>0</v>
      </c>
      <c r="Q14" s="20">
        <f t="shared" si="0"/>
        <v>1</v>
      </c>
      <c r="R14" s="20">
        <f t="shared" si="0"/>
        <v>0</v>
      </c>
      <c r="S14" s="20">
        <f t="shared" si="0"/>
        <v>0</v>
      </c>
      <c r="T14" s="20">
        <f t="shared" si="0"/>
        <v>0</v>
      </c>
    </row>
    <row r="15" spans="2:20" x14ac:dyDescent="0.3">
      <c r="B15" s="20">
        <v>11</v>
      </c>
      <c r="C15" s="20" t="s">
        <v>218</v>
      </c>
      <c r="D15" s="187">
        <v>8677</v>
      </c>
      <c r="E15" s="191">
        <v>3302</v>
      </c>
      <c r="F15" s="187">
        <v>7451</v>
      </c>
      <c r="G15" s="187">
        <v>8005</v>
      </c>
      <c r="H15" s="187">
        <v>5205</v>
      </c>
      <c r="O15" s="20" t="s">
        <v>218</v>
      </c>
      <c r="P15" s="20">
        <f t="shared" si="1"/>
        <v>0</v>
      </c>
      <c r="Q15" s="20">
        <f t="shared" si="0"/>
        <v>1</v>
      </c>
      <c r="R15" s="20">
        <f t="shared" si="0"/>
        <v>0</v>
      </c>
      <c r="S15" s="20">
        <f t="shared" si="0"/>
        <v>0</v>
      </c>
      <c r="T15" s="20">
        <f t="shared" si="0"/>
        <v>0</v>
      </c>
    </row>
    <row r="16" spans="2:20" x14ac:dyDescent="0.3">
      <c r="B16" s="20">
        <v>12</v>
      </c>
      <c r="C16" s="20" t="s">
        <v>225</v>
      </c>
      <c r="D16" s="187">
        <v>8155</v>
      </c>
      <c r="E16" s="187">
        <v>3517</v>
      </c>
      <c r="F16" s="187">
        <v>4304</v>
      </c>
      <c r="G16" s="187">
        <v>1562</v>
      </c>
      <c r="H16" s="187">
        <v>2295</v>
      </c>
      <c r="O16" s="20" t="s">
        <v>225</v>
      </c>
      <c r="P16" s="20">
        <f t="shared" si="1"/>
        <v>0</v>
      </c>
      <c r="Q16" s="20">
        <f t="shared" si="0"/>
        <v>0</v>
      </c>
      <c r="R16" s="20">
        <f t="shared" si="0"/>
        <v>0</v>
      </c>
      <c r="S16" s="20">
        <f t="shared" si="0"/>
        <v>0</v>
      </c>
      <c r="T16" s="20">
        <f t="shared" si="0"/>
        <v>0</v>
      </c>
    </row>
    <row r="17" spans="2:20" x14ac:dyDescent="0.3">
      <c r="B17" s="20">
        <v>13</v>
      </c>
      <c r="C17" s="20" t="s">
        <v>216</v>
      </c>
      <c r="D17" s="187">
        <v>1663</v>
      </c>
      <c r="E17" s="187">
        <v>8441</v>
      </c>
      <c r="F17" s="187">
        <v>5917</v>
      </c>
      <c r="G17" s="187">
        <v>7772</v>
      </c>
      <c r="H17" s="187">
        <v>8524</v>
      </c>
      <c r="O17" s="20" t="s">
        <v>216</v>
      </c>
      <c r="P17" s="20">
        <f t="shared" si="1"/>
        <v>0</v>
      </c>
      <c r="Q17" s="20">
        <f t="shared" si="0"/>
        <v>0</v>
      </c>
      <c r="R17" s="20">
        <f t="shared" si="0"/>
        <v>0</v>
      </c>
      <c r="S17" s="20">
        <f t="shared" si="0"/>
        <v>0</v>
      </c>
      <c r="T17" s="20">
        <f t="shared" si="0"/>
        <v>0</v>
      </c>
    </row>
    <row r="18" spans="2:20" x14ac:dyDescent="0.3">
      <c r="B18" s="20">
        <v>14</v>
      </c>
      <c r="C18" s="20" t="s">
        <v>223</v>
      </c>
      <c r="D18" s="187">
        <v>8300</v>
      </c>
      <c r="E18" s="187">
        <v>7562</v>
      </c>
      <c r="F18" s="187">
        <v>2660</v>
      </c>
      <c r="G18" s="187">
        <v>8851</v>
      </c>
      <c r="H18" s="187">
        <v>6141</v>
      </c>
      <c r="O18" s="20" t="s">
        <v>223</v>
      </c>
      <c r="P18" s="20">
        <f t="shared" si="1"/>
        <v>0</v>
      </c>
      <c r="Q18" s="20">
        <f t="shared" si="0"/>
        <v>0</v>
      </c>
      <c r="R18" s="20">
        <f t="shared" si="0"/>
        <v>0</v>
      </c>
      <c r="S18" s="20">
        <f t="shared" si="0"/>
        <v>0</v>
      </c>
      <c r="T18" s="20">
        <f t="shared" si="0"/>
        <v>0</v>
      </c>
    </row>
    <row r="19" spans="2:20" x14ac:dyDescent="0.3">
      <c r="B19" s="20">
        <v>15</v>
      </c>
      <c r="C19" s="20" t="s">
        <v>220</v>
      </c>
      <c r="D19" s="187">
        <v>5128</v>
      </c>
      <c r="E19" s="187">
        <v>5260</v>
      </c>
      <c r="F19" s="187">
        <v>1521</v>
      </c>
      <c r="G19" s="187">
        <v>1819</v>
      </c>
      <c r="H19" s="239">
        <v>2813</v>
      </c>
      <c r="O19" s="20" t="s">
        <v>220</v>
      </c>
      <c r="P19" s="20">
        <f t="shared" si="1"/>
        <v>0</v>
      </c>
      <c r="Q19" s="20">
        <f t="shared" si="0"/>
        <v>0</v>
      </c>
      <c r="R19" s="20">
        <f t="shared" si="0"/>
        <v>0</v>
      </c>
      <c r="S19" s="20">
        <f t="shared" si="0"/>
        <v>0</v>
      </c>
      <c r="T19" s="20">
        <f t="shared" si="0"/>
        <v>0</v>
      </c>
    </row>
    <row r="20" spans="2:20" x14ac:dyDescent="0.3">
      <c r="B20" s="20">
        <v>16</v>
      </c>
      <c r="C20" s="20" t="s">
        <v>221</v>
      </c>
      <c r="D20" s="187">
        <v>1754</v>
      </c>
      <c r="E20" s="187">
        <v>1525</v>
      </c>
      <c r="F20" s="187">
        <v>1510</v>
      </c>
      <c r="G20" s="187">
        <v>7811</v>
      </c>
      <c r="H20" s="187">
        <v>8973</v>
      </c>
      <c r="O20" s="20" t="s">
        <v>221</v>
      </c>
      <c r="P20" s="20">
        <f t="shared" si="1"/>
        <v>0</v>
      </c>
      <c r="Q20" s="20">
        <f t="shared" si="0"/>
        <v>0</v>
      </c>
      <c r="R20" s="20">
        <f t="shared" si="0"/>
        <v>0</v>
      </c>
      <c r="S20" s="20">
        <f t="shared" si="0"/>
        <v>0</v>
      </c>
      <c r="T20" s="20">
        <f t="shared" si="0"/>
        <v>0</v>
      </c>
    </row>
    <row r="21" spans="2:20" x14ac:dyDescent="0.3">
      <c r="B21" s="20">
        <v>17</v>
      </c>
      <c r="C21" s="20" t="s">
        <v>217</v>
      </c>
      <c r="D21" s="187">
        <v>6577</v>
      </c>
      <c r="E21" s="187">
        <v>7445</v>
      </c>
      <c r="F21" s="187">
        <v>6532</v>
      </c>
      <c r="G21" s="187">
        <v>2307</v>
      </c>
      <c r="H21" s="187">
        <v>7080</v>
      </c>
      <c r="O21" s="20" t="s">
        <v>217</v>
      </c>
      <c r="P21" s="20">
        <f t="shared" si="1"/>
        <v>0</v>
      </c>
      <c r="Q21" s="20">
        <f t="shared" si="0"/>
        <v>0</v>
      </c>
      <c r="R21" s="20">
        <f t="shared" si="0"/>
        <v>0</v>
      </c>
      <c r="S21" s="20">
        <f t="shared" si="0"/>
        <v>0</v>
      </c>
      <c r="T21" s="20">
        <f t="shared" si="0"/>
        <v>0</v>
      </c>
    </row>
    <row r="22" spans="2:20" x14ac:dyDescent="0.3">
      <c r="B22" s="20">
        <v>18</v>
      </c>
      <c r="C22" s="20" t="s">
        <v>223</v>
      </c>
      <c r="D22" s="187">
        <v>3988</v>
      </c>
      <c r="E22" s="187">
        <v>4713</v>
      </c>
      <c r="F22" s="187">
        <v>6566</v>
      </c>
      <c r="G22" s="187">
        <v>8400</v>
      </c>
      <c r="H22" s="187">
        <v>3109</v>
      </c>
      <c r="O22" s="20" t="s">
        <v>223</v>
      </c>
      <c r="P22" s="20">
        <f t="shared" ref="P22:T37" si="2">($O:$O=$J$7)*($P$4:$T$4=$J$8)</f>
        <v>0</v>
      </c>
      <c r="Q22" s="20">
        <f t="shared" si="0"/>
        <v>0</v>
      </c>
      <c r="R22" s="20">
        <f t="shared" si="0"/>
        <v>0</v>
      </c>
      <c r="S22" s="20">
        <f t="shared" si="0"/>
        <v>0</v>
      </c>
      <c r="T22" s="20">
        <f t="shared" si="0"/>
        <v>0</v>
      </c>
    </row>
    <row r="23" spans="2:20" x14ac:dyDescent="0.3">
      <c r="B23" s="20">
        <v>19</v>
      </c>
      <c r="C23" s="20" t="s">
        <v>217</v>
      </c>
      <c r="D23" s="187">
        <v>6942</v>
      </c>
      <c r="E23" s="187">
        <v>7999</v>
      </c>
      <c r="F23" s="187">
        <v>4691</v>
      </c>
      <c r="G23" s="187">
        <v>3724</v>
      </c>
      <c r="H23" s="187">
        <v>7337</v>
      </c>
      <c r="O23" s="20" t="s">
        <v>217</v>
      </c>
      <c r="P23" s="20">
        <f t="shared" si="2"/>
        <v>0</v>
      </c>
      <c r="Q23" s="20">
        <f t="shared" si="0"/>
        <v>0</v>
      </c>
      <c r="R23" s="20">
        <f t="shared" si="0"/>
        <v>0</v>
      </c>
      <c r="S23" s="20">
        <f t="shared" si="0"/>
        <v>0</v>
      </c>
      <c r="T23" s="20">
        <f t="shared" si="0"/>
        <v>0</v>
      </c>
    </row>
    <row r="24" spans="2:20" x14ac:dyDescent="0.3">
      <c r="B24" s="20">
        <v>20</v>
      </c>
      <c r="C24" s="20" t="s">
        <v>221</v>
      </c>
      <c r="D24" s="187">
        <v>8707</v>
      </c>
      <c r="E24" s="187">
        <v>4829</v>
      </c>
      <c r="F24" s="187">
        <v>8223</v>
      </c>
      <c r="G24" s="187">
        <v>3361</v>
      </c>
      <c r="H24" s="187">
        <v>7954</v>
      </c>
      <c r="O24" s="20" t="s">
        <v>221</v>
      </c>
      <c r="P24" s="20">
        <f t="shared" si="2"/>
        <v>0</v>
      </c>
      <c r="Q24" s="20">
        <f t="shared" si="0"/>
        <v>0</v>
      </c>
      <c r="R24" s="20">
        <f t="shared" si="0"/>
        <v>0</v>
      </c>
      <c r="S24" s="20">
        <f t="shared" si="0"/>
        <v>0</v>
      </c>
      <c r="T24" s="20">
        <f t="shared" si="0"/>
        <v>0</v>
      </c>
    </row>
    <row r="25" spans="2:20" x14ac:dyDescent="0.3">
      <c r="B25" s="20">
        <v>21</v>
      </c>
      <c r="C25" s="20" t="s">
        <v>220</v>
      </c>
      <c r="D25" s="187">
        <v>8255</v>
      </c>
      <c r="E25" s="187">
        <v>5464</v>
      </c>
      <c r="F25" s="187">
        <v>8152</v>
      </c>
      <c r="G25" s="187">
        <v>3737</v>
      </c>
      <c r="H25" s="239">
        <v>2831</v>
      </c>
      <c r="O25" s="20" t="s">
        <v>220</v>
      </c>
      <c r="P25" s="20">
        <f t="shared" si="2"/>
        <v>0</v>
      </c>
      <c r="Q25" s="20">
        <f t="shared" si="2"/>
        <v>0</v>
      </c>
      <c r="R25" s="20">
        <f t="shared" si="2"/>
        <v>0</v>
      </c>
      <c r="S25" s="20">
        <f t="shared" si="2"/>
        <v>0</v>
      </c>
      <c r="T25" s="20">
        <f t="shared" si="2"/>
        <v>0</v>
      </c>
    </row>
    <row r="26" spans="2:20" x14ac:dyDescent="0.3">
      <c r="B26" s="20">
        <v>22</v>
      </c>
      <c r="C26" s="20" t="s">
        <v>219</v>
      </c>
      <c r="D26" s="187">
        <v>7612</v>
      </c>
      <c r="E26" s="187">
        <v>3056</v>
      </c>
      <c r="F26" s="187">
        <v>8181</v>
      </c>
      <c r="G26" s="187">
        <v>1858</v>
      </c>
      <c r="H26" s="187">
        <v>6972</v>
      </c>
      <c r="O26" s="20" t="s">
        <v>219</v>
      </c>
      <c r="P26" s="20">
        <f t="shared" si="2"/>
        <v>0</v>
      </c>
      <c r="Q26" s="20">
        <f t="shared" si="2"/>
        <v>0</v>
      </c>
      <c r="R26" s="20">
        <f t="shared" si="2"/>
        <v>0</v>
      </c>
      <c r="S26" s="20">
        <f t="shared" si="2"/>
        <v>0</v>
      </c>
      <c r="T26" s="20">
        <f t="shared" si="2"/>
        <v>0</v>
      </c>
    </row>
    <row r="27" spans="2:20" x14ac:dyDescent="0.3">
      <c r="B27" s="20">
        <v>23</v>
      </c>
      <c r="C27" s="20" t="s">
        <v>218</v>
      </c>
      <c r="D27" s="187">
        <v>1022</v>
      </c>
      <c r="E27" s="191">
        <v>7920</v>
      </c>
      <c r="F27" s="187">
        <v>2773</v>
      </c>
      <c r="G27" s="187">
        <v>6746</v>
      </c>
      <c r="H27" s="187">
        <v>5662</v>
      </c>
      <c r="O27" s="20" t="s">
        <v>218</v>
      </c>
      <c r="P27" s="20">
        <f t="shared" si="2"/>
        <v>0</v>
      </c>
      <c r="Q27" s="20">
        <f t="shared" si="2"/>
        <v>1</v>
      </c>
      <c r="R27" s="20">
        <f t="shared" si="2"/>
        <v>0</v>
      </c>
      <c r="S27" s="20">
        <f t="shared" si="2"/>
        <v>0</v>
      </c>
      <c r="T27" s="20">
        <f t="shared" si="2"/>
        <v>0</v>
      </c>
    </row>
    <row r="28" spans="2:20" x14ac:dyDescent="0.3">
      <c r="B28" s="20">
        <v>24</v>
      </c>
      <c r="C28" s="20" t="s">
        <v>218</v>
      </c>
      <c r="D28" s="187">
        <v>3195</v>
      </c>
      <c r="E28" s="191">
        <v>1983</v>
      </c>
      <c r="F28" s="187">
        <v>2239</v>
      </c>
      <c r="G28" s="187">
        <v>1879</v>
      </c>
      <c r="H28" s="187">
        <v>1773</v>
      </c>
      <c r="O28" s="20" t="s">
        <v>218</v>
      </c>
      <c r="P28" s="20">
        <f t="shared" si="2"/>
        <v>0</v>
      </c>
      <c r="Q28" s="20">
        <f t="shared" si="2"/>
        <v>1</v>
      </c>
      <c r="R28" s="20">
        <f t="shared" si="2"/>
        <v>0</v>
      </c>
      <c r="S28" s="20">
        <f t="shared" si="2"/>
        <v>0</v>
      </c>
      <c r="T28" s="20">
        <f t="shared" si="2"/>
        <v>0</v>
      </c>
    </row>
    <row r="29" spans="2:20" x14ac:dyDescent="0.3">
      <c r="B29" s="20">
        <v>25</v>
      </c>
      <c r="C29" s="20" t="s">
        <v>221</v>
      </c>
      <c r="D29" s="187">
        <v>5601</v>
      </c>
      <c r="E29" s="187">
        <v>4035</v>
      </c>
      <c r="F29" s="187">
        <v>4583</v>
      </c>
      <c r="G29" s="187">
        <v>4155</v>
      </c>
      <c r="H29" s="187">
        <v>3090</v>
      </c>
      <c r="O29" s="20" t="s">
        <v>221</v>
      </c>
      <c r="P29" s="20">
        <f t="shared" si="2"/>
        <v>0</v>
      </c>
      <c r="Q29" s="20">
        <f t="shared" si="2"/>
        <v>0</v>
      </c>
      <c r="R29" s="20">
        <f t="shared" si="2"/>
        <v>0</v>
      </c>
      <c r="S29" s="20">
        <f t="shared" si="2"/>
        <v>0</v>
      </c>
      <c r="T29" s="20">
        <f t="shared" si="2"/>
        <v>0</v>
      </c>
    </row>
    <row r="30" spans="2:20" x14ac:dyDescent="0.3">
      <c r="B30" s="20">
        <v>26</v>
      </c>
      <c r="C30" s="20" t="s">
        <v>223</v>
      </c>
      <c r="D30" s="187">
        <v>2573</v>
      </c>
      <c r="E30" s="187">
        <v>5542</v>
      </c>
      <c r="F30" s="187">
        <v>3283</v>
      </c>
      <c r="G30" s="187">
        <v>5298</v>
      </c>
      <c r="H30" s="187">
        <v>4874</v>
      </c>
      <c r="O30" s="20" t="s">
        <v>223</v>
      </c>
      <c r="P30" s="20">
        <f t="shared" si="2"/>
        <v>0</v>
      </c>
      <c r="Q30" s="20">
        <f t="shared" si="2"/>
        <v>0</v>
      </c>
      <c r="R30" s="20">
        <f t="shared" si="2"/>
        <v>0</v>
      </c>
      <c r="S30" s="20">
        <f t="shared" si="2"/>
        <v>0</v>
      </c>
      <c r="T30" s="20">
        <f t="shared" si="2"/>
        <v>0</v>
      </c>
    </row>
    <row r="31" spans="2:20" x14ac:dyDescent="0.3">
      <c r="B31" s="20">
        <v>27</v>
      </c>
      <c r="C31" s="20" t="s">
        <v>217</v>
      </c>
      <c r="D31" s="187">
        <v>4258</v>
      </c>
      <c r="E31" s="187">
        <v>2285</v>
      </c>
      <c r="F31" s="187">
        <v>1417</v>
      </c>
      <c r="G31" s="187">
        <v>3835</v>
      </c>
      <c r="H31" s="187">
        <v>1028</v>
      </c>
      <c r="O31" s="20" t="s">
        <v>217</v>
      </c>
      <c r="P31" s="20">
        <f t="shared" si="2"/>
        <v>0</v>
      </c>
      <c r="Q31" s="20">
        <f t="shared" si="2"/>
        <v>0</v>
      </c>
      <c r="R31" s="20">
        <f t="shared" si="2"/>
        <v>0</v>
      </c>
      <c r="S31" s="20">
        <f t="shared" si="2"/>
        <v>0</v>
      </c>
      <c r="T31" s="20">
        <f t="shared" si="2"/>
        <v>0</v>
      </c>
    </row>
    <row r="32" spans="2:20" x14ac:dyDescent="0.3">
      <c r="B32" s="20">
        <v>28</v>
      </c>
      <c r="C32" s="20" t="s">
        <v>219</v>
      </c>
      <c r="D32" s="187">
        <v>7867</v>
      </c>
      <c r="E32" s="187">
        <v>6261</v>
      </c>
      <c r="F32" s="187">
        <v>4479</v>
      </c>
      <c r="G32" s="187">
        <v>3674</v>
      </c>
      <c r="H32" s="187">
        <v>6295</v>
      </c>
      <c r="O32" s="20" t="s">
        <v>219</v>
      </c>
      <c r="P32" s="20">
        <f t="shared" si="2"/>
        <v>0</v>
      </c>
      <c r="Q32" s="20">
        <f t="shared" si="2"/>
        <v>0</v>
      </c>
      <c r="R32" s="20">
        <f t="shared" si="2"/>
        <v>0</v>
      </c>
      <c r="S32" s="20">
        <f t="shared" si="2"/>
        <v>0</v>
      </c>
      <c r="T32" s="20">
        <f t="shared" si="2"/>
        <v>0</v>
      </c>
    </row>
    <row r="33" spans="2:20" x14ac:dyDescent="0.3">
      <c r="B33" s="20">
        <v>29</v>
      </c>
      <c r="C33" s="20" t="s">
        <v>223</v>
      </c>
      <c r="D33" s="187">
        <v>5803</v>
      </c>
      <c r="E33" s="187">
        <v>4846</v>
      </c>
      <c r="F33" s="187">
        <v>7317</v>
      </c>
      <c r="G33" s="187">
        <v>1225</v>
      </c>
      <c r="H33" s="187">
        <v>1668</v>
      </c>
      <c r="O33" s="20" t="s">
        <v>223</v>
      </c>
      <c r="P33" s="20">
        <f t="shared" si="2"/>
        <v>0</v>
      </c>
      <c r="Q33" s="20">
        <f t="shared" si="2"/>
        <v>0</v>
      </c>
      <c r="R33" s="20">
        <f t="shared" si="2"/>
        <v>0</v>
      </c>
      <c r="S33" s="20">
        <f t="shared" si="2"/>
        <v>0</v>
      </c>
      <c r="T33" s="20">
        <f t="shared" si="2"/>
        <v>0</v>
      </c>
    </row>
    <row r="34" spans="2:20" x14ac:dyDescent="0.3">
      <c r="B34" s="20">
        <v>30</v>
      </c>
      <c r="C34" s="20" t="s">
        <v>218</v>
      </c>
      <c r="D34" s="187">
        <v>8837</v>
      </c>
      <c r="E34" s="191">
        <v>1236</v>
      </c>
      <c r="F34" s="187">
        <v>7851</v>
      </c>
      <c r="G34" s="187">
        <v>6796</v>
      </c>
      <c r="H34" s="187">
        <v>1877</v>
      </c>
      <c r="O34" s="20" t="s">
        <v>218</v>
      </c>
      <c r="P34" s="20">
        <f t="shared" si="2"/>
        <v>0</v>
      </c>
      <c r="Q34" s="20">
        <f t="shared" si="2"/>
        <v>1</v>
      </c>
      <c r="R34" s="20">
        <f t="shared" si="2"/>
        <v>0</v>
      </c>
      <c r="S34" s="20">
        <f t="shared" si="2"/>
        <v>0</v>
      </c>
      <c r="T34" s="20">
        <f t="shared" si="2"/>
        <v>0</v>
      </c>
    </row>
    <row r="35" spans="2:20" x14ac:dyDescent="0.3">
      <c r="B35" s="20">
        <v>31</v>
      </c>
      <c r="C35" s="20" t="s">
        <v>221</v>
      </c>
      <c r="D35" s="187">
        <v>3148</v>
      </c>
      <c r="E35" s="187">
        <v>5533</v>
      </c>
      <c r="F35" s="187">
        <v>6012</v>
      </c>
      <c r="G35" s="187">
        <v>7484</v>
      </c>
      <c r="H35" s="187">
        <v>2281</v>
      </c>
      <c r="O35" s="20" t="s">
        <v>221</v>
      </c>
      <c r="P35" s="20">
        <f t="shared" si="2"/>
        <v>0</v>
      </c>
      <c r="Q35" s="20">
        <f t="shared" si="2"/>
        <v>0</v>
      </c>
      <c r="R35" s="20">
        <f t="shared" si="2"/>
        <v>0</v>
      </c>
      <c r="S35" s="20">
        <f t="shared" si="2"/>
        <v>0</v>
      </c>
      <c r="T35" s="20">
        <f t="shared" si="2"/>
        <v>0</v>
      </c>
    </row>
    <row r="36" spans="2:20" x14ac:dyDescent="0.3">
      <c r="B36" s="20">
        <v>32</v>
      </c>
      <c r="C36" s="20" t="s">
        <v>220</v>
      </c>
      <c r="D36" s="187">
        <v>7521</v>
      </c>
      <c r="E36" s="187">
        <v>3876</v>
      </c>
      <c r="F36" s="187">
        <v>8823</v>
      </c>
      <c r="G36" s="187">
        <v>4296</v>
      </c>
      <c r="H36" s="239">
        <v>7155</v>
      </c>
      <c r="O36" s="20" t="s">
        <v>220</v>
      </c>
      <c r="P36" s="20">
        <f t="shared" si="2"/>
        <v>0</v>
      </c>
      <c r="Q36" s="20">
        <f t="shared" si="2"/>
        <v>0</v>
      </c>
      <c r="R36" s="20">
        <f t="shared" si="2"/>
        <v>0</v>
      </c>
      <c r="S36" s="20">
        <f t="shared" si="2"/>
        <v>0</v>
      </c>
      <c r="T36" s="20">
        <f t="shared" si="2"/>
        <v>0</v>
      </c>
    </row>
    <row r="37" spans="2:20" x14ac:dyDescent="0.3">
      <c r="B37" s="20">
        <v>33</v>
      </c>
      <c r="C37" s="20" t="s">
        <v>220</v>
      </c>
      <c r="D37" s="187">
        <v>1084</v>
      </c>
      <c r="E37" s="187">
        <v>1573</v>
      </c>
      <c r="F37" s="187">
        <v>8938</v>
      </c>
      <c r="G37" s="187">
        <v>5517</v>
      </c>
      <c r="H37" s="239">
        <v>3331</v>
      </c>
      <c r="O37" s="20" t="s">
        <v>220</v>
      </c>
      <c r="P37" s="20">
        <f t="shared" si="2"/>
        <v>0</v>
      </c>
      <c r="Q37" s="20">
        <f t="shared" si="2"/>
        <v>0</v>
      </c>
      <c r="R37" s="20">
        <f t="shared" si="2"/>
        <v>0</v>
      </c>
      <c r="S37" s="20">
        <f t="shared" si="2"/>
        <v>0</v>
      </c>
      <c r="T37" s="20">
        <f t="shared" si="2"/>
        <v>0</v>
      </c>
    </row>
    <row r="38" spans="2:20" x14ac:dyDescent="0.3">
      <c r="B38" s="20">
        <v>34</v>
      </c>
      <c r="C38" s="20" t="s">
        <v>220</v>
      </c>
      <c r="D38" s="187">
        <v>1974</v>
      </c>
      <c r="E38" s="187">
        <v>2692</v>
      </c>
      <c r="F38" s="187">
        <v>3947</v>
      </c>
      <c r="G38" s="187">
        <v>4356</v>
      </c>
      <c r="H38" s="239">
        <v>7934</v>
      </c>
      <c r="O38" s="20" t="s">
        <v>220</v>
      </c>
      <c r="P38" s="20">
        <f t="shared" ref="P38:T49" si="3">($O:$O=$J$7)*($P$4:$T$4=$J$8)</f>
        <v>0</v>
      </c>
      <c r="Q38" s="20">
        <f t="shared" si="3"/>
        <v>0</v>
      </c>
      <c r="R38" s="20">
        <f t="shared" si="3"/>
        <v>0</v>
      </c>
      <c r="S38" s="20">
        <f t="shared" si="3"/>
        <v>0</v>
      </c>
      <c r="T38" s="20">
        <f t="shared" si="3"/>
        <v>0</v>
      </c>
    </row>
    <row r="39" spans="2:20" x14ac:dyDescent="0.3">
      <c r="B39" s="20">
        <v>35</v>
      </c>
      <c r="C39" s="20" t="s">
        <v>218</v>
      </c>
      <c r="D39" s="187">
        <v>2281</v>
      </c>
      <c r="E39" s="191">
        <v>4804</v>
      </c>
      <c r="F39" s="187">
        <v>6950</v>
      </c>
      <c r="G39" s="187">
        <v>7483</v>
      </c>
      <c r="H39" s="187">
        <v>4075</v>
      </c>
      <c r="O39" s="20" t="s">
        <v>218</v>
      </c>
      <c r="P39" s="20">
        <f t="shared" si="3"/>
        <v>0</v>
      </c>
      <c r="Q39" s="20">
        <f t="shared" si="3"/>
        <v>1</v>
      </c>
      <c r="R39" s="20">
        <f t="shared" si="3"/>
        <v>0</v>
      </c>
      <c r="S39" s="20">
        <f t="shared" si="3"/>
        <v>0</v>
      </c>
      <c r="T39" s="20">
        <f t="shared" si="3"/>
        <v>0</v>
      </c>
    </row>
    <row r="40" spans="2:20" x14ac:dyDescent="0.3">
      <c r="B40" s="20">
        <v>36</v>
      </c>
      <c r="C40" s="20" t="s">
        <v>221</v>
      </c>
      <c r="D40" s="187">
        <v>1496</v>
      </c>
      <c r="E40" s="187">
        <v>4102</v>
      </c>
      <c r="F40" s="187">
        <v>8225</v>
      </c>
      <c r="G40" s="187">
        <v>2179</v>
      </c>
      <c r="H40" s="187">
        <v>5616</v>
      </c>
      <c r="O40" s="20" t="s">
        <v>221</v>
      </c>
      <c r="P40" s="20">
        <f t="shared" si="3"/>
        <v>0</v>
      </c>
      <c r="Q40" s="20">
        <f t="shared" si="3"/>
        <v>0</v>
      </c>
      <c r="R40" s="20">
        <f t="shared" si="3"/>
        <v>0</v>
      </c>
      <c r="S40" s="20">
        <f t="shared" si="3"/>
        <v>0</v>
      </c>
      <c r="T40" s="20">
        <f t="shared" si="3"/>
        <v>0</v>
      </c>
    </row>
    <row r="41" spans="2:20" x14ac:dyDescent="0.3">
      <c r="B41" s="20">
        <v>37</v>
      </c>
      <c r="C41" s="20" t="s">
        <v>218</v>
      </c>
      <c r="D41" s="187">
        <v>1266</v>
      </c>
      <c r="E41" s="191">
        <v>2885</v>
      </c>
      <c r="F41" s="187">
        <v>8866</v>
      </c>
      <c r="G41" s="187">
        <v>7799</v>
      </c>
      <c r="H41" s="187">
        <v>3999</v>
      </c>
      <c r="O41" s="20" t="s">
        <v>218</v>
      </c>
      <c r="P41" s="20">
        <f t="shared" si="3"/>
        <v>0</v>
      </c>
      <c r="Q41" s="20">
        <f t="shared" si="3"/>
        <v>1</v>
      </c>
      <c r="R41" s="20">
        <f t="shared" si="3"/>
        <v>0</v>
      </c>
      <c r="S41" s="20">
        <f t="shared" si="3"/>
        <v>0</v>
      </c>
      <c r="T41" s="20">
        <f t="shared" si="3"/>
        <v>0</v>
      </c>
    </row>
    <row r="42" spans="2:20" x14ac:dyDescent="0.3">
      <c r="B42" s="20">
        <v>38</v>
      </c>
      <c r="C42" s="20" t="s">
        <v>225</v>
      </c>
      <c r="D42" s="187">
        <v>4519</v>
      </c>
      <c r="E42" s="187">
        <v>2378</v>
      </c>
      <c r="F42" s="187">
        <v>7485</v>
      </c>
      <c r="G42" s="187">
        <v>1070</v>
      </c>
      <c r="H42" s="187">
        <v>5293</v>
      </c>
      <c r="O42" s="20" t="s">
        <v>225</v>
      </c>
      <c r="P42" s="20">
        <f t="shared" si="3"/>
        <v>0</v>
      </c>
      <c r="Q42" s="20">
        <f t="shared" si="3"/>
        <v>0</v>
      </c>
      <c r="R42" s="20">
        <f t="shared" si="3"/>
        <v>0</v>
      </c>
      <c r="S42" s="20">
        <f t="shared" si="3"/>
        <v>0</v>
      </c>
      <c r="T42" s="20">
        <f t="shared" si="3"/>
        <v>0</v>
      </c>
    </row>
    <row r="43" spans="2:20" x14ac:dyDescent="0.3">
      <c r="B43" s="20">
        <v>39</v>
      </c>
      <c r="C43" s="20" t="s">
        <v>216</v>
      </c>
      <c r="D43" s="187">
        <v>3111</v>
      </c>
      <c r="E43" s="187">
        <v>5877</v>
      </c>
      <c r="F43" s="187">
        <v>8233</v>
      </c>
      <c r="G43" s="187">
        <v>3538</v>
      </c>
      <c r="H43" s="187">
        <v>2859</v>
      </c>
      <c r="O43" s="20" t="s">
        <v>216</v>
      </c>
      <c r="P43" s="20">
        <f t="shared" si="3"/>
        <v>0</v>
      </c>
      <c r="Q43" s="20">
        <f t="shared" si="3"/>
        <v>0</v>
      </c>
      <c r="R43" s="20">
        <f t="shared" si="3"/>
        <v>0</v>
      </c>
      <c r="S43" s="20">
        <f t="shared" si="3"/>
        <v>0</v>
      </c>
      <c r="T43" s="20">
        <f t="shared" si="3"/>
        <v>0</v>
      </c>
    </row>
    <row r="44" spans="2:20" x14ac:dyDescent="0.3">
      <c r="B44" s="20">
        <v>40</v>
      </c>
      <c r="C44" s="20" t="s">
        <v>225</v>
      </c>
      <c r="D44" s="187">
        <v>7638</v>
      </c>
      <c r="E44" s="187">
        <v>8192</v>
      </c>
      <c r="F44" s="187">
        <v>8218</v>
      </c>
      <c r="G44" s="187">
        <v>7746</v>
      </c>
      <c r="H44" s="187">
        <v>1196</v>
      </c>
      <c r="O44" s="20" t="s">
        <v>225</v>
      </c>
      <c r="P44" s="20">
        <f t="shared" si="3"/>
        <v>0</v>
      </c>
      <c r="Q44" s="20">
        <f t="shared" si="3"/>
        <v>0</v>
      </c>
      <c r="R44" s="20">
        <f t="shared" si="3"/>
        <v>0</v>
      </c>
      <c r="S44" s="20">
        <f t="shared" si="3"/>
        <v>0</v>
      </c>
      <c r="T44" s="20">
        <f t="shared" si="3"/>
        <v>0</v>
      </c>
    </row>
    <row r="45" spans="2:20" x14ac:dyDescent="0.3">
      <c r="B45" s="20">
        <v>41</v>
      </c>
      <c r="C45" s="20" t="s">
        <v>218</v>
      </c>
      <c r="D45" s="187">
        <v>7552</v>
      </c>
      <c r="E45" s="191">
        <v>1372</v>
      </c>
      <c r="F45" s="187">
        <v>8825</v>
      </c>
      <c r="G45" s="187">
        <v>5682</v>
      </c>
      <c r="H45" s="187">
        <v>7851</v>
      </c>
      <c r="O45" s="20" t="s">
        <v>218</v>
      </c>
      <c r="P45" s="20">
        <f t="shared" si="3"/>
        <v>0</v>
      </c>
      <c r="Q45" s="20">
        <f t="shared" si="3"/>
        <v>1</v>
      </c>
      <c r="R45" s="20">
        <f t="shared" si="3"/>
        <v>0</v>
      </c>
      <c r="S45" s="20">
        <f t="shared" si="3"/>
        <v>0</v>
      </c>
      <c r="T45" s="20">
        <f t="shared" si="3"/>
        <v>0</v>
      </c>
    </row>
    <row r="46" spans="2:20" x14ac:dyDescent="0.3">
      <c r="B46" s="20">
        <v>42</v>
      </c>
      <c r="C46" s="20" t="s">
        <v>221</v>
      </c>
      <c r="D46" s="187">
        <v>5139</v>
      </c>
      <c r="E46" s="187">
        <v>4256</v>
      </c>
      <c r="F46" s="187">
        <v>1315</v>
      </c>
      <c r="G46" s="187">
        <v>6677</v>
      </c>
      <c r="H46" s="187">
        <v>1760</v>
      </c>
      <c r="O46" s="20" t="s">
        <v>221</v>
      </c>
      <c r="P46" s="20">
        <f t="shared" si="3"/>
        <v>0</v>
      </c>
      <c r="Q46" s="20">
        <f t="shared" si="3"/>
        <v>0</v>
      </c>
      <c r="R46" s="20">
        <f t="shared" si="3"/>
        <v>0</v>
      </c>
      <c r="S46" s="20">
        <f t="shared" si="3"/>
        <v>0</v>
      </c>
      <c r="T46" s="20">
        <f t="shared" si="3"/>
        <v>0</v>
      </c>
    </row>
    <row r="47" spans="2:20" x14ac:dyDescent="0.3">
      <c r="B47" s="20">
        <v>43</v>
      </c>
      <c r="C47" s="20" t="s">
        <v>219</v>
      </c>
      <c r="D47" s="187">
        <v>4204</v>
      </c>
      <c r="E47" s="187">
        <v>3301</v>
      </c>
      <c r="F47" s="187">
        <v>8890</v>
      </c>
      <c r="G47" s="187">
        <v>8299</v>
      </c>
      <c r="H47" s="187">
        <v>3642</v>
      </c>
      <c r="O47" s="20" t="s">
        <v>219</v>
      </c>
      <c r="P47" s="20">
        <f t="shared" si="3"/>
        <v>0</v>
      </c>
      <c r="Q47" s="20">
        <f t="shared" si="3"/>
        <v>0</v>
      </c>
      <c r="R47" s="20">
        <f t="shared" si="3"/>
        <v>0</v>
      </c>
      <c r="S47" s="20">
        <f t="shared" si="3"/>
        <v>0</v>
      </c>
      <c r="T47" s="20">
        <f t="shared" si="3"/>
        <v>0</v>
      </c>
    </row>
    <row r="48" spans="2:20" x14ac:dyDescent="0.3">
      <c r="B48" s="20">
        <v>44</v>
      </c>
      <c r="C48" s="20" t="s">
        <v>216</v>
      </c>
      <c r="D48" s="187">
        <v>2051</v>
      </c>
      <c r="E48" s="187">
        <v>8788</v>
      </c>
      <c r="F48" s="187">
        <v>2290</v>
      </c>
      <c r="G48" s="187">
        <v>8137</v>
      </c>
      <c r="H48" s="187">
        <v>6355</v>
      </c>
      <c r="O48" s="20" t="s">
        <v>216</v>
      </c>
      <c r="P48" s="20">
        <f t="shared" si="3"/>
        <v>0</v>
      </c>
      <c r="Q48" s="20">
        <f t="shared" si="3"/>
        <v>0</v>
      </c>
      <c r="R48" s="20">
        <f t="shared" si="3"/>
        <v>0</v>
      </c>
      <c r="S48" s="20">
        <f t="shared" si="3"/>
        <v>0</v>
      </c>
      <c r="T48" s="20">
        <f t="shared" si="3"/>
        <v>0</v>
      </c>
    </row>
    <row r="49" spans="2:20" x14ac:dyDescent="0.3">
      <c r="B49" s="20">
        <v>45</v>
      </c>
      <c r="C49" s="20" t="s">
        <v>225</v>
      </c>
      <c r="D49" s="187">
        <v>3183</v>
      </c>
      <c r="E49" s="187">
        <v>1969</v>
      </c>
      <c r="F49" s="187">
        <v>6542</v>
      </c>
      <c r="G49" s="187">
        <v>8152</v>
      </c>
      <c r="H49" s="187">
        <v>5346</v>
      </c>
      <c r="O49" s="20" t="s">
        <v>225</v>
      </c>
      <c r="P49" s="20">
        <f t="shared" si="3"/>
        <v>0</v>
      </c>
      <c r="Q49" s="20">
        <f t="shared" si="3"/>
        <v>0</v>
      </c>
      <c r="R49" s="20">
        <f t="shared" si="3"/>
        <v>0</v>
      </c>
      <c r="S49" s="20">
        <f t="shared" si="3"/>
        <v>0</v>
      </c>
      <c r="T49" s="20">
        <f t="shared" si="3"/>
        <v>0</v>
      </c>
    </row>
    <row r="51" spans="2:20" x14ac:dyDescent="0.3">
      <c r="D51" s="184"/>
    </row>
  </sheetData>
  <mergeCells count="2">
    <mergeCell ref="K7:K8"/>
    <mergeCell ref="K11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Penjelasan</vt:lpstr>
      <vt:lpstr>IF</vt:lpstr>
      <vt:lpstr>IsNumber &amp; TRIM</vt:lpstr>
      <vt:lpstr>SubTotal</vt:lpstr>
      <vt:lpstr>COUNTIFS</vt:lpstr>
      <vt:lpstr>SUM-IFS</vt:lpstr>
      <vt:lpstr>True-False</vt:lpstr>
      <vt:lpstr>Double Unary</vt:lpstr>
      <vt:lpstr>And Or Boolean Factor</vt:lpstr>
      <vt:lpstr>DataBaseFunctions</vt:lpstr>
      <vt:lpstr>SumProduct1</vt:lpstr>
      <vt:lpstr> SumProduct2</vt:lpstr>
      <vt:lpstr> SumProduct3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des h</cp:lastModifiedBy>
  <dcterms:created xsi:type="dcterms:W3CDTF">2022-06-13T10:17:23Z</dcterms:created>
  <dcterms:modified xsi:type="dcterms:W3CDTF">2024-01-03T16:35:52Z</dcterms:modified>
</cp:coreProperties>
</file>