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Desca Winta Harefa\Excel &amp; SQL_Talentclass\Sesi 1\"/>
    </mc:Choice>
  </mc:AlternateContent>
  <xr:revisionPtr revIDLastSave="0" documentId="8_{27C85413-1F0E-4DF2-91BC-7245417301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gsi Dasar Statistik" sheetId="2" r:id="rId1"/>
    <sheet name="Trim" sheetId="3" r:id="rId2"/>
    <sheet name="Mid" sheetId="5" r:id="rId3"/>
    <sheet name="Left &amp; Right" sheetId="6" r:id="rId4"/>
    <sheet name="Rand &amp; Rank" sheetId="7" r:id="rId5"/>
    <sheet name="Upper &amp; Lower" sheetId="10" r:id="rId6"/>
    <sheet name="Concatenate" sheetId="13" r:id="rId7"/>
    <sheet name="AND OR" sheetId="11" r:id="rId8"/>
    <sheet name="DatedIf" sheetId="14" r:id="rId9"/>
    <sheet name="Count" sheetId="8" r:id="rId10"/>
    <sheet name="CountIf" sheetId="9" r:id="rId11"/>
    <sheet name="IF" sheetId="12" r:id="rId12"/>
    <sheet name="SumIf" sheetId="15" r:id="rId13"/>
    <sheet name="Latihan" sheetId="16" r:id="rId14"/>
  </sheets>
  <definedNames>
    <definedName name="_xlnm._FilterDatabase" localSheetId="10" hidden="1">CountIf!$B$2:$E$47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9" l="1"/>
  <c r="B3" i="7"/>
  <c r="E3" i="5"/>
  <c r="F3" i="6"/>
  <c r="E3" i="6"/>
  <c r="F3" i="3"/>
  <c r="F9" i="3"/>
  <c r="E7" i="2"/>
  <c r="E3" i="2"/>
  <c r="E5" i="2"/>
  <c r="P10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3" i="16"/>
  <c r="P8" i="16"/>
  <c r="P6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3" i="16"/>
  <c r="G3" i="16" a="1"/>
  <c r="G3" i="16" s="1"/>
  <c r="F3" i="16" a="1"/>
  <c r="F3" i="16" s="1"/>
  <c r="J11" i="15"/>
  <c r="J9" i="15"/>
  <c r="J7" i="15"/>
  <c r="J5" i="15"/>
  <c r="K3" i="12"/>
  <c r="L3" i="12" s="1"/>
  <c r="F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L22" i="12" s="1"/>
  <c r="K23" i="12"/>
  <c r="K24" i="12"/>
  <c r="K25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E3" i="12"/>
  <c r="R5" i="9"/>
  <c r="K9" i="9"/>
  <c r="K7" i="9"/>
  <c r="H7" i="9"/>
  <c r="H5" i="9"/>
  <c r="E4" i="8"/>
  <c r="J4" i="14"/>
  <c r="J5" i="14"/>
  <c r="J6" i="14"/>
  <c r="J7" i="14"/>
  <c r="J8" i="14"/>
  <c r="J9" i="14"/>
  <c r="J10" i="14"/>
  <c r="J11" i="14"/>
  <c r="J12" i="14"/>
  <c r="J13" i="14"/>
  <c r="J14" i="14"/>
  <c r="J3" i="14"/>
  <c r="O4" i="11"/>
  <c r="O5" i="11"/>
  <c r="O6" i="11"/>
  <c r="O7" i="11"/>
  <c r="O8" i="11"/>
  <c r="O9" i="11"/>
  <c r="O10" i="11"/>
  <c r="O11" i="11"/>
  <c r="O12" i="11"/>
  <c r="O13" i="11"/>
  <c r="O14" i="11"/>
  <c r="O3" i="11"/>
  <c r="N4" i="11"/>
  <c r="N5" i="11"/>
  <c r="N6" i="11"/>
  <c r="N7" i="11"/>
  <c r="N8" i="11"/>
  <c r="N9" i="11"/>
  <c r="N10" i="11"/>
  <c r="N11" i="11"/>
  <c r="N12" i="11"/>
  <c r="N13" i="11"/>
  <c r="N14" i="11"/>
  <c r="N3" i="11"/>
  <c r="F4" i="11"/>
  <c r="F5" i="11"/>
  <c r="F6" i="11"/>
  <c r="F7" i="11"/>
  <c r="F8" i="11"/>
  <c r="F9" i="11"/>
  <c r="F10" i="11"/>
  <c r="F11" i="11"/>
  <c r="F12" i="11"/>
  <c r="F13" i="11"/>
  <c r="F14" i="11"/>
  <c r="F3" i="11"/>
  <c r="E4" i="11"/>
  <c r="E5" i="11"/>
  <c r="E6" i="11"/>
  <c r="E7" i="11"/>
  <c r="E8" i="11"/>
  <c r="E9" i="11"/>
  <c r="E10" i="11"/>
  <c r="E11" i="11"/>
  <c r="E12" i="11"/>
  <c r="E13" i="11"/>
  <c r="E14" i="11"/>
  <c r="E3" i="11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K4" i="10"/>
  <c r="K5" i="10"/>
  <c r="K6" i="10"/>
  <c r="K7" i="10"/>
  <c r="K8" i="10"/>
  <c r="K9" i="10"/>
  <c r="K10" i="10"/>
  <c r="K3" i="10"/>
  <c r="E4" i="10"/>
  <c r="E5" i="10"/>
  <c r="E6" i="10"/>
  <c r="E7" i="10"/>
  <c r="E8" i="10"/>
  <c r="E9" i="10"/>
  <c r="E10" i="10"/>
  <c r="E3" i="10"/>
  <c r="D4" i="10"/>
  <c r="D5" i="10"/>
  <c r="D6" i="10"/>
  <c r="D7" i="10"/>
  <c r="D8" i="10"/>
  <c r="D9" i="10"/>
  <c r="D10" i="10"/>
  <c r="D3" i="10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F4" i="6"/>
  <c r="F5" i="6"/>
  <c r="F6" i="6"/>
  <c r="F7" i="6"/>
  <c r="F8" i="6"/>
  <c r="F9" i="6"/>
  <c r="F10" i="6"/>
  <c r="F11" i="6"/>
  <c r="F12" i="6"/>
  <c r="F13" i="6"/>
  <c r="F14" i="6"/>
  <c r="F15" i="6"/>
  <c r="E4" i="6"/>
  <c r="E5" i="6"/>
  <c r="E6" i="6"/>
  <c r="E7" i="6"/>
  <c r="E8" i="6"/>
  <c r="E9" i="6"/>
  <c r="E10" i="6"/>
  <c r="E11" i="6"/>
  <c r="E12" i="6"/>
  <c r="E13" i="6"/>
  <c r="E14" i="6"/>
  <c r="E15" i="6"/>
  <c r="K3" i="5"/>
  <c r="F4" i="5"/>
  <c r="F5" i="5"/>
  <c r="F6" i="5"/>
  <c r="F7" i="5"/>
  <c r="F8" i="5"/>
  <c r="F9" i="5"/>
  <c r="F10" i="5"/>
  <c r="F11" i="5"/>
  <c r="F12" i="5"/>
  <c r="F13" i="5"/>
  <c r="F14" i="5"/>
  <c r="F15" i="5"/>
  <c r="F3" i="5"/>
  <c r="E4" i="5"/>
  <c r="E5" i="5"/>
  <c r="E6" i="5"/>
  <c r="E7" i="5"/>
  <c r="E8" i="5"/>
  <c r="E9" i="5"/>
  <c r="E10" i="5"/>
  <c r="E11" i="5"/>
  <c r="E12" i="5"/>
  <c r="E13" i="5"/>
  <c r="E14" i="5"/>
  <c r="E15" i="5"/>
  <c r="G4" i="3"/>
  <c r="G5" i="3"/>
  <c r="G6" i="3"/>
  <c r="G7" i="3"/>
  <c r="G8" i="3"/>
  <c r="G9" i="3"/>
  <c r="G10" i="3"/>
  <c r="G11" i="3"/>
  <c r="G12" i="3"/>
  <c r="G13" i="3"/>
  <c r="G14" i="3"/>
  <c r="G15" i="3"/>
  <c r="G3" i="3"/>
  <c r="F13" i="3"/>
  <c r="F14" i="3"/>
  <c r="F15" i="3"/>
  <c r="F4" i="3"/>
  <c r="F5" i="3"/>
  <c r="F6" i="3"/>
  <c r="F7" i="3"/>
  <c r="F8" i="3"/>
  <c r="F10" i="3"/>
  <c r="F11" i="3"/>
  <c r="F12" i="3"/>
  <c r="E25" i="12"/>
  <c r="L25" i="12" s="1"/>
  <c r="E24" i="12"/>
  <c r="L24" i="12" s="1"/>
  <c r="E23" i="12"/>
  <c r="L23" i="12" s="1"/>
  <c r="E22" i="12"/>
  <c r="E21" i="12"/>
  <c r="L21" i="12" s="1"/>
  <c r="E20" i="12"/>
  <c r="L20" i="12" s="1"/>
  <c r="E19" i="12"/>
  <c r="L19" i="12" s="1"/>
  <c r="E18" i="12"/>
  <c r="L18" i="12" s="1"/>
  <c r="E17" i="12"/>
  <c r="L17" i="12" s="1"/>
  <c r="E16" i="12"/>
  <c r="L16" i="12" s="1"/>
  <c r="E15" i="12"/>
  <c r="L15" i="12" s="1"/>
  <c r="E14" i="12"/>
  <c r="L14" i="12" s="1"/>
  <c r="E13" i="12"/>
  <c r="L13" i="12" s="1"/>
  <c r="E12" i="12"/>
  <c r="L12" i="12" s="1"/>
  <c r="E11" i="12"/>
  <c r="L11" i="12" s="1"/>
  <c r="E10" i="12"/>
  <c r="L10" i="12" s="1"/>
  <c r="E9" i="12"/>
  <c r="L9" i="12" s="1"/>
  <c r="E8" i="12"/>
  <c r="L8" i="12" s="1"/>
  <c r="E7" i="12"/>
  <c r="L7" i="12" s="1"/>
  <c r="E6" i="12"/>
  <c r="L6" i="12" s="1"/>
  <c r="E5" i="12"/>
  <c r="L5" i="12" s="1"/>
  <c r="E4" i="12"/>
  <c r="L4" i="12" s="1"/>
  <c r="C3" i="7" l="1"/>
  <c r="C18" i="7"/>
  <c r="C14" i="7"/>
  <c r="C10" i="7"/>
  <c r="C17" i="7"/>
  <c r="C13" i="7"/>
  <c r="C9" i="7"/>
  <c r="C5" i="7"/>
  <c r="C16" i="7"/>
  <c r="C12" i="7"/>
  <c r="C8" i="7"/>
  <c r="C4" i="7"/>
  <c r="C6" i="7"/>
  <c r="C15" i="7"/>
  <c r="C11" i="7"/>
  <c r="C7" i="7"/>
  <c r="L6" i="8"/>
  <c r="L4" i="8"/>
  <c r="E6" i="8" l="1"/>
  <c r="E9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<sst xmlns="http://schemas.openxmlformats.org/spreadsheetml/2006/main" count="484" uniqueCount="213">
  <si>
    <t>Negara</t>
  </si>
  <si>
    <t>Pria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</si>
  <si>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</si>
  <si>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</si>
  <si>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</si>
  <si>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</si>
  <si>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</si>
  <si>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</si>
  <si>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</si>
  <si>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</si>
  <si>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</si>
  <si>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</si>
  <si>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</si>
  <si>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</si>
  <si>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</si>
  <si>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</si>
  <si>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</si>
  <si>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</si>
  <si>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</si>
  <si>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</si>
  <si>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</si>
  <si>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</si>
  <si>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</si>
  <si>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</si>
  <si>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</si>
  <si>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</si>
  <si>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r>
      <rPr>
        <sz val="9"/>
        <rFont val="Wingdings"/>
        <charset val="2"/>
      </rPr>
      <t>ß</t>
    </r>
    <r>
      <rPr>
        <sz val="9"/>
        <rFont val="Arial"/>
        <family val="2"/>
      </rPr>
      <t xml:space="preserve"> Mean (Rata-rata)</t>
    </r>
  </si>
  <si>
    <r>
      <rPr>
        <sz val="9"/>
        <rFont val="Wingdings"/>
        <charset val="2"/>
      </rPr>
      <t>ß</t>
    </r>
    <r>
      <rPr>
        <sz val="9"/>
        <rFont val="Arial"/>
        <family val="2"/>
      </rPr>
      <t xml:space="preserve"> Sum</t>
    </r>
  </si>
  <si>
    <r>
      <rPr>
        <sz val="9"/>
        <rFont val="Wingdings"/>
        <charset val="2"/>
      </rPr>
      <t>ß</t>
    </r>
    <r>
      <rPr>
        <sz val="9"/>
        <rFont val="Arial"/>
        <family val="2"/>
      </rPr>
      <t xml:space="preserve"> Max</t>
    </r>
  </si>
  <si>
    <r>
      <rPr>
        <sz val="9"/>
        <rFont val="Wingdings"/>
        <charset val="2"/>
      </rPr>
      <t>ß</t>
    </r>
    <r>
      <rPr>
        <sz val="9"/>
        <rFont val="Arial"/>
        <family val="2"/>
      </rPr>
      <t xml:space="preserve"> Min</t>
    </r>
  </si>
  <si>
    <t>Boleard</t>
  </si>
  <si>
    <t>Bronson</t>
  </si>
  <si>
    <t>Bond</t>
  </si>
  <si>
    <t>ID Number</t>
  </si>
  <si>
    <t>ID013261</t>
  </si>
  <si>
    <t>ID017982</t>
  </si>
  <si>
    <t>ID032145</t>
  </si>
  <si>
    <t>ID041587</t>
  </si>
  <si>
    <t>ID055750</t>
  </si>
  <si>
    <t>ID074634</t>
  </si>
  <si>
    <t>Name</t>
  </si>
  <si>
    <t xml:space="preserve">ID008540  </t>
  </si>
  <si>
    <t xml:space="preserve">ID036866  </t>
  </si>
  <si>
    <t xml:space="preserve">ID051029  </t>
  </si>
  <si>
    <t>Kendrick</t>
  </si>
  <si>
    <t>Connery</t>
  </si>
  <si>
    <t>Sym</t>
  </si>
  <si>
    <t>Cuthreal</t>
  </si>
  <si>
    <t>Caan</t>
  </si>
  <si>
    <t>Prannell</t>
  </si>
  <si>
    <t>Rommy</t>
  </si>
  <si>
    <t>ID003819</t>
  </si>
  <si>
    <t>ID008540</t>
  </si>
  <si>
    <t>ID022703</t>
  </si>
  <si>
    <t>ID027424</t>
  </si>
  <si>
    <t>ID036866</t>
  </si>
  <si>
    <t>ID051029</t>
  </si>
  <si>
    <t>Carmell</t>
  </si>
  <si>
    <t>Kidman</t>
  </si>
  <si>
    <t>ID084076</t>
  </si>
  <si>
    <t>Bissets</t>
  </si>
  <si>
    <t>Middle Name</t>
  </si>
  <si>
    <t>Nama</t>
  </si>
  <si>
    <t>Setya Budi Darmawan</t>
  </si>
  <si>
    <t>Left</t>
  </si>
  <si>
    <t>Right</t>
  </si>
  <si>
    <t>Usia Karyawan</t>
  </si>
  <si>
    <t>Karyawan Tertua</t>
  </si>
  <si>
    <r>
      <rPr>
        <sz val="9"/>
        <rFont val="Wingdings"/>
        <charset val="2"/>
      </rPr>
      <t>ß</t>
    </r>
    <r>
      <rPr>
        <sz val="9"/>
        <rFont val="Arial"/>
        <family val="2"/>
      </rPr>
      <t xml:space="preserve"> Count Name</t>
    </r>
  </si>
  <si>
    <t>Umur</t>
  </si>
  <si>
    <r>
      <rPr>
        <sz val="9"/>
        <rFont val="Wingdings"/>
        <charset val="2"/>
      </rPr>
      <t>ß</t>
    </r>
    <r>
      <rPr>
        <sz val="9"/>
        <rFont val="Arial"/>
        <family val="2"/>
      </rPr>
      <t xml:space="preserve"> Count Umur</t>
    </r>
  </si>
  <si>
    <t>No</t>
  </si>
  <si>
    <t>Year</t>
  </si>
  <si>
    <t>Items</t>
  </si>
  <si>
    <t>Quantity</t>
  </si>
  <si>
    <t>Sarikaya</t>
  </si>
  <si>
    <t>Strawberry</t>
  </si>
  <si>
    <t>Mocca</t>
  </si>
  <si>
    <t>Cranberry</t>
  </si>
  <si>
    <t>Vanilla</t>
  </si>
  <si>
    <t>Peanut Butter</t>
  </si>
  <si>
    <t>Chocolate</t>
  </si>
  <si>
    <t>Rum</t>
  </si>
  <si>
    <r>
      <rPr>
        <sz val="9"/>
        <rFont val="Wingdings"/>
        <charset val="2"/>
      </rPr>
      <t>ß</t>
    </r>
    <r>
      <rPr>
        <sz val="9"/>
        <rFont val="Arial"/>
        <family val="2"/>
      </rPr>
      <t xml:space="preserve"> Count Item</t>
    </r>
  </si>
  <si>
    <r>
      <rPr>
        <sz val="9"/>
        <rFont val="Wingdings"/>
        <charset val="2"/>
      </rPr>
      <t>ß</t>
    </r>
    <r>
      <rPr>
        <sz val="9"/>
        <rFont val="Arial"/>
        <family val="2"/>
      </rPr>
      <t xml:space="preserve"> Count Quantity</t>
    </r>
  </si>
  <si>
    <r>
      <rPr>
        <sz val="9"/>
        <rFont val="Wingdings"/>
        <charset val="2"/>
      </rPr>
      <t>ß</t>
    </r>
    <r>
      <rPr>
        <sz val="9"/>
        <rFont val="Arial"/>
        <family val="2"/>
      </rPr>
      <t xml:space="preserve"> Vanilla</t>
    </r>
  </si>
  <si>
    <t>CountIf</t>
  </si>
  <si>
    <r>
      <rPr>
        <sz val="9"/>
        <rFont val="Wingdings"/>
        <charset val="2"/>
      </rPr>
      <t>ß</t>
    </r>
    <r>
      <rPr>
        <sz val="9"/>
        <rFont val="Arial"/>
        <family val="2"/>
      </rPr>
      <t xml:space="preserve"> 2014</t>
    </r>
  </si>
  <si>
    <r>
      <rPr>
        <sz val="9"/>
        <rFont val="Wingdings"/>
        <charset val="2"/>
      </rPr>
      <t>ß</t>
    </r>
    <r>
      <rPr>
        <sz val="9"/>
        <rFont val="Arial"/>
        <family val="2"/>
      </rPr>
      <t xml:space="preserve"> Quantity diatas 50</t>
    </r>
  </si>
  <si>
    <t>Penjualan Strawberry pada tahun 2016</t>
  </si>
  <si>
    <t>Huruf Kapital</t>
  </si>
  <si>
    <t>Huruf Kecil</t>
  </si>
  <si>
    <t>SariKaya</t>
  </si>
  <si>
    <t>strAWbeRry</t>
  </si>
  <si>
    <t>MoCCa</t>
  </si>
  <si>
    <t>CraNbeRry</t>
  </si>
  <si>
    <t>vaNiLLa</t>
  </si>
  <si>
    <t>PeaNut ButTer</t>
  </si>
  <si>
    <t>ChocOLate</t>
  </si>
  <si>
    <t>rUm</t>
  </si>
  <si>
    <t>Sales</t>
  </si>
  <si>
    <t>Buah</t>
  </si>
  <si>
    <t>Jill</t>
  </si>
  <si>
    <t>Pepaya</t>
  </si>
  <si>
    <t>Robert</t>
  </si>
  <si>
    <t>Penelope</t>
  </si>
  <si>
    <t>Pisang</t>
  </si>
  <si>
    <t>Mangga</t>
  </si>
  <si>
    <t>Jeruk</t>
  </si>
  <si>
    <t>Sandy</t>
  </si>
  <si>
    <t>Tom</t>
  </si>
  <si>
    <t>Durian</t>
  </si>
  <si>
    <t>AND</t>
  </si>
  <si>
    <t>OR</t>
  </si>
  <si>
    <t>Budi</t>
  </si>
  <si>
    <t>Agus</t>
  </si>
  <si>
    <t>Dewi</t>
  </si>
  <si>
    <t>Susi</t>
  </si>
  <si>
    <t>Tono</t>
  </si>
  <si>
    <t>Romi</t>
  </si>
  <si>
    <t>Tomi</t>
  </si>
  <si>
    <t>Dewa</t>
  </si>
  <si>
    <t>Sinta</t>
  </si>
  <si>
    <t>Bagus</t>
  </si>
  <si>
    <t>Inna</t>
  </si>
  <si>
    <t>Tahap 1</t>
  </si>
  <si>
    <t>Tahap 2</t>
  </si>
  <si>
    <t>Gagal</t>
  </si>
  <si>
    <t>Lulus</t>
  </si>
  <si>
    <t>And</t>
  </si>
  <si>
    <t>Or</t>
  </si>
  <si>
    <t>P  I  C</t>
  </si>
  <si>
    <t>Fely</t>
  </si>
  <si>
    <t>Brittany</t>
  </si>
  <si>
    <t>Andy</t>
  </si>
  <si>
    <t>Cathy</t>
  </si>
  <si>
    <t>Chloe</t>
  </si>
  <si>
    <t>Leo</t>
  </si>
  <si>
    <t>Ronny</t>
  </si>
  <si>
    <t>Frederic</t>
  </si>
  <si>
    <t>Products</t>
  </si>
  <si>
    <t>Milk</t>
  </si>
  <si>
    <t>Peanuts</t>
  </si>
  <si>
    <t>Fruits</t>
  </si>
  <si>
    <t>Pencils</t>
  </si>
  <si>
    <t>Water</t>
  </si>
  <si>
    <t>Bags</t>
  </si>
  <si>
    <t>Furnitures</t>
  </si>
  <si>
    <t>Transactions</t>
  </si>
  <si>
    <t>Mencapai Target:</t>
  </si>
  <si>
    <t>&gt;15.000</t>
  </si>
  <si>
    <t>Product</t>
  </si>
  <si>
    <t>Air Bus</t>
  </si>
  <si>
    <t>Boeing</t>
  </si>
  <si>
    <t>A360</t>
  </si>
  <si>
    <t>767</t>
  </si>
  <si>
    <t>A340</t>
  </si>
  <si>
    <t>A350</t>
  </si>
  <si>
    <t>A330</t>
  </si>
  <si>
    <t>737</t>
  </si>
  <si>
    <t>727</t>
  </si>
  <si>
    <t>747</t>
  </si>
  <si>
    <t>A310</t>
  </si>
  <si>
    <t>A380</t>
  </si>
  <si>
    <t>757</t>
  </si>
  <si>
    <t>A370</t>
  </si>
  <si>
    <t>710</t>
  </si>
  <si>
    <t>Type</t>
  </si>
  <si>
    <t>Company</t>
  </si>
  <si>
    <t>Tanggal Lahir</t>
  </si>
  <si>
    <t>Kandidat</t>
  </si>
  <si>
    <t>Tanggal Hari Ini:</t>
  </si>
  <si>
    <t>Umur Kandidat</t>
  </si>
  <si>
    <t>Jumlah total transaksi</t>
  </si>
  <si>
    <t>Jumlah transaksi Susu saja</t>
  </si>
  <si>
    <t>Jumlah transaksi Buah saja</t>
  </si>
  <si>
    <t>Jumlah transaksi Susu yang di jual oleh Cathy</t>
  </si>
  <si>
    <t>Score Tes Tahap 1</t>
  </si>
  <si>
    <t>Score Tes Tahap 2</t>
  </si>
  <si>
    <t>Ima</t>
  </si>
  <si>
    <t>Mira</t>
  </si>
  <si>
    <t>Vita</t>
  </si>
  <si>
    <t>Alfi</t>
  </si>
  <si>
    <t>Joko</t>
  </si>
  <si>
    <t>Mia</t>
  </si>
  <si>
    <t>Evi</t>
  </si>
  <si>
    <t>Dwi</t>
  </si>
  <si>
    <t>Rata-rata Nilai</t>
  </si>
  <si>
    <t>Banyaknya kandidat Lulus</t>
  </si>
  <si>
    <t>Nama Sales Susu</t>
  </si>
  <si>
    <t>Target Achived/Tidak</t>
  </si>
  <si>
    <t>Sales Susu Target Achived</t>
  </si>
  <si>
    <t>Kriteria Lulus Tes Nilai diatas 70</t>
  </si>
  <si>
    <t>Ranking Kelulusan</t>
  </si>
  <si>
    <t xml:space="preserve">Connery  </t>
  </si>
  <si>
    <t xml:space="preserve">   ID017982</t>
  </si>
  <si>
    <t xml:space="preserve">   ID003819</t>
  </si>
  <si>
    <t xml:space="preserve">   ID041587</t>
  </si>
  <si>
    <t xml:space="preserve">   Boleard</t>
  </si>
  <si>
    <t xml:space="preserve">   Cuthreal  </t>
  </si>
  <si>
    <t xml:space="preserve">   Kidman</t>
  </si>
  <si>
    <t xml:space="preserve">   Bond</t>
  </si>
  <si>
    <t>Nilai tertinggi</t>
  </si>
  <si>
    <t>Nilai terendah</t>
  </si>
  <si>
    <t>Status Score Tes Tahap 1</t>
  </si>
  <si>
    <t>Status Score Tes Tahap 2</t>
  </si>
  <si>
    <t>Status Lulus Tes 1 &amp; 2</t>
  </si>
  <si>
    <t>&lt;&lt;     Menghilangkan spasi yang berlebihan</t>
  </si>
  <si>
    <t>&lt;&lt;     Membuat Nilai secara Random / acak, lalu memberikan ranking nilai secara descending</t>
  </si>
  <si>
    <t>&lt;&lt;   Menggabungkan beberapa sel menjadi satu sel</t>
  </si>
  <si>
    <t xml:space="preserve">    &lt;&lt; Menghitung umur sesuai tgl yg telah ditetapkan</t>
  </si>
  <si>
    <t xml:space="preserve">   &lt;&lt; Menghitung jumlah nama dan umur</t>
  </si>
  <si>
    <t>&lt;&lt; Menghitung jumlah item, tahun dan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</si>
</sst>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-* #,##0.0_-;\-* #,##0.0_-;_-* &quot;-&quot;??_-;_-@_-"/>
    <numFmt numFmtId="167" formatCode="_-* #,##0_-;\-* #,##0_-;_-* &quot;-&quot;??_-;_-@_-"/>
    <numFmt numFmtId="168" formatCode="_(* #,##0_);_(* \(#,##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name val="Wingdings"/>
      <charset val="2"/>
    </font>
    <font>
      <sz val="9"/>
      <name val="Arial"/>
      <family val="2"/>
      <charset val="2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0" fontId="4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49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1" xfId="0" applyNumberFormat="1" applyBorder="1"/>
    <xf numFmtId="166" fontId="4" fillId="3" borderId="1" xfId="1" applyNumberFormat="1" applyFont="1" applyFill="1" applyBorder="1"/>
    <xf numFmtId="0" fontId="5" fillId="4" borderId="0" xfId="2" applyFont="1" applyFill="1"/>
    <xf numFmtId="0" fontId="4" fillId="4" borderId="0" xfId="2" applyFont="1" applyFill="1"/>
    <xf numFmtId="167" fontId="4" fillId="3" borderId="1" xfId="1" applyNumberFormat="1" applyFont="1" applyFill="1" applyBorder="1"/>
    <xf numFmtId="0" fontId="7" fillId="4" borderId="0" xfId="2" applyFont="1" applyFill="1"/>
    <xf numFmtId="3" fontId="0" fillId="0" borderId="0" xfId="0" applyNumberFormat="1"/>
    <xf numFmtId="0" fontId="2" fillId="2" borderId="1" xfId="3" applyFont="1" applyFill="1" applyBorder="1" applyAlignment="1">
      <alignment horizontal="center"/>
    </xf>
    <xf numFmtId="0" fontId="1" fillId="0" borderId="1" xfId="3" applyBorder="1"/>
    <xf numFmtId="0" fontId="0" fillId="0" borderId="1" xfId="3" applyFont="1" applyBorder="1"/>
    <xf numFmtId="0" fontId="0" fillId="3" borderId="1" xfId="3" applyFont="1" applyFill="1" applyBorder="1"/>
    <xf numFmtId="0" fontId="8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2" fillId="2" borderId="2" xfId="0" applyFont="1" applyFill="1" applyBorder="1" applyAlignment="1">
      <alignment horizontal="center"/>
    </xf>
    <xf numFmtId="0" fontId="0" fillId="0" borderId="1" xfId="0" applyFill="1" applyBorder="1"/>
    <xf numFmtId="0" fontId="10" fillId="2" borderId="3" xfId="2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left" vertical="center" indent="1"/>
    </xf>
    <xf numFmtId="0" fontId="11" fillId="0" borderId="4" xfId="2" applyFont="1" applyFill="1" applyBorder="1" applyAlignment="1">
      <alignment horizontal="left" vertical="center" indent="1"/>
    </xf>
    <xf numFmtId="168" fontId="10" fillId="2" borderId="5" xfId="6" applyNumberFormat="1" applyFont="1" applyFill="1" applyBorder="1" applyAlignment="1">
      <alignment horizontal="center" vertical="center"/>
    </xf>
    <xf numFmtId="164" fontId="11" fillId="0" borderId="1" xfId="5" applyFont="1" applyFill="1" applyBorder="1" applyAlignment="1">
      <alignment horizontal="left" vertical="center" indent="1"/>
    </xf>
    <xf numFmtId="164" fontId="11" fillId="0" borderId="4" xfId="5" applyFont="1" applyFill="1" applyBorder="1" applyAlignment="1">
      <alignment horizontal="left" vertical="center" indent="1"/>
    </xf>
    <xf numFmtId="0" fontId="9" fillId="3" borderId="0" xfId="0" applyFont="1" applyFill="1"/>
    <xf numFmtId="164" fontId="11" fillId="3" borderId="1" xfId="5" applyFont="1" applyFill="1" applyBorder="1" applyAlignment="1">
      <alignment horizontal="left" vertical="center" indent="1"/>
    </xf>
    <xf numFmtId="0" fontId="0" fillId="0" borderId="0" xfId="0" applyBorder="1"/>
    <xf numFmtId="0" fontId="2" fillId="6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1" fontId="0" fillId="3" borderId="1" xfId="0" applyNumberFormat="1" applyFill="1" applyBorder="1"/>
    <xf numFmtId="14" fontId="9" fillId="3" borderId="0" xfId="0" applyNumberFormat="1" applyFont="1" applyFill="1"/>
    <xf numFmtId="168" fontId="12" fillId="3" borderId="1" xfId="6" applyNumberFormat="1" applyFont="1" applyFill="1" applyBorder="1" applyAlignment="1">
      <alignment horizontal="left" vertical="center"/>
    </xf>
    <xf numFmtId="168" fontId="12" fillId="0" borderId="0" xfId="6" applyNumberFormat="1" applyFont="1" applyAlignment="1">
      <alignment horizontal="left"/>
    </xf>
    <xf numFmtId="0" fontId="13" fillId="0" borderId="0" xfId="0" applyFont="1"/>
    <xf numFmtId="0" fontId="14" fillId="0" borderId="0" xfId="2" applyFont="1" applyAlignment="1">
      <alignment horizontal="right" vertical="center"/>
    </xf>
    <xf numFmtId="0" fontId="14" fillId="0" borderId="0" xfId="2" applyFont="1" applyAlignment="1">
      <alignment horizontal="right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0" borderId="0" xfId="0" applyFont="1" applyAlignment="1">
      <alignment horizontal="right"/>
    </xf>
    <xf numFmtId="0" fontId="0" fillId="3" borderId="0" xfId="0" applyFill="1"/>
    <xf numFmtId="0" fontId="0" fillId="0" borderId="1" xfId="3" applyFont="1" applyBorder="1" applyAlignment="1">
      <alignment horizontal="left" vertical="center"/>
    </xf>
    <xf numFmtId="0" fontId="1" fillId="0" borderId="1" xfId="3" applyBorder="1" applyAlignment="1">
      <alignment horizontal="left" vertical="center"/>
    </xf>
  </cellXfs>
  <cellStyles count="7">
    <cellStyle name="Comma" xfId="1" builtinId="3"/>
    <cellStyle name="Comma [0]" xfId="5" builtinId="6"/>
    <cellStyle name="Comma 2 2" xfId="6" xr:uid="{00000000-0005-0000-0000-000002000000}"/>
    <cellStyle name="Comma 9" xfId="4" xr:uid="{00000000-0005-0000-0000-000003000000}"/>
    <cellStyle name="Normal" xfId="0" builtinId="0"/>
    <cellStyle name="Normal 11" xfId="3" xr:uid="{00000000-0005-0000-0000-000005000000}"/>
    <cellStyle name="Normal 2 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209550</xdr:colOff>
      <xdr:row>1</xdr:row>
      <xdr:rowOff>57150</xdr:rowOff>
    </xdr:from>
    <xdr:to>
      <xdr:col>18</xdr:col>
      <xdr:colOff>132826</xdr:colOff>
      <xdr:row>20</xdr:row>
      <xdr:rowOff>94793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3375" y="247650"/>
          <a:ext cx="4190476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6"/>
  <sheetViews>
    <sheetView showGridLines="0" tabSelected="1" zoomScale="130" zoomScaleNormal="130" workbookViewId="0">
      <selection activeCell="E9" sqref="E9"/>
    </sheetView>
  </sheetViews>
  <sheetFormatPr defaultRowHeight="14.4"/>
  <cols>
    <col min="2" max="2" width="22.6640625" bestFit="1" customWidth="1"/>
    <col min="3" max="3" width="9.109375" customWidth="1"/>
  </cols>
  <sheetData>
    <row r="2" spans="2:8">
      <c r="B2" s="1" t="s">
        <v>0</v>
      </c>
      <c r="C2" s="1" t="s">
        <v>1</v>
      </c>
    </row>
    <row r="3" spans="2:8">
      <c r="B3" s="2" t="s">
        <v>2</v>
      </c>
      <c r="C3" s="3">
        <v>163.63429655346533</v>
      </c>
      <c r="E3" s="4">
        <f>AVERAGE(C3:C26)</f>
        <v>169.04933252062708</v>
      </c>
      <c r="F3" s="5" t="s">
        <v>26</v>
      </c>
    </row>
    <row r="4" spans="2:8">
      <c r="B4" s="2" t="s">
        <v>3</v>
      </c>
      <c r="C4" s="3">
        <v>170.03548629405935</v>
      </c>
      <c r="E4" s="6"/>
      <c r="F4" s="6"/>
    </row>
    <row r="5" spans="2:8">
      <c r="B5" s="2" t="s">
        <v>4</v>
      </c>
      <c r="C5" s="3">
        <v>168.68192360297033</v>
      </c>
      <c r="E5" s="7">
        <f>SUM(C3:C26)</f>
        <v>4057.1839804950496</v>
      </c>
      <c r="F5" s="8" t="s">
        <v>27</v>
      </c>
      <c r="H5" s="9"/>
    </row>
    <row r="6" spans="2:8">
      <c r="B6" s="2" t="s">
        <v>5</v>
      </c>
      <c r="C6" s="3">
        <v>172.850138680198</v>
      </c>
    </row>
    <row r="7" spans="2:8">
      <c r="B7" s="2" t="s">
        <v>6</v>
      </c>
      <c r="C7" s="3">
        <v>170.23622808415837</v>
      </c>
      <c r="E7" s="7">
        <f>MAX(C3:C26)</f>
        <v>176.00826587920795</v>
      </c>
      <c r="F7" s="8" t="s">
        <v>28</v>
      </c>
    </row>
    <row r="8" spans="2:8">
      <c r="B8" s="2" t="s">
        <v>7</v>
      </c>
      <c r="C8" s="3">
        <v>166.97080772079201</v>
      </c>
    </row>
    <row r="9" spans="2:8">
      <c r="B9" s="2" t="s">
        <v>8</v>
      </c>
      <c r="C9" s="3">
        <v>168.94254137227725</v>
      </c>
      <c r="E9" s="7">
        <f>MIN(C3:C26)</f>
        <v>162.14962482574256</v>
      </c>
      <c r="F9" s="8" t="s">
        <v>29</v>
      </c>
    </row>
    <row r="10" spans="2:8">
      <c r="B10" s="2" t="s">
        <v>9</v>
      </c>
      <c r="C10" s="3">
        <v>169.55213808514856</v>
      </c>
    </row>
    <row r="11" spans="2:8">
      <c r="B11" s="2" t="s">
        <v>10</v>
      </c>
      <c r="C11" s="3">
        <v>168.88156478514858</v>
      </c>
    </row>
    <row r="12" spans="2:8">
      <c r="B12" s="2" t="s">
        <v>11</v>
      </c>
      <c r="C12" s="3">
        <v>174.86549440594061</v>
      </c>
    </row>
    <row r="13" spans="2:8">
      <c r="B13" s="2" t="s">
        <v>12</v>
      </c>
      <c r="C13" s="3">
        <v>174.42429159009896</v>
      </c>
    </row>
    <row r="14" spans="2:8">
      <c r="B14" s="2" t="s">
        <v>13</v>
      </c>
      <c r="C14" s="3">
        <v>168.91607801089106</v>
      </c>
    </row>
    <row r="15" spans="2:8">
      <c r="B15" s="2" t="s">
        <v>14</v>
      </c>
      <c r="C15" s="3">
        <v>168.96887342475259</v>
      </c>
    </row>
    <row r="16" spans="2:8">
      <c r="B16" s="2" t="s">
        <v>15</v>
      </c>
      <c r="C16" s="3">
        <v>164.67616500792087</v>
      </c>
    </row>
    <row r="17" spans="2:3">
      <c r="B17" s="2" t="s">
        <v>16</v>
      </c>
      <c r="C17" s="3">
        <v>162.14962482574256</v>
      </c>
    </row>
    <row r="18" spans="2:3">
      <c r="B18" s="2" t="s">
        <v>17</v>
      </c>
      <c r="C18" s="3">
        <v>172.06374737227733</v>
      </c>
    </row>
    <row r="19" spans="2:3">
      <c r="B19" s="2" t="s">
        <v>18</v>
      </c>
      <c r="C19" s="3">
        <v>173.56767895544556</v>
      </c>
    </row>
    <row r="20" spans="2:3">
      <c r="B20" s="2" t="s">
        <v>19</v>
      </c>
      <c r="C20" s="3">
        <v>174.19904609306937</v>
      </c>
    </row>
    <row r="21" spans="2:3">
      <c r="B21" s="2" t="s">
        <v>20</v>
      </c>
      <c r="C21" s="3">
        <v>165.34910630792078</v>
      </c>
    </row>
    <row r="22" spans="2:3">
      <c r="B22" s="2" t="s">
        <v>21</v>
      </c>
      <c r="C22" s="3">
        <v>167.62566367821782</v>
      </c>
    </row>
    <row r="23" spans="2:3">
      <c r="B23" s="2" t="s">
        <v>22</v>
      </c>
      <c r="C23" s="3">
        <v>168.94606473168321</v>
      </c>
    </row>
    <row r="24" spans="2:3">
      <c r="B24" s="2" t="s">
        <v>23</v>
      </c>
      <c r="C24" s="3">
        <v>162.87556855346537</v>
      </c>
    </row>
    <row r="25" spans="2:3">
      <c r="B25" s="2" t="s">
        <v>24</v>
      </c>
      <c r="C25" s="3">
        <v>162.76318648019799</v>
      </c>
    </row>
    <row r="26" spans="2:3">
      <c r="B26" s="2" t="s">
        <v>25</v>
      </c>
      <c r="C26" s="3">
        <v>176.00826587920795</v>
      </c>
    </row>
  </sheetData>
  <sheetProtection algorithmName="SHA-512" hashValue="IPx255qfMxmFTm1PBN3S4yDCwiRfYyMGyyu+mhToX91kIVTCB+Zf5jFOIUHvnxNh24kOuX0uAjjB1c0VUKOupA==" saltValue="Ox8Lu07UmUrBAL3hP0/7V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5"/>
  <sheetViews>
    <sheetView showGridLines="0" workbookViewId="0">
      <selection activeCell="E27" sqref="E27"/>
    </sheetView>
  </sheetViews>
  <sheetFormatPr defaultRowHeight="14.4"/>
  <cols>
    <col min="2" max="2" width="10.5546875" bestFit="1" customWidth="1"/>
    <col min="3" max="3" width="15.88671875" customWidth="1"/>
    <col min="6" max="7" width="13.44140625" customWidth="1"/>
  </cols>
  <sheetData>
    <row r="2" spans="2:9">
      <c r="B2" s="10" t="s">
        <v>33</v>
      </c>
      <c r="C2" s="10" t="s">
        <v>61</v>
      </c>
      <c r="F2" s="10"/>
      <c r="G2" s="10"/>
    </row>
    <row r="3" spans="2:9">
      <c r="B3" s="47" t="s">
        <v>196</v>
      </c>
      <c r="C3" s="48" t="s">
        <v>44</v>
      </c>
      <c r="F3" s="13" t="str">
        <f t="shared" ref="F3:F15" si="0">TRIM(B3)</f>
        <v>ID003819</v>
      </c>
      <c r="G3" s="13" t="str">
        <f>TRIM(C3)</f>
        <v>Kendrick</v>
      </c>
    </row>
    <row r="4" spans="2:9">
      <c r="B4" s="47" t="s">
        <v>41</v>
      </c>
      <c r="C4" s="47" t="s">
        <v>198</v>
      </c>
      <c r="F4" s="13" t="str">
        <f t="shared" si="0"/>
        <v>ID008540</v>
      </c>
      <c r="G4" s="13" t="str">
        <f t="shared" ref="G4:G15" si="1">TRIM(C4)</f>
        <v>Boleard</v>
      </c>
    </row>
    <row r="5" spans="2:9">
      <c r="B5" s="47" t="s">
        <v>34</v>
      </c>
      <c r="C5" s="47" t="s">
        <v>194</v>
      </c>
      <c r="F5" s="13" t="str">
        <f t="shared" si="0"/>
        <v>ID013261</v>
      </c>
      <c r="G5" s="13" t="str">
        <f t="shared" si="1"/>
        <v>Connery</v>
      </c>
      <c r="I5" t="s">
        <v>207</v>
      </c>
    </row>
    <row r="6" spans="2:9">
      <c r="B6" s="47" t="s">
        <v>195</v>
      </c>
      <c r="C6" s="47" t="s">
        <v>31</v>
      </c>
      <c r="F6" s="13" t="str">
        <f t="shared" si="0"/>
        <v>ID017982</v>
      </c>
      <c r="G6" s="13" t="str">
        <f t="shared" si="1"/>
        <v>Bronson</v>
      </c>
    </row>
    <row r="7" spans="2:9">
      <c r="B7" s="47" t="s">
        <v>53</v>
      </c>
      <c r="C7" s="47" t="s">
        <v>46</v>
      </c>
      <c r="F7" s="13" t="str">
        <f t="shared" si="0"/>
        <v>ID022703</v>
      </c>
      <c r="G7" s="13" t="str">
        <f t="shared" si="1"/>
        <v>Sym</v>
      </c>
    </row>
    <row r="8" spans="2:9">
      <c r="B8" s="47" t="s">
        <v>54</v>
      </c>
      <c r="C8" s="47" t="s">
        <v>199</v>
      </c>
      <c r="F8" s="13" t="str">
        <f t="shared" si="0"/>
        <v>ID027424</v>
      </c>
      <c r="G8" s="13" t="str">
        <f t="shared" si="1"/>
        <v>Cuthreal</v>
      </c>
    </row>
    <row r="9" spans="2:9">
      <c r="B9" s="47" t="s">
        <v>36</v>
      </c>
      <c r="C9" s="47" t="s">
        <v>48</v>
      </c>
      <c r="F9" s="13" t="str">
        <f>TRIM(B9)</f>
        <v>ID032145</v>
      </c>
      <c r="G9" s="13" t="str">
        <f t="shared" si="1"/>
        <v>Caan</v>
      </c>
    </row>
    <row r="10" spans="2:9">
      <c r="B10" s="47" t="s">
        <v>42</v>
      </c>
      <c r="C10" s="47" t="s">
        <v>201</v>
      </c>
      <c r="F10" s="13" t="str">
        <f t="shared" si="0"/>
        <v>ID036866</v>
      </c>
      <c r="G10" s="13" t="str">
        <f t="shared" si="1"/>
        <v>Bond</v>
      </c>
    </row>
    <row r="11" spans="2:9">
      <c r="B11" s="47" t="s">
        <v>197</v>
      </c>
      <c r="C11" s="48" t="s">
        <v>49</v>
      </c>
      <c r="F11" s="13" t="str">
        <f t="shared" si="0"/>
        <v>ID041587</v>
      </c>
      <c r="G11" s="13" t="str">
        <f t="shared" si="1"/>
        <v>Prannell</v>
      </c>
    </row>
    <row r="12" spans="2:9">
      <c r="B12" s="47" t="s">
        <v>43</v>
      </c>
      <c r="C12" s="47" t="s">
        <v>57</v>
      </c>
      <c r="F12" s="13" t="str">
        <f t="shared" si="0"/>
        <v>ID051029</v>
      </c>
      <c r="G12" s="13" t="str">
        <f t="shared" si="1"/>
        <v>Carmell</v>
      </c>
    </row>
    <row r="13" spans="2:9">
      <c r="B13" s="47" t="s">
        <v>38</v>
      </c>
      <c r="C13" s="47" t="s">
        <v>50</v>
      </c>
      <c r="F13" s="13" t="str">
        <f>TRIM(B13)</f>
        <v>ID055750</v>
      </c>
      <c r="G13" s="13" t="str">
        <f t="shared" si="1"/>
        <v>Rommy</v>
      </c>
    </row>
    <row r="14" spans="2:9">
      <c r="B14" s="47" t="s">
        <v>39</v>
      </c>
      <c r="C14" s="47" t="s">
        <v>200</v>
      </c>
      <c r="F14" s="13" t="str">
        <f t="shared" si="0"/>
        <v>ID074634</v>
      </c>
      <c r="G14" s="13" t="str">
        <f t="shared" si="1"/>
        <v>Kidman</v>
      </c>
    </row>
    <row r="15" spans="2:9">
      <c r="B15" s="47" t="s">
        <v>59</v>
      </c>
      <c r="C15" s="47" t="s">
        <v>60</v>
      </c>
      <c r="F15" s="13" t="str">
        <f t="shared" si="0"/>
        <v>ID084076</v>
      </c>
      <c r="G15" s="13" t="str">
        <f t="shared" si="1"/>
        <v>Bissets</v>
      </c>
    </row>
  </sheetData>
  <sheetProtection algorithmName="SHA-512" hashValue="EHLkAgTfdFLd0hG3wrmqYixx6MW5VkaoG4ORp2X8vw1SI0I6zf4pi5tbK+hoUV3EUNix6LEbtQ200IL9xZiKcw==" saltValue="utEKCEeK24P0+MtHhv/Bw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5"/>
  <sheetViews>
    <sheetView showGridLines="0" workbookViewId="0">
      <selection activeCell="G15" sqref="G15"/>
    </sheetView>
  </sheetViews>
  <sheetFormatPr defaultRowHeight="14.4"/>
  <cols>
    <col min="2" max="2" width="13.44140625" customWidth="1"/>
    <col min="3" max="3" width="14.6640625" customWidth="1"/>
    <col min="5" max="6" width="15.33203125" customWidth="1"/>
    <col min="10" max="10" width="22.5546875" customWidth="1"/>
    <col min="11" max="11" width="16.109375" customWidth="1"/>
  </cols>
  <sheetData>
    <row r="2" spans="2:11">
      <c r="B2" s="10" t="s">
        <v>33</v>
      </c>
      <c r="C2" s="10" t="s">
        <v>40</v>
      </c>
      <c r="E2" s="10" t="s">
        <v>33</v>
      </c>
      <c r="F2" s="10" t="s">
        <v>40</v>
      </c>
      <c r="J2" s="10" t="s">
        <v>62</v>
      </c>
      <c r="K2" s="10" t="s">
        <v>40</v>
      </c>
    </row>
    <row r="3" spans="2:11">
      <c r="B3" s="12" t="s">
        <v>51</v>
      </c>
      <c r="C3" s="11" t="s">
        <v>44</v>
      </c>
      <c r="E3" s="12" t="str">
        <f t="shared" ref="E3:E15" si="0">MID(B3,4,3)</f>
        <v>038</v>
      </c>
      <c r="F3" s="11" t="str">
        <f>MID(C3,5,3)</f>
        <v>ric</v>
      </c>
      <c r="J3" s="12" t="s">
        <v>63</v>
      </c>
      <c r="K3" s="11" t="str">
        <f>MID(J3,7,4)</f>
        <v>Budi</v>
      </c>
    </row>
    <row r="4" spans="2:11">
      <c r="B4" s="12" t="s">
        <v>52</v>
      </c>
      <c r="C4" s="12" t="s">
        <v>30</v>
      </c>
      <c r="E4" s="12" t="str">
        <f t="shared" si="0"/>
        <v>085</v>
      </c>
      <c r="F4" s="11" t="str">
        <f t="shared" ref="F4:F15" si="1">MID(C4,5,3)</f>
        <v>ard</v>
      </c>
    </row>
    <row r="5" spans="2:11">
      <c r="B5" s="12" t="s">
        <v>34</v>
      </c>
      <c r="C5" s="12" t="s">
        <v>45</v>
      </c>
      <c r="E5" s="12" t="str">
        <f t="shared" si="0"/>
        <v>132</v>
      </c>
      <c r="F5" s="11" t="str">
        <f t="shared" si="1"/>
        <v>ery</v>
      </c>
    </row>
    <row r="6" spans="2:11">
      <c r="B6" s="12" t="s">
        <v>35</v>
      </c>
      <c r="C6" s="12" t="s">
        <v>31</v>
      </c>
      <c r="E6" s="12" t="str">
        <f t="shared" si="0"/>
        <v>179</v>
      </c>
      <c r="F6" s="11" t="str">
        <f t="shared" si="1"/>
        <v>son</v>
      </c>
    </row>
    <row r="7" spans="2:11">
      <c r="B7" s="12" t="s">
        <v>53</v>
      </c>
      <c r="C7" s="12" t="s">
        <v>46</v>
      </c>
      <c r="E7" s="12" t="str">
        <f t="shared" si="0"/>
        <v>227</v>
      </c>
      <c r="F7" s="11" t="str">
        <f t="shared" si="1"/>
        <v/>
      </c>
    </row>
    <row r="8" spans="2:11">
      <c r="B8" s="12" t="s">
        <v>54</v>
      </c>
      <c r="C8" s="12" t="s">
        <v>47</v>
      </c>
      <c r="E8" s="12" t="str">
        <f t="shared" si="0"/>
        <v>274</v>
      </c>
      <c r="F8" s="11" t="str">
        <f t="shared" si="1"/>
        <v>rea</v>
      </c>
    </row>
    <row r="9" spans="2:11">
      <c r="B9" s="12" t="s">
        <v>36</v>
      </c>
      <c r="C9" s="12" t="s">
        <v>48</v>
      </c>
      <c r="E9" s="12" t="str">
        <f t="shared" si="0"/>
        <v>321</v>
      </c>
      <c r="F9" s="11" t="str">
        <f t="shared" si="1"/>
        <v/>
      </c>
    </row>
    <row r="10" spans="2:11">
      <c r="B10" s="12" t="s">
        <v>55</v>
      </c>
      <c r="C10" s="12" t="s">
        <v>32</v>
      </c>
      <c r="E10" s="12" t="str">
        <f t="shared" si="0"/>
        <v>368</v>
      </c>
      <c r="F10" s="11" t="str">
        <f t="shared" si="1"/>
        <v/>
      </c>
    </row>
    <row r="11" spans="2:11">
      <c r="B11" s="12" t="s">
        <v>37</v>
      </c>
      <c r="C11" s="11" t="s">
        <v>49</v>
      </c>
      <c r="E11" s="12" t="str">
        <f t="shared" si="0"/>
        <v>415</v>
      </c>
      <c r="F11" s="11" t="str">
        <f t="shared" si="1"/>
        <v>nel</v>
      </c>
    </row>
    <row r="12" spans="2:11">
      <c r="B12" s="12" t="s">
        <v>56</v>
      </c>
      <c r="C12" s="12" t="s">
        <v>57</v>
      </c>
      <c r="E12" s="12" t="str">
        <f t="shared" si="0"/>
        <v>510</v>
      </c>
      <c r="F12" s="11" t="str">
        <f t="shared" si="1"/>
        <v>ell</v>
      </c>
    </row>
    <row r="13" spans="2:11">
      <c r="B13" s="12" t="s">
        <v>38</v>
      </c>
      <c r="C13" s="12" t="s">
        <v>50</v>
      </c>
      <c r="E13" s="12" t="str">
        <f t="shared" si="0"/>
        <v>557</v>
      </c>
      <c r="F13" s="11" t="str">
        <f t="shared" si="1"/>
        <v>y</v>
      </c>
    </row>
    <row r="14" spans="2:11">
      <c r="B14" s="12" t="s">
        <v>39</v>
      </c>
      <c r="C14" s="12" t="s">
        <v>58</v>
      </c>
      <c r="E14" s="12" t="str">
        <f t="shared" si="0"/>
        <v>746</v>
      </c>
      <c r="F14" s="11" t="str">
        <f t="shared" si="1"/>
        <v>an</v>
      </c>
    </row>
    <row r="15" spans="2:11">
      <c r="B15" s="12" t="s">
        <v>59</v>
      </c>
      <c r="C15" s="12" t="s">
        <v>60</v>
      </c>
      <c r="E15" s="12" t="str">
        <f t="shared" si="0"/>
        <v>840</v>
      </c>
      <c r="F15" s="11" t="str">
        <f t="shared" si="1"/>
        <v>ets</v>
      </c>
    </row>
  </sheetData>
  <sheetProtection algorithmName="SHA-512" hashValue="njF1IcC0u/gOrUMzMDKqpAwKiIdWkU9kmsDHehB6ded+J3IbMS4M6TQG6wIJqX77AwpV8Mi/jXPj6KgH41O3AA==" saltValue="lYtrGprTzb3Xk15qsmaPb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5"/>
  <sheetViews>
    <sheetView showGridLines="0" workbookViewId="0">
      <selection activeCell="F4" sqref="F4"/>
    </sheetView>
  </sheetViews>
  <sheetFormatPr defaultRowHeight="14.4"/>
  <cols>
    <col min="2" max="2" width="16.88671875" customWidth="1"/>
  </cols>
  <sheetData>
    <row r="2" spans="2:6">
      <c r="B2" s="10" t="s">
        <v>33</v>
      </c>
      <c r="E2" s="10" t="s">
        <v>64</v>
      </c>
      <c r="F2" s="10" t="s">
        <v>65</v>
      </c>
    </row>
    <row r="3" spans="2:6">
      <c r="B3" s="12" t="s">
        <v>51</v>
      </c>
      <c r="E3" s="11" t="str">
        <f>LEFT(B3,4)</f>
        <v>ID00</v>
      </c>
      <c r="F3" s="11" t="str">
        <f>RIGHT(B3,4)</f>
        <v>3819</v>
      </c>
    </row>
    <row r="4" spans="2:6">
      <c r="B4" s="12" t="s">
        <v>52</v>
      </c>
      <c r="E4" s="11" t="str">
        <f t="shared" ref="E4:E15" si="0">LEFT(B4,4)</f>
        <v>ID00</v>
      </c>
      <c r="F4" s="11" t="str">
        <f t="shared" ref="F4:F15" si="1">RIGHT(B4,4)</f>
        <v>8540</v>
      </c>
    </row>
    <row r="5" spans="2:6">
      <c r="B5" s="12" t="s">
        <v>34</v>
      </c>
      <c r="E5" s="11" t="str">
        <f t="shared" si="0"/>
        <v>ID01</v>
      </c>
      <c r="F5" s="11" t="str">
        <f t="shared" si="1"/>
        <v>3261</v>
      </c>
    </row>
    <row r="6" spans="2:6">
      <c r="B6" s="12" t="s">
        <v>35</v>
      </c>
      <c r="E6" s="11" t="str">
        <f t="shared" si="0"/>
        <v>ID01</v>
      </c>
      <c r="F6" s="11" t="str">
        <f t="shared" si="1"/>
        <v>7982</v>
      </c>
    </row>
    <row r="7" spans="2:6">
      <c r="B7" s="12" t="s">
        <v>53</v>
      </c>
      <c r="E7" s="11" t="str">
        <f t="shared" si="0"/>
        <v>ID02</v>
      </c>
      <c r="F7" s="11" t="str">
        <f t="shared" si="1"/>
        <v>2703</v>
      </c>
    </row>
    <row r="8" spans="2:6">
      <c r="B8" s="12" t="s">
        <v>54</v>
      </c>
      <c r="E8" s="11" t="str">
        <f t="shared" si="0"/>
        <v>ID02</v>
      </c>
      <c r="F8" s="11" t="str">
        <f t="shared" si="1"/>
        <v>7424</v>
      </c>
    </row>
    <row r="9" spans="2:6">
      <c r="B9" s="12" t="s">
        <v>36</v>
      </c>
      <c r="E9" s="11" t="str">
        <f t="shared" si="0"/>
        <v>ID03</v>
      </c>
      <c r="F9" s="11" t="str">
        <f t="shared" si="1"/>
        <v>2145</v>
      </c>
    </row>
    <row r="10" spans="2:6">
      <c r="B10" s="12" t="s">
        <v>55</v>
      </c>
      <c r="E10" s="11" t="str">
        <f t="shared" si="0"/>
        <v>ID03</v>
      </c>
      <c r="F10" s="11" t="str">
        <f t="shared" si="1"/>
        <v>6866</v>
      </c>
    </row>
    <row r="11" spans="2:6">
      <c r="B11" s="12" t="s">
        <v>37</v>
      </c>
      <c r="E11" s="11" t="str">
        <f t="shared" si="0"/>
        <v>ID04</v>
      </c>
      <c r="F11" s="11" t="str">
        <f t="shared" si="1"/>
        <v>1587</v>
      </c>
    </row>
    <row r="12" spans="2:6">
      <c r="B12" s="12" t="s">
        <v>56</v>
      </c>
      <c r="E12" s="11" t="str">
        <f t="shared" si="0"/>
        <v>ID05</v>
      </c>
      <c r="F12" s="11" t="str">
        <f t="shared" si="1"/>
        <v>1029</v>
      </c>
    </row>
    <row r="13" spans="2:6">
      <c r="B13" s="12" t="s">
        <v>38</v>
      </c>
      <c r="E13" s="11" t="str">
        <f t="shared" si="0"/>
        <v>ID05</v>
      </c>
      <c r="F13" s="11" t="str">
        <f t="shared" si="1"/>
        <v>5750</v>
      </c>
    </row>
    <row r="14" spans="2:6">
      <c r="B14" s="12" t="s">
        <v>39</v>
      </c>
      <c r="E14" s="11" t="str">
        <f t="shared" si="0"/>
        <v>ID07</v>
      </c>
      <c r="F14" s="11" t="str">
        <f t="shared" si="1"/>
        <v>4634</v>
      </c>
    </row>
    <row r="15" spans="2:6">
      <c r="B15" s="12" t="s">
        <v>59</v>
      </c>
      <c r="E15" s="11" t="str">
        <f t="shared" si="0"/>
        <v>ID08</v>
      </c>
      <c r="F15" s="11" t="str">
        <f t="shared" si="1"/>
        <v>4076</v>
      </c>
    </row>
  </sheetData>
  <sheetProtection algorithmName="SHA-512" hashValue="97FgzKnSr+pxX3bvdbu3CpTbKDQeBp9YXtSOwdzflVpeqrCH+8hmMltKoi+Dhu92x2VUCddH7XVLjV/jUAlnFA==" saltValue="DHSHCYTIUx4Hag8/oegrQ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18"/>
  <sheetViews>
    <sheetView showGridLines="0" workbookViewId="0">
      <selection activeCell="E4" sqref="E4"/>
    </sheetView>
  </sheetViews>
  <sheetFormatPr defaultRowHeight="14.4"/>
  <cols>
    <col min="2" max="2" width="15.33203125" customWidth="1"/>
    <col min="3" max="3" width="19" customWidth="1"/>
  </cols>
  <sheetData>
    <row r="2" spans="2:5">
      <c r="B2" s="10" t="s">
        <v>66</v>
      </c>
      <c r="C2" s="10" t="s">
        <v>67</v>
      </c>
    </row>
    <row r="3" spans="2:5">
      <c r="B3" s="12">
        <f ca="1">RANDBETWEEN(22,55)</f>
        <v>43</v>
      </c>
      <c r="C3" s="12">
        <f ca="1">RANK(B3,$B$3:$B$18,0)</f>
        <v>4</v>
      </c>
      <c r="E3" t="s">
        <v>208</v>
      </c>
    </row>
    <row r="4" spans="2:5">
      <c r="B4" s="12">
        <f t="shared" ref="B4:B18" ca="1" si="0">RANDBETWEEN(22,55)</f>
        <v>37</v>
      </c>
      <c r="C4" s="12">
        <f t="shared" ref="C4:C18" ca="1" si="1">RANK(B4,$B$3:$B$18,0)</f>
        <v>10</v>
      </c>
    </row>
    <row r="5" spans="2:5">
      <c r="B5" s="12">
        <f t="shared" ca="1" si="0"/>
        <v>47</v>
      </c>
      <c r="C5" s="12">
        <f t="shared" ca="1" si="1"/>
        <v>2</v>
      </c>
    </row>
    <row r="6" spans="2:5">
      <c r="B6" s="12">
        <f t="shared" ca="1" si="0"/>
        <v>43</v>
      </c>
      <c r="C6" s="12">
        <f t="shared" ca="1" si="1"/>
        <v>4</v>
      </c>
    </row>
    <row r="7" spans="2:5">
      <c r="B7" s="12">
        <f t="shared" ca="1" si="0"/>
        <v>38</v>
      </c>
      <c r="C7" s="12">
        <f t="shared" ca="1" si="1"/>
        <v>9</v>
      </c>
    </row>
    <row r="8" spans="2:5">
      <c r="B8" s="12">
        <f t="shared" ca="1" si="0"/>
        <v>39</v>
      </c>
      <c r="C8" s="12">
        <f t="shared" ca="1" si="1"/>
        <v>7</v>
      </c>
    </row>
    <row r="9" spans="2:5">
      <c r="B9" s="12">
        <f t="shared" ca="1" si="0"/>
        <v>27</v>
      </c>
      <c r="C9" s="12">
        <f t="shared" ca="1" si="1"/>
        <v>14</v>
      </c>
    </row>
    <row r="10" spans="2:5">
      <c r="B10" s="12">
        <f t="shared" ca="1" si="0"/>
        <v>22</v>
      </c>
      <c r="C10" s="12">
        <f t="shared" ca="1" si="1"/>
        <v>16</v>
      </c>
    </row>
    <row r="11" spans="2:5">
      <c r="B11" s="12">
        <f t="shared" ca="1" si="0"/>
        <v>33</v>
      </c>
      <c r="C11" s="12">
        <f t="shared" ca="1" si="1"/>
        <v>12</v>
      </c>
    </row>
    <row r="12" spans="2:5">
      <c r="B12" s="12">
        <f t="shared" ca="1" si="0"/>
        <v>53</v>
      </c>
      <c r="C12" s="12">
        <f t="shared" ca="1" si="1"/>
        <v>1</v>
      </c>
    </row>
    <row r="13" spans="2:5">
      <c r="B13" s="12">
        <f t="shared" ca="1" si="0"/>
        <v>29</v>
      </c>
      <c r="C13" s="12">
        <f t="shared" ca="1" si="1"/>
        <v>13</v>
      </c>
    </row>
    <row r="14" spans="2:5">
      <c r="B14" s="12">
        <f t="shared" ca="1" si="0"/>
        <v>42</v>
      </c>
      <c r="C14" s="12">
        <f t="shared" ca="1" si="1"/>
        <v>6</v>
      </c>
    </row>
    <row r="15" spans="2:5">
      <c r="B15" s="12">
        <f t="shared" ca="1" si="0"/>
        <v>37</v>
      </c>
      <c r="C15" s="12">
        <f t="shared" ca="1" si="1"/>
        <v>10</v>
      </c>
    </row>
    <row r="16" spans="2:5">
      <c r="B16" s="12">
        <f t="shared" ca="1" si="0"/>
        <v>45</v>
      </c>
      <c r="C16" s="12">
        <f t="shared" ca="1" si="1"/>
        <v>3</v>
      </c>
    </row>
    <row r="17" spans="2:3">
      <c r="B17" s="12">
        <f t="shared" ca="1" si="0"/>
        <v>23</v>
      </c>
      <c r="C17" s="12">
        <f t="shared" ca="1" si="1"/>
        <v>15</v>
      </c>
    </row>
    <row r="18" spans="2:3">
      <c r="B18" s="12">
        <f t="shared" ca="1" si="0"/>
        <v>39</v>
      </c>
      <c r="C18" s="12">
        <f t="shared" ca="1" si="1"/>
        <v>7</v>
      </c>
    </row>
  </sheetData>
  <sheetProtection algorithmName="SHA-512" hashValue="LDSZdm8k5hKVfOLYAKBV53Ug1elKuLIM1cJxpwy8Wj907YJo66+dFXeZkTugwB0DlL5+Sty8XAbFPecI6oH9Uw==" saltValue="UXffxyCSGix0g/4SRERqD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0"/>
  <sheetViews>
    <sheetView showGridLines="0" workbookViewId="0">
      <selection activeCell="F5" sqref="F5"/>
    </sheetView>
  </sheetViews>
  <sheetFormatPr defaultRowHeight="14.4"/>
  <cols>
    <col min="2" max="2" width="5.88671875" customWidth="1"/>
    <col min="3" max="3" width="16.44140625" customWidth="1"/>
    <col min="4" max="4" width="15.88671875" customWidth="1"/>
    <col min="5" max="5" width="16.6640625" customWidth="1"/>
    <col min="10" max="10" width="16.88671875" customWidth="1"/>
    <col min="11" max="11" width="20.109375" customWidth="1"/>
  </cols>
  <sheetData>
    <row r="2" spans="2:11">
      <c r="B2" s="14" t="s">
        <v>71</v>
      </c>
      <c r="C2" s="14" t="s">
        <v>73</v>
      </c>
      <c r="D2" s="14" t="s">
        <v>90</v>
      </c>
      <c r="E2" s="14" t="s">
        <v>91</v>
      </c>
      <c r="I2" s="14" t="s">
        <v>71</v>
      </c>
      <c r="J2" s="14" t="s">
        <v>73</v>
      </c>
      <c r="K2" s="14"/>
    </row>
    <row r="3" spans="2:11">
      <c r="B3" s="16">
        <v>1</v>
      </c>
      <c r="C3" s="15" t="s">
        <v>75</v>
      </c>
      <c r="D3" s="17" t="str">
        <f>UPPER(C3)</f>
        <v>SARIKAYA</v>
      </c>
      <c r="E3" s="17" t="str">
        <f>LOWER(C3)</f>
        <v>sarikaya</v>
      </c>
      <c r="I3" s="16">
        <v>1</v>
      </c>
      <c r="J3" s="15" t="s">
        <v>92</v>
      </c>
      <c r="K3" s="17" t="str">
        <f>PROPER(J3)</f>
        <v>Sarikaya</v>
      </c>
    </row>
    <row r="4" spans="2:11">
      <c r="B4" s="16">
        <v>2</v>
      </c>
      <c r="C4" s="15" t="s">
        <v>76</v>
      </c>
      <c r="D4" s="17" t="str">
        <f t="shared" ref="D4:D10" si="0">UPPER(C4)</f>
        <v>STRAWBERRY</v>
      </c>
      <c r="E4" s="17" t="str">
        <f t="shared" ref="E4:E10" si="1">LOWER(C4)</f>
        <v>strawberry</v>
      </c>
      <c r="I4" s="16">
        <v>2</v>
      </c>
      <c r="J4" s="15" t="s">
        <v>93</v>
      </c>
      <c r="K4" s="17" t="str">
        <f t="shared" ref="K4:K10" si="2">PROPER(J4)</f>
        <v>Strawberry</v>
      </c>
    </row>
    <row r="5" spans="2:11">
      <c r="B5" s="16">
        <v>3</v>
      </c>
      <c r="C5" s="15" t="s">
        <v>77</v>
      </c>
      <c r="D5" s="17" t="str">
        <f t="shared" si="0"/>
        <v>MOCCA</v>
      </c>
      <c r="E5" s="17" t="str">
        <f t="shared" si="1"/>
        <v>mocca</v>
      </c>
      <c r="I5" s="16">
        <v>3</v>
      </c>
      <c r="J5" s="15" t="s">
        <v>94</v>
      </c>
      <c r="K5" s="17" t="str">
        <f t="shared" si="2"/>
        <v>Mocca</v>
      </c>
    </row>
    <row r="6" spans="2:11">
      <c r="B6" s="16">
        <v>4</v>
      </c>
      <c r="C6" s="15" t="s">
        <v>78</v>
      </c>
      <c r="D6" s="17" t="str">
        <f t="shared" si="0"/>
        <v>CRANBERRY</v>
      </c>
      <c r="E6" s="17" t="str">
        <f t="shared" si="1"/>
        <v>cranberry</v>
      </c>
      <c r="I6" s="16">
        <v>4</v>
      </c>
      <c r="J6" s="15" t="s">
        <v>95</v>
      </c>
      <c r="K6" s="17" t="str">
        <f t="shared" si="2"/>
        <v>Cranberry</v>
      </c>
    </row>
    <row r="7" spans="2:11">
      <c r="B7" s="16">
        <v>5</v>
      </c>
      <c r="C7" s="15" t="s">
        <v>79</v>
      </c>
      <c r="D7" s="17" t="str">
        <f t="shared" si="0"/>
        <v>VANILLA</v>
      </c>
      <c r="E7" s="17" t="str">
        <f t="shared" si="1"/>
        <v>vanilla</v>
      </c>
      <c r="I7" s="16">
        <v>5</v>
      </c>
      <c r="J7" s="15" t="s">
        <v>96</v>
      </c>
      <c r="K7" s="17" t="str">
        <f t="shared" si="2"/>
        <v>Vanilla</v>
      </c>
    </row>
    <row r="8" spans="2:11">
      <c r="B8" s="16">
        <v>6</v>
      </c>
      <c r="C8" s="15" t="s">
        <v>80</v>
      </c>
      <c r="D8" s="17" t="str">
        <f t="shared" si="0"/>
        <v>PEANUT BUTTER</v>
      </c>
      <c r="E8" s="17" t="str">
        <f t="shared" si="1"/>
        <v>peanut butter</v>
      </c>
      <c r="I8" s="16">
        <v>6</v>
      </c>
      <c r="J8" s="15" t="s">
        <v>97</v>
      </c>
      <c r="K8" s="17" t="str">
        <f t="shared" si="2"/>
        <v>Peanut Butter</v>
      </c>
    </row>
    <row r="9" spans="2:11">
      <c r="B9" s="16">
        <v>7</v>
      </c>
      <c r="C9" s="15" t="s">
        <v>81</v>
      </c>
      <c r="D9" s="17" t="str">
        <f t="shared" si="0"/>
        <v>CHOCOLATE</v>
      </c>
      <c r="E9" s="17" t="str">
        <f t="shared" si="1"/>
        <v>chocolate</v>
      </c>
      <c r="I9" s="16">
        <v>7</v>
      </c>
      <c r="J9" s="15" t="s">
        <v>98</v>
      </c>
      <c r="K9" s="17" t="str">
        <f t="shared" si="2"/>
        <v>Chocolate</v>
      </c>
    </row>
    <row r="10" spans="2:11">
      <c r="B10" s="16">
        <v>8</v>
      </c>
      <c r="C10" s="15" t="s">
        <v>82</v>
      </c>
      <c r="D10" s="17" t="str">
        <f t="shared" si="0"/>
        <v>RUM</v>
      </c>
      <c r="E10" s="17" t="str">
        <f t="shared" si="1"/>
        <v>rum</v>
      </c>
      <c r="I10" s="16">
        <v>8</v>
      </c>
      <c r="J10" s="15" t="s">
        <v>99</v>
      </c>
      <c r="K10" s="17" t="str">
        <f t="shared" si="2"/>
        <v>Rum</v>
      </c>
    </row>
  </sheetData>
  <sheetProtection algorithmName="SHA-512" hashValue="s9pEpGRxZFWspmjwBrUjfuAcLsHaYNEWVXuuaxZOdUrDS09yr/ZKWMxuI+vPTYLWR2pJulHbL3f/69bGE8UeKQ==" saltValue="Is/FFMG9W2eoT/sAxrgyM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15"/>
  <sheetViews>
    <sheetView showGridLines="0" workbookViewId="0">
      <selection activeCell="F7" sqref="F7"/>
    </sheetView>
  </sheetViews>
  <sheetFormatPr defaultRowHeight="14.4"/>
  <cols>
    <col min="2" max="2" width="13.44140625" customWidth="1"/>
    <col min="3" max="3" width="14.5546875" customWidth="1"/>
    <col min="4" max="4" width="21.88671875" customWidth="1"/>
  </cols>
  <sheetData>
    <row r="2" spans="2:6">
      <c r="B2" s="31" t="s">
        <v>168</v>
      </c>
      <c r="C2" s="31" t="s">
        <v>167</v>
      </c>
      <c r="D2" s="31" t="s">
        <v>151</v>
      </c>
    </row>
    <row r="3" spans="2:6">
      <c r="B3" s="32" t="s">
        <v>152</v>
      </c>
      <c r="C3" s="32" t="s">
        <v>154</v>
      </c>
      <c r="D3" s="33" t="str">
        <f>CONCATENATE(B3," ",C3)</f>
        <v>Air Bus A360</v>
      </c>
    </row>
    <row r="4" spans="2:6">
      <c r="B4" s="32" t="s">
        <v>153</v>
      </c>
      <c r="C4" s="32" t="s">
        <v>155</v>
      </c>
      <c r="D4" s="33" t="str">
        <f t="shared" ref="D4:D15" si="0">CONCATENATE(B4," ",C4)</f>
        <v>Boeing 767</v>
      </c>
    </row>
    <row r="5" spans="2:6">
      <c r="B5" s="32" t="s">
        <v>152</v>
      </c>
      <c r="C5" s="32" t="s">
        <v>156</v>
      </c>
      <c r="D5" s="33" t="str">
        <f t="shared" si="0"/>
        <v>Air Bus A340</v>
      </c>
    </row>
    <row r="6" spans="2:6">
      <c r="B6" s="32" t="s">
        <v>152</v>
      </c>
      <c r="C6" s="32" t="s">
        <v>157</v>
      </c>
      <c r="D6" s="33" t="str">
        <f t="shared" si="0"/>
        <v>Air Bus A350</v>
      </c>
      <c r="F6" t="s">
        <v>209</v>
      </c>
    </row>
    <row r="7" spans="2:6">
      <c r="B7" s="32" t="s">
        <v>152</v>
      </c>
      <c r="C7" s="32" t="s">
        <v>158</v>
      </c>
      <c r="D7" s="33" t="str">
        <f t="shared" si="0"/>
        <v>Air Bus A330</v>
      </c>
    </row>
    <row r="8" spans="2:6">
      <c r="B8" s="32" t="s">
        <v>153</v>
      </c>
      <c r="C8" s="32" t="s">
        <v>159</v>
      </c>
      <c r="D8" s="33" t="str">
        <f t="shared" si="0"/>
        <v>Boeing 737</v>
      </c>
    </row>
    <row r="9" spans="2:6">
      <c r="B9" s="32" t="s">
        <v>153</v>
      </c>
      <c r="C9" s="32" t="s">
        <v>160</v>
      </c>
      <c r="D9" s="33" t="str">
        <f t="shared" si="0"/>
        <v>Boeing 727</v>
      </c>
    </row>
    <row r="10" spans="2:6">
      <c r="B10" s="32" t="s">
        <v>153</v>
      </c>
      <c r="C10" s="32" t="s">
        <v>161</v>
      </c>
      <c r="D10" s="33" t="str">
        <f t="shared" si="0"/>
        <v>Boeing 747</v>
      </c>
    </row>
    <row r="11" spans="2:6">
      <c r="B11" s="32" t="s">
        <v>152</v>
      </c>
      <c r="C11" s="32" t="s">
        <v>162</v>
      </c>
      <c r="D11" s="33" t="str">
        <f t="shared" si="0"/>
        <v>Air Bus A310</v>
      </c>
    </row>
    <row r="12" spans="2:6">
      <c r="B12" s="32" t="s">
        <v>152</v>
      </c>
      <c r="C12" s="32" t="s">
        <v>163</v>
      </c>
      <c r="D12" s="33" t="str">
        <f t="shared" si="0"/>
        <v>Air Bus A380</v>
      </c>
    </row>
    <row r="13" spans="2:6">
      <c r="B13" s="32" t="s">
        <v>153</v>
      </c>
      <c r="C13" s="32" t="s">
        <v>164</v>
      </c>
      <c r="D13" s="33" t="str">
        <f t="shared" si="0"/>
        <v>Boeing 757</v>
      </c>
    </row>
    <row r="14" spans="2:6">
      <c r="B14" s="32" t="s">
        <v>152</v>
      </c>
      <c r="C14" s="32" t="s">
        <v>165</v>
      </c>
      <c r="D14" s="33" t="str">
        <f t="shared" si="0"/>
        <v>Air Bus A370</v>
      </c>
    </row>
    <row r="15" spans="2:6">
      <c r="B15" s="32" t="s">
        <v>153</v>
      </c>
      <c r="C15" s="32" t="s">
        <v>166</v>
      </c>
      <c r="D15" s="33" t="str">
        <f t="shared" si="0"/>
        <v>Boeing 710</v>
      </c>
    </row>
  </sheetData>
  <sheetProtection algorithmName="SHA-512" hashValue="qIwFO4xLf/kofxDK1d3jqE23vkuHtPM/mu6OSvkSs9M0R8rr3/lfX2olrMop1CKac01flg6scYYa/zSVtO5kQQ==" saltValue="Gz3yX4DakKlkEEVYepli/A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O14"/>
  <sheetViews>
    <sheetView showGridLines="0" workbookViewId="0">
      <selection activeCell="E4" sqref="E4"/>
    </sheetView>
  </sheetViews>
  <sheetFormatPr defaultRowHeight="14.4"/>
  <cols>
    <col min="3" max="3" width="11.44140625" customWidth="1"/>
    <col min="4" max="6" width="12.88671875" customWidth="1"/>
    <col min="10" max="10" width="6.88671875" customWidth="1"/>
    <col min="11" max="13" width="17.88671875" customWidth="1"/>
    <col min="14" max="14" width="14.6640625" customWidth="1"/>
    <col min="15" max="15" width="13.6640625" customWidth="1"/>
  </cols>
  <sheetData>
    <row r="2" spans="2:15">
      <c r="B2" s="18" t="s">
        <v>71</v>
      </c>
      <c r="C2" s="18" t="s">
        <v>100</v>
      </c>
      <c r="D2" s="18" t="s">
        <v>101</v>
      </c>
      <c r="E2" s="18" t="s">
        <v>129</v>
      </c>
      <c r="F2" s="18" t="s">
        <v>130</v>
      </c>
      <c r="J2" s="18" t="s">
        <v>71</v>
      </c>
      <c r="K2" s="18" t="s">
        <v>170</v>
      </c>
      <c r="L2" s="18" t="s">
        <v>125</v>
      </c>
      <c r="M2" s="18" t="s">
        <v>126</v>
      </c>
      <c r="N2" s="18" t="s">
        <v>112</v>
      </c>
      <c r="O2" s="18" t="s">
        <v>113</v>
      </c>
    </row>
    <row r="3" spans="2:15">
      <c r="B3" s="16">
        <v>1</v>
      </c>
      <c r="C3" s="15" t="s">
        <v>102</v>
      </c>
      <c r="D3" s="19" t="s">
        <v>103</v>
      </c>
      <c r="E3" s="17" t="b">
        <f>AND(C3="Robert",D3="Durian")</f>
        <v>0</v>
      </c>
      <c r="F3" s="17" t="b">
        <f>OR(C3="Sandy",D3="Pepaya")</f>
        <v>1</v>
      </c>
      <c r="J3" s="16">
        <v>1</v>
      </c>
      <c r="K3" s="15" t="s">
        <v>114</v>
      </c>
      <c r="L3" s="19" t="s">
        <v>127</v>
      </c>
      <c r="M3" s="19" t="s">
        <v>128</v>
      </c>
      <c r="N3" s="17" t="b">
        <f>AND(L3="Lulus",M3="Lulus")</f>
        <v>0</v>
      </c>
      <c r="O3" s="17" t="b">
        <f>OR(L3="Lulus",M3="Lulus")</f>
        <v>1</v>
      </c>
    </row>
    <row r="4" spans="2:15">
      <c r="B4" s="16">
        <v>2</v>
      </c>
      <c r="C4" s="15" t="s">
        <v>104</v>
      </c>
      <c r="D4" s="19" t="s">
        <v>103</v>
      </c>
      <c r="E4" s="17" t="b">
        <f t="shared" ref="E4:E14" si="0">AND(C4="Robert",D4="Durian")</f>
        <v>0</v>
      </c>
      <c r="F4" s="17" t="b">
        <f t="shared" ref="F4:F14" si="1">OR(C4="Sandy",D4="Pepaya")</f>
        <v>1</v>
      </c>
      <c r="J4" s="16">
        <v>2</v>
      </c>
      <c r="K4" s="15" t="s">
        <v>115</v>
      </c>
      <c r="L4" s="19" t="s">
        <v>127</v>
      </c>
      <c r="M4" s="19" t="s">
        <v>127</v>
      </c>
      <c r="N4" s="17" t="b">
        <f t="shared" ref="N4:N14" si="2">AND(L4="Lulus",M4="Lulus")</f>
        <v>0</v>
      </c>
      <c r="O4" s="17" t="b">
        <f t="shared" ref="O4:O14" si="3">OR(L4="Lulus",M4="Lulus")</f>
        <v>0</v>
      </c>
    </row>
    <row r="5" spans="2:15">
      <c r="B5" s="16">
        <v>3</v>
      </c>
      <c r="C5" s="15" t="s">
        <v>105</v>
      </c>
      <c r="D5" s="19" t="s">
        <v>106</v>
      </c>
      <c r="E5" s="17" t="b">
        <f t="shared" si="0"/>
        <v>0</v>
      </c>
      <c r="F5" s="17" t="b">
        <f t="shared" si="1"/>
        <v>0</v>
      </c>
      <c r="J5" s="16">
        <v>3</v>
      </c>
      <c r="K5" s="15" t="s">
        <v>116</v>
      </c>
      <c r="L5" s="19" t="s">
        <v>128</v>
      </c>
      <c r="M5" s="19" t="s">
        <v>127</v>
      </c>
      <c r="N5" s="17" t="b">
        <f t="shared" si="2"/>
        <v>0</v>
      </c>
      <c r="O5" s="17" t="b">
        <f t="shared" si="3"/>
        <v>1</v>
      </c>
    </row>
    <row r="6" spans="2:15">
      <c r="B6" s="16">
        <v>4</v>
      </c>
      <c r="C6" s="15" t="s">
        <v>105</v>
      </c>
      <c r="D6" s="19" t="s">
        <v>107</v>
      </c>
      <c r="E6" s="17" t="b">
        <f t="shared" si="0"/>
        <v>0</v>
      </c>
      <c r="F6" s="17" t="b">
        <f t="shared" si="1"/>
        <v>0</v>
      </c>
      <c r="J6" s="16">
        <v>4</v>
      </c>
      <c r="K6" s="15" t="s">
        <v>117</v>
      </c>
      <c r="L6" s="19" t="s">
        <v>127</v>
      </c>
      <c r="M6" s="19" t="s">
        <v>128</v>
      </c>
      <c r="N6" s="17" t="b">
        <f t="shared" si="2"/>
        <v>0</v>
      </c>
      <c r="O6" s="17" t="b">
        <f t="shared" si="3"/>
        <v>1</v>
      </c>
    </row>
    <row r="7" spans="2:15">
      <c r="B7" s="16">
        <v>5</v>
      </c>
      <c r="C7" s="15" t="s">
        <v>104</v>
      </c>
      <c r="D7" s="19" t="s">
        <v>108</v>
      </c>
      <c r="E7" s="17" t="b">
        <f t="shared" si="0"/>
        <v>0</v>
      </c>
      <c r="F7" s="17" t="b">
        <f t="shared" si="1"/>
        <v>0</v>
      </c>
      <c r="J7" s="16">
        <v>5</v>
      </c>
      <c r="K7" s="15" t="s">
        <v>118</v>
      </c>
      <c r="L7" s="19" t="s">
        <v>128</v>
      </c>
      <c r="M7" s="19" t="s">
        <v>128</v>
      </c>
      <c r="N7" s="17" t="b">
        <f t="shared" si="2"/>
        <v>1</v>
      </c>
      <c r="O7" s="17" t="b">
        <f t="shared" si="3"/>
        <v>1</v>
      </c>
    </row>
    <row r="8" spans="2:15">
      <c r="B8" s="16">
        <v>6</v>
      </c>
      <c r="C8" s="15" t="s">
        <v>109</v>
      </c>
      <c r="D8" s="19" t="s">
        <v>108</v>
      </c>
      <c r="E8" s="17" t="b">
        <f t="shared" si="0"/>
        <v>0</v>
      </c>
      <c r="F8" s="17" t="b">
        <f t="shared" si="1"/>
        <v>1</v>
      </c>
      <c r="J8" s="16">
        <v>6</v>
      </c>
      <c r="K8" s="15" t="s">
        <v>119</v>
      </c>
      <c r="L8" s="19" t="s">
        <v>128</v>
      </c>
      <c r="M8" s="19" t="s">
        <v>128</v>
      </c>
      <c r="N8" s="17" t="b">
        <f t="shared" si="2"/>
        <v>1</v>
      </c>
      <c r="O8" s="17" t="b">
        <f t="shared" si="3"/>
        <v>1</v>
      </c>
    </row>
    <row r="9" spans="2:15">
      <c r="B9" s="16">
        <v>7</v>
      </c>
      <c r="C9" s="15" t="s">
        <v>110</v>
      </c>
      <c r="D9" s="19" t="s">
        <v>111</v>
      </c>
      <c r="E9" s="17" t="b">
        <f t="shared" si="0"/>
        <v>0</v>
      </c>
      <c r="F9" s="17" t="b">
        <f t="shared" si="1"/>
        <v>0</v>
      </c>
      <c r="J9" s="16">
        <v>7</v>
      </c>
      <c r="K9" s="15" t="s">
        <v>120</v>
      </c>
      <c r="L9" s="19" t="s">
        <v>128</v>
      </c>
      <c r="M9" s="19" t="s">
        <v>128</v>
      </c>
      <c r="N9" s="17" t="b">
        <f t="shared" si="2"/>
        <v>1</v>
      </c>
      <c r="O9" s="17" t="b">
        <f t="shared" si="3"/>
        <v>1</v>
      </c>
    </row>
    <row r="10" spans="2:15">
      <c r="B10" s="16">
        <v>8</v>
      </c>
      <c r="C10" s="15" t="s">
        <v>102</v>
      </c>
      <c r="D10" s="19" t="s">
        <v>111</v>
      </c>
      <c r="E10" s="17" t="b">
        <f t="shared" si="0"/>
        <v>0</v>
      </c>
      <c r="F10" s="17" t="b">
        <f t="shared" si="1"/>
        <v>0</v>
      </c>
      <c r="J10" s="16">
        <v>8</v>
      </c>
      <c r="K10" s="15" t="s">
        <v>121</v>
      </c>
      <c r="L10" s="19" t="s">
        <v>127</v>
      </c>
      <c r="M10" s="19" t="s">
        <v>127</v>
      </c>
      <c r="N10" s="17" t="b">
        <f t="shared" si="2"/>
        <v>0</v>
      </c>
      <c r="O10" s="17" t="b">
        <f t="shared" si="3"/>
        <v>0</v>
      </c>
    </row>
    <row r="11" spans="2:15">
      <c r="B11" s="16">
        <v>9</v>
      </c>
      <c r="C11" s="15" t="s">
        <v>104</v>
      </c>
      <c r="D11" s="19" t="s">
        <v>111</v>
      </c>
      <c r="E11" s="17" t="b">
        <f t="shared" si="0"/>
        <v>1</v>
      </c>
      <c r="F11" s="17" t="b">
        <f t="shared" si="1"/>
        <v>0</v>
      </c>
      <c r="J11" s="16">
        <v>9</v>
      </c>
      <c r="K11" s="15" t="s">
        <v>122</v>
      </c>
      <c r="L11" s="19" t="s">
        <v>128</v>
      </c>
      <c r="M11" s="19" t="s">
        <v>128</v>
      </c>
      <c r="N11" s="17" t="b">
        <f t="shared" si="2"/>
        <v>1</v>
      </c>
      <c r="O11" s="17" t="b">
        <f t="shared" si="3"/>
        <v>1</v>
      </c>
    </row>
    <row r="12" spans="2:15">
      <c r="B12" s="16">
        <v>10</v>
      </c>
      <c r="C12" s="15" t="s">
        <v>105</v>
      </c>
      <c r="D12" s="19" t="s">
        <v>108</v>
      </c>
      <c r="E12" s="17" t="b">
        <f t="shared" si="0"/>
        <v>0</v>
      </c>
      <c r="F12" s="17" t="b">
        <f t="shared" si="1"/>
        <v>0</v>
      </c>
      <c r="J12" s="16">
        <v>10</v>
      </c>
      <c r="K12" s="15" t="s">
        <v>123</v>
      </c>
      <c r="L12" s="19" t="s">
        <v>127</v>
      </c>
      <c r="M12" s="19" t="s">
        <v>128</v>
      </c>
      <c r="N12" s="17" t="b">
        <f t="shared" si="2"/>
        <v>0</v>
      </c>
      <c r="O12" s="17" t="b">
        <f t="shared" si="3"/>
        <v>1</v>
      </c>
    </row>
    <row r="13" spans="2:15">
      <c r="B13" s="16">
        <v>11</v>
      </c>
      <c r="C13" s="15" t="s">
        <v>102</v>
      </c>
      <c r="D13" s="19" t="s">
        <v>108</v>
      </c>
      <c r="E13" s="17" t="b">
        <f t="shared" si="0"/>
        <v>0</v>
      </c>
      <c r="F13" s="17" t="b">
        <f t="shared" si="1"/>
        <v>0</v>
      </c>
      <c r="J13" s="16">
        <v>11</v>
      </c>
      <c r="K13" s="15" t="s">
        <v>124</v>
      </c>
      <c r="L13" s="19" t="s">
        <v>127</v>
      </c>
      <c r="M13" s="19" t="s">
        <v>127</v>
      </c>
      <c r="N13" s="17" t="b">
        <f t="shared" si="2"/>
        <v>0</v>
      </c>
      <c r="O13" s="17" t="b">
        <f t="shared" si="3"/>
        <v>0</v>
      </c>
    </row>
    <row r="14" spans="2:15">
      <c r="B14" s="16">
        <v>12</v>
      </c>
      <c r="C14" s="15" t="s">
        <v>109</v>
      </c>
      <c r="D14" s="19" t="s">
        <v>103</v>
      </c>
      <c r="E14" s="17" t="b">
        <f t="shared" si="0"/>
        <v>0</v>
      </c>
      <c r="F14" s="17" t="b">
        <f t="shared" si="1"/>
        <v>1</v>
      </c>
      <c r="J14" s="16">
        <v>12</v>
      </c>
      <c r="K14" s="15" t="s">
        <v>109</v>
      </c>
      <c r="L14" s="19" t="s">
        <v>128</v>
      </c>
      <c r="M14" s="19" t="s">
        <v>128</v>
      </c>
      <c r="N14" s="17" t="b">
        <f t="shared" si="2"/>
        <v>1</v>
      </c>
      <c r="O14" s="17" t="b">
        <f t="shared" si="3"/>
        <v>1</v>
      </c>
    </row>
  </sheetData>
  <sheetProtection algorithmName="SHA-512" hashValue="6P02pvrq1FFzM8+rD6wS4+Z3umRu+54Ropn1IcU4UpUJeoh3WTK/8bufHygSRbAIJy8gMfP9pFxGE8yQqKadhQ==" saltValue="2buzk9bAlb+/qLC7U3SlV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14"/>
  <sheetViews>
    <sheetView showGridLines="0" workbookViewId="0">
      <selection activeCell="G19" sqref="G19"/>
    </sheetView>
  </sheetViews>
  <sheetFormatPr defaultRowHeight="14.4"/>
  <cols>
    <col min="4" max="4" width="16.88671875" customWidth="1"/>
    <col min="5" max="5" width="8.88671875" customWidth="1"/>
    <col min="8" max="8" width="10.6640625" bestFit="1" customWidth="1"/>
    <col min="10" max="10" width="15.44140625" customWidth="1"/>
  </cols>
  <sheetData>
    <row r="2" spans="2:10">
      <c r="B2" s="18" t="s">
        <v>71</v>
      </c>
      <c r="C2" s="18" t="s">
        <v>170</v>
      </c>
      <c r="D2" s="34" t="s">
        <v>169</v>
      </c>
      <c r="F2" s="28" t="s">
        <v>171</v>
      </c>
      <c r="G2" s="28"/>
      <c r="H2" s="37">
        <v>44726</v>
      </c>
      <c r="J2" s="34" t="s">
        <v>172</v>
      </c>
    </row>
    <row r="3" spans="2:10">
      <c r="B3" s="16">
        <v>1</v>
      </c>
      <c r="C3" s="15" t="s">
        <v>114</v>
      </c>
      <c r="D3" s="35">
        <v>34963</v>
      </c>
      <c r="J3" s="36">
        <f>DATEDIF(D3,$H$2,"Y")</f>
        <v>26</v>
      </c>
    </row>
    <row r="4" spans="2:10">
      <c r="B4" s="16">
        <v>2</v>
      </c>
      <c r="C4" s="15" t="s">
        <v>115</v>
      </c>
      <c r="D4" s="35">
        <v>30390</v>
      </c>
      <c r="J4" s="36">
        <f t="shared" ref="J4:J14" si="0">DATEDIF(D4,$H$2,"Y")</f>
        <v>39</v>
      </c>
    </row>
    <row r="5" spans="2:10">
      <c r="B5" s="16">
        <v>3</v>
      </c>
      <c r="C5" s="15" t="s">
        <v>116</v>
      </c>
      <c r="D5" s="35">
        <v>35186</v>
      </c>
      <c r="J5" s="36">
        <f t="shared" si="0"/>
        <v>26</v>
      </c>
    </row>
    <row r="6" spans="2:10">
      <c r="B6" s="16">
        <v>4</v>
      </c>
      <c r="C6" s="15" t="s">
        <v>117</v>
      </c>
      <c r="D6" s="35">
        <v>31827</v>
      </c>
      <c r="J6" s="36">
        <f t="shared" si="0"/>
        <v>35</v>
      </c>
    </row>
    <row r="7" spans="2:10">
      <c r="B7" s="16">
        <v>5</v>
      </c>
      <c r="C7" s="15" t="s">
        <v>118</v>
      </c>
      <c r="D7" s="35">
        <v>33181</v>
      </c>
      <c r="J7" s="36">
        <f t="shared" si="0"/>
        <v>31</v>
      </c>
    </row>
    <row r="8" spans="2:10">
      <c r="B8" s="16">
        <v>6</v>
      </c>
      <c r="C8" s="15" t="s">
        <v>119</v>
      </c>
      <c r="D8" s="35">
        <v>33855</v>
      </c>
      <c r="J8" s="36">
        <f t="shared" si="0"/>
        <v>29</v>
      </c>
    </row>
    <row r="9" spans="2:10">
      <c r="B9" s="16">
        <v>7</v>
      </c>
      <c r="C9" s="15" t="s">
        <v>120</v>
      </c>
      <c r="D9" s="35">
        <v>35366</v>
      </c>
      <c r="E9" t="s">
        <v>210</v>
      </c>
      <c r="J9" s="36">
        <f t="shared" si="0"/>
        <v>25</v>
      </c>
    </row>
    <row r="10" spans="2:10">
      <c r="B10" s="16">
        <v>8</v>
      </c>
      <c r="C10" s="15" t="s">
        <v>121</v>
      </c>
      <c r="D10" s="35">
        <v>34651</v>
      </c>
      <c r="J10" s="36">
        <f t="shared" si="0"/>
        <v>27</v>
      </c>
    </row>
    <row r="11" spans="2:10">
      <c r="B11" s="16">
        <v>9</v>
      </c>
      <c r="C11" s="15" t="s">
        <v>122</v>
      </c>
      <c r="D11" s="35">
        <v>33712</v>
      </c>
      <c r="J11" s="36">
        <f t="shared" si="0"/>
        <v>30</v>
      </c>
    </row>
    <row r="12" spans="2:10">
      <c r="B12" s="16">
        <v>10</v>
      </c>
      <c r="C12" s="15" t="s">
        <v>123</v>
      </c>
      <c r="D12" s="35">
        <v>32327</v>
      </c>
      <c r="J12" s="36">
        <f t="shared" si="0"/>
        <v>33</v>
      </c>
    </row>
    <row r="13" spans="2:10">
      <c r="B13" s="16">
        <v>11</v>
      </c>
      <c r="C13" s="15" t="s">
        <v>124</v>
      </c>
      <c r="D13" s="35">
        <v>33599</v>
      </c>
      <c r="J13" s="36">
        <f t="shared" si="0"/>
        <v>30</v>
      </c>
    </row>
    <row r="14" spans="2:10">
      <c r="B14" s="16">
        <v>12</v>
      </c>
      <c r="C14" s="15" t="s">
        <v>109</v>
      </c>
      <c r="D14" s="35">
        <v>33760</v>
      </c>
      <c r="J14" s="36">
        <f t="shared" si="0"/>
        <v>30</v>
      </c>
    </row>
  </sheetData>
  <sheetProtection algorithmName="SHA-512" hashValue="XWjIPbYo5kuOMWjAOHh1Z6nUE5uUalsdVz+1cVsT3iup99E+G+B0PNQnXYkmnpqLbIj57xPZECHfz7LzdkMNlg==" saltValue="V/K0K/TEPMHT0p1Jw9s4Jg==" spinCount="100000" sheet="1" objects="1" scenarios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M15"/>
  <sheetViews>
    <sheetView showGridLines="0" workbookViewId="0">
      <selection activeCell="D9" sqref="D9"/>
    </sheetView>
  </sheetViews>
  <sheetFormatPr defaultRowHeight="14.4"/>
  <cols>
    <col min="2" max="3" width="12.5546875" customWidth="1"/>
    <col min="9" max="10" width="12.5546875" customWidth="1"/>
  </cols>
  <sheetData>
    <row r="2" spans="2:13">
      <c r="B2" s="10" t="s">
        <v>40</v>
      </c>
      <c r="C2" s="10" t="s">
        <v>69</v>
      </c>
      <c r="I2" s="10" t="s">
        <v>40</v>
      </c>
      <c r="J2" s="10" t="s">
        <v>69</v>
      </c>
    </row>
    <row r="3" spans="2:13">
      <c r="B3" s="11" t="s">
        <v>44</v>
      </c>
      <c r="C3" s="11">
        <v>27</v>
      </c>
      <c r="I3" s="11" t="s">
        <v>44</v>
      </c>
      <c r="J3" s="11">
        <v>27</v>
      </c>
    </row>
    <row r="4" spans="2:13">
      <c r="B4" s="12" t="s">
        <v>30</v>
      </c>
      <c r="C4" s="11">
        <v>46</v>
      </c>
      <c r="E4" s="7">
        <f>COUNT(C3:C15)</f>
        <v>13</v>
      </c>
      <c r="F4" s="5" t="s">
        <v>70</v>
      </c>
      <c r="I4" s="12" t="s">
        <v>30</v>
      </c>
      <c r="J4" s="11">
        <v>46</v>
      </c>
      <c r="L4" s="7">
        <f>COUNT(J3:J15)</f>
        <v>10</v>
      </c>
      <c r="M4" s="5" t="s">
        <v>70</v>
      </c>
    </row>
    <row r="5" spans="2:13">
      <c r="B5" s="12" t="s">
        <v>45</v>
      </c>
      <c r="C5" s="11">
        <v>30</v>
      </c>
      <c r="E5" s="6"/>
      <c r="F5" s="6"/>
      <c r="I5" s="12" t="s">
        <v>45</v>
      </c>
      <c r="J5" s="11">
        <v>30</v>
      </c>
      <c r="L5" s="6"/>
      <c r="M5" s="6"/>
    </row>
    <row r="6" spans="2:13">
      <c r="B6" s="12" t="s">
        <v>31</v>
      </c>
      <c r="C6" s="11">
        <v>25</v>
      </c>
      <c r="E6" s="7">
        <f>COUNTA(B3:B15)</f>
        <v>13</v>
      </c>
      <c r="F6" s="5" t="s">
        <v>68</v>
      </c>
      <c r="I6" s="12" t="s">
        <v>31</v>
      </c>
      <c r="J6" s="11">
        <v>25</v>
      </c>
      <c r="L6" s="7">
        <f>COUNTA(I3:I15)</f>
        <v>13</v>
      </c>
      <c r="M6" s="5" t="s">
        <v>68</v>
      </c>
    </row>
    <row r="7" spans="2:13">
      <c r="B7" s="12" t="s">
        <v>46</v>
      </c>
      <c r="C7" s="11">
        <v>50</v>
      </c>
      <c r="I7" s="12" t="s">
        <v>46</v>
      </c>
      <c r="J7" s="11"/>
    </row>
    <row r="8" spans="2:13">
      <c r="B8" s="12" t="s">
        <v>47</v>
      </c>
      <c r="C8" s="11">
        <v>47</v>
      </c>
      <c r="D8" t="s">
        <v>211</v>
      </c>
      <c r="I8" s="12" t="s">
        <v>47</v>
      </c>
      <c r="J8" s="11">
        <v>47</v>
      </c>
    </row>
    <row r="9" spans="2:13">
      <c r="B9" s="12" t="s">
        <v>48</v>
      </c>
      <c r="C9" s="11">
        <v>53</v>
      </c>
      <c r="I9" s="12" t="s">
        <v>48</v>
      </c>
      <c r="J9" s="11">
        <v>53</v>
      </c>
    </row>
    <row r="10" spans="2:13">
      <c r="B10" s="12" t="s">
        <v>32</v>
      </c>
      <c r="C10" s="11">
        <v>26</v>
      </c>
      <c r="I10" s="12" t="s">
        <v>32</v>
      </c>
      <c r="J10" s="11"/>
    </row>
    <row r="11" spans="2:13">
      <c r="B11" s="11" t="s">
        <v>49</v>
      </c>
      <c r="C11" s="11">
        <v>17</v>
      </c>
      <c r="I11" s="11" t="s">
        <v>49</v>
      </c>
      <c r="J11" s="11">
        <v>17</v>
      </c>
    </row>
    <row r="12" spans="2:13">
      <c r="B12" s="12" t="s">
        <v>57</v>
      </c>
      <c r="C12" s="11">
        <v>36</v>
      </c>
      <c r="I12" s="12" t="s">
        <v>57</v>
      </c>
      <c r="J12" s="11"/>
    </row>
    <row r="13" spans="2:13">
      <c r="B13" s="12" t="s">
        <v>50</v>
      </c>
      <c r="C13" s="11">
        <v>29</v>
      </c>
      <c r="I13" s="12" t="s">
        <v>50</v>
      </c>
      <c r="J13" s="11">
        <v>29</v>
      </c>
    </row>
    <row r="14" spans="2:13">
      <c r="B14" s="12" t="s">
        <v>58</v>
      </c>
      <c r="C14" s="11">
        <v>24</v>
      </c>
      <c r="I14" s="12" t="s">
        <v>58</v>
      </c>
      <c r="J14" s="11">
        <v>24</v>
      </c>
    </row>
    <row r="15" spans="2:13">
      <c r="B15" s="12" t="s">
        <v>60</v>
      </c>
      <c r="C15" s="11">
        <v>59</v>
      </c>
      <c r="I15" s="12" t="s">
        <v>60</v>
      </c>
      <c r="J15" s="11">
        <v>59</v>
      </c>
    </row>
  </sheetData>
  <sheetProtection algorithmName="SHA-512" hashValue="vfcXZkkMIJS8xBzfUI+lcHHrhZd0Or9teytl2tibsRxOve7LyABZajtej9zM+U44CMt6Jcb1FPuox/bRlWzfaA==" saltValue="GUpD/y8Nk895j/JudlqXgA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R47"/>
  <sheetViews>
    <sheetView showGridLines="0" workbookViewId="0">
      <selection activeCell="G14" sqref="G14"/>
    </sheetView>
  </sheetViews>
  <sheetFormatPr defaultRowHeight="14.4"/>
  <cols>
    <col min="3" max="5" width="13.33203125" customWidth="1"/>
  </cols>
  <sheetData>
    <row r="2" spans="2:18">
      <c r="B2" s="14" t="s">
        <v>71</v>
      </c>
      <c r="C2" s="14" t="s">
        <v>72</v>
      </c>
      <c r="D2" s="14" t="s">
        <v>73</v>
      </c>
      <c r="E2" s="14" t="s">
        <v>74</v>
      </c>
    </row>
    <row r="3" spans="2:18">
      <c r="B3" s="15">
        <v>1</v>
      </c>
      <c r="C3" s="15">
        <v>2013</v>
      </c>
      <c r="D3" s="15" t="s">
        <v>75</v>
      </c>
      <c r="E3" s="15">
        <v>48</v>
      </c>
    </row>
    <row r="4" spans="2:18">
      <c r="B4" s="15">
        <v>2</v>
      </c>
      <c r="C4" s="15">
        <v>2016</v>
      </c>
      <c r="D4" s="15" t="s">
        <v>76</v>
      </c>
      <c r="E4" s="15">
        <v>80</v>
      </c>
      <c r="K4" t="s">
        <v>86</v>
      </c>
    </row>
    <row r="5" spans="2:18">
      <c r="B5" s="15">
        <v>3</v>
      </c>
      <c r="C5" s="15">
        <v>2013</v>
      </c>
      <c r="D5" s="15" t="s">
        <v>77</v>
      </c>
      <c r="E5" s="15">
        <v>42</v>
      </c>
      <c r="H5" s="7">
        <f>COUNTA(D3:D47)</f>
        <v>45</v>
      </c>
      <c r="I5" s="5" t="s">
        <v>83</v>
      </c>
      <c r="K5" s="7">
        <f>COUNTIF(D3:D47,"Vanilla")</f>
        <v>7</v>
      </c>
      <c r="L5" s="5" t="s">
        <v>85</v>
      </c>
      <c r="Q5" s="45" t="s">
        <v>89</v>
      </c>
      <c r="R5" s="7">
        <f>COUNTIFS(D3:D47,"Strawberry",C3:C47,"2016")</f>
        <v>1</v>
      </c>
    </row>
    <row r="6" spans="2:18">
      <c r="B6" s="15">
        <v>4</v>
      </c>
      <c r="C6" s="15">
        <v>2016</v>
      </c>
      <c r="D6" s="15" t="s">
        <v>77</v>
      </c>
      <c r="E6" s="15">
        <v>84</v>
      </c>
      <c r="H6" s="6"/>
      <c r="I6" s="6"/>
    </row>
    <row r="7" spans="2:18">
      <c r="B7" s="15">
        <v>5</v>
      </c>
      <c r="C7" s="15">
        <v>2016</v>
      </c>
      <c r="D7" s="15" t="s">
        <v>78</v>
      </c>
      <c r="E7" s="15">
        <v>44</v>
      </c>
      <c r="H7" s="7">
        <f>COUNT(E3:E47)</f>
        <v>45</v>
      </c>
      <c r="I7" s="5" t="s">
        <v>84</v>
      </c>
      <c r="K7" s="7">
        <f>COUNTIF(C3:C47,"2014")</f>
        <v>8</v>
      </c>
      <c r="L7" s="5" t="s">
        <v>87</v>
      </c>
    </row>
    <row r="8" spans="2:18">
      <c r="B8" s="15">
        <v>6</v>
      </c>
      <c r="C8" s="15">
        <v>2016</v>
      </c>
      <c r="D8" s="15" t="s">
        <v>79</v>
      </c>
      <c r="E8" s="15">
        <v>62</v>
      </c>
    </row>
    <row r="9" spans="2:18">
      <c r="B9" s="15">
        <v>7</v>
      </c>
      <c r="C9" s="15">
        <v>2014</v>
      </c>
      <c r="D9" s="15" t="s">
        <v>76</v>
      </c>
      <c r="E9" s="15">
        <v>99</v>
      </c>
      <c r="K9" s="7">
        <f>COUNTIF(E3:E47, "&gt;50")</f>
        <v>33</v>
      </c>
      <c r="L9" s="5" t="s">
        <v>88</v>
      </c>
    </row>
    <row r="10" spans="2:18">
      <c r="B10" s="15">
        <v>8</v>
      </c>
      <c r="C10" s="15">
        <v>2014</v>
      </c>
      <c r="D10" s="15" t="s">
        <v>80</v>
      </c>
      <c r="E10" s="15">
        <v>71</v>
      </c>
    </row>
    <row r="11" spans="2:18">
      <c r="B11" s="15">
        <v>9</v>
      </c>
      <c r="C11" s="15">
        <v>2013</v>
      </c>
      <c r="D11" s="15" t="s">
        <v>81</v>
      </c>
      <c r="E11" s="15">
        <v>61</v>
      </c>
    </row>
    <row r="12" spans="2:18">
      <c r="B12" s="15">
        <v>10</v>
      </c>
      <c r="C12" s="15">
        <v>2016</v>
      </c>
      <c r="D12" s="15" t="s">
        <v>77</v>
      </c>
      <c r="E12" s="15">
        <v>63</v>
      </c>
    </row>
    <row r="13" spans="2:18">
      <c r="B13" s="15">
        <v>11</v>
      </c>
      <c r="C13" s="15">
        <v>2014</v>
      </c>
      <c r="D13" s="15" t="s">
        <v>77</v>
      </c>
      <c r="E13" s="15">
        <v>48</v>
      </c>
    </row>
    <row r="14" spans="2:18">
      <c r="B14" s="15">
        <v>12</v>
      </c>
      <c r="C14" s="15">
        <v>2013</v>
      </c>
      <c r="D14" s="15" t="s">
        <v>82</v>
      </c>
      <c r="E14" s="15">
        <v>70</v>
      </c>
      <c r="G14" t="s">
        <v>212</v>
      </c>
    </row>
    <row r="15" spans="2:18">
      <c r="B15" s="15">
        <v>13</v>
      </c>
      <c r="C15" s="15">
        <v>2013</v>
      </c>
      <c r="D15" s="15" t="s">
        <v>75</v>
      </c>
      <c r="E15" s="15">
        <v>64</v>
      </c>
    </row>
    <row r="16" spans="2:18">
      <c r="B16" s="15">
        <v>14</v>
      </c>
      <c r="C16" s="15">
        <v>2013</v>
      </c>
      <c r="D16" s="15" t="s">
        <v>80</v>
      </c>
      <c r="E16" s="15">
        <v>64</v>
      </c>
    </row>
    <row r="17" spans="2:5">
      <c r="B17" s="15">
        <v>15</v>
      </c>
      <c r="C17" s="15">
        <v>2012</v>
      </c>
      <c r="D17" s="15" t="s">
        <v>78</v>
      </c>
      <c r="E17" s="15">
        <v>59</v>
      </c>
    </row>
    <row r="18" spans="2:5">
      <c r="B18" s="15">
        <v>16</v>
      </c>
      <c r="C18" s="15">
        <v>2013</v>
      </c>
      <c r="D18" s="15" t="s">
        <v>79</v>
      </c>
      <c r="E18" s="15">
        <v>92</v>
      </c>
    </row>
    <row r="19" spans="2:5">
      <c r="B19" s="15">
        <v>17</v>
      </c>
      <c r="C19" s="15">
        <v>2012</v>
      </c>
      <c r="D19" s="15" t="s">
        <v>76</v>
      </c>
      <c r="E19" s="15">
        <v>73</v>
      </c>
    </row>
    <row r="20" spans="2:5">
      <c r="B20" s="15">
        <v>18</v>
      </c>
      <c r="C20" s="15">
        <v>2012</v>
      </c>
      <c r="D20" s="15" t="s">
        <v>80</v>
      </c>
      <c r="E20" s="15">
        <v>77</v>
      </c>
    </row>
    <row r="21" spans="2:5">
      <c r="B21" s="15">
        <v>19</v>
      </c>
      <c r="C21" s="15">
        <v>2015</v>
      </c>
      <c r="D21" s="15" t="s">
        <v>76</v>
      </c>
      <c r="E21" s="15">
        <v>48</v>
      </c>
    </row>
    <row r="22" spans="2:5">
      <c r="B22" s="15">
        <v>20</v>
      </c>
      <c r="C22" s="15">
        <v>2012</v>
      </c>
      <c r="D22" s="15" t="s">
        <v>79</v>
      </c>
      <c r="E22" s="15">
        <v>49</v>
      </c>
    </row>
    <row r="23" spans="2:5">
      <c r="B23" s="15">
        <v>21</v>
      </c>
      <c r="C23" s="15">
        <v>2014</v>
      </c>
      <c r="D23" s="15" t="s">
        <v>78</v>
      </c>
      <c r="E23" s="15">
        <v>96</v>
      </c>
    </row>
    <row r="24" spans="2:5">
      <c r="B24" s="15">
        <v>22</v>
      </c>
      <c r="C24" s="15">
        <v>2013</v>
      </c>
      <c r="D24" s="15" t="s">
        <v>81</v>
      </c>
      <c r="E24" s="15">
        <v>39</v>
      </c>
    </row>
    <row r="25" spans="2:5">
      <c r="B25" s="15">
        <v>23</v>
      </c>
      <c r="C25" s="15">
        <v>2014</v>
      </c>
      <c r="D25" s="15" t="s">
        <v>77</v>
      </c>
      <c r="E25" s="15">
        <v>59</v>
      </c>
    </row>
    <row r="26" spans="2:5">
      <c r="B26" s="15">
        <v>24</v>
      </c>
      <c r="C26" s="15">
        <v>2014</v>
      </c>
      <c r="D26" s="15" t="s">
        <v>77</v>
      </c>
      <c r="E26" s="15">
        <v>88</v>
      </c>
    </row>
    <row r="27" spans="2:5">
      <c r="B27" s="15">
        <v>25</v>
      </c>
      <c r="C27" s="15">
        <v>2016</v>
      </c>
      <c r="D27" s="15" t="s">
        <v>79</v>
      </c>
      <c r="E27" s="15">
        <v>86</v>
      </c>
    </row>
    <row r="28" spans="2:5">
      <c r="B28" s="15">
        <v>26</v>
      </c>
      <c r="C28" s="15">
        <v>2012</v>
      </c>
      <c r="D28" s="15" t="s">
        <v>80</v>
      </c>
      <c r="E28" s="15">
        <v>72</v>
      </c>
    </row>
    <row r="29" spans="2:5">
      <c r="B29" s="15">
        <v>27</v>
      </c>
      <c r="C29" s="15">
        <v>2013</v>
      </c>
      <c r="D29" s="15" t="s">
        <v>76</v>
      </c>
      <c r="E29" s="15">
        <v>63</v>
      </c>
    </row>
    <row r="30" spans="2:5">
      <c r="B30" s="15">
        <v>28</v>
      </c>
      <c r="C30" s="15">
        <v>2014</v>
      </c>
      <c r="D30" s="15" t="s">
        <v>81</v>
      </c>
      <c r="E30" s="15">
        <v>46</v>
      </c>
    </row>
    <row r="31" spans="2:5">
      <c r="B31" s="15">
        <v>29</v>
      </c>
      <c r="C31" s="15">
        <v>2015</v>
      </c>
      <c r="D31" s="15" t="s">
        <v>80</v>
      </c>
      <c r="E31" s="15">
        <v>100</v>
      </c>
    </row>
    <row r="32" spans="2:5">
      <c r="B32" s="15">
        <v>30</v>
      </c>
      <c r="C32" s="15">
        <v>2012</v>
      </c>
      <c r="D32" s="15" t="s">
        <v>77</v>
      </c>
      <c r="E32" s="15">
        <v>90</v>
      </c>
    </row>
    <row r="33" spans="2:5">
      <c r="B33" s="15">
        <v>31</v>
      </c>
      <c r="C33" s="15">
        <v>2013</v>
      </c>
      <c r="D33" s="15" t="s">
        <v>79</v>
      </c>
      <c r="E33" s="15">
        <v>98</v>
      </c>
    </row>
    <row r="34" spans="2:5">
      <c r="B34" s="15">
        <v>32</v>
      </c>
      <c r="C34" s="15">
        <v>2012</v>
      </c>
      <c r="D34" s="15" t="s">
        <v>78</v>
      </c>
      <c r="E34" s="15">
        <v>89</v>
      </c>
    </row>
    <row r="35" spans="2:5">
      <c r="B35" s="15">
        <v>33</v>
      </c>
      <c r="C35" s="15">
        <v>2012</v>
      </c>
      <c r="D35" s="15" t="s">
        <v>78</v>
      </c>
      <c r="E35" s="15">
        <v>39</v>
      </c>
    </row>
    <row r="36" spans="2:5">
      <c r="B36" s="15">
        <v>34</v>
      </c>
      <c r="C36" s="15">
        <v>2013</v>
      </c>
      <c r="D36" s="15" t="s">
        <v>78</v>
      </c>
      <c r="E36" s="15">
        <v>54</v>
      </c>
    </row>
    <row r="37" spans="2:5">
      <c r="B37" s="15">
        <v>35</v>
      </c>
      <c r="C37" s="15">
        <v>2015</v>
      </c>
      <c r="D37" s="15" t="s">
        <v>77</v>
      </c>
      <c r="E37" s="15">
        <v>78</v>
      </c>
    </row>
    <row r="38" spans="2:5">
      <c r="B38" s="15">
        <v>36</v>
      </c>
      <c r="C38" s="15">
        <v>2012</v>
      </c>
      <c r="D38" s="15" t="s">
        <v>79</v>
      </c>
      <c r="E38" s="15">
        <v>51</v>
      </c>
    </row>
    <row r="39" spans="2:5">
      <c r="B39" s="15">
        <v>37</v>
      </c>
      <c r="C39" s="15">
        <v>2016</v>
      </c>
      <c r="D39" s="15" t="s">
        <v>77</v>
      </c>
      <c r="E39" s="15">
        <v>64</v>
      </c>
    </row>
    <row r="40" spans="2:5">
      <c r="B40" s="15">
        <v>38</v>
      </c>
      <c r="C40" s="15">
        <v>2013</v>
      </c>
      <c r="D40" s="15" t="s">
        <v>82</v>
      </c>
      <c r="E40" s="15">
        <v>56</v>
      </c>
    </row>
    <row r="41" spans="2:5">
      <c r="B41" s="15">
        <v>39</v>
      </c>
      <c r="C41" s="15">
        <v>2016</v>
      </c>
      <c r="D41" s="15" t="s">
        <v>75</v>
      </c>
      <c r="E41" s="15">
        <v>80</v>
      </c>
    </row>
    <row r="42" spans="2:5">
      <c r="B42" s="15">
        <v>40</v>
      </c>
      <c r="C42" s="15">
        <v>2012</v>
      </c>
      <c r="D42" s="15" t="s">
        <v>82</v>
      </c>
      <c r="E42" s="15">
        <v>46</v>
      </c>
    </row>
    <row r="43" spans="2:5">
      <c r="B43" s="15">
        <v>41</v>
      </c>
      <c r="C43" s="15">
        <v>2013</v>
      </c>
      <c r="D43" s="15" t="s">
        <v>77</v>
      </c>
      <c r="E43" s="15">
        <v>44</v>
      </c>
    </row>
    <row r="44" spans="2:5">
      <c r="B44" s="15">
        <v>42</v>
      </c>
      <c r="C44" s="15">
        <v>2012</v>
      </c>
      <c r="D44" s="15" t="s">
        <v>79</v>
      </c>
      <c r="E44" s="15">
        <v>51</v>
      </c>
    </row>
    <row r="45" spans="2:5">
      <c r="B45" s="15">
        <v>43</v>
      </c>
      <c r="C45" s="15">
        <v>2015</v>
      </c>
      <c r="D45" s="15" t="s">
        <v>81</v>
      </c>
      <c r="E45" s="15">
        <v>61</v>
      </c>
    </row>
    <row r="46" spans="2:5">
      <c r="B46" s="15">
        <v>44</v>
      </c>
      <c r="C46" s="15">
        <v>2014</v>
      </c>
      <c r="D46" s="15" t="s">
        <v>75</v>
      </c>
      <c r="E46" s="15">
        <v>39</v>
      </c>
    </row>
    <row r="47" spans="2:5">
      <c r="B47" s="15">
        <v>45</v>
      </c>
      <c r="C47" s="15">
        <v>2015</v>
      </c>
      <c r="D47" s="15" t="s">
        <v>82</v>
      </c>
      <c r="E47" s="15">
        <v>87</v>
      </c>
    </row>
  </sheetData>
  <sheetProtection algorithmName="SHA-512" hashValue="2YyGksx6Sm47h/r4yZMSX2CdVipVoUFOQrfxdX1o+5lsf7+VtdGcD8Bkn7SdNrGE/tqMtIWa3x+jjFQeq0LJ1w==" saltValue="1JDcOwOc93DQbRhus3vZvQ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L25"/>
  <sheetViews>
    <sheetView showGridLines="0" topLeftCell="B1" workbookViewId="0">
      <selection activeCell="O4" sqref="O4"/>
    </sheetView>
  </sheetViews>
  <sheetFormatPr defaultRowHeight="14.4"/>
  <cols>
    <col min="2" max="2" width="10.5546875" customWidth="1"/>
    <col min="3" max="3" width="16" customWidth="1"/>
    <col min="4" max="4" width="18.44140625" customWidth="1"/>
    <col min="5" max="5" width="19.5546875" customWidth="1"/>
    <col min="10" max="10" width="4.88671875" style="30" customWidth="1"/>
    <col min="11" max="11" width="25.5546875" customWidth="1"/>
    <col min="12" max="12" width="35.44140625" customWidth="1"/>
  </cols>
  <sheetData>
    <row r="1" spans="2:12" ht="15" thickBot="1"/>
    <row r="2" spans="2:12">
      <c r="B2" s="22" t="s">
        <v>131</v>
      </c>
      <c r="C2" s="22" t="s">
        <v>140</v>
      </c>
      <c r="D2" s="25" t="s">
        <v>148</v>
      </c>
      <c r="E2" s="25" t="s">
        <v>189</v>
      </c>
      <c r="K2" s="25" t="s">
        <v>190</v>
      </c>
      <c r="L2" s="25" t="s">
        <v>191</v>
      </c>
    </row>
    <row r="3" spans="2:12">
      <c r="B3" s="23" t="s">
        <v>132</v>
      </c>
      <c r="C3" s="23" t="s">
        <v>141</v>
      </c>
      <c r="D3" s="26">
        <v>22575.4</v>
      </c>
      <c r="E3" s="29" t="str">
        <f>IF(C3="Milk","Suplier Susu","Lain-lain")</f>
        <v>Suplier Susu</v>
      </c>
      <c r="F3" t="str">
        <f>IF(C3="Milk",B3,"")</f>
        <v>Fely</v>
      </c>
      <c r="K3" s="29" t="str">
        <f>IF(D3&gt;15000,"Achived","Tidak Achived")</f>
        <v>Achived</v>
      </c>
      <c r="L3" s="29" t="str">
        <f>IF(AND(E3="Suplier Susu",K3="Achived"),B3,"")</f>
        <v>Fely</v>
      </c>
    </row>
    <row r="4" spans="2:12">
      <c r="B4" s="23" t="s">
        <v>132</v>
      </c>
      <c r="C4" s="23" t="s">
        <v>142</v>
      </c>
      <c r="D4" s="26">
        <v>17580</v>
      </c>
      <c r="E4" s="29" t="str">
        <f t="shared" ref="E4:E25" si="0">IF(C4="Milk","Suplier Susu","Lain-lain")</f>
        <v>Lain-lain</v>
      </c>
      <c r="F4" t="str">
        <f t="shared" ref="F4:F25" si="1">IF(C4="Milk",B4,"")</f>
        <v/>
      </c>
      <c r="K4" s="29" t="str">
        <f t="shared" ref="K4:K25" si="2">IF(D4&gt;15000,"Achived","Tidak Achived")</f>
        <v>Achived</v>
      </c>
      <c r="L4" s="29" t="str">
        <f t="shared" ref="L4:L25" si="3">IF(AND(E4="Suplier Susu",K4="Achived"),B4,"")</f>
        <v/>
      </c>
    </row>
    <row r="5" spans="2:12">
      <c r="B5" s="23" t="s">
        <v>133</v>
      </c>
      <c r="C5" s="23" t="s">
        <v>141</v>
      </c>
      <c r="D5" s="26">
        <v>15000</v>
      </c>
      <c r="E5" s="29" t="str">
        <f t="shared" si="0"/>
        <v>Suplier Susu</v>
      </c>
      <c r="F5" t="str">
        <f t="shared" si="1"/>
        <v>Brittany</v>
      </c>
      <c r="H5" s="28" t="s">
        <v>149</v>
      </c>
      <c r="I5" s="28"/>
      <c r="K5" s="29" t="str">
        <f t="shared" si="2"/>
        <v>Tidak Achived</v>
      </c>
      <c r="L5" s="29" t="str">
        <f t="shared" si="3"/>
        <v/>
      </c>
    </row>
    <row r="6" spans="2:12">
      <c r="B6" s="23" t="s">
        <v>134</v>
      </c>
      <c r="C6" s="23" t="s">
        <v>143</v>
      </c>
      <c r="D6" s="26">
        <v>21575</v>
      </c>
      <c r="E6" s="29" t="str">
        <f t="shared" si="0"/>
        <v>Lain-lain</v>
      </c>
      <c r="F6" t="str">
        <f t="shared" si="1"/>
        <v/>
      </c>
      <c r="H6" s="28" t="s">
        <v>150</v>
      </c>
      <c r="I6" s="28"/>
      <c r="K6" s="29" t="str">
        <f t="shared" si="2"/>
        <v>Achived</v>
      </c>
      <c r="L6" s="29" t="str">
        <f t="shared" si="3"/>
        <v/>
      </c>
    </row>
    <row r="7" spans="2:12">
      <c r="B7" s="23" t="s">
        <v>102</v>
      </c>
      <c r="C7" s="23" t="s">
        <v>143</v>
      </c>
      <c r="D7" s="26">
        <v>19850</v>
      </c>
      <c r="E7" s="29" t="str">
        <f t="shared" si="0"/>
        <v>Lain-lain</v>
      </c>
      <c r="F7" t="str">
        <f t="shared" si="1"/>
        <v/>
      </c>
      <c r="K7" s="29" t="str">
        <f t="shared" si="2"/>
        <v>Achived</v>
      </c>
      <c r="L7" s="29" t="str">
        <f t="shared" si="3"/>
        <v/>
      </c>
    </row>
    <row r="8" spans="2:12">
      <c r="B8" s="23" t="s">
        <v>135</v>
      </c>
      <c r="C8" s="23" t="s">
        <v>141</v>
      </c>
      <c r="D8" s="26">
        <v>31520</v>
      </c>
      <c r="E8" s="29" t="str">
        <f t="shared" si="0"/>
        <v>Suplier Susu</v>
      </c>
      <c r="F8" t="str">
        <f t="shared" si="1"/>
        <v>Cathy</v>
      </c>
      <c r="K8" s="29" t="str">
        <f t="shared" si="2"/>
        <v>Achived</v>
      </c>
      <c r="L8" s="29" t="str">
        <f t="shared" si="3"/>
        <v>Cathy</v>
      </c>
    </row>
    <row r="9" spans="2:12">
      <c r="B9" s="23" t="s">
        <v>135</v>
      </c>
      <c r="C9" s="23" t="s">
        <v>141</v>
      </c>
      <c r="D9" s="26">
        <v>14895</v>
      </c>
      <c r="E9" s="29" t="str">
        <f t="shared" si="0"/>
        <v>Suplier Susu</v>
      </c>
      <c r="F9" t="str">
        <f t="shared" si="1"/>
        <v>Cathy</v>
      </c>
      <c r="K9" s="29" t="str">
        <f t="shared" si="2"/>
        <v>Tidak Achived</v>
      </c>
      <c r="L9" s="29" t="str">
        <f t="shared" si="3"/>
        <v/>
      </c>
    </row>
    <row r="10" spans="2:12">
      <c r="B10" s="23" t="s">
        <v>133</v>
      </c>
      <c r="C10" s="23" t="s">
        <v>144</v>
      </c>
      <c r="D10" s="26">
        <v>22500</v>
      </c>
      <c r="E10" s="29" t="str">
        <f t="shared" si="0"/>
        <v>Lain-lain</v>
      </c>
      <c r="F10" t="str">
        <f t="shared" si="1"/>
        <v/>
      </c>
      <c r="K10" s="29" t="str">
        <f t="shared" si="2"/>
        <v>Achived</v>
      </c>
      <c r="L10" s="29" t="str">
        <f t="shared" si="3"/>
        <v/>
      </c>
    </row>
    <row r="11" spans="2:12">
      <c r="B11" s="23" t="s">
        <v>136</v>
      </c>
      <c r="C11" s="23" t="s">
        <v>145</v>
      </c>
      <c r="D11" s="26">
        <v>17550</v>
      </c>
      <c r="E11" s="29" t="str">
        <f t="shared" si="0"/>
        <v>Lain-lain</v>
      </c>
      <c r="F11" t="str">
        <f t="shared" si="1"/>
        <v/>
      </c>
      <c r="K11" s="29" t="str">
        <f t="shared" si="2"/>
        <v>Achived</v>
      </c>
      <c r="L11" s="29" t="str">
        <f t="shared" si="3"/>
        <v/>
      </c>
    </row>
    <row r="12" spans="2:12">
      <c r="B12" s="23" t="s">
        <v>136</v>
      </c>
      <c r="C12" s="23" t="s">
        <v>141</v>
      </c>
      <c r="D12" s="26">
        <v>29580</v>
      </c>
      <c r="E12" s="29" t="str">
        <f t="shared" si="0"/>
        <v>Suplier Susu</v>
      </c>
      <c r="F12" t="str">
        <f t="shared" si="1"/>
        <v>Chloe</v>
      </c>
      <c r="K12" s="29" t="str">
        <f t="shared" si="2"/>
        <v>Achived</v>
      </c>
      <c r="L12" s="29" t="str">
        <f t="shared" si="3"/>
        <v>Chloe</v>
      </c>
    </row>
    <row r="13" spans="2:12">
      <c r="B13" s="23" t="s">
        <v>133</v>
      </c>
      <c r="C13" s="23" t="s">
        <v>141</v>
      </c>
      <c r="D13" s="26">
        <v>17580</v>
      </c>
      <c r="E13" s="29" t="str">
        <f t="shared" si="0"/>
        <v>Suplier Susu</v>
      </c>
      <c r="F13" t="str">
        <f t="shared" si="1"/>
        <v>Brittany</v>
      </c>
      <c r="K13" s="29" t="str">
        <f t="shared" si="2"/>
        <v>Achived</v>
      </c>
      <c r="L13" s="29" t="str">
        <f t="shared" si="3"/>
        <v>Brittany</v>
      </c>
    </row>
    <row r="14" spans="2:12">
      <c r="B14" s="23" t="s">
        <v>134</v>
      </c>
      <c r="C14" s="23" t="s">
        <v>143</v>
      </c>
      <c r="D14" s="26">
        <v>15000</v>
      </c>
      <c r="E14" s="29" t="str">
        <f t="shared" si="0"/>
        <v>Lain-lain</v>
      </c>
      <c r="F14" t="str">
        <f t="shared" si="1"/>
        <v/>
      </c>
      <c r="K14" s="29" t="str">
        <f t="shared" si="2"/>
        <v>Tidak Achived</v>
      </c>
      <c r="L14" s="29" t="str">
        <f t="shared" si="3"/>
        <v/>
      </c>
    </row>
    <row r="15" spans="2:12">
      <c r="B15" s="23" t="s">
        <v>137</v>
      </c>
      <c r="C15" s="23" t="s">
        <v>143</v>
      </c>
      <c r="D15" s="26">
        <v>21575</v>
      </c>
      <c r="E15" s="29" t="str">
        <f t="shared" si="0"/>
        <v>Lain-lain</v>
      </c>
      <c r="F15" t="str">
        <f t="shared" si="1"/>
        <v/>
      </c>
      <c r="K15" s="29" t="str">
        <f t="shared" si="2"/>
        <v>Achived</v>
      </c>
      <c r="L15" s="29" t="str">
        <f t="shared" si="3"/>
        <v/>
      </c>
    </row>
    <row r="16" spans="2:12">
      <c r="B16" s="23" t="s">
        <v>135</v>
      </c>
      <c r="C16" s="23" t="s">
        <v>141</v>
      </c>
      <c r="D16" s="26">
        <v>19850</v>
      </c>
      <c r="E16" s="29" t="str">
        <f t="shared" si="0"/>
        <v>Suplier Susu</v>
      </c>
      <c r="F16" t="str">
        <f t="shared" si="1"/>
        <v>Cathy</v>
      </c>
      <c r="K16" s="29" t="str">
        <f t="shared" si="2"/>
        <v>Achived</v>
      </c>
      <c r="L16" s="29" t="str">
        <f t="shared" si="3"/>
        <v>Cathy</v>
      </c>
    </row>
    <row r="17" spans="2:12">
      <c r="B17" s="23" t="s">
        <v>138</v>
      </c>
      <c r="C17" s="23" t="s">
        <v>146</v>
      </c>
      <c r="D17" s="26">
        <v>31520</v>
      </c>
      <c r="E17" s="29" t="str">
        <f t="shared" si="0"/>
        <v>Lain-lain</v>
      </c>
      <c r="F17" t="str">
        <f t="shared" si="1"/>
        <v/>
      </c>
      <c r="K17" s="29" t="str">
        <f t="shared" si="2"/>
        <v>Achived</v>
      </c>
      <c r="L17" s="29" t="str">
        <f t="shared" si="3"/>
        <v/>
      </c>
    </row>
    <row r="18" spans="2:12">
      <c r="B18" s="23" t="s">
        <v>135</v>
      </c>
      <c r="C18" s="23" t="s">
        <v>141</v>
      </c>
      <c r="D18" s="26">
        <v>14895</v>
      </c>
      <c r="E18" s="29" t="str">
        <f t="shared" si="0"/>
        <v>Suplier Susu</v>
      </c>
      <c r="F18" t="str">
        <f t="shared" si="1"/>
        <v>Cathy</v>
      </c>
      <c r="K18" s="29" t="str">
        <f t="shared" si="2"/>
        <v>Tidak Achived</v>
      </c>
      <c r="L18" s="29" t="str">
        <f t="shared" si="3"/>
        <v/>
      </c>
    </row>
    <row r="19" spans="2:12">
      <c r="B19" s="23" t="s">
        <v>135</v>
      </c>
      <c r="C19" s="23" t="s">
        <v>143</v>
      </c>
      <c r="D19" s="26">
        <v>19850</v>
      </c>
      <c r="E19" s="29" t="str">
        <f t="shared" si="0"/>
        <v>Lain-lain</v>
      </c>
      <c r="F19" t="str">
        <f t="shared" si="1"/>
        <v/>
      </c>
      <c r="K19" s="29" t="str">
        <f t="shared" si="2"/>
        <v>Achived</v>
      </c>
      <c r="L19" s="29" t="str">
        <f t="shared" si="3"/>
        <v/>
      </c>
    </row>
    <row r="20" spans="2:12">
      <c r="B20" s="23" t="s">
        <v>139</v>
      </c>
      <c r="C20" s="23" t="s">
        <v>143</v>
      </c>
      <c r="D20" s="26">
        <v>31520</v>
      </c>
      <c r="E20" s="29" t="str">
        <f t="shared" si="0"/>
        <v>Lain-lain</v>
      </c>
      <c r="F20" t="str">
        <f t="shared" si="1"/>
        <v/>
      </c>
      <c r="K20" s="29" t="str">
        <f t="shared" si="2"/>
        <v>Achived</v>
      </c>
      <c r="L20" s="29" t="str">
        <f t="shared" si="3"/>
        <v/>
      </c>
    </row>
    <row r="21" spans="2:12">
      <c r="B21" s="23" t="s">
        <v>133</v>
      </c>
      <c r="C21" s="23" t="s">
        <v>143</v>
      </c>
      <c r="D21" s="26">
        <v>14895</v>
      </c>
      <c r="E21" s="29" t="str">
        <f t="shared" si="0"/>
        <v>Lain-lain</v>
      </c>
      <c r="F21" t="str">
        <f t="shared" si="1"/>
        <v/>
      </c>
      <c r="K21" s="29" t="str">
        <f t="shared" si="2"/>
        <v>Tidak Achived</v>
      </c>
      <c r="L21" s="29" t="str">
        <f t="shared" si="3"/>
        <v/>
      </c>
    </row>
    <row r="22" spans="2:12">
      <c r="B22" s="23" t="s">
        <v>132</v>
      </c>
      <c r="C22" s="23" t="s">
        <v>141</v>
      </c>
      <c r="D22" s="26">
        <v>22500</v>
      </c>
      <c r="E22" s="29" t="str">
        <f t="shared" si="0"/>
        <v>Suplier Susu</v>
      </c>
      <c r="F22" t="str">
        <f t="shared" si="1"/>
        <v>Fely</v>
      </c>
      <c r="K22" s="29" t="str">
        <f t="shared" si="2"/>
        <v>Achived</v>
      </c>
      <c r="L22" s="29" t="str">
        <f t="shared" si="3"/>
        <v>Fely</v>
      </c>
    </row>
    <row r="23" spans="2:12">
      <c r="B23" s="23" t="s">
        <v>132</v>
      </c>
      <c r="C23" s="23" t="s">
        <v>142</v>
      </c>
      <c r="D23" s="26">
        <v>17550</v>
      </c>
      <c r="E23" s="29" t="str">
        <f t="shared" si="0"/>
        <v>Lain-lain</v>
      </c>
      <c r="F23" t="str">
        <f t="shared" si="1"/>
        <v/>
      </c>
      <c r="K23" s="29" t="str">
        <f t="shared" si="2"/>
        <v>Achived</v>
      </c>
      <c r="L23" s="29" t="str">
        <f t="shared" si="3"/>
        <v/>
      </c>
    </row>
    <row r="24" spans="2:12">
      <c r="B24" s="23" t="s">
        <v>135</v>
      </c>
      <c r="C24" s="23" t="s">
        <v>147</v>
      </c>
      <c r="D24" s="26">
        <v>29580</v>
      </c>
      <c r="E24" s="29" t="str">
        <f t="shared" si="0"/>
        <v>Lain-lain</v>
      </c>
      <c r="F24" t="str">
        <f t="shared" si="1"/>
        <v/>
      </c>
      <c r="K24" s="29" t="str">
        <f t="shared" si="2"/>
        <v>Achived</v>
      </c>
      <c r="L24" s="29" t="str">
        <f t="shared" si="3"/>
        <v/>
      </c>
    </row>
    <row r="25" spans="2:12" ht="15" thickBot="1">
      <c r="B25" s="24" t="s">
        <v>136</v>
      </c>
      <c r="C25" s="24" t="s">
        <v>147</v>
      </c>
      <c r="D25" s="27">
        <v>15000</v>
      </c>
      <c r="E25" s="29" t="str">
        <f t="shared" si="0"/>
        <v>Lain-lain</v>
      </c>
      <c r="F25" t="str">
        <f t="shared" si="1"/>
        <v/>
      </c>
      <c r="K25" s="29" t="str">
        <f t="shared" si="2"/>
        <v>Tidak Achived</v>
      </c>
      <c r="L25" s="29" t="str">
        <f t="shared" si="3"/>
        <v/>
      </c>
    </row>
  </sheetData>
  <sheetProtection algorithmName="SHA-512" hashValue="ffE/otx2Ie6NNnnw1Dl5A7z2IgJPCMa6ciPoU42yHlvFkub+S/eo/c9/AS3w58K+yUc2seT+PADUdu/jpuY0Mg==" saltValue="D/tBfYMo6AINX+QUPAHozw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25"/>
  <sheetViews>
    <sheetView showGridLines="0" workbookViewId="0">
      <selection activeCell="G15" sqref="G15"/>
    </sheetView>
  </sheetViews>
  <sheetFormatPr defaultRowHeight="14.4"/>
  <cols>
    <col min="2" max="4" width="17.88671875" customWidth="1"/>
    <col min="9" max="9" width="9.109375" style="40"/>
    <col min="10" max="10" width="9.5546875" bestFit="1" customWidth="1"/>
  </cols>
  <sheetData>
    <row r="1" spans="2:10" ht="15" thickBot="1"/>
    <row r="2" spans="2:10">
      <c r="B2" s="22" t="s">
        <v>131</v>
      </c>
      <c r="C2" s="22" t="s">
        <v>140</v>
      </c>
      <c r="D2" s="25" t="s">
        <v>148</v>
      </c>
    </row>
    <row r="3" spans="2:10">
      <c r="B3" s="23" t="s">
        <v>132</v>
      </c>
      <c r="C3" s="23" t="s">
        <v>141</v>
      </c>
      <c r="D3" s="26">
        <v>22575.4</v>
      </c>
    </row>
    <row r="4" spans="2:10">
      <c r="B4" s="23" t="s">
        <v>132</v>
      </c>
      <c r="C4" s="23" t="s">
        <v>142</v>
      </c>
      <c r="D4" s="26">
        <v>17580</v>
      </c>
    </row>
    <row r="5" spans="2:10">
      <c r="B5" s="23" t="s">
        <v>133</v>
      </c>
      <c r="C5" s="23" t="s">
        <v>141</v>
      </c>
      <c r="D5" s="26">
        <v>15000</v>
      </c>
      <c r="I5" s="41" t="s">
        <v>173</v>
      </c>
      <c r="J5" s="38">
        <f>SUM(D3:D25)</f>
        <v>483940.4</v>
      </c>
    </row>
    <row r="6" spans="2:10">
      <c r="B6" s="23" t="s">
        <v>134</v>
      </c>
      <c r="C6" s="23" t="s">
        <v>143</v>
      </c>
      <c r="D6" s="26">
        <v>21575</v>
      </c>
      <c r="I6" s="42"/>
      <c r="J6" s="39"/>
    </row>
    <row r="7" spans="2:10">
      <c r="B7" s="23" t="s">
        <v>102</v>
      </c>
      <c r="C7" s="23" t="s">
        <v>143</v>
      </c>
      <c r="D7" s="26">
        <v>19850</v>
      </c>
      <c r="I7" s="41" t="s">
        <v>174</v>
      </c>
      <c r="J7" s="38">
        <f>SUMIFS(D3:D25,C3:C25,C3)</f>
        <v>188395.4</v>
      </c>
    </row>
    <row r="8" spans="2:10">
      <c r="B8" s="23" t="s">
        <v>135</v>
      </c>
      <c r="C8" s="23" t="s">
        <v>141</v>
      </c>
      <c r="D8" s="26">
        <v>31520</v>
      </c>
      <c r="I8" s="42"/>
      <c r="J8" s="39"/>
    </row>
    <row r="9" spans="2:10">
      <c r="B9" s="23" t="s">
        <v>135</v>
      </c>
      <c r="C9" s="23" t="s">
        <v>141</v>
      </c>
      <c r="D9" s="26">
        <v>14895</v>
      </c>
      <c r="I9" s="41" t="s">
        <v>175</v>
      </c>
      <c r="J9" s="38">
        <f>SUMIFS(D3:D25,C3:C25,C6)</f>
        <v>112745</v>
      </c>
    </row>
    <row r="10" spans="2:10">
      <c r="B10" s="23" t="s">
        <v>133</v>
      </c>
      <c r="C10" s="23" t="s">
        <v>144</v>
      </c>
      <c r="D10" s="26">
        <v>22500</v>
      </c>
    </row>
    <row r="11" spans="2:10">
      <c r="B11" s="23" t="s">
        <v>136</v>
      </c>
      <c r="C11" s="23" t="s">
        <v>145</v>
      </c>
      <c r="D11" s="26">
        <v>17550</v>
      </c>
      <c r="I11" s="41" t="s">
        <v>176</v>
      </c>
      <c r="J11" s="38">
        <f>SUMIFS(D3:D25,C3:C25,C3,B3:B25,B8)</f>
        <v>81160</v>
      </c>
    </row>
    <row r="12" spans="2:10">
      <c r="B12" s="23" t="s">
        <v>136</v>
      </c>
      <c r="C12" s="23" t="s">
        <v>141</v>
      </c>
      <c r="D12" s="26">
        <v>29580</v>
      </c>
      <c r="I12" s="42"/>
      <c r="J12" s="39"/>
    </row>
    <row r="13" spans="2:10">
      <c r="B13" s="23" t="s">
        <v>133</v>
      </c>
      <c r="C13" s="23" t="s">
        <v>141</v>
      </c>
      <c r="D13" s="26">
        <v>17580</v>
      </c>
      <c r="I13" s="41"/>
    </row>
    <row r="14" spans="2:10">
      <c r="B14" s="23" t="s">
        <v>134</v>
      </c>
      <c r="C14" s="23" t="s">
        <v>143</v>
      </c>
      <c r="D14" s="26">
        <v>15000</v>
      </c>
    </row>
    <row r="15" spans="2:10">
      <c r="B15" s="23" t="s">
        <v>137</v>
      </c>
      <c r="C15" s="23" t="s">
        <v>143</v>
      </c>
      <c r="D15" s="26">
        <v>21575</v>
      </c>
    </row>
    <row r="16" spans="2:10">
      <c r="B16" s="23" t="s">
        <v>135</v>
      </c>
      <c r="C16" s="23" t="s">
        <v>141</v>
      </c>
      <c r="D16" s="26">
        <v>19850</v>
      </c>
    </row>
    <row r="17" spans="2:4">
      <c r="B17" s="23" t="s">
        <v>138</v>
      </c>
      <c r="C17" s="23" t="s">
        <v>146</v>
      </c>
      <c r="D17" s="26">
        <v>31520</v>
      </c>
    </row>
    <row r="18" spans="2:4">
      <c r="B18" s="23" t="s">
        <v>135</v>
      </c>
      <c r="C18" s="23" t="s">
        <v>141</v>
      </c>
      <c r="D18" s="26">
        <v>14895</v>
      </c>
    </row>
    <row r="19" spans="2:4">
      <c r="B19" s="23" t="s">
        <v>135</v>
      </c>
      <c r="C19" s="23" t="s">
        <v>143</v>
      </c>
      <c r="D19" s="26">
        <v>19850</v>
      </c>
    </row>
    <row r="20" spans="2:4">
      <c r="B20" s="23" t="s">
        <v>139</v>
      </c>
      <c r="C20" s="23" t="s">
        <v>145</v>
      </c>
      <c r="D20" s="26">
        <v>31520</v>
      </c>
    </row>
    <row r="21" spans="2:4">
      <c r="B21" s="23" t="s">
        <v>133</v>
      </c>
      <c r="C21" s="23" t="s">
        <v>143</v>
      </c>
      <c r="D21" s="26">
        <v>14895</v>
      </c>
    </row>
    <row r="22" spans="2:4">
      <c r="B22" s="23" t="s">
        <v>132</v>
      </c>
      <c r="C22" s="23" t="s">
        <v>141</v>
      </c>
      <c r="D22" s="26">
        <v>22500</v>
      </c>
    </row>
    <row r="23" spans="2:4">
      <c r="B23" s="23" t="s">
        <v>132</v>
      </c>
      <c r="C23" s="23" t="s">
        <v>142</v>
      </c>
      <c r="D23" s="26">
        <v>17550</v>
      </c>
    </row>
    <row r="24" spans="2:4">
      <c r="B24" s="23" t="s">
        <v>135</v>
      </c>
      <c r="C24" s="23" t="s">
        <v>147</v>
      </c>
      <c r="D24" s="26">
        <v>29580</v>
      </c>
    </row>
    <row r="25" spans="2:4" ht="15" thickBot="1">
      <c r="B25" s="24" t="s">
        <v>136</v>
      </c>
      <c r="C25" s="24" t="s">
        <v>147</v>
      </c>
      <c r="D25" s="27">
        <v>15000</v>
      </c>
    </row>
  </sheetData>
  <sheetProtection algorithmName="SHA-512" hashValue="t+8qCGIaAN0qam5j+BgG0aMnvhjDaGm4nTSZfx6x9ihuMMVasbbH3SpiKBrk97DJOqHC9t7cakiNPIU0oihdJw==" saltValue="xqAqiwEYKj7SjPi/LHZW4A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P22"/>
  <sheetViews>
    <sheetView topLeftCell="E1" workbookViewId="0">
      <selection activeCell="J16" sqref="J16"/>
    </sheetView>
  </sheetViews>
  <sheetFormatPr defaultRowHeight="14.4"/>
  <cols>
    <col min="3" max="3" width="14.44140625" customWidth="1"/>
    <col min="4" max="4" width="21.6640625" customWidth="1"/>
    <col min="5" max="5" width="21.33203125" customWidth="1"/>
    <col min="6" max="8" width="24.88671875" customWidth="1"/>
    <col min="9" max="10" width="19" customWidth="1"/>
  </cols>
  <sheetData>
    <row r="2" spans="2:16">
      <c r="B2" s="18" t="s">
        <v>71</v>
      </c>
      <c r="C2" s="18" t="s">
        <v>170</v>
      </c>
      <c r="D2" s="20" t="s">
        <v>177</v>
      </c>
      <c r="E2" s="20" t="s">
        <v>178</v>
      </c>
      <c r="F2" s="20" t="s">
        <v>204</v>
      </c>
      <c r="G2" s="20" t="s">
        <v>205</v>
      </c>
      <c r="H2" s="20" t="s">
        <v>187</v>
      </c>
      <c r="I2" s="20" t="s">
        <v>206</v>
      </c>
      <c r="J2" s="20" t="s">
        <v>193</v>
      </c>
    </row>
    <row r="3" spans="2:16">
      <c r="B3" s="16">
        <v>1</v>
      </c>
      <c r="C3" s="15" t="s">
        <v>114</v>
      </c>
      <c r="D3" s="43">
        <v>62</v>
      </c>
      <c r="E3" s="43">
        <v>86</v>
      </c>
      <c r="F3" s="44" t="str" cm="1">
        <f t="array" ref="F3:F22">IF(D3:D22&gt;70,"Lulus","Tidak Lulus")</f>
        <v>Tidak Lulus</v>
      </c>
      <c r="G3" s="44" t="str" cm="1">
        <f t="array" ref="G3:G22">IF(E3:E22&gt;70,"Lulus","Tidak Lulus")</f>
        <v>Lulus</v>
      </c>
      <c r="H3" s="44">
        <f>AVERAGE(D3,E3)</f>
        <v>74</v>
      </c>
      <c r="I3" s="44" t="str">
        <f>IF(AND(F3="Lulus",G3="Lulus"),"Lulus","Tidak Lulus")</f>
        <v>Tidak Lulus</v>
      </c>
      <c r="J3" s="44">
        <f>RANK(H3,$H$3:$H$22,0)</f>
        <v>6</v>
      </c>
    </row>
    <row r="4" spans="2:16">
      <c r="B4" s="16">
        <v>2</v>
      </c>
      <c r="C4" s="15" t="s">
        <v>115</v>
      </c>
      <c r="D4" s="43">
        <v>77</v>
      </c>
      <c r="E4" s="43">
        <v>64</v>
      </c>
      <c r="F4" s="44" t="str">
        <v>Lulus</v>
      </c>
      <c r="G4" s="44" t="str">
        <v>Tidak Lulus</v>
      </c>
      <c r="H4" s="44">
        <f t="shared" ref="H4:H22" si="0">AVERAGE(D4,E4)</f>
        <v>70.5</v>
      </c>
      <c r="I4" s="44" t="str">
        <f t="shared" ref="I4:I22" si="1">IF(AND(F4="Lulus",G4="Lulus"),"Lulus","Tidak Lulus")</f>
        <v>Tidak Lulus</v>
      </c>
      <c r="J4" s="44">
        <f t="shared" ref="J4:J22" si="2">RANK(H4,$H$3:$H$22,0)</f>
        <v>10</v>
      </c>
      <c r="M4" s="28" t="s">
        <v>192</v>
      </c>
      <c r="N4" s="46"/>
      <c r="O4" s="46"/>
      <c r="P4" s="46"/>
    </row>
    <row r="5" spans="2:16">
      <c r="B5" s="16">
        <v>3</v>
      </c>
      <c r="C5" s="15" t="s">
        <v>116</v>
      </c>
      <c r="D5" s="43">
        <v>65</v>
      </c>
      <c r="E5" s="43">
        <v>82</v>
      </c>
      <c r="F5" s="44" t="str">
        <v>Tidak Lulus</v>
      </c>
      <c r="G5" s="44" t="str">
        <v>Lulus</v>
      </c>
      <c r="H5" s="44">
        <f t="shared" si="0"/>
        <v>73.5</v>
      </c>
      <c r="I5" s="44" t="str">
        <f t="shared" si="1"/>
        <v>Tidak Lulus</v>
      </c>
      <c r="J5" s="44">
        <f t="shared" si="2"/>
        <v>7</v>
      </c>
    </row>
    <row r="6" spans="2:16">
      <c r="B6" s="16">
        <v>4</v>
      </c>
      <c r="C6" s="15" t="s">
        <v>117</v>
      </c>
      <c r="D6" s="43">
        <v>85</v>
      </c>
      <c r="E6" s="43">
        <v>62</v>
      </c>
      <c r="F6" s="44" t="str">
        <v>Lulus</v>
      </c>
      <c r="G6" s="44" t="str">
        <v>Tidak Lulus</v>
      </c>
      <c r="H6" s="44">
        <f t="shared" si="0"/>
        <v>73.5</v>
      </c>
      <c r="I6" s="44" t="str">
        <f t="shared" si="1"/>
        <v>Tidak Lulus</v>
      </c>
      <c r="J6" s="44">
        <f t="shared" si="2"/>
        <v>7</v>
      </c>
      <c r="O6" s="41" t="s">
        <v>202</v>
      </c>
      <c r="P6" s="38">
        <f>MAX(H3:H22)</f>
        <v>85.5</v>
      </c>
    </row>
    <row r="7" spans="2:16">
      <c r="B7" s="16">
        <v>5</v>
      </c>
      <c r="C7" s="15" t="s">
        <v>118</v>
      </c>
      <c r="D7" s="43">
        <v>73</v>
      </c>
      <c r="E7" s="43">
        <v>97</v>
      </c>
      <c r="F7" s="44" t="str">
        <v>Lulus</v>
      </c>
      <c r="G7" s="44" t="str">
        <v>Lulus</v>
      </c>
      <c r="H7" s="44">
        <f t="shared" si="0"/>
        <v>85</v>
      </c>
      <c r="I7" s="44" t="str">
        <f t="shared" si="1"/>
        <v>Lulus</v>
      </c>
      <c r="J7" s="44">
        <f t="shared" si="2"/>
        <v>2</v>
      </c>
      <c r="O7" s="42"/>
      <c r="P7" s="39"/>
    </row>
    <row r="8" spans="2:16">
      <c r="B8" s="16">
        <v>6</v>
      </c>
      <c r="C8" s="15" t="s">
        <v>119</v>
      </c>
      <c r="D8" s="43">
        <v>64</v>
      </c>
      <c r="E8" s="43">
        <v>70</v>
      </c>
      <c r="F8" s="44" t="str">
        <v>Tidak Lulus</v>
      </c>
      <c r="G8" s="44" t="str">
        <v>Tidak Lulus</v>
      </c>
      <c r="H8" s="44">
        <f t="shared" si="0"/>
        <v>67</v>
      </c>
      <c r="I8" s="44" t="str">
        <f t="shared" si="1"/>
        <v>Tidak Lulus</v>
      </c>
      <c r="J8" s="44">
        <f t="shared" si="2"/>
        <v>14</v>
      </c>
      <c r="O8" s="41" t="s">
        <v>203</v>
      </c>
      <c r="P8" s="38">
        <f>MIN(H3:H22)</f>
        <v>46.5</v>
      </c>
    </row>
    <row r="9" spans="2:16">
      <c r="B9" s="16">
        <v>7</v>
      </c>
      <c r="C9" s="15" t="s">
        <v>120</v>
      </c>
      <c r="D9" s="43">
        <v>75</v>
      </c>
      <c r="E9" s="43">
        <v>68</v>
      </c>
      <c r="F9" s="44" t="str">
        <v>Lulus</v>
      </c>
      <c r="G9" s="44" t="str">
        <v>Tidak Lulus</v>
      </c>
      <c r="H9" s="44">
        <f t="shared" si="0"/>
        <v>71.5</v>
      </c>
      <c r="I9" s="44" t="str">
        <f t="shared" si="1"/>
        <v>Tidak Lulus</v>
      </c>
      <c r="J9" s="44">
        <f t="shared" si="2"/>
        <v>9</v>
      </c>
      <c r="O9" s="42"/>
      <c r="P9" s="39"/>
    </row>
    <row r="10" spans="2:16">
      <c r="B10" s="16">
        <v>8</v>
      </c>
      <c r="C10" s="15" t="s">
        <v>121</v>
      </c>
      <c r="D10" s="43">
        <v>51</v>
      </c>
      <c r="E10" s="43">
        <v>90</v>
      </c>
      <c r="F10" s="44" t="str">
        <v>Tidak Lulus</v>
      </c>
      <c r="G10" s="44" t="str">
        <v>Lulus</v>
      </c>
      <c r="H10" s="44">
        <f t="shared" si="0"/>
        <v>70.5</v>
      </c>
      <c r="I10" s="44" t="str">
        <f t="shared" si="1"/>
        <v>Tidak Lulus</v>
      </c>
      <c r="J10" s="44">
        <f t="shared" si="2"/>
        <v>10</v>
      </c>
      <c r="O10" s="41" t="s">
        <v>188</v>
      </c>
      <c r="P10" s="38">
        <f>COUNTIF(I3:I22,$I$7)</f>
        <v>4</v>
      </c>
    </row>
    <row r="11" spans="2:16">
      <c r="B11" s="16">
        <v>9</v>
      </c>
      <c r="C11" s="15" t="s">
        <v>122</v>
      </c>
      <c r="D11" s="43">
        <v>48</v>
      </c>
      <c r="E11" s="43">
        <v>87</v>
      </c>
      <c r="F11" s="44" t="str">
        <v>Tidak Lulus</v>
      </c>
      <c r="G11" s="44" t="str">
        <v>Lulus</v>
      </c>
      <c r="H11" s="44">
        <f t="shared" si="0"/>
        <v>67.5</v>
      </c>
      <c r="I11" s="44" t="str">
        <f t="shared" si="1"/>
        <v>Tidak Lulus</v>
      </c>
      <c r="J11" s="44">
        <f t="shared" si="2"/>
        <v>12</v>
      </c>
    </row>
    <row r="12" spans="2:16">
      <c r="B12" s="16">
        <v>10</v>
      </c>
      <c r="C12" s="15" t="s">
        <v>123</v>
      </c>
      <c r="D12" s="43">
        <v>82</v>
      </c>
      <c r="E12" s="43">
        <v>69</v>
      </c>
      <c r="F12" s="44" t="str">
        <v>Lulus</v>
      </c>
      <c r="G12" s="44" t="str">
        <v>Tidak Lulus</v>
      </c>
      <c r="H12" s="44">
        <f t="shared" si="0"/>
        <v>75.5</v>
      </c>
      <c r="I12" s="44" t="str">
        <f t="shared" si="1"/>
        <v>Tidak Lulus</v>
      </c>
      <c r="J12" s="44">
        <f t="shared" si="2"/>
        <v>5</v>
      </c>
    </row>
    <row r="13" spans="2:16">
      <c r="B13" s="16">
        <v>11</v>
      </c>
      <c r="C13" s="15" t="s">
        <v>124</v>
      </c>
      <c r="D13" s="43">
        <v>50</v>
      </c>
      <c r="E13" s="43">
        <v>85</v>
      </c>
      <c r="F13" s="44" t="str">
        <v>Tidak Lulus</v>
      </c>
      <c r="G13" s="44" t="str">
        <v>Lulus</v>
      </c>
      <c r="H13" s="44">
        <f t="shared" si="0"/>
        <v>67.5</v>
      </c>
      <c r="I13" s="44" t="str">
        <f t="shared" si="1"/>
        <v>Tidak Lulus</v>
      </c>
      <c r="J13" s="44">
        <f t="shared" si="2"/>
        <v>12</v>
      </c>
    </row>
    <row r="14" spans="2:16">
      <c r="B14" s="16">
        <v>12</v>
      </c>
      <c r="C14" s="15" t="s">
        <v>109</v>
      </c>
      <c r="D14" s="43">
        <v>30</v>
      </c>
      <c r="E14" s="43">
        <v>72</v>
      </c>
      <c r="F14" s="44" t="str">
        <v>Tidak Lulus</v>
      </c>
      <c r="G14" s="44" t="str">
        <v>Lulus</v>
      </c>
      <c r="H14" s="44">
        <f t="shared" si="0"/>
        <v>51</v>
      </c>
      <c r="I14" s="44" t="str">
        <f t="shared" si="1"/>
        <v>Tidak Lulus</v>
      </c>
      <c r="J14" s="44">
        <f t="shared" si="2"/>
        <v>17</v>
      </c>
    </row>
    <row r="15" spans="2:16">
      <c r="B15" s="16">
        <v>13</v>
      </c>
      <c r="C15" s="21" t="s">
        <v>179</v>
      </c>
      <c r="D15" s="43">
        <v>92</v>
      </c>
      <c r="E15" s="43">
        <v>74</v>
      </c>
      <c r="F15" s="44" t="str">
        <v>Lulus</v>
      </c>
      <c r="G15" s="44" t="str">
        <v>Lulus</v>
      </c>
      <c r="H15" s="44">
        <f t="shared" si="0"/>
        <v>83</v>
      </c>
      <c r="I15" s="44" t="str">
        <f t="shared" si="1"/>
        <v>Lulus</v>
      </c>
      <c r="J15" s="44">
        <f t="shared" si="2"/>
        <v>3</v>
      </c>
    </row>
    <row r="16" spans="2:16">
      <c r="B16" s="16">
        <v>14</v>
      </c>
      <c r="C16" s="21" t="s">
        <v>180</v>
      </c>
      <c r="D16" s="43">
        <v>44</v>
      </c>
      <c r="E16" s="43">
        <v>54</v>
      </c>
      <c r="F16" s="44" t="str">
        <v>Tidak Lulus</v>
      </c>
      <c r="G16" s="44" t="str">
        <v>Tidak Lulus</v>
      </c>
      <c r="H16" s="44">
        <f t="shared" si="0"/>
        <v>49</v>
      </c>
      <c r="I16" s="44" t="str">
        <f t="shared" si="1"/>
        <v>Tidak Lulus</v>
      </c>
      <c r="J16" s="44">
        <f t="shared" si="2"/>
        <v>19</v>
      </c>
    </row>
    <row r="17" spans="2:10">
      <c r="B17" s="16">
        <v>15</v>
      </c>
      <c r="C17" s="21" t="s">
        <v>181</v>
      </c>
      <c r="D17" s="43">
        <v>91</v>
      </c>
      <c r="E17" s="43">
        <v>75</v>
      </c>
      <c r="F17" s="44" t="str">
        <v>Lulus</v>
      </c>
      <c r="G17" s="44" t="str">
        <v>Lulus</v>
      </c>
      <c r="H17" s="44">
        <f t="shared" si="0"/>
        <v>83</v>
      </c>
      <c r="I17" s="44" t="str">
        <f t="shared" si="1"/>
        <v>Lulus</v>
      </c>
      <c r="J17" s="44">
        <f t="shared" si="2"/>
        <v>3</v>
      </c>
    </row>
    <row r="18" spans="2:10">
      <c r="B18" s="16">
        <v>16</v>
      </c>
      <c r="C18" s="21" t="s">
        <v>182</v>
      </c>
      <c r="D18" s="43">
        <v>57</v>
      </c>
      <c r="E18" s="43">
        <v>72</v>
      </c>
      <c r="F18" s="44" t="str">
        <v>Tidak Lulus</v>
      </c>
      <c r="G18" s="44" t="str">
        <v>Lulus</v>
      </c>
      <c r="H18" s="44">
        <f t="shared" si="0"/>
        <v>64.5</v>
      </c>
      <c r="I18" s="44" t="str">
        <f t="shared" si="1"/>
        <v>Tidak Lulus</v>
      </c>
      <c r="J18" s="44">
        <f t="shared" si="2"/>
        <v>16</v>
      </c>
    </row>
    <row r="19" spans="2:10">
      <c r="B19" s="16">
        <v>17</v>
      </c>
      <c r="C19" s="21" t="s">
        <v>183</v>
      </c>
      <c r="D19" s="43">
        <v>36</v>
      </c>
      <c r="E19" s="43">
        <v>57</v>
      </c>
      <c r="F19" s="44" t="str">
        <v>Tidak Lulus</v>
      </c>
      <c r="G19" s="44" t="str">
        <v>Tidak Lulus</v>
      </c>
      <c r="H19" s="44">
        <f t="shared" si="0"/>
        <v>46.5</v>
      </c>
      <c r="I19" s="44" t="str">
        <f t="shared" si="1"/>
        <v>Tidak Lulus</v>
      </c>
      <c r="J19" s="44">
        <f t="shared" si="2"/>
        <v>20</v>
      </c>
    </row>
    <row r="20" spans="2:10">
      <c r="B20" s="16">
        <v>18</v>
      </c>
      <c r="C20" s="21" t="s">
        <v>184</v>
      </c>
      <c r="D20" s="43">
        <v>82</v>
      </c>
      <c r="E20" s="43">
        <v>51</v>
      </c>
      <c r="F20" s="44" t="str">
        <v>Lulus</v>
      </c>
      <c r="G20" s="44" t="str">
        <v>Tidak Lulus</v>
      </c>
      <c r="H20" s="44">
        <f t="shared" si="0"/>
        <v>66.5</v>
      </c>
      <c r="I20" s="44" t="str">
        <f t="shared" si="1"/>
        <v>Tidak Lulus</v>
      </c>
      <c r="J20" s="44">
        <f t="shared" si="2"/>
        <v>15</v>
      </c>
    </row>
    <row r="21" spans="2:10">
      <c r="B21" s="16">
        <v>19</v>
      </c>
      <c r="C21" s="21" t="s">
        <v>185</v>
      </c>
      <c r="D21" s="43">
        <v>99</v>
      </c>
      <c r="E21" s="43">
        <v>72</v>
      </c>
      <c r="F21" s="44" t="str">
        <v>Lulus</v>
      </c>
      <c r="G21" s="44" t="str">
        <v>Lulus</v>
      </c>
      <c r="H21" s="44">
        <f t="shared" si="0"/>
        <v>85.5</v>
      </c>
      <c r="I21" s="44" t="str">
        <f t="shared" si="1"/>
        <v>Lulus</v>
      </c>
      <c r="J21" s="44">
        <f t="shared" si="2"/>
        <v>1</v>
      </c>
    </row>
    <row r="22" spans="2:10">
      <c r="B22" s="16">
        <v>20</v>
      </c>
      <c r="C22" s="21" t="s">
        <v>186</v>
      </c>
      <c r="D22" s="43">
        <v>40</v>
      </c>
      <c r="E22" s="43">
        <v>62</v>
      </c>
      <c r="F22" s="44" t="str">
        <v>Tidak Lulus</v>
      </c>
      <c r="G22" s="44" t="str">
        <v>Tidak Lulus</v>
      </c>
      <c r="H22" s="44">
        <f t="shared" si="0"/>
        <v>51</v>
      </c>
      <c r="I22" s="44" t="str">
        <f t="shared" si="1"/>
        <v>Tidak Lulus</v>
      </c>
      <c r="J22" s="44">
        <f t="shared" si="2"/>
        <v>17</v>
      </c>
    </row>
  </sheetData>
  <sheetProtection algorithmName="SHA-512" hashValue="SPuPSxSVihorzeklDebViekWH4eDydabf9B6ZddWq6yQvi2kjLVoB8T+r1okOEgOqMOQQF7yyePAWLB5F3vBxQ==" saltValue="GnDkHTNsAFuvfQnH8tPU7Q==" spinCount="100000" sheet="1" objects="1" scenarios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Fungsi Dasar Statistik</vt:lpstr>
      <vt:lpstr>Trim</vt:lpstr>
      <vt:lpstr>Mid</vt:lpstr>
      <vt:lpstr>Left &amp; Right</vt:lpstr>
      <vt:lpstr>Rand &amp; Rank</vt:lpstr>
      <vt:lpstr>Upper &amp; Lower</vt:lpstr>
      <vt:lpstr>Concatenate</vt:lpstr>
      <vt:lpstr>AND OR</vt:lpstr>
      <vt:lpstr>DatedIf</vt:lpstr>
      <vt:lpstr>Count</vt:lpstr>
      <vt:lpstr>CountIf</vt:lpstr>
      <vt:lpstr>IF</vt:lpstr>
      <vt:lpstr>SumIf</vt:lpstr>
      <vt:lpstr>Latihan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des h</cp:lastModifiedBy>
  <dcterms:created xsi:type="dcterms:W3CDTF">2022-06-12T14:08:37Z</dcterms:created>
  <dcterms:modified xsi:type="dcterms:W3CDTF">2024-01-03T02:35:13Z</dcterms:modified>
</cp:coreProperties>
</file>