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/>
  <xr:revisionPtr revIDLastSave="0" documentId="13_ncr:1_{86B5AFD5-DEC5-42FA-A2E4-6AD3A0D77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иагностика" sheetId="1" r:id="rId1"/>
    <sheet name="Издели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4" i="1" l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43" i="1"/>
  <c r="E63" i="1"/>
  <c r="B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C28" i="1"/>
  <c r="L2" i="1"/>
  <c r="F28" i="1"/>
  <c r="C34" i="1"/>
  <c r="D28" i="1"/>
  <c r="G36" i="2"/>
  <c r="R49" i="2"/>
  <c r="R51" i="2"/>
  <c r="R52" i="2"/>
  <c r="R53" i="2"/>
  <c r="R54" i="2"/>
  <c r="R55" i="2"/>
  <c r="R57" i="2"/>
  <c r="R59" i="2"/>
  <c r="R60" i="2"/>
  <c r="R61" i="2"/>
  <c r="R62" i="2"/>
  <c r="R63" i="2"/>
  <c r="R65" i="2"/>
  <c r="R67" i="2"/>
  <c r="R68" i="2"/>
  <c r="R69" i="2"/>
  <c r="R70" i="2"/>
  <c r="R71" i="2"/>
  <c r="R73" i="2"/>
  <c r="R75" i="2"/>
  <c r="R76" i="2"/>
  <c r="R77" i="2"/>
  <c r="Q54" i="2"/>
  <c r="Q56" i="2"/>
  <c r="Q62" i="2"/>
  <c r="Q64" i="2"/>
  <c r="Q70" i="2"/>
  <c r="Q72" i="2"/>
  <c r="N49" i="2"/>
  <c r="N51" i="2"/>
  <c r="N52" i="2"/>
  <c r="N55" i="2"/>
  <c r="N57" i="2"/>
  <c r="N59" i="2"/>
  <c r="N60" i="2"/>
  <c r="N63" i="2"/>
  <c r="N65" i="2"/>
  <c r="N67" i="2"/>
  <c r="N68" i="2"/>
  <c r="N71" i="2"/>
  <c r="N73" i="2"/>
  <c r="N75" i="2"/>
  <c r="N76" i="2"/>
  <c r="L49" i="2"/>
  <c r="L50" i="2"/>
  <c r="L51" i="2"/>
  <c r="L52" i="2"/>
  <c r="L53" i="2"/>
  <c r="L55" i="2"/>
  <c r="L57" i="2"/>
  <c r="L58" i="2"/>
  <c r="L59" i="2"/>
  <c r="L60" i="2"/>
  <c r="L61" i="2"/>
  <c r="L63" i="2"/>
  <c r="L65" i="2"/>
  <c r="L66" i="2"/>
  <c r="L67" i="2"/>
  <c r="L68" i="2"/>
  <c r="L69" i="2"/>
  <c r="L71" i="2"/>
  <c r="L73" i="2"/>
  <c r="L74" i="2"/>
  <c r="L75" i="2"/>
  <c r="L76" i="2"/>
  <c r="L77" i="2"/>
  <c r="K52" i="2"/>
  <c r="K54" i="2"/>
  <c r="K60" i="2"/>
  <c r="K62" i="2"/>
  <c r="K68" i="2"/>
  <c r="K70" i="2"/>
  <c r="K76" i="2"/>
  <c r="L48" i="2"/>
  <c r="H51" i="2"/>
  <c r="H53" i="2"/>
  <c r="H55" i="2"/>
  <c r="H56" i="2"/>
  <c r="H59" i="2"/>
  <c r="H61" i="2"/>
  <c r="H63" i="2"/>
  <c r="H64" i="2"/>
  <c r="H67" i="2"/>
  <c r="H69" i="2"/>
  <c r="H71" i="2"/>
  <c r="H72" i="2"/>
  <c r="H75" i="2"/>
  <c r="H77" i="2"/>
  <c r="F49" i="2"/>
  <c r="F50" i="2"/>
  <c r="F51" i="2"/>
  <c r="F53" i="2"/>
  <c r="F55" i="2"/>
  <c r="F56" i="2"/>
  <c r="F57" i="2"/>
  <c r="F58" i="2"/>
  <c r="F59" i="2"/>
  <c r="F61" i="2"/>
  <c r="F63" i="2"/>
  <c r="F64" i="2"/>
  <c r="F65" i="2"/>
  <c r="F66" i="2"/>
  <c r="F67" i="2"/>
  <c r="F69" i="2"/>
  <c r="F71" i="2"/>
  <c r="F72" i="2"/>
  <c r="F73" i="2"/>
  <c r="F74" i="2"/>
  <c r="F75" i="2"/>
  <c r="F77" i="2"/>
  <c r="E49" i="2"/>
  <c r="E51" i="2"/>
  <c r="E57" i="2"/>
  <c r="E59" i="2"/>
  <c r="E65" i="2"/>
  <c r="E67" i="2"/>
  <c r="E73" i="2"/>
  <c r="E75" i="2"/>
  <c r="B49" i="2"/>
  <c r="B51" i="2"/>
  <c r="B53" i="2"/>
  <c r="B54" i="2"/>
  <c r="B57" i="2"/>
  <c r="B59" i="2"/>
  <c r="B61" i="2"/>
  <c r="B62" i="2"/>
  <c r="B65" i="2"/>
  <c r="B67" i="2"/>
  <c r="B69" i="2"/>
  <c r="B70" i="2"/>
  <c r="B73" i="2"/>
  <c r="B75" i="2"/>
  <c r="B76" i="2"/>
  <c r="B77" i="2"/>
  <c r="B48" i="2"/>
  <c r="C34" i="2"/>
  <c r="N50" i="2" s="1"/>
  <c r="G34" i="2"/>
  <c r="R56" i="2" s="1"/>
  <c r="F34" i="2"/>
  <c r="Q55" i="2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O2" i="1"/>
  <c r="P2" i="1"/>
  <c r="Q2" i="1"/>
  <c r="K2" i="1"/>
  <c r="J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2" i="2"/>
  <c r="Q35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2" i="2"/>
  <c r="P38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O37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2" i="2"/>
  <c r="L34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2" i="2"/>
  <c r="K37" i="2" s="1"/>
  <c r="J2" i="2"/>
  <c r="J37" i="2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" i="2"/>
  <c r="J4" i="2"/>
  <c r="J33" i="1" l="1"/>
  <c r="K33" i="1"/>
  <c r="L30" i="1"/>
  <c r="Q33" i="1"/>
  <c r="P33" i="1"/>
  <c r="O31" i="1"/>
  <c r="B74" i="2"/>
  <c r="B66" i="2"/>
  <c r="B58" i="2"/>
  <c r="B50" i="2"/>
  <c r="E72" i="2"/>
  <c r="E64" i="2"/>
  <c r="E56" i="2"/>
  <c r="F48" i="2"/>
  <c r="F70" i="2"/>
  <c r="F62" i="2"/>
  <c r="F54" i="2"/>
  <c r="H76" i="2"/>
  <c r="H68" i="2"/>
  <c r="H60" i="2"/>
  <c r="H52" i="2"/>
  <c r="K75" i="2"/>
  <c r="K67" i="2"/>
  <c r="K59" i="2"/>
  <c r="K51" i="2"/>
  <c r="L72" i="2"/>
  <c r="L64" i="2"/>
  <c r="L56" i="2"/>
  <c r="N48" i="2"/>
  <c r="N72" i="2"/>
  <c r="N64" i="2"/>
  <c r="N56" i="2"/>
  <c r="Q77" i="2"/>
  <c r="Q69" i="2"/>
  <c r="Q61" i="2"/>
  <c r="Q53" i="2"/>
  <c r="R74" i="2"/>
  <c r="R66" i="2"/>
  <c r="R58" i="2"/>
  <c r="R50" i="2"/>
  <c r="J35" i="2"/>
  <c r="L37" i="2"/>
  <c r="O38" i="2"/>
  <c r="Q36" i="2"/>
  <c r="F34" i="1"/>
  <c r="J31" i="1"/>
  <c r="L33" i="1"/>
  <c r="P31" i="1"/>
  <c r="E71" i="2"/>
  <c r="E63" i="2"/>
  <c r="E55" i="2"/>
  <c r="K74" i="2"/>
  <c r="K66" i="2"/>
  <c r="K58" i="2"/>
  <c r="K50" i="2"/>
  <c r="F37" i="2" s="1"/>
  <c r="Q48" i="2"/>
  <c r="Q76" i="2"/>
  <c r="Q68" i="2"/>
  <c r="Q60" i="2"/>
  <c r="Q52" i="2"/>
  <c r="K35" i="2"/>
  <c r="J38" i="2"/>
  <c r="P34" i="2"/>
  <c r="P39" i="2" s="1"/>
  <c r="Q37" i="2"/>
  <c r="K31" i="1"/>
  <c r="O29" i="1"/>
  <c r="Q31" i="1"/>
  <c r="B72" i="2"/>
  <c r="B64" i="2"/>
  <c r="B56" i="2"/>
  <c r="E48" i="2"/>
  <c r="E70" i="2"/>
  <c r="E62" i="2"/>
  <c r="E54" i="2"/>
  <c r="F35" i="2" s="1"/>
  <c r="F76" i="2"/>
  <c r="F68" i="2"/>
  <c r="F60" i="2"/>
  <c r="F52" i="2"/>
  <c r="H74" i="2"/>
  <c r="H66" i="2"/>
  <c r="H58" i="2"/>
  <c r="H50" i="2"/>
  <c r="K73" i="2"/>
  <c r="K65" i="2"/>
  <c r="K57" i="2"/>
  <c r="K49" i="2"/>
  <c r="L70" i="2"/>
  <c r="L62" i="2"/>
  <c r="L54" i="2"/>
  <c r="G37" i="2" s="1"/>
  <c r="R48" i="2"/>
  <c r="G38" i="2" s="1"/>
  <c r="N70" i="2"/>
  <c r="N62" i="2"/>
  <c r="N54" i="2"/>
  <c r="Q75" i="2"/>
  <c r="Q67" i="2"/>
  <c r="Q59" i="2"/>
  <c r="Q51" i="2"/>
  <c r="R72" i="2"/>
  <c r="R64" i="2"/>
  <c r="C36" i="2"/>
  <c r="L35" i="2"/>
  <c r="L39" i="2" s="1"/>
  <c r="K38" i="2"/>
  <c r="P35" i="2"/>
  <c r="Q38" i="2"/>
  <c r="J29" i="1"/>
  <c r="L31" i="1"/>
  <c r="P29" i="1"/>
  <c r="O32" i="1"/>
  <c r="B71" i="2"/>
  <c r="B63" i="2"/>
  <c r="B55" i="2"/>
  <c r="E77" i="2"/>
  <c r="E69" i="2"/>
  <c r="E61" i="2"/>
  <c r="E53" i="2"/>
  <c r="H73" i="2"/>
  <c r="H65" i="2"/>
  <c r="H57" i="2"/>
  <c r="H49" i="2"/>
  <c r="K72" i="2"/>
  <c r="K64" i="2"/>
  <c r="K56" i="2"/>
  <c r="N77" i="2"/>
  <c r="N69" i="2"/>
  <c r="N61" i="2"/>
  <c r="N53" i="2"/>
  <c r="C38" i="2" s="1"/>
  <c r="Q74" i="2"/>
  <c r="Q66" i="2"/>
  <c r="Q58" i="2"/>
  <c r="Q50" i="2"/>
  <c r="F36" i="2"/>
  <c r="J36" i="2"/>
  <c r="L38" i="2"/>
  <c r="L45" i="2" s="1"/>
  <c r="P36" i="2"/>
  <c r="K29" i="1"/>
  <c r="J32" i="1"/>
  <c r="Q29" i="1"/>
  <c r="P32" i="1"/>
  <c r="E76" i="2"/>
  <c r="E68" i="2"/>
  <c r="E60" i="2"/>
  <c r="E52" i="2"/>
  <c r="K48" i="2"/>
  <c r="K71" i="2"/>
  <c r="K63" i="2"/>
  <c r="K55" i="2"/>
  <c r="Q73" i="2"/>
  <c r="Q65" i="2"/>
  <c r="Q57" i="2"/>
  <c r="Q49" i="2"/>
  <c r="K36" i="2"/>
  <c r="O34" i="2"/>
  <c r="O41" i="2" s="1"/>
  <c r="P37" i="2"/>
  <c r="P44" i="2" s="1"/>
  <c r="L29" i="1"/>
  <c r="K32" i="1"/>
  <c r="O30" i="1"/>
  <c r="Q32" i="1"/>
  <c r="J34" i="2"/>
  <c r="J39" i="2" s="1"/>
  <c r="J41" i="2" s="1"/>
  <c r="L36" i="2"/>
  <c r="O35" i="2"/>
  <c r="J30" i="1"/>
  <c r="L32" i="1"/>
  <c r="P30" i="1"/>
  <c r="O33" i="1"/>
  <c r="B68" i="2"/>
  <c r="B60" i="2"/>
  <c r="C35" i="2" s="1"/>
  <c r="B52" i="2"/>
  <c r="E74" i="2"/>
  <c r="E66" i="2"/>
  <c r="E58" i="2"/>
  <c r="E50" i="2"/>
  <c r="H48" i="2"/>
  <c r="C37" i="2" s="1"/>
  <c r="H70" i="2"/>
  <c r="H62" i="2"/>
  <c r="H54" i="2"/>
  <c r="K77" i="2"/>
  <c r="K69" i="2"/>
  <c r="K61" i="2"/>
  <c r="K53" i="2"/>
  <c r="N74" i="2"/>
  <c r="N66" i="2"/>
  <c r="N58" i="2"/>
  <c r="Q71" i="2"/>
  <c r="Q63" i="2"/>
  <c r="K34" i="2"/>
  <c r="O36" i="2"/>
  <c r="Q34" i="2"/>
  <c r="Q39" i="2" s="1"/>
  <c r="K30" i="1"/>
  <c r="Q30" i="1"/>
  <c r="O39" i="2"/>
  <c r="O42" i="2" s="1"/>
  <c r="O45" i="2"/>
  <c r="K39" i="2"/>
  <c r="K44" i="2" s="1"/>
  <c r="G35" i="2"/>
  <c r="F38" i="2"/>
  <c r="P34" i="1" l="1"/>
  <c r="P36" i="1" s="1"/>
  <c r="F29" i="1"/>
  <c r="F30" i="1" s="1"/>
  <c r="F31" i="1" s="1"/>
  <c r="O34" i="1"/>
  <c r="O40" i="1" s="1"/>
  <c r="L34" i="1"/>
  <c r="L36" i="1" s="1"/>
  <c r="K34" i="1"/>
  <c r="K39" i="1" s="1"/>
  <c r="Q34" i="1"/>
  <c r="Q37" i="1" s="1"/>
  <c r="F35" i="1"/>
  <c r="F36" i="1" s="1"/>
  <c r="P43" i="2"/>
  <c r="P42" i="2"/>
  <c r="P38" i="1"/>
  <c r="P37" i="1"/>
  <c r="Q43" i="2"/>
  <c r="Q45" i="2"/>
  <c r="L41" i="2"/>
  <c r="L44" i="2"/>
  <c r="L43" i="2"/>
  <c r="L42" i="2"/>
  <c r="C29" i="1"/>
  <c r="C30" i="1" s="1"/>
  <c r="J34" i="1"/>
  <c r="J38" i="1" s="1"/>
  <c r="O44" i="2"/>
  <c r="D29" i="1"/>
  <c r="D30" i="1" s="1"/>
  <c r="Q36" i="1"/>
  <c r="P39" i="1"/>
  <c r="K37" i="1"/>
  <c r="K40" i="1"/>
  <c r="Q41" i="2"/>
  <c r="Q42" i="2"/>
  <c r="Q44" i="2"/>
  <c r="P41" i="2"/>
  <c r="P45" i="2"/>
  <c r="O43" i="2"/>
  <c r="J45" i="2"/>
  <c r="K42" i="2"/>
  <c r="K43" i="2"/>
  <c r="K41" i="2"/>
  <c r="J42" i="2"/>
  <c r="J43" i="2"/>
  <c r="J44" i="2"/>
  <c r="K45" i="2"/>
  <c r="P40" i="1" l="1"/>
  <c r="K36" i="1"/>
  <c r="Q39" i="1"/>
  <c r="K38" i="1"/>
  <c r="O36" i="1"/>
  <c r="O39" i="1"/>
  <c r="L40" i="1"/>
  <c r="O37" i="1"/>
  <c r="O38" i="1"/>
  <c r="L39" i="1"/>
  <c r="L38" i="1"/>
  <c r="F32" i="1"/>
  <c r="Q38" i="1"/>
  <c r="L37" i="1"/>
  <c r="Q40" i="1"/>
  <c r="F39" i="1"/>
  <c r="D32" i="1"/>
  <c r="D31" i="1"/>
  <c r="F37" i="1"/>
  <c r="F38" i="1"/>
  <c r="J39" i="1"/>
  <c r="J40" i="1"/>
  <c r="J36" i="1"/>
  <c r="J37" i="1"/>
  <c r="C32" i="1"/>
  <c r="C31" i="1"/>
</calcChain>
</file>

<file path=xl/sharedStrings.xml><?xml version="1.0" encoding="utf-8"?>
<sst xmlns="http://schemas.openxmlformats.org/spreadsheetml/2006/main" count="254" uniqueCount="120">
  <si>
    <t>Код</t>
  </si>
  <si>
    <t>Ток</t>
  </si>
  <si>
    <t>Срок_службы</t>
  </si>
  <si>
    <t>Кабель</t>
  </si>
  <si>
    <t>Блок питания</t>
  </si>
  <si>
    <t>Процессор</t>
  </si>
  <si>
    <t>Плата</t>
  </si>
  <si>
    <t>Наименование</t>
  </si>
  <si>
    <t>Цвет</t>
  </si>
  <si>
    <t>Цена</t>
  </si>
  <si>
    <t>OpenBox S3</t>
  </si>
  <si>
    <t>Ali 3521</t>
  </si>
  <si>
    <t>Черный</t>
  </si>
  <si>
    <t>Galaxy S8120</t>
  </si>
  <si>
    <t>Ali 3912</t>
  </si>
  <si>
    <t>OpenBox CI</t>
  </si>
  <si>
    <t>Hisilicon Hi3098</t>
  </si>
  <si>
    <t>uClan H.265</t>
  </si>
  <si>
    <t>Ali 8732</t>
  </si>
  <si>
    <t>VU+ Zero</t>
  </si>
  <si>
    <t>Hisilicon Hi8098</t>
  </si>
  <si>
    <t>uClan Ustym</t>
  </si>
  <si>
    <t>Ali U329</t>
  </si>
  <si>
    <t>World Vision T2/S2</t>
  </si>
  <si>
    <t>Hisilicon T9098</t>
  </si>
  <si>
    <t>Galaxy Innovations GI</t>
  </si>
  <si>
    <t>Ali 1290</t>
  </si>
  <si>
    <t>General Satelite GS E212</t>
  </si>
  <si>
    <t>Hisilicon Hi3198</t>
  </si>
  <si>
    <t>Серый</t>
  </si>
  <si>
    <t>uClan H.265 Pro</t>
  </si>
  <si>
    <t>Ali U3910</t>
  </si>
  <si>
    <t>Galaxy Innovations HD Slim 3</t>
  </si>
  <si>
    <t>Hisilicon Hi3798</t>
  </si>
  <si>
    <t>Galaxy Innovations HD Slim 3+</t>
  </si>
  <si>
    <t>Ali UT39E2</t>
  </si>
  <si>
    <t>General Satelite GS С593</t>
  </si>
  <si>
    <t>Galaxy Innovations S8120</t>
  </si>
  <si>
    <t>Ali Core 2 Duo</t>
  </si>
  <si>
    <t>Word Vision T2</t>
  </si>
  <si>
    <t>Word Vision S3</t>
  </si>
  <si>
    <t>Ali X32K3</t>
  </si>
  <si>
    <t>General Satelite GS С81T2</t>
  </si>
  <si>
    <t>Galaxy Innovations HD Slim 3 Pro</t>
  </si>
  <si>
    <t>Ali 9130</t>
  </si>
  <si>
    <t>General Satelite GS B522</t>
  </si>
  <si>
    <t>Word Vision B430</t>
  </si>
  <si>
    <t>Ali Y3019</t>
  </si>
  <si>
    <t>OpenBox T4</t>
  </si>
  <si>
    <t>Galaxy Innovations T81E10</t>
  </si>
  <si>
    <t>uClan H.435 Plus</t>
  </si>
  <si>
    <t>uClan E.260 Pro</t>
  </si>
  <si>
    <t>Ali 6792</t>
  </si>
  <si>
    <t>Galaxy Innovations GTI</t>
  </si>
  <si>
    <t>Ali 84Y7</t>
  </si>
  <si>
    <t>General Satelite GT E590</t>
  </si>
  <si>
    <t>Ali 1247</t>
  </si>
  <si>
    <t>VT+ One</t>
  </si>
  <si>
    <t>OpenBox S3 Pro</t>
  </si>
  <si>
    <t>Galaxy Innovations TFSI</t>
  </si>
  <si>
    <t>Ali G34E2</t>
  </si>
  <si>
    <t>General Satelite GS B5210</t>
  </si>
  <si>
    <t>если</t>
  </si>
  <si>
    <t>с</t>
  </si>
  <si>
    <t>увеличением</t>
  </si>
  <si>
    <t>численного</t>
  </si>
  <si>
    <t>размера</t>
  </si>
  <si>
    <t>показатель</t>
  </si>
  <si>
    <t>качества</t>
  </si>
  <si>
    <t>улучшается</t>
  </si>
  <si>
    <t>ухудшается</t>
  </si>
  <si>
    <t>Максимальное разрешение</t>
  </si>
  <si>
    <t>Х Максимальное разрешение</t>
  </si>
  <si>
    <t>Х Цена</t>
  </si>
  <si>
    <t>Х Срок_службы</t>
  </si>
  <si>
    <t>X тока</t>
  </si>
  <si>
    <t>X напряжения</t>
  </si>
  <si>
    <t>X Срок_службы</t>
  </si>
  <si>
    <t>X среднее</t>
  </si>
  <si>
    <t>D</t>
  </si>
  <si>
    <t>Sx</t>
  </si>
  <si>
    <t>Ax</t>
  </si>
  <si>
    <t>Ex</t>
  </si>
  <si>
    <t>Xi-Xср</t>
  </si>
  <si>
    <t>(Xi-Xср)^3</t>
  </si>
  <si>
    <t>(Xi-Xср)^4</t>
  </si>
  <si>
    <t>0 до 0,2</t>
  </si>
  <si>
    <t>от 0,2 до 0,4</t>
  </si>
  <si>
    <t>от 0,4 до 0,6</t>
  </si>
  <si>
    <t>от 0,6 до 0,8</t>
  </si>
  <si>
    <t>от 0,8 до 1</t>
  </si>
  <si>
    <t>Кол-во</t>
  </si>
  <si>
    <t>0 до 0,2 %</t>
  </si>
  <si>
    <t>от 0,2 до 0,4 %</t>
  </si>
  <si>
    <t>от 0,4 до 0,6 %</t>
  </si>
  <si>
    <t>от 0,6 до 0,8 %</t>
  </si>
  <si>
    <t>от 0,8 до 1 %</t>
  </si>
  <si>
    <t>N</t>
  </si>
  <si>
    <t>Ур надеж</t>
  </si>
  <si>
    <t xml:space="preserve">t a </t>
  </si>
  <si>
    <t>u a</t>
  </si>
  <si>
    <t>Ср время безотказ раб Т о</t>
  </si>
  <si>
    <t>Время наступ отказ (сигма)</t>
  </si>
  <si>
    <t>Мера точ Е</t>
  </si>
  <si>
    <t>Верх граница Т в</t>
  </si>
  <si>
    <t>Ниж граница Т н</t>
  </si>
  <si>
    <t>Граница долговеч (тау а)</t>
  </si>
  <si>
    <t>Тока</t>
  </si>
  <si>
    <t>Напряжения</t>
  </si>
  <si>
    <t>номер</t>
  </si>
  <si>
    <t>номер_изделия</t>
  </si>
  <si>
    <t>причина</t>
  </si>
  <si>
    <t>срок_службы</t>
  </si>
  <si>
    <t>относительная_яркость</t>
  </si>
  <si>
    <t>начальная_температура</t>
  </si>
  <si>
    <t>конечная_температура</t>
  </si>
  <si>
    <t>Резкий повышение температуры</t>
  </si>
  <si>
    <t>Падение с большой высоты</t>
  </si>
  <si>
    <t>Резкое падение температуры</t>
  </si>
  <si>
    <t>Выход азотного наполения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</si>
</sst>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3" fillId="0" borderId="0" xfId="0" applyFont="1" applyFill="1" applyBorder="1" applyAlignment="1" applyProtection="1"/>
    <xf numFmtId="0" fontId="5" fillId="2" borderId="1" xfId="0" applyFont="1" applyFill="1" applyBorder="1" applyAlignment="1" applyProtection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2" xfId="0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6" xfId="0" applyNumberFormat="1" applyBorder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0" xfId="0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5" xfId="0" applyBorder="1"/>
    <xf numFmtId="0" fontId="0" fillId="0" borderId="26" xfId="0" applyBorder="1" applyAlignment="1"/>
    <xf numFmtId="0" fontId="0" fillId="0" borderId="23" xfId="0" applyBorder="1"/>
    <xf numFmtId="0" fontId="0" fillId="0" borderId="24" xfId="0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27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 applyProtection="1">
      <alignment horizontal="center" vertical="center"/>
    </xf>
    <xf numFmtId="0" fontId="0" fillId="4" borderId="1" xfId="0" applyFill="1" applyBorder="1"/>
    <xf numFmtId="0" fontId="0" fillId="0" borderId="0" xfId="0" applyNumberFormat="1" applyAlignment="1">
      <alignment horizontal="center"/>
    </xf>
    <xf numFmtId="0" fontId="5" fillId="2" borderId="27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0" fillId="5" borderId="0" xfId="0" applyFill="1"/>
    <xf numFmtId="0" fontId="4" fillId="0" borderId="0" xfId="0" applyFont="1" applyFill="1" applyBorder="1" applyAlignment="1" applyProtection="1">
      <alignment vertical="center" wrapText="1"/>
    </xf>
    <xf numFmtId="0" fontId="0" fillId="0" borderId="0" xfId="0" applyFill="1"/>
    <xf numFmtId="0" fontId="0" fillId="6" borderId="1" xfId="0" applyFill="1" applyBorder="1"/>
    <xf numFmtId="0" fontId="4" fillId="6" borderId="1" xfId="0" applyFont="1" applyFill="1" applyBorder="1" applyAlignment="1" applyProtection="1">
      <alignment horizontal="right" vertical="center" wrapText="1"/>
    </xf>
    <xf numFmtId="4" fontId="4" fillId="6" borderId="1" xfId="0" applyNumberFormat="1" applyFont="1" applyFill="1" applyBorder="1" applyAlignment="1" applyProtection="1">
      <alignment horizontal="right" vertical="center" wrapText="1"/>
    </xf>
    <xf numFmtId="0" fontId="5" fillId="2" borderId="14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0" applyNumberFormat="1" applyBorder="1"/>
    <xf numFmtId="0" fontId="0" fillId="0" borderId="28" xfId="0" applyBorder="1"/>
    <xf numFmtId="0" fontId="0" fillId="0" borderId="29" xfId="0" applyBorder="1"/>
    <xf numFmtId="0" fontId="6" fillId="7" borderId="30" xfId="1" applyFont="1" applyFill="1" applyBorder="1" applyAlignment="1">
      <alignment horizontal="center"/>
    </xf>
    <xf numFmtId="0" fontId="6" fillId="0" borderId="31" xfId="1" applyFont="1" applyFill="1" applyBorder="1" applyAlignment="1">
      <alignment horizontal="right" wrapText="1"/>
    </xf>
    <xf numFmtId="0" fontId="6" fillId="0" borderId="31" xfId="1" applyFont="1" applyFill="1" applyBorder="1" applyAlignment="1">
      <alignment wrapText="1"/>
    </xf>
  </cellXfs>
  <cellStyles count="2">
    <cellStyle name="Normal" xfId="0" builtinId="0"/>
    <cellStyle name="Normal_Диагностика" xfId="1" xr:uid="{7AC89621-828D-4DF2-A392-B74126B69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Диагностика!$I$29:$I$33</c:f>
              <c:strCache>
                <c:ptCount val="5"/>
                <c:pt idx="0">
                  <c:v>0 до 0,2</c:v>
                </c:pt>
                <c:pt idx="1">
                  <c:v>от 0,2 до 0,4</c:v>
                </c:pt>
                <c:pt idx="2">
                  <c:v>от 0,4 до 0,6</c:v>
                </c:pt>
                <c:pt idx="3">
                  <c:v>от 0,6 до 0,8</c:v>
                </c:pt>
                <c:pt idx="4">
                  <c:v>от 0,8 до 1</c:v>
                </c:pt>
              </c:strCache>
            </c:strRef>
          </c:cat>
          <c:val>
            <c:numRef>
              <c:f>Диагностика!$J$29:$J$33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D-4E30-876E-27BD0B0BD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217920"/>
        <c:axId val="1310229568"/>
      </c:barChart>
      <c:catAx>
        <c:axId val="13102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29568"/>
        <c:crosses val="autoZero"/>
        <c:auto val="1"/>
        <c:lblAlgn val="ctr"/>
        <c:lblOffset val="100"/>
        <c:noMultiLvlLbl val="0"/>
      </c:catAx>
      <c:valAx>
        <c:axId val="13102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1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Напряжения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Диагностика!$I$29:$I$33</c:f>
              <c:strCache>
                <c:ptCount val="5"/>
                <c:pt idx="0">
                  <c:v>0 до 0,2</c:v>
                </c:pt>
                <c:pt idx="1">
                  <c:v>от 0,2 до 0,4</c:v>
                </c:pt>
                <c:pt idx="2">
                  <c:v>от 0,4 до 0,6</c:v>
                </c:pt>
                <c:pt idx="3">
                  <c:v>от 0,6 до 0,8</c:v>
                </c:pt>
                <c:pt idx="4">
                  <c:v>от 0,8 до 1</c:v>
                </c:pt>
              </c:strCache>
            </c:strRef>
          </c:cat>
          <c:val>
            <c:numRef>
              <c:f>Диагностика!$K$29:$K$33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A-4267-8044-D92F16373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429904"/>
        <c:axId val="1124435312"/>
      </c:barChart>
      <c:catAx>
        <c:axId val="112442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435312"/>
        <c:crosses val="autoZero"/>
        <c:auto val="1"/>
        <c:lblAlgn val="ctr"/>
        <c:lblOffset val="100"/>
        <c:noMultiLvlLbl val="0"/>
      </c:catAx>
      <c:valAx>
        <c:axId val="11244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42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Срок_службы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Диагностика!$I$29:$I$33</c:f>
              <c:strCache>
                <c:ptCount val="5"/>
                <c:pt idx="0">
                  <c:v>0 до 0,2</c:v>
                </c:pt>
                <c:pt idx="1">
                  <c:v>от 0,2 до 0,4</c:v>
                </c:pt>
                <c:pt idx="2">
                  <c:v>от 0,4 до 0,6</c:v>
                </c:pt>
                <c:pt idx="3">
                  <c:v>от 0,6 до 0,8</c:v>
                </c:pt>
                <c:pt idx="4">
                  <c:v>от 0,8 до 1</c:v>
                </c:pt>
              </c:strCache>
            </c:strRef>
          </c:cat>
          <c:val>
            <c:numRef>
              <c:f>Диагностика!$L$29:$L$33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E-4EC8-99C9-177E976DD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185888"/>
        <c:axId val="1126187136"/>
      </c:barChart>
      <c:catAx>
        <c:axId val="112618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87136"/>
        <c:crosses val="autoZero"/>
        <c:auto val="1"/>
        <c:lblAlgn val="ctr"/>
        <c:lblOffset val="100"/>
        <c:noMultiLvlLbl val="0"/>
      </c:catAx>
      <c:valAx>
        <c:axId val="11261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8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Максимальное</a:t>
            </a:r>
            <a:r>
              <a:rPr lang="ru-RU" baseline="0"/>
              <a:t> разрешение</a:t>
            </a:r>
            <a:endParaRPr lang="ru-RU"/>
          </a:p>
        </c:rich>
      </c:tx>
      <c:layout>
        <c:manualLayout>
          <c:xMode val="edge"/>
          <c:yMode val="edge"/>
          <c:x val="0.3177915573053368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0.18560185185185185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Изделие!$I$34:$I$38</c:f>
              <c:strCache>
                <c:ptCount val="5"/>
                <c:pt idx="0">
                  <c:v>0 до 0,2</c:v>
                </c:pt>
                <c:pt idx="1">
                  <c:v>от 0,2 до 0,4</c:v>
                </c:pt>
                <c:pt idx="2">
                  <c:v>от 0,4 до 0,6</c:v>
                </c:pt>
                <c:pt idx="3">
                  <c:v>от 0,6 до 0,8</c:v>
                </c:pt>
                <c:pt idx="4">
                  <c:v>от 0,8 до 1</c:v>
                </c:pt>
              </c:strCache>
            </c:strRef>
          </c:cat>
          <c:val>
            <c:numRef>
              <c:f>Изделие!$J$34:$J$38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A-47A0-9E9B-CDE3A9BE8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222496"/>
        <c:axId val="1310220416"/>
      </c:barChart>
      <c:catAx>
        <c:axId val="131022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20416"/>
        <c:crosses val="autoZero"/>
        <c:auto val="1"/>
        <c:lblAlgn val="ctr"/>
        <c:lblOffset val="100"/>
        <c:noMultiLvlLbl val="0"/>
      </c:catAx>
      <c:valAx>
        <c:axId val="13102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2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Изделие!$I$34:$I$38</c:f>
              <c:strCache>
                <c:ptCount val="5"/>
                <c:pt idx="0">
                  <c:v>0 до 0,2</c:v>
                </c:pt>
                <c:pt idx="1">
                  <c:v>от 0,2 до 0,4</c:v>
                </c:pt>
                <c:pt idx="2">
                  <c:v>от 0,4 до 0,6</c:v>
                </c:pt>
                <c:pt idx="3">
                  <c:v>от 0,6 до 0,8</c:v>
                </c:pt>
                <c:pt idx="4">
                  <c:v>от 0,8 до 1</c:v>
                </c:pt>
              </c:strCache>
            </c:strRef>
          </c:cat>
          <c:val>
            <c:numRef>
              <c:f>Изделие!$K$34:$K$38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6-48F6-9BD1-6B1D5B270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880128"/>
        <c:axId val="1300888032"/>
      </c:barChart>
      <c:catAx>
        <c:axId val="13008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88032"/>
        <c:crosses val="autoZero"/>
        <c:auto val="1"/>
        <c:lblAlgn val="ctr"/>
        <c:lblOffset val="100"/>
        <c:noMultiLvlLbl val="0"/>
      </c:catAx>
      <c:valAx>
        <c:axId val="13008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8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Срок службы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Изделие!$I$34:$I$38</c:f>
              <c:strCache>
                <c:ptCount val="5"/>
                <c:pt idx="0">
                  <c:v>0 до 0,2</c:v>
                </c:pt>
                <c:pt idx="1">
                  <c:v>от 0,2 до 0,4</c:v>
                </c:pt>
                <c:pt idx="2">
                  <c:v>от 0,4 до 0,6</c:v>
                </c:pt>
                <c:pt idx="3">
                  <c:v>от 0,6 до 0,8</c:v>
                </c:pt>
                <c:pt idx="4">
                  <c:v>от 0,8 до 1</c:v>
                </c:pt>
              </c:strCache>
            </c:strRef>
          </c:cat>
          <c:val>
            <c:numRef>
              <c:f>Изделие!$L$34:$L$38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F-4292-941F-5DDAB5701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893440"/>
        <c:axId val="1300888864"/>
      </c:barChart>
      <c:catAx>
        <c:axId val="13008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88864"/>
        <c:crosses val="autoZero"/>
        <c:auto val="1"/>
        <c:lblAlgn val="ctr"/>
        <c:lblOffset val="100"/>
        <c:noMultiLvlLbl val="0"/>
      </c:catAx>
      <c:valAx>
        <c:axId val="13008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68</xdr:row>
      <xdr:rowOff>180975</xdr:rowOff>
    </xdr:from>
    <xdr:to>
      <xdr:col>4</xdr:col>
      <xdr:colOff>914400</xdr:colOff>
      <xdr:row>83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69</xdr:row>
      <xdr:rowOff>0</xdr:rowOff>
    </xdr:from>
    <xdr:to>
      <xdr:col>9</xdr:col>
      <xdr:colOff>962025</xdr:colOff>
      <xdr:row>83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69</xdr:row>
      <xdr:rowOff>9525</xdr:rowOff>
    </xdr:from>
    <xdr:to>
      <xdr:col>15</xdr:col>
      <xdr:colOff>276225</xdr:colOff>
      <xdr:row>83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80</xdr:row>
      <xdr:rowOff>0</xdr:rowOff>
    </xdr:from>
    <xdr:to>
      <xdr:col>3</xdr:col>
      <xdr:colOff>828675</xdr:colOff>
      <xdr:row>94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80</xdr:row>
      <xdr:rowOff>9525</xdr:rowOff>
    </xdr:from>
    <xdr:to>
      <xdr:col>9</xdr:col>
      <xdr:colOff>1038225</xdr:colOff>
      <xdr:row>94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13</xdr:col>
      <xdr:colOff>742950</xdr:colOff>
      <xdr:row>94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zoomScale="85" zoomScaleNormal="85" workbookViewId="0">
      <selection activeCell="G31" sqref="G31"/>
    </sheetView>
  </sheetViews>
  <sheetFormatPr defaultRowHeight="14.4" x14ac:dyDescent="0.3"/>
  <cols>
    <col min="2" max="2" width="9" customWidth="1"/>
    <col min="3" max="3" width="15.88671875" customWidth="1"/>
    <col min="4" max="4" width="17.44140625" customWidth="1"/>
    <col min="5" max="5" width="20.88671875" customWidth="1"/>
    <col min="6" max="6" width="21.77734375" customWidth="1"/>
    <col min="7" max="7" width="23.21875" customWidth="1"/>
    <col min="8" max="8" width="7.77734375" customWidth="1"/>
    <col min="9" max="9" width="14.33203125" customWidth="1"/>
    <col min="10" max="10" width="16.6640625" customWidth="1"/>
    <col min="11" max="11" width="15.88671875" customWidth="1"/>
    <col min="12" max="12" width="20.5546875" customWidth="1"/>
    <col min="13" max="13" width="13.44140625" customWidth="1"/>
    <col min="14" max="14" width="15.44140625" customWidth="1"/>
    <col min="15" max="15" width="15.33203125" customWidth="1"/>
    <col min="16" max="16" width="15.44140625" customWidth="1"/>
    <col min="17" max="17" width="16.33203125" customWidth="1"/>
  </cols>
  <sheetData>
    <row r="1" spans="1:17" x14ac:dyDescent="0.3">
      <c r="A1" s="63" t="s">
        <v>109</v>
      </c>
      <c r="B1" s="63" t="s">
        <v>110</v>
      </c>
      <c r="C1" s="63" t="s">
        <v>111</v>
      </c>
      <c r="D1" s="63" t="s">
        <v>112</v>
      </c>
      <c r="E1" s="63" t="s">
        <v>113</v>
      </c>
      <c r="F1" s="63" t="s">
        <v>114</v>
      </c>
      <c r="G1" s="63" t="s">
        <v>115</v>
      </c>
      <c r="I1" s="5" t="s">
        <v>62</v>
      </c>
      <c r="J1" s="6" t="s">
        <v>75</v>
      </c>
      <c r="K1" s="6" t="s">
        <v>76</v>
      </c>
      <c r="L1" s="47" t="s">
        <v>77</v>
      </c>
      <c r="M1" s="48"/>
      <c r="N1" s="5" t="s">
        <v>62</v>
      </c>
      <c r="O1" s="6" t="s">
        <v>75</v>
      </c>
      <c r="P1" s="6" t="s">
        <v>76</v>
      </c>
      <c r="Q1" s="47" t="s">
        <v>77</v>
      </c>
    </row>
    <row r="2" spans="1:17" ht="43.2" x14ac:dyDescent="0.3">
      <c r="A2" s="64">
        <v>1</v>
      </c>
      <c r="B2" s="64">
        <v>1</v>
      </c>
      <c r="C2" s="65" t="s">
        <v>116</v>
      </c>
      <c r="D2" s="64">
        <v>60</v>
      </c>
      <c r="E2" s="64">
        <v>16</v>
      </c>
      <c r="F2" s="64">
        <v>-40</v>
      </c>
      <c r="G2" s="64">
        <v>80</v>
      </c>
      <c r="I2" s="4" t="s">
        <v>63</v>
      </c>
      <c r="J2" s="4" t="e">
        <f>(C2-MIN($C$2:$C$26))/(MAX($C$2:$C$26)-MIN($C$2:$C$26))</f>
        <v>#VALUE!</v>
      </c>
      <c r="K2" s="4">
        <f>(D2-MIN($D$2:$D$26))/(MAX($D$2:$D$26)-MIN($D$2:$D$26))</f>
        <v>0.27272727272727271</v>
      </c>
      <c r="L2" s="4">
        <f>(D2-MIN($D$2:$D$21))/(MAX($D$2:$D$21)-MIN($D$2:$D$21))</f>
        <v>0.33333333333333331</v>
      </c>
      <c r="M2" s="4"/>
      <c r="N2" s="4" t="s">
        <v>63</v>
      </c>
      <c r="O2" s="4" t="e">
        <f>(MAX($C$2:$C$27)-C2)/(MAX($C$2:$C$27)-MIN($C$2:$C$27))</f>
        <v>#VALUE!</v>
      </c>
      <c r="P2" s="4">
        <f>(MAX($D$2:$D$27)-D2)/(MAX($D$2:$D$27)-MIN($D$2:$D$27))</f>
        <v>0.72727272727272729</v>
      </c>
      <c r="Q2" s="4">
        <f>(MAX($F$2:$F$27)-F2)/(MAX($F$2:$F$27)-MIN($F$2:$F$27))</f>
        <v>1</v>
      </c>
    </row>
    <row r="3" spans="1:17" ht="28.8" x14ac:dyDescent="0.3">
      <c r="A3" s="64">
        <v>2</v>
      </c>
      <c r="B3" s="64">
        <v>2</v>
      </c>
      <c r="C3" s="65" t="s">
        <v>117</v>
      </c>
      <c r="D3" s="64">
        <v>50</v>
      </c>
      <c r="E3" s="64">
        <v>20</v>
      </c>
      <c r="F3" s="64">
        <v>0</v>
      </c>
      <c r="G3" s="64">
        <v>10</v>
      </c>
      <c r="I3" s="4" t="s">
        <v>64</v>
      </c>
      <c r="J3" s="4" t="e">
        <f t="shared" ref="J3:J26" si="0">(C3-MIN($C$2:$C$26))/(MAX($C$2:$C$26)-MIN($C$2:$C$26))</f>
        <v>#VALUE!</v>
      </c>
      <c r="K3" s="4">
        <f t="shared" ref="K3:K26" si="1">(D3-MIN($D$2:$D$26))/(MAX($D$2:$D$26)-MIN($D$2:$D$26))</f>
        <v>0.22727272727272727</v>
      </c>
      <c r="L3" s="4">
        <f t="shared" ref="L3:L26" si="2">(F3-MIN($F$2:$F$27))/(MAX($F$2:$F$27)-MIN($F$2:$F$27))</f>
        <v>0.2857142857142857</v>
      </c>
      <c r="M3" s="4"/>
      <c r="N3" s="4" t="s">
        <v>64</v>
      </c>
      <c r="O3" s="4" t="e">
        <f t="shared" ref="O3:O26" si="3">(MAX($C$2:$C$27)-C3)/(MAX($C$2:$C$27)-MIN($C$2:$C$27))</f>
        <v>#VALUE!</v>
      </c>
      <c r="P3" s="4">
        <f t="shared" ref="P3:P26" si="4">(MAX($D$2:$D$27)-D3)/(MAX($D$2:$D$27)-MIN($D$2:$D$27))</f>
        <v>0.77272727272727271</v>
      </c>
      <c r="Q3" s="4">
        <f t="shared" ref="Q3:Q26" si="5">(MAX($F$2:$F$27)-F3)/(MAX($F$2:$F$27)-MIN($F$2:$F$27))</f>
        <v>0.7142857142857143</v>
      </c>
    </row>
    <row r="4" spans="1:17" ht="28.8" x14ac:dyDescent="0.3">
      <c r="A4" s="64">
        <v>4</v>
      </c>
      <c r="B4" s="64">
        <v>3</v>
      </c>
      <c r="C4" s="65" t="s">
        <v>117</v>
      </c>
      <c r="D4" s="64">
        <v>70</v>
      </c>
      <c r="E4" s="64">
        <v>20</v>
      </c>
      <c r="F4" s="64">
        <v>0</v>
      </c>
      <c r="G4" s="64">
        <v>0</v>
      </c>
      <c r="I4" s="4" t="s">
        <v>65</v>
      </c>
      <c r="J4" s="4" t="e">
        <f t="shared" si="0"/>
        <v>#VALUE!</v>
      </c>
      <c r="K4" s="4">
        <f t="shared" si="1"/>
        <v>0.31818181818181818</v>
      </c>
      <c r="L4" s="4">
        <f t="shared" si="2"/>
        <v>0.2857142857142857</v>
      </c>
      <c r="M4" s="4"/>
      <c r="N4" s="4" t="s">
        <v>65</v>
      </c>
      <c r="O4" s="4" t="e">
        <f t="shared" si="3"/>
        <v>#VALUE!</v>
      </c>
      <c r="P4" s="4">
        <f t="shared" si="4"/>
        <v>0.68181818181818177</v>
      </c>
      <c r="Q4" s="4">
        <f t="shared" si="5"/>
        <v>0.7142857142857143</v>
      </c>
    </row>
    <row r="5" spans="1:17" ht="28.8" x14ac:dyDescent="0.3">
      <c r="A5" s="64">
        <v>5</v>
      </c>
      <c r="B5" s="64">
        <v>4</v>
      </c>
      <c r="C5" s="65" t="s">
        <v>118</v>
      </c>
      <c r="D5" s="64">
        <v>66</v>
      </c>
      <c r="E5" s="64">
        <v>35</v>
      </c>
      <c r="F5" s="64">
        <v>100</v>
      </c>
      <c r="G5" s="64">
        <v>-20</v>
      </c>
      <c r="I5" s="4" t="s">
        <v>66</v>
      </c>
      <c r="J5" s="4" t="e">
        <f t="shared" si="0"/>
        <v>#VALUE!</v>
      </c>
      <c r="K5" s="4">
        <f t="shared" si="1"/>
        <v>0.3</v>
      </c>
      <c r="L5" s="4">
        <f t="shared" si="2"/>
        <v>1</v>
      </c>
      <c r="M5" s="4"/>
      <c r="N5" s="4" t="s">
        <v>66</v>
      </c>
      <c r="O5" s="4" t="e">
        <f t="shared" si="3"/>
        <v>#VALUE!</v>
      </c>
      <c r="P5" s="4">
        <f t="shared" si="4"/>
        <v>0.7</v>
      </c>
      <c r="Q5" s="4">
        <f t="shared" si="5"/>
        <v>0</v>
      </c>
    </row>
    <row r="6" spans="1:17" ht="28.8" x14ac:dyDescent="0.3">
      <c r="A6" s="64">
        <v>6</v>
      </c>
      <c r="B6" s="64">
        <v>5</v>
      </c>
      <c r="C6" s="65" t="s">
        <v>117</v>
      </c>
      <c r="D6" s="64">
        <v>70</v>
      </c>
      <c r="E6" s="64">
        <v>15</v>
      </c>
      <c r="F6" s="64">
        <v>0</v>
      </c>
      <c r="G6" s="64">
        <v>50</v>
      </c>
      <c r="I6" s="4" t="s">
        <v>67</v>
      </c>
      <c r="J6" s="4" t="e">
        <f t="shared" si="0"/>
        <v>#VALUE!</v>
      </c>
      <c r="K6" s="4">
        <f t="shared" si="1"/>
        <v>0.31818181818181818</v>
      </c>
      <c r="L6" s="4">
        <f t="shared" si="2"/>
        <v>0.2857142857142857</v>
      </c>
      <c r="M6" s="4"/>
      <c r="N6" s="4" t="s">
        <v>67</v>
      </c>
      <c r="O6" s="4" t="e">
        <f t="shared" si="3"/>
        <v>#VALUE!</v>
      </c>
      <c r="P6" s="4">
        <f t="shared" si="4"/>
        <v>0.68181818181818177</v>
      </c>
      <c r="Q6" s="4">
        <f t="shared" si="5"/>
        <v>0.7142857142857143</v>
      </c>
    </row>
    <row r="7" spans="1:17" ht="28.8" x14ac:dyDescent="0.3">
      <c r="A7" s="64">
        <v>7</v>
      </c>
      <c r="B7" s="64">
        <v>6</v>
      </c>
      <c r="C7" s="65" t="s">
        <v>117</v>
      </c>
      <c r="D7" s="64">
        <v>55</v>
      </c>
      <c r="E7" s="64">
        <v>20</v>
      </c>
      <c r="F7" s="64">
        <v>0</v>
      </c>
      <c r="G7" s="64">
        <v>60</v>
      </c>
      <c r="I7" s="4" t="s">
        <v>68</v>
      </c>
      <c r="J7" s="4" t="e">
        <f t="shared" si="0"/>
        <v>#VALUE!</v>
      </c>
      <c r="K7" s="4">
        <f t="shared" si="1"/>
        <v>0.25</v>
      </c>
      <c r="L7" s="4">
        <f t="shared" si="2"/>
        <v>0.2857142857142857</v>
      </c>
      <c r="M7" s="4"/>
      <c r="N7" s="4" t="s">
        <v>68</v>
      </c>
      <c r="O7" s="4" t="e">
        <f t="shared" si="3"/>
        <v>#VALUE!</v>
      </c>
      <c r="P7" s="4">
        <f t="shared" si="4"/>
        <v>0.75</v>
      </c>
      <c r="Q7" s="4">
        <f t="shared" si="5"/>
        <v>0.7142857142857143</v>
      </c>
    </row>
    <row r="8" spans="1:17" ht="28.8" x14ac:dyDescent="0.3">
      <c r="A8" s="64">
        <v>8</v>
      </c>
      <c r="B8" s="64">
        <v>7</v>
      </c>
      <c r="C8" s="65" t="s">
        <v>119</v>
      </c>
      <c r="D8" s="64">
        <v>60</v>
      </c>
      <c r="E8" s="64">
        <v>30</v>
      </c>
      <c r="F8" s="64">
        <v>0</v>
      </c>
      <c r="G8" s="64">
        <v>30</v>
      </c>
      <c r="I8" s="4" t="s">
        <v>69</v>
      </c>
      <c r="J8" s="4" t="e">
        <f t="shared" si="0"/>
        <v>#VALUE!</v>
      </c>
      <c r="K8" s="4">
        <f t="shared" si="1"/>
        <v>0.27272727272727271</v>
      </c>
      <c r="L8" s="4">
        <f t="shared" si="2"/>
        <v>0.2857142857142857</v>
      </c>
      <c r="M8" s="4"/>
      <c r="N8" s="4" t="s">
        <v>70</v>
      </c>
      <c r="O8" s="4" t="e">
        <f t="shared" si="3"/>
        <v>#VALUE!</v>
      </c>
      <c r="P8" s="4">
        <f t="shared" si="4"/>
        <v>0.72727272727272729</v>
      </c>
      <c r="Q8" s="4">
        <f t="shared" si="5"/>
        <v>0.7142857142857143</v>
      </c>
    </row>
    <row r="9" spans="1:17" ht="28.8" x14ac:dyDescent="0.3">
      <c r="A9" s="64">
        <v>9</v>
      </c>
      <c r="B9" s="64">
        <v>8</v>
      </c>
      <c r="C9" s="65" t="s">
        <v>119</v>
      </c>
      <c r="D9" s="64">
        <v>70</v>
      </c>
      <c r="E9" s="64">
        <v>20</v>
      </c>
      <c r="F9" s="64">
        <v>0</v>
      </c>
      <c r="G9" s="64">
        <v>50</v>
      </c>
      <c r="I9" s="4"/>
      <c r="J9" s="4" t="e">
        <f t="shared" si="0"/>
        <v>#VALUE!</v>
      </c>
      <c r="K9" s="4">
        <f t="shared" si="1"/>
        <v>0.31818181818181818</v>
      </c>
      <c r="L9" s="4">
        <f t="shared" si="2"/>
        <v>0.2857142857142857</v>
      </c>
      <c r="M9" s="4"/>
      <c r="N9" s="4"/>
      <c r="O9" s="4" t="e">
        <f t="shared" si="3"/>
        <v>#VALUE!</v>
      </c>
      <c r="P9" s="4">
        <f t="shared" si="4"/>
        <v>0.68181818181818177</v>
      </c>
      <c r="Q9" s="4">
        <f t="shared" si="5"/>
        <v>0.7142857142857143</v>
      </c>
    </row>
    <row r="10" spans="1:17" ht="28.8" x14ac:dyDescent="0.3">
      <c r="A10" s="64">
        <v>10</v>
      </c>
      <c r="B10" s="64">
        <v>9</v>
      </c>
      <c r="C10" s="65" t="s">
        <v>119</v>
      </c>
      <c r="D10" s="64">
        <v>50</v>
      </c>
      <c r="E10" s="64">
        <v>15</v>
      </c>
      <c r="F10" s="64">
        <v>0</v>
      </c>
      <c r="G10" s="64">
        <v>20</v>
      </c>
      <c r="I10" s="4"/>
      <c r="J10" s="4" t="e">
        <f t="shared" si="0"/>
        <v>#VALUE!</v>
      </c>
      <c r="K10" s="4">
        <f t="shared" si="1"/>
        <v>0.22727272727272727</v>
      </c>
      <c r="L10" s="4">
        <f t="shared" si="2"/>
        <v>0.2857142857142857</v>
      </c>
      <c r="M10" s="4"/>
      <c r="N10" s="4"/>
      <c r="O10" s="4" t="e">
        <f t="shared" si="3"/>
        <v>#VALUE!</v>
      </c>
      <c r="P10" s="4">
        <f t="shared" si="4"/>
        <v>0.77272727272727271</v>
      </c>
      <c r="Q10" s="4">
        <f t="shared" si="5"/>
        <v>0.7142857142857143</v>
      </c>
    </row>
    <row r="11" spans="1:17" ht="28.8" x14ac:dyDescent="0.3">
      <c r="A11" s="64">
        <v>11</v>
      </c>
      <c r="B11" s="64">
        <v>10</v>
      </c>
      <c r="C11" s="65" t="s">
        <v>119</v>
      </c>
      <c r="D11" s="64">
        <v>60</v>
      </c>
      <c r="E11" s="64">
        <v>40</v>
      </c>
      <c r="F11" s="64">
        <v>0</v>
      </c>
      <c r="G11" s="64">
        <v>0</v>
      </c>
      <c r="I11" s="4"/>
      <c r="J11" s="4" t="e">
        <f t="shared" si="0"/>
        <v>#VALUE!</v>
      </c>
      <c r="K11" s="4">
        <f t="shared" si="1"/>
        <v>0.27272727272727271</v>
      </c>
      <c r="L11" s="4">
        <f t="shared" si="2"/>
        <v>0.2857142857142857</v>
      </c>
      <c r="M11" s="4"/>
      <c r="N11" s="4"/>
      <c r="O11" s="4" t="e">
        <f t="shared" si="3"/>
        <v>#VALUE!</v>
      </c>
      <c r="P11" s="4">
        <f t="shared" si="4"/>
        <v>0.72727272727272729</v>
      </c>
      <c r="Q11" s="4">
        <f t="shared" si="5"/>
        <v>0.7142857142857143</v>
      </c>
    </row>
    <row r="12" spans="1:17" ht="28.8" x14ac:dyDescent="0.3">
      <c r="A12" s="64">
        <v>12</v>
      </c>
      <c r="B12" s="64">
        <v>11</v>
      </c>
      <c r="C12" s="65" t="s">
        <v>118</v>
      </c>
      <c r="D12" s="64">
        <v>55</v>
      </c>
      <c r="E12" s="64">
        <v>30</v>
      </c>
      <c r="F12" s="64">
        <v>0</v>
      </c>
      <c r="G12" s="64">
        <v>-40</v>
      </c>
      <c r="I12" s="4"/>
      <c r="J12" s="4" t="e">
        <f t="shared" si="0"/>
        <v>#VALUE!</v>
      </c>
      <c r="K12" s="4">
        <f t="shared" si="1"/>
        <v>0.25</v>
      </c>
      <c r="L12" s="4">
        <f t="shared" si="2"/>
        <v>0.2857142857142857</v>
      </c>
      <c r="M12" s="4"/>
      <c r="N12" s="4"/>
      <c r="O12" s="4" t="e">
        <f t="shared" si="3"/>
        <v>#VALUE!</v>
      </c>
      <c r="P12" s="4">
        <f t="shared" si="4"/>
        <v>0.75</v>
      </c>
      <c r="Q12" s="4">
        <f t="shared" si="5"/>
        <v>0.7142857142857143</v>
      </c>
    </row>
    <row r="13" spans="1:17" ht="28.8" x14ac:dyDescent="0.3">
      <c r="A13" s="64">
        <v>13</v>
      </c>
      <c r="B13" s="64">
        <v>12</v>
      </c>
      <c r="C13" s="65" t="s">
        <v>118</v>
      </c>
      <c r="D13" s="64">
        <v>80</v>
      </c>
      <c r="E13" s="64">
        <v>20</v>
      </c>
      <c r="F13" s="64">
        <v>0</v>
      </c>
      <c r="G13" s="64">
        <v>-30</v>
      </c>
      <c r="I13" s="4"/>
      <c r="J13" s="4" t="e">
        <f t="shared" si="0"/>
        <v>#VALUE!</v>
      </c>
      <c r="K13" s="4">
        <f t="shared" si="1"/>
        <v>0.36363636363636365</v>
      </c>
      <c r="L13" s="4">
        <f t="shared" si="2"/>
        <v>0.2857142857142857</v>
      </c>
      <c r="M13" s="4"/>
      <c r="N13" s="4"/>
      <c r="O13" s="4" t="e">
        <f t="shared" si="3"/>
        <v>#VALUE!</v>
      </c>
      <c r="P13" s="4">
        <f t="shared" si="4"/>
        <v>0.63636363636363635</v>
      </c>
      <c r="Q13" s="4">
        <f t="shared" si="5"/>
        <v>0.7142857142857143</v>
      </c>
    </row>
    <row r="14" spans="1:17" ht="28.8" x14ac:dyDescent="0.3">
      <c r="A14" s="64">
        <v>14</v>
      </c>
      <c r="B14" s="64">
        <v>13</v>
      </c>
      <c r="C14" s="65" t="s">
        <v>118</v>
      </c>
      <c r="D14" s="64">
        <v>120</v>
      </c>
      <c r="E14" s="64">
        <v>15</v>
      </c>
      <c r="F14" s="64">
        <v>0</v>
      </c>
      <c r="G14" s="64">
        <v>-20</v>
      </c>
      <c r="I14" s="4"/>
      <c r="J14" s="4" t="e">
        <f t="shared" si="0"/>
        <v>#VALUE!</v>
      </c>
      <c r="K14" s="4">
        <f t="shared" si="1"/>
        <v>0.54545454545454541</v>
      </c>
      <c r="L14" s="4">
        <f t="shared" si="2"/>
        <v>0.2857142857142857</v>
      </c>
      <c r="M14" s="4"/>
      <c r="N14" s="4"/>
      <c r="O14" s="4" t="e">
        <f t="shared" si="3"/>
        <v>#VALUE!</v>
      </c>
      <c r="P14" s="4">
        <f t="shared" si="4"/>
        <v>0.45454545454545453</v>
      </c>
      <c r="Q14" s="4">
        <f t="shared" si="5"/>
        <v>0.7142857142857143</v>
      </c>
    </row>
    <row r="15" spans="1:17" ht="28.8" x14ac:dyDescent="0.3">
      <c r="A15" s="64">
        <v>15</v>
      </c>
      <c r="B15" s="64">
        <v>14</v>
      </c>
      <c r="C15" s="65" t="s">
        <v>117</v>
      </c>
      <c r="D15" s="64">
        <v>30</v>
      </c>
      <c r="E15" s="64">
        <v>20</v>
      </c>
      <c r="F15" s="64">
        <v>0</v>
      </c>
      <c r="G15" s="64">
        <v>0</v>
      </c>
      <c r="I15" s="4"/>
      <c r="J15" s="4" t="e">
        <f t="shared" si="0"/>
        <v>#VALUE!</v>
      </c>
      <c r="K15" s="4">
        <f t="shared" si="1"/>
        <v>0.13636363636363635</v>
      </c>
      <c r="L15" s="4">
        <f t="shared" si="2"/>
        <v>0.2857142857142857</v>
      </c>
      <c r="M15" s="4"/>
      <c r="N15" s="4"/>
      <c r="O15" s="4" t="e">
        <f t="shared" si="3"/>
        <v>#VALUE!</v>
      </c>
      <c r="P15" s="4">
        <f t="shared" si="4"/>
        <v>0.86363636363636365</v>
      </c>
      <c r="Q15" s="4">
        <f t="shared" si="5"/>
        <v>0.7142857142857143</v>
      </c>
    </row>
    <row r="16" spans="1:17" ht="28.8" x14ac:dyDescent="0.3">
      <c r="A16" s="64">
        <v>16</v>
      </c>
      <c r="B16" s="64">
        <v>15</v>
      </c>
      <c r="C16" s="65" t="s">
        <v>117</v>
      </c>
      <c r="D16" s="64">
        <v>60</v>
      </c>
      <c r="E16" s="64">
        <v>30</v>
      </c>
      <c r="F16" s="64">
        <v>0</v>
      </c>
      <c r="G16" s="64">
        <v>0</v>
      </c>
      <c r="I16" s="4"/>
      <c r="J16" s="4" t="e">
        <f t="shared" si="0"/>
        <v>#VALUE!</v>
      </c>
      <c r="K16" s="4">
        <f t="shared" si="1"/>
        <v>0.27272727272727271</v>
      </c>
      <c r="L16" s="4">
        <f t="shared" si="2"/>
        <v>0.2857142857142857</v>
      </c>
      <c r="M16" s="4"/>
      <c r="N16" s="4"/>
      <c r="O16" s="4" t="e">
        <f t="shared" si="3"/>
        <v>#VALUE!</v>
      </c>
      <c r="P16" s="4">
        <f t="shared" si="4"/>
        <v>0.72727272727272729</v>
      </c>
      <c r="Q16" s="4">
        <f t="shared" si="5"/>
        <v>0.7142857142857143</v>
      </c>
    </row>
    <row r="17" spans="1:19" ht="28.8" x14ac:dyDescent="0.3">
      <c r="A17" s="64">
        <v>17</v>
      </c>
      <c r="B17" s="64">
        <v>16</v>
      </c>
      <c r="C17" s="65" t="s">
        <v>117</v>
      </c>
      <c r="D17" s="64">
        <v>60</v>
      </c>
      <c r="E17" s="64">
        <v>20</v>
      </c>
      <c r="F17" s="64">
        <v>0</v>
      </c>
      <c r="G17" s="64">
        <v>40</v>
      </c>
      <c r="I17" s="4"/>
      <c r="J17" s="4" t="e">
        <f t="shared" si="0"/>
        <v>#VALUE!</v>
      </c>
      <c r="K17" s="4">
        <f t="shared" si="1"/>
        <v>0.27272727272727271</v>
      </c>
      <c r="L17" s="4">
        <f t="shared" si="2"/>
        <v>0.2857142857142857</v>
      </c>
      <c r="M17" s="4"/>
      <c r="N17" s="4"/>
      <c r="O17" s="4" t="e">
        <f t="shared" si="3"/>
        <v>#VALUE!</v>
      </c>
      <c r="P17" s="4">
        <f t="shared" si="4"/>
        <v>0.72727272727272729</v>
      </c>
      <c r="Q17" s="4">
        <f t="shared" si="5"/>
        <v>0.7142857142857143</v>
      </c>
    </row>
    <row r="18" spans="1:19" ht="28.8" x14ac:dyDescent="0.3">
      <c r="A18" s="64">
        <v>18</v>
      </c>
      <c r="B18" s="64">
        <v>17</v>
      </c>
      <c r="C18" s="65" t="s">
        <v>117</v>
      </c>
      <c r="D18" s="64">
        <v>40</v>
      </c>
      <c r="E18" s="64">
        <v>40</v>
      </c>
      <c r="F18" s="64">
        <v>0</v>
      </c>
      <c r="G18" s="64">
        <v>0</v>
      </c>
      <c r="I18" s="4"/>
      <c r="J18" s="4" t="e">
        <f t="shared" si="0"/>
        <v>#VALUE!</v>
      </c>
      <c r="K18" s="4">
        <f t="shared" si="1"/>
        <v>0.18181818181818182</v>
      </c>
      <c r="L18" s="4">
        <f t="shared" si="2"/>
        <v>0.2857142857142857</v>
      </c>
      <c r="M18" s="4"/>
      <c r="N18" s="4"/>
      <c r="O18" s="4" t="e">
        <f t="shared" si="3"/>
        <v>#VALUE!</v>
      </c>
      <c r="P18" s="4">
        <f t="shared" si="4"/>
        <v>0.81818181818181823</v>
      </c>
      <c r="Q18" s="4">
        <f t="shared" si="5"/>
        <v>0.7142857142857143</v>
      </c>
    </row>
    <row r="19" spans="1:19" ht="28.8" x14ac:dyDescent="0.3">
      <c r="A19" s="64">
        <v>19</v>
      </c>
      <c r="B19" s="64">
        <v>18</v>
      </c>
      <c r="C19" s="65" t="s">
        <v>118</v>
      </c>
      <c r="D19" s="64">
        <v>55</v>
      </c>
      <c r="E19" s="64">
        <v>5</v>
      </c>
      <c r="F19" s="64">
        <v>-20</v>
      </c>
      <c r="G19" s="64">
        <v>40</v>
      </c>
      <c r="I19" s="4"/>
      <c r="J19" s="4" t="e">
        <f t="shared" si="0"/>
        <v>#VALUE!</v>
      </c>
      <c r="K19" s="4">
        <f t="shared" si="1"/>
        <v>0.25</v>
      </c>
      <c r="L19" s="4">
        <f t="shared" si="2"/>
        <v>0.14285714285714285</v>
      </c>
      <c r="M19" s="4"/>
      <c r="N19" s="4"/>
      <c r="O19" s="4" t="e">
        <f t="shared" si="3"/>
        <v>#VALUE!</v>
      </c>
      <c r="P19" s="4">
        <f t="shared" si="4"/>
        <v>0.75</v>
      </c>
      <c r="Q19" s="4">
        <f t="shared" si="5"/>
        <v>0.8571428571428571</v>
      </c>
    </row>
    <row r="20" spans="1:19" ht="28.8" x14ac:dyDescent="0.3">
      <c r="A20" s="64">
        <v>20</v>
      </c>
      <c r="B20" s="64">
        <v>19</v>
      </c>
      <c r="C20" s="65" t="s">
        <v>117</v>
      </c>
      <c r="D20" s="64">
        <v>60</v>
      </c>
      <c r="E20" s="64">
        <v>30</v>
      </c>
      <c r="F20" s="64">
        <v>0</v>
      </c>
      <c r="G20" s="64">
        <v>0</v>
      </c>
      <c r="I20" s="4"/>
      <c r="J20" s="4" t="e">
        <f t="shared" si="0"/>
        <v>#VALUE!</v>
      </c>
      <c r="K20" s="4">
        <f t="shared" si="1"/>
        <v>0.27272727272727271</v>
      </c>
      <c r="L20" s="4">
        <f t="shared" si="2"/>
        <v>0.2857142857142857</v>
      </c>
      <c r="M20" s="4"/>
      <c r="N20" s="4"/>
      <c r="O20" s="4" t="e">
        <f t="shared" si="3"/>
        <v>#VALUE!</v>
      </c>
      <c r="P20" s="4">
        <f t="shared" si="4"/>
        <v>0.72727272727272729</v>
      </c>
      <c r="Q20" s="4">
        <f t="shared" si="5"/>
        <v>0.7142857142857143</v>
      </c>
    </row>
    <row r="21" spans="1:19" ht="28.8" x14ac:dyDescent="0.3">
      <c r="A21" s="64">
        <v>21</v>
      </c>
      <c r="B21" s="64">
        <v>20</v>
      </c>
      <c r="C21" s="65" t="s">
        <v>117</v>
      </c>
      <c r="D21" s="64">
        <v>54</v>
      </c>
      <c r="E21" s="64">
        <v>20</v>
      </c>
      <c r="F21" s="64">
        <v>0</v>
      </c>
      <c r="G21" s="64">
        <v>40</v>
      </c>
      <c r="I21" s="4"/>
      <c r="J21" s="4" t="e">
        <f t="shared" si="0"/>
        <v>#VALUE!</v>
      </c>
      <c r="K21" s="4">
        <f t="shared" si="1"/>
        <v>0.24545454545454545</v>
      </c>
      <c r="L21" s="4">
        <f t="shared" si="2"/>
        <v>0.2857142857142857</v>
      </c>
      <c r="M21" s="4"/>
      <c r="N21" s="4"/>
      <c r="O21" s="4" t="e">
        <f t="shared" si="3"/>
        <v>#VALUE!</v>
      </c>
      <c r="P21" s="4">
        <f t="shared" si="4"/>
        <v>0.75454545454545452</v>
      </c>
      <c r="Q21" s="4">
        <f t="shared" si="5"/>
        <v>0.7142857142857143</v>
      </c>
    </row>
    <row r="22" spans="1:19" x14ac:dyDescent="0.3">
      <c r="F22" s="46"/>
      <c r="G22" s="3"/>
      <c r="I22" s="4"/>
      <c r="J22" s="4">
        <f t="shared" si="0"/>
        <v>0</v>
      </c>
      <c r="K22" s="4">
        <f t="shared" si="1"/>
        <v>0</v>
      </c>
      <c r="L22" s="4">
        <f t="shared" si="2"/>
        <v>0.2857142857142857</v>
      </c>
      <c r="M22" s="4"/>
      <c r="N22" s="4"/>
      <c r="O22" s="4">
        <f t="shared" si="3"/>
        <v>1</v>
      </c>
      <c r="P22" s="4">
        <f t="shared" si="4"/>
        <v>1</v>
      </c>
      <c r="Q22" s="4">
        <f t="shared" si="5"/>
        <v>0.7142857142857143</v>
      </c>
    </row>
    <row r="23" spans="1:19" x14ac:dyDescent="0.3">
      <c r="A23">
        <v>22</v>
      </c>
      <c r="B23">
        <v>22</v>
      </c>
      <c r="C23">
        <v>65</v>
      </c>
      <c r="D23">
        <v>30</v>
      </c>
      <c r="E23" t="s">
        <v>6</v>
      </c>
      <c r="F23" s="46">
        <v>9</v>
      </c>
      <c r="G23" s="3"/>
      <c r="I23" s="4"/>
      <c r="J23" s="4">
        <f t="shared" si="0"/>
        <v>1</v>
      </c>
      <c r="K23" s="4">
        <f t="shared" si="1"/>
        <v>0.13636363636363635</v>
      </c>
      <c r="L23" s="4">
        <f t="shared" si="2"/>
        <v>0.35</v>
      </c>
      <c r="M23" s="4"/>
      <c r="N23" s="4"/>
      <c r="O23" s="4">
        <f t="shared" si="3"/>
        <v>0</v>
      </c>
      <c r="P23" s="4">
        <f t="shared" si="4"/>
        <v>0.86363636363636365</v>
      </c>
      <c r="Q23" s="4">
        <f t="shared" si="5"/>
        <v>0.65</v>
      </c>
    </row>
    <row r="24" spans="1:19" x14ac:dyDescent="0.3">
      <c r="A24">
        <v>23</v>
      </c>
      <c r="B24">
        <v>23</v>
      </c>
      <c r="C24">
        <v>10</v>
      </c>
      <c r="D24">
        <v>0</v>
      </c>
      <c r="E24" t="s">
        <v>4</v>
      </c>
      <c r="F24" s="46">
        <v>9</v>
      </c>
      <c r="G24" s="3"/>
      <c r="I24" s="4"/>
      <c r="J24" s="4">
        <f t="shared" si="0"/>
        <v>0.15384615384615385</v>
      </c>
      <c r="K24" s="4">
        <f t="shared" si="1"/>
        <v>0</v>
      </c>
      <c r="L24" s="4">
        <f t="shared" si="2"/>
        <v>0.35</v>
      </c>
      <c r="M24" s="4"/>
      <c r="N24" s="4"/>
      <c r="O24" s="4">
        <f t="shared" si="3"/>
        <v>0.84615384615384615</v>
      </c>
      <c r="P24" s="4">
        <f t="shared" si="4"/>
        <v>1</v>
      </c>
      <c r="Q24" s="4">
        <f t="shared" si="5"/>
        <v>0.65</v>
      </c>
    </row>
    <row r="25" spans="1:19" x14ac:dyDescent="0.3">
      <c r="A25">
        <v>24</v>
      </c>
      <c r="B25">
        <v>24</v>
      </c>
      <c r="C25">
        <v>0</v>
      </c>
      <c r="D25">
        <v>220</v>
      </c>
      <c r="E25" t="s">
        <v>3</v>
      </c>
      <c r="F25" s="46">
        <v>8</v>
      </c>
      <c r="G25" s="3"/>
      <c r="I25" s="4"/>
      <c r="J25" s="4">
        <f t="shared" si="0"/>
        <v>0</v>
      </c>
      <c r="K25" s="4">
        <f t="shared" si="1"/>
        <v>1</v>
      </c>
      <c r="L25" s="4">
        <f t="shared" si="2"/>
        <v>0.34285714285714286</v>
      </c>
      <c r="M25" s="4"/>
      <c r="N25" s="4"/>
      <c r="O25" s="4">
        <f t="shared" si="3"/>
        <v>1</v>
      </c>
      <c r="P25" s="4">
        <f t="shared" si="4"/>
        <v>0</v>
      </c>
      <c r="Q25" s="4">
        <f t="shared" si="5"/>
        <v>0.65714285714285714</v>
      </c>
    </row>
    <row r="26" spans="1:19" x14ac:dyDescent="0.3">
      <c r="A26">
        <v>25</v>
      </c>
      <c r="B26">
        <v>25</v>
      </c>
      <c r="C26">
        <v>18</v>
      </c>
      <c r="D26">
        <v>120</v>
      </c>
      <c r="E26" t="s">
        <v>5</v>
      </c>
      <c r="F26" s="46">
        <v>7</v>
      </c>
      <c r="G26" s="3"/>
      <c r="I26" s="4"/>
      <c r="J26" s="4">
        <f t="shared" si="0"/>
        <v>0.27692307692307694</v>
      </c>
      <c r="K26" s="4">
        <f t="shared" si="1"/>
        <v>0.54545454545454541</v>
      </c>
      <c r="L26" s="4">
        <f t="shared" si="2"/>
        <v>0.33571428571428569</v>
      </c>
      <c r="M26" s="4"/>
      <c r="N26" s="4"/>
      <c r="O26" s="4">
        <f t="shared" si="3"/>
        <v>0.72307692307692306</v>
      </c>
      <c r="P26" s="4">
        <f t="shared" si="4"/>
        <v>0.45454545454545453</v>
      </c>
      <c r="Q26" s="4">
        <f t="shared" si="5"/>
        <v>0.66428571428571426</v>
      </c>
    </row>
    <row r="27" spans="1:19" ht="15" thickBot="1" x14ac:dyDescent="0.35">
      <c r="F27" s="46"/>
      <c r="G27" s="3"/>
      <c r="J27" s="4"/>
      <c r="K27" s="4"/>
      <c r="L27" s="4"/>
      <c r="O27" s="4"/>
      <c r="P27" s="4"/>
      <c r="Q27" s="4"/>
    </row>
    <row r="28" spans="1:19" ht="29.4" thickBot="1" x14ac:dyDescent="0.35">
      <c r="B28" s="50" t="s">
        <v>78</v>
      </c>
      <c r="C28" s="4">
        <f>SUM(C$2:C$26)/COUNT(C$2:C$26)</f>
        <v>23.25</v>
      </c>
      <c r="D28" s="4">
        <f t="shared" ref="D28" si="6">SUM(D$2:D$26)/COUNT(D$2:D$26)</f>
        <v>66.458333333333329</v>
      </c>
      <c r="E28" s="4"/>
      <c r="F28" s="4">
        <f>AVERAGE(F2:F26)</f>
        <v>3.0416666666666665</v>
      </c>
      <c r="G28" s="4"/>
      <c r="I28" s="32"/>
      <c r="J28" s="56" t="s">
        <v>1</v>
      </c>
      <c r="K28" s="56" t="s">
        <v>108</v>
      </c>
      <c r="L28" s="57" t="s">
        <v>2</v>
      </c>
      <c r="M28" s="48"/>
      <c r="N28" s="32"/>
      <c r="O28" s="56" t="s">
        <v>107</v>
      </c>
      <c r="P28" s="56" t="s">
        <v>108</v>
      </c>
      <c r="Q28" s="57" t="s">
        <v>2</v>
      </c>
      <c r="R28" s="48"/>
      <c r="S28" s="48"/>
    </row>
    <row r="29" spans="1:19" x14ac:dyDescent="0.3">
      <c r="B29" s="50" t="s">
        <v>79</v>
      </c>
      <c r="C29" s="4">
        <f>SUMSQ(B$43:B$67)/(COUNT(B$43:B$67)-1)</f>
        <v>494.15</v>
      </c>
      <c r="D29" s="4">
        <f>SUMSQ(C$43:C$67)/(COUNT(C$43:C$67)-1)</f>
        <v>107.05</v>
      </c>
      <c r="E29" s="4"/>
      <c r="F29" s="4">
        <f>SUMSQ(E$43:E$67)/(COUNT(E$43:E$67)-1)</f>
        <v>600</v>
      </c>
      <c r="G29" s="4"/>
      <c r="I29" s="33" t="s">
        <v>86</v>
      </c>
      <c r="J29" s="9">
        <f>COUNTIFS(J2:J26,"&gt;=0",J2:J26,"&lt;0,2")</f>
        <v>0</v>
      </c>
      <c r="K29" s="10">
        <f>COUNTIFS(K2:K26,"&gt;=0",K2:K26,"&lt;0,2")</f>
        <v>0</v>
      </c>
      <c r="L29" s="11">
        <f>COUNTIFS(L2:L26,"&gt;=0",L2:L26,"&lt;0,2")</f>
        <v>0</v>
      </c>
      <c r="M29" s="58"/>
      <c r="N29" s="33" t="s">
        <v>86</v>
      </c>
      <c r="O29" s="9">
        <f>COUNTIFS(O2:O26,"&gt;=0",O2:O26,"&lt;0,2")</f>
        <v>0</v>
      </c>
      <c r="P29" s="10">
        <f>COUNTIFS(P2:P26,"&gt;=0",P2:P26,"&lt;0,2")</f>
        <v>0</v>
      </c>
      <c r="Q29" s="11">
        <f>COUNTIFS(Q2:Q26,"&gt;=0",Q2:Q26,"&lt;0,2")</f>
        <v>0</v>
      </c>
      <c r="R29" s="58"/>
      <c r="S29" s="58"/>
    </row>
    <row r="30" spans="1:19" x14ac:dyDescent="0.3">
      <c r="B30" s="4" t="s">
        <v>80</v>
      </c>
      <c r="C30" s="4">
        <f>SQRT(C$29)</f>
        <v>22.229484924307176</v>
      </c>
      <c r="D30" s="4">
        <f t="shared" ref="D30:F30" si="7">SQRT(D$29)</f>
        <v>10.346496991735899</v>
      </c>
      <c r="E30" s="4"/>
      <c r="F30" s="4">
        <f t="shared" si="7"/>
        <v>24.494897427831781</v>
      </c>
      <c r="G30" s="4"/>
      <c r="I30" s="34" t="s">
        <v>87</v>
      </c>
      <c r="J30" s="12">
        <f>COUNTIFS(J2:J26,"&gt;=0,2",J2:J26,"&lt;0,4")</f>
        <v>0</v>
      </c>
      <c r="K30" s="13">
        <f>COUNTIFS(K2:K26,"&gt;=0,2",K2:K26,"&lt;0,4")</f>
        <v>0</v>
      </c>
      <c r="L30" s="14">
        <f>COUNTIFS(L2:L26,"&gt;=0,2",L2:L26,"&lt;0,4")</f>
        <v>0</v>
      </c>
      <c r="M30" s="58"/>
      <c r="N30" s="34" t="s">
        <v>87</v>
      </c>
      <c r="O30" s="12">
        <f>COUNTIFS(O2:O26,"&gt;=0,2",O2:O26,"&lt;0,4")</f>
        <v>0</v>
      </c>
      <c r="P30" s="13">
        <f>COUNTIFS(P2:P26,"&gt;=0,2",P2:P26,"&lt;0,4")</f>
        <v>0</v>
      </c>
      <c r="Q30" s="14">
        <f>COUNTIFS(Q2:Q26,"&gt;=0,2",Q2:Q26,"&lt;0,4")</f>
        <v>0</v>
      </c>
      <c r="R30" s="58"/>
      <c r="S30" s="58"/>
    </row>
    <row r="31" spans="1:19" x14ac:dyDescent="0.3">
      <c r="B31" s="4" t="s">
        <v>81</v>
      </c>
      <c r="C31" s="4">
        <f>SUM(G43:G67)/((COUNT(G43:G67)-1)*C30^3)</f>
        <v>0.665593964005325</v>
      </c>
      <c r="D31" s="4">
        <f>SUM(H43:H67)/((COUNT(H43:H67)-1)*D30^3)</f>
        <v>41.892663480273214</v>
      </c>
      <c r="E31" s="4"/>
      <c r="F31" s="4">
        <f>SUM(J$43:J$67)/((COUNT(J$43:J$67)-1)*F30^3)</f>
        <v>3.0091430678905797</v>
      </c>
      <c r="G31" s="4"/>
      <c r="I31" s="34" t="s">
        <v>88</v>
      </c>
      <c r="J31" s="12">
        <f>COUNTIFS(J2:J26,"&gt;=0,4",J2:J26,"&lt;0,6")</f>
        <v>0</v>
      </c>
      <c r="K31" s="13">
        <f>COUNTIFS(K2:K26,"&gt;=0,4",K2:K26,"&lt;0,6")</f>
        <v>0</v>
      </c>
      <c r="L31" s="14">
        <f>COUNTIFS(L2:L26,"&gt;=0,4",L2:L26,"&lt;0,6")</f>
        <v>0</v>
      </c>
      <c r="M31" s="58"/>
      <c r="N31" s="34" t="s">
        <v>88</v>
      </c>
      <c r="O31" s="12">
        <f>COUNTIFS(O2:O26,"&gt;=0,4",O2:O26,"&lt;0,6")</f>
        <v>0</v>
      </c>
      <c r="P31" s="13">
        <f>COUNTIFS(P2:P26,"&gt;=0,4",P2:P26,"&lt;0,6")</f>
        <v>0</v>
      </c>
      <c r="Q31" s="14">
        <f>COUNTIFS(Q2:Q26,"&gt;=0,4",Q2:Q26,"&lt;0,6")</f>
        <v>0</v>
      </c>
      <c r="R31" s="58"/>
      <c r="S31" s="58"/>
    </row>
    <row r="32" spans="1:19" x14ac:dyDescent="0.3">
      <c r="B32" s="4" t="s">
        <v>82</v>
      </c>
      <c r="C32" s="4">
        <f>(SUM(L$43:N$67)-3)/((COUNT(L$43:L$67)-1)*C30^4)</f>
        <v>5.9696676348530247</v>
      </c>
      <c r="D32" s="4">
        <f>(SUM(M$43:M$67)-3)/((COUNT(M$43:M$67)-1)*D30^4)</f>
        <v>2.7198699093628296</v>
      </c>
      <c r="E32" s="4"/>
      <c r="F32" s="4">
        <f>(SUM(O$43:O$67)-3)/((COUNT(O$43:O$67)-1)*F30^4)</f>
        <v>14.26666625</v>
      </c>
      <c r="G32" s="4"/>
      <c r="I32" s="34" t="s">
        <v>89</v>
      </c>
      <c r="J32" s="12">
        <f>COUNTIFS(J2:J26,"&gt;=0,6",J2:J26,"&lt;0,8")</f>
        <v>0</v>
      </c>
      <c r="K32" s="13">
        <f>COUNTIFS(K2:K26,"&gt;=0,6",K2:K26,"&lt;0,8")</f>
        <v>0</v>
      </c>
      <c r="L32" s="14">
        <f>COUNTIFS(L2:L26,"&gt;=0,6",L2:L26,"&lt;0,8")</f>
        <v>0</v>
      </c>
      <c r="M32" s="58"/>
      <c r="N32" s="34" t="s">
        <v>89</v>
      </c>
      <c r="O32" s="12">
        <f>COUNTIFS(O2:O26,"&gt;=0,6",O2:O26,"&lt;0,8")</f>
        <v>0</v>
      </c>
      <c r="P32" s="13">
        <f>COUNTIFS(P2:P26,"&gt;=0,6",P2:P26,"&lt;0,8")</f>
        <v>0</v>
      </c>
      <c r="Q32" s="14">
        <f>COUNTIFS(Q2:Q26,"&gt;=0,6",Q2:Q26,"&lt;0,8")</f>
        <v>0</v>
      </c>
      <c r="R32" s="58"/>
      <c r="S32" s="58"/>
    </row>
    <row r="33" spans="2:19" ht="15" thickBot="1" x14ac:dyDescent="0.35">
      <c r="I33" s="37" t="s">
        <v>90</v>
      </c>
      <c r="J33" s="15">
        <f>COUNTIFS(J2:J26,"&gt;=0,8",J2:J26,"&lt;=1")</f>
        <v>0</v>
      </c>
      <c r="K33" s="16">
        <f>COUNTIFS(K2:K26,"&gt;=0,8",K2:K26,"&lt;=1")</f>
        <v>0</v>
      </c>
      <c r="L33" s="17">
        <f>COUNTIFS(L2:L26,"&gt;=0,8",L2:L26,"&lt;=1")</f>
        <v>0</v>
      </c>
      <c r="M33" s="58"/>
      <c r="N33" s="37" t="s">
        <v>90</v>
      </c>
      <c r="O33" s="15">
        <f>COUNTIFS(O2:O26,"&gt;=0,8",O2:O26,"&lt;=1")</f>
        <v>0</v>
      </c>
      <c r="P33" s="16">
        <f>COUNTIFS(P2:P26,"&gt;=0,8",P2:P26,"&lt;=1")</f>
        <v>0</v>
      </c>
      <c r="Q33" s="17">
        <f>COUNTIFS(Q2:Q26,"&gt;=0,8",Q2:Q26,"&lt;=1")</f>
        <v>0</v>
      </c>
      <c r="R33" s="58"/>
      <c r="S33" s="58"/>
    </row>
    <row r="34" spans="2:19" ht="15" thickBot="1" x14ac:dyDescent="0.35">
      <c r="B34" s="31" t="s">
        <v>97</v>
      </c>
      <c r="C34" s="4">
        <f>COUNT(A2:A26)</f>
        <v>24</v>
      </c>
      <c r="E34" s="28" t="s">
        <v>101</v>
      </c>
      <c r="F34" s="38">
        <f>SUM(F2:F26)/C34</f>
        <v>3.0416666666666665</v>
      </c>
      <c r="I34" s="32" t="s">
        <v>91</v>
      </c>
      <c r="J34" s="7">
        <f>SUM(J29:J33)</f>
        <v>0</v>
      </c>
      <c r="K34" s="8">
        <f t="shared" ref="K34:L34" si="8">SUM(K29:K33)</f>
        <v>0</v>
      </c>
      <c r="L34" s="18">
        <f t="shared" si="8"/>
        <v>0</v>
      </c>
      <c r="M34" s="58"/>
      <c r="N34" s="32" t="s">
        <v>91</v>
      </c>
      <c r="O34" s="7">
        <f>SUM(O29:O33)</f>
        <v>0</v>
      </c>
      <c r="P34" s="8">
        <f t="shared" ref="P34:Q34" si="9">SUM(P29:P33)</f>
        <v>0</v>
      </c>
      <c r="Q34" s="18">
        <f t="shared" si="9"/>
        <v>0</v>
      </c>
      <c r="R34" s="58"/>
      <c r="S34" s="58"/>
    </row>
    <row r="35" spans="2:19" ht="15" thickBot="1" x14ac:dyDescent="0.35">
      <c r="B35" s="31" t="s">
        <v>98</v>
      </c>
      <c r="C35" s="31">
        <v>0.95</v>
      </c>
      <c r="E35" s="29" t="s">
        <v>102</v>
      </c>
      <c r="F35" s="39">
        <f>SQRT((1/(C34-1))*SUMSQ(E43:E67))</f>
        <v>22.841609628806431</v>
      </c>
      <c r="I35" s="31"/>
      <c r="J35" s="4"/>
      <c r="K35" s="4"/>
      <c r="L35" s="4"/>
      <c r="M35" s="4"/>
      <c r="N35" s="61"/>
      <c r="O35" s="31"/>
      <c r="P35" s="31"/>
      <c r="Q35" s="62"/>
      <c r="R35" s="58"/>
      <c r="S35" s="58"/>
    </row>
    <row r="36" spans="2:19" x14ac:dyDescent="0.3">
      <c r="B36" s="31" t="s">
        <v>99</v>
      </c>
      <c r="C36" s="31">
        <v>2.0699999999999998</v>
      </c>
      <c r="E36" s="29" t="s">
        <v>103</v>
      </c>
      <c r="F36" s="39">
        <f>(C36*F35)/SQRT(C34)</f>
        <v>9.6514247652872474</v>
      </c>
      <c r="I36" s="33" t="s">
        <v>92</v>
      </c>
      <c r="J36" s="19" t="e">
        <f>J29/J34</f>
        <v>#DIV/0!</v>
      </c>
      <c r="K36" s="20" t="e">
        <f>K29/K34</f>
        <v>#DIV/0!</v>
      </c>
      <c r="L36" s="21" t="e">
        <f>L29/L34</f>
        <v>#DIV/0!</v>
      </c>
      <c r="M36" s="60"/>
      <c r="N36" s="33" t="s">
        <v>92</v>
      </c>
      <c r="O36" s="19" t="e">
        <f>O29/O34</f>
        <v>#DIV/0!</v>
      </c>
      <c r="P36" s="20" t="e">
        <f>P29/P34</f>
        <v>#DIV/0!</v>
      </c>
      <c r="Q36" s="21" t="e">
        <f>Q29/Q34</f>
        <v>#DIV/0!</v>
      </c>
      <c r="R36" s="59"/>
      <c r="S36" s="59"/>
    </row>
    <row r="37" spans="2:19" x14ac:dyDescent="0.3">
      <c r="B37" s="31" t="s">
        <v>100</v>
      </c>
      <c r="C37" s="31">
        <v>1.645</v>
      </c>
      <c r="E37" s="29" t="s">
        <v>104</v>
      </c>
      <c r="F37" s="39">
        <f>F34+F36</f>
        <v>12.693091431953913</v>
      </c>
      <c r="I37" s="34" t="s">
        <v>93</v>
      </c>
      <c r="J37" s="22" t="e">
        <f>J30/J34</f>
        <v>#DIV/0!</v>
      </c>
      <c r="K37" s="23" t="e">
        <f>K30/K34</f>
        <v>#DIV/0!</v>
      </c>
      <c r="L37" s="24" t="e">
        <f>L30/L34</f>
        <v>#DIV/0!</v>
      </c>
      <c r="M37" s="60"/>
      <c r="N37" s="34" t="s">
        <v>93</v>
      </c>
      <c r="O37" s="22" t="e">
        <f>O30/O34</f>
        <v>#DIV/0!</v>
      </c>
      <c r="P37" s="23" t="e">
        <f>P30/P34</f>
        <v>#DIV/0!</v>
      </c>
      <c r="Q37" s="24" t="e">
        <f>Q30/Q34</f>
        <v>#DIV/0!</v>
      </c>
      <c r="R37" s="59"/>
      <c r="S37" s="59"/>
    </row>
    <row r="38" spans="2:19" x14ac:dyDescent="0.3">
      <c r="E38" s="29" t="s">
        <v>105</v>
      </c>
      <c r="F38" s="39">
        <f>F34-F36</f>
        <v>-6.6097580986205813</v>
      </c>
      <c r="I38" s="34" t="s">
        <v>94</v>
      </c>
      <c r="J38" s="22" t="e">
        <f>J31/J34</f>
        <v>#DIV/0!</v>
      </c>
      <c r="K38" s="23" t="e">
        <f>K31/K34</f>
        <v>#DIV/0!</v>
      </c>
      <c r="L38" s="24" t="e">
        <f>L31/L34</f>
        <v>#DIV/0!</v>
      </c>
      <c r="M38" s="60"/>
      <c r="N38" s="34" t="s">
        <v>94</v>
      </c>
      <c r="O38" s="22" t="e">
        <f>O31/O34</f>
        <v>#DIV/0!</v>
      </c>
      <c r="P38" s="23" t="e">
        <f>P31/P34</f>
        <v>#DIV/0!</v>
      </c>
      <c r="Q38" s="24" t="e">
        <f>Q31/Q34</f>
        <v>#DIV/0!</v>
      </c>
      <c r="R38" s="59"/>
      <c r="S38" s="59"/>
    </row>
    <row r="39" spans="2:19" ht="15" thickBot="1" x14ac:dyDescent="0.35">
      <c r="E39" s="30" t="s">
        <v>106</v>
      </c>
      <c r="F39" s="36">
        <f>F34-F35*C37</f>
        <v>-34.532781172719915</v>
      </c>
      <c r="I39" s="34" t="s">
        <v>95</v>
      </c>
      <c r="J39" s="22" t="e">
        <f>J32/J34</f>
        <v>#DIV/0!</v>
      </c>
      <c r="K39" s="23" t="e">
        <f>K32/K34</f>
        <v>#DIV/0!</v>
      </c>
      <c r="L39" s="24" t="e">
        <f>L32/L34</f>
        <v>#DIV/0!</v>
      </c>
      <c r="M39" s="60"/>
      <c r="N39" s="34" t="s">
        <v>95</v>
      </c>
      <c r="O39" s="22" t="e">
        <f>O32/O34</f>
        <v>#DIV/0!</v>
      </c>
      <c r="P39" s="23" t="e">
        <f>P32/P34</f>
        <v>#DIV/0!</v>
      </c>
      <c r="Q39" s="24" t="e">
        <f>Q32/Q34</f>
        <v>#DIV/0!</v>
      </c>
      <c r="R39" s="59"/>
      <c r="S39" s="59"/>
    </row>
    <row r="40" spans="2:19" ht="15" thickBot="1" x14ac:dyDescent="0.35">
      <c r="I40" s="35" t="s">
        <v>96</v>
      </c>
      <c r="J40" s="25" t="e">
        <f>J33/J34</f>
        <v>#DIV/0!</v>
      </c>
      <c r="K40" s="26" t="e">
        <f>K33/K34</f>
        <v>#DIV/0!</v>
      </c>
      <c r="L40" s="27" t="e">
        <f>L33/L34</f>
        <v>#DIV/0!</v>
      </c>
      <c r="M40" s="60"/>
      <c r="N40" s="35" t="s">
        <v>96</v>
      </c>
      <c r="O40" s="25" t="e">
        <f>O33/O34</f>
        <v>#DIV/0!</v>
      </c>
      <c r="P40" s="26" t="e">
        <f>P33/P34</f>
        <v>#DIV/0!</v>
      </c>
      <c r="Q40" s="27" t="e">
        <f>Q33/Q34</f>
        <v>#DIV/0!</v>
      </c>
      <c r="R40" s="59"/>
      <c r="S40" s="59"/>
    </row>
    <row r="42" spans="2:19" x14ac:dyDescent="0.3">
      <c r="B42" s="45" t="s">
        <v>83</v>
      </c>
      <c r="C42" s="45"/>
      <c r="D42" s="45"/>
      <c r="E42" s="45"/>
      <c r="F42" s="4"/>
      <c r="G42" s="45" t="s">
        <v>84</v>
      </c>
      <c r="H42" s="45"/>
      <c r="I42" s="45"/>
      <c r="J42" s="45"/>
      <c r="L42" s="45" t="s">
        <v>85</v>
      </c>
      <c r="M42" s="45"/>
      <c r="N42" s="45"/>
      <c r="O42" s="45"/>
    </row>
    <row r="43" spans="2:19" x14ac:dyDescent="0.3">
      <c r="B43" s="45">
        <f>$D2-$D$21</f>
        <v>6</v>
      </c>
      <c r="C43" s="45">
        <f>$E2-$E$21</f>
        <v>-4</v>
      </c>
      <c r="D43" s="45"/>
      <c r="E43" s="45">
        <f>$F2-$F$21</f>
        <v>-40</v>
      </c>
      <c r="F43" s="4"/>
      <c r="G43" s="45">
        <f>($D2-$D$21)^3</f>
        <v>216</v>
      </c>
      <c r="H43" s="45">
        <f>($F2-$F$21)^3</f>
        <v>-64000</v>
      </c>
      <c r="I43" s="45"/>
      <c r="J43" s="45">
        <f>($F2-$F$21)^3</f>
        <v>-64000</v>
      </c>
      <c r="L43" s="45">
        <f>($D2-$D$21)^4</f>
        <v>1296</v>
      </c>
      <c r="M43" s="45">
        <f>($E2-$E$21)^4</f>
        <v>256</v>
      </c>
      <c r="N43" s="45"/>
      <c r="O43" s="45">
        <f>($F2-$F$21)^4</f>
        <v>2560000</v>
      </c>
    </row>
    <row r="44" spans="2:19" x14ac:dyDescent="0.3">
      <c r="B44" s="45">
        <f t="shared" ref="B44:B67" si="10">$D3-$D$21</f>
        <v>-4</v>
      </c>
      <c r="C44" s="45">
        <f t="shared" ref="C44:C67" si="11">$E3-$E$21</f>
        <v>0</v>
      </c>
      <c r="D44" s="45"/>
      <c r="E44" s="45">
        <f t="shared" ref="E44:E63" si="12">$F3-$F$21</f>
        <v>0</v>
      </c>
      <c r="F44" s="4"/>
      <c r="G44" s="45">
        <f t="shared" ref="G44:G63" si="13">($D3-$D$21)^3</f>
        <v>-64</v>
      </c>
      <c r="H44" s="45">
        <f t="shared" ref="H44:H63" si="14">($F3-$F$21)^3</f>
        <v>0</v>
      </c>
      <c r="I44" s="45"/>
      <c r="J44" s="45">
        <f t="shared" ref="J44:J64" si="15">($F3-$F$21)^3</f>
        <v>0</v>
      </c>
      <c r="L44" s="45">
        <f t="shared" ref="L44:L63" si="16">($D3-$D$21)^4</f>
        <v>256</v>
      </c>
      <c r="M44" s="45">
        <f t="shared" ref="M44:M63" si="17">($E3-$E$21)^4</f>
        <v>0</v>
      </c>
      <c r="N44" s="45"/>
      <c r="O44" s="45">
        <f t="shared" ref="O44:O63" si="18">($F3-$F$21)^4</f>
        <v>0</v>
      </c>
    </row>
    <row r="45" spans="2:19" x14ac:dyDescent="0.3">
      <c r="B45" s="45">
        <f t="shared" si="10"/>
        <v>16</v>
      </c>
      <c r="C45" s="45">
        <f t="shared" si="11"/>
        <v>0</v>
      </c>
      <c r="D45" s="45"/>
      <c r="E45" s="45">
        <f t="shared" si="12"/>
        <v>0</v>
      </c>
      <c r="F45" s="4"/>
      <c r="G45" s="45">
        <f t="shared" si="13"/>
        <v>4096</v>
      </c>
      <c r="H45" s="45">
        <f t="shared" si="14"/>
        <v>0</v>
      </c>
      <c r="I45" s="45"/>
      <c r="J45" s="45">
        <f t="shared" si="15"/>
        <v>0</v>
      </c>
      <c r="L45" s="45">
        <f t="shared" si="16"/>
        <v>65536</v>
      </c>
      <c r="M45" s="45">
        <f t="shared" si="17"/>
        <v>0</v>
      </c>
      <c r="N45" s="45"/>
      <c r="O45" s="45">
        <f t="shared" si="18"/>
        <v>0</v>
      </c>
    </row>
    <row r="46" spans="2:19" x14ac:dyDescent="0.3">
      <c r="B46" s="45">
        <f t="shared" si="10"/>
        <v>12</v>
      </c>
      <c r="C46" s="45">
        <f t="shared" si="11"/>
        <v>15</v>
      </c>
      <c r="D46" s="45"/>
      <c r="E46" s="45">
        <f t="shared" si="12"/>
        <v>100</v>
      </c>
      <c r="F46" s="4"/>
      <c r="G46" s="45">
        <f t="shared" si="13"/>
        <v>1728</v>
      </c>
      <c r="H46" s="45">
        <f t="shared" si="14"/>
        <v>1000000</v>
      </c>
      <c r="I46" s="45"/>
      <c r="J46" s="45">
        <f t="shared" si="15"/>
        <v>1000000</v>
      </c>
      <c r="L46" s="45">
        <f t="shared" si="16"/>
        <v>20736</v>
      </c>
      <c r="M46" s="45">
        <f t="shared" si="17"/>
        <v>50625</v>
      </c>
      <c r="N46" s="45"/>
      <c r="O46" s="45">
        <f t="shared" si="18"/>
        <v>100000000</v>
      </c>
    </row>
    <row r="47" spans="2:19" x14ac:dyDescent="0.3">
      <c r="B47" s="45">
        <f t="shared" si="10"/>
        <v>16</v>
      </c>
      <c r="C47" s="45">
        <f t="shared" si="11"/>
        <v>-5</v>
      </c>
      <c r="D47" s="45"/>
      <c r="E47" s="45">
        <f t="shared" si="12"/>
        <v>0</v>
      </c>
      <c r="F47" s="4"/>
      <c r="G47" s="45">
        <f t="shared" si="13"/>
        <v>4096</v>
      </c>
      <c r="H47" s="45">
        <f t="shared" si="14"/>
        <v>0</v>
      </c>
      <c r="I47" s="45"/>
      <c r="J47" s="45">
        <f t="shared" si="15"/>
        <v>0</v>
      </c>
      <c r="L47" s="45">
        <f t="shared" si="16"/>
        <v>65536</v>
      </c>
      <c r="M47" s="45">
        <f t="shared" si="17"/>
        <v>625</v>
      </c>
      <c r="N47" s="45"/>
      <c r="O47" s="45">
        <f t="shared" si="18"/>
        <v>0</v>
      </c>
    </row>
    <row r="48" spans="2:19" x14ac:dyDescent="0.3">
      <c r="B48" s="45">
        <f t="shared" si="10"/>
        <v>1</v>
      </c>
      <c r="C48" s="45">
        <f t="shared" si="11"/>
        <v>0</v>
      </c>
      <c r="D48" s="45"/>
      <c r="E48" s="45">
        <f t="shared" si="12"/>
        <v>0</v>
      </c>
      <c r="F48" s="4"/>
      <c r="G48" s="45">
        <f t="shared" si="13"/>
        <v>1</v>
      </c>
      <c r="H48" s="45">
        <f t="shared" si="14"/>
        <v>0</v>
      </c>
      <c r="I48" s="45"/>
      <c r="J48" s="45">
        <f t="shared" si="15"/>
        <v>0</v>
      </c>
      <c r="L48" s="45">
        <f t="shared" si="16"/>
        <v>1</v>
      </c>
      <c r="M48" s="45">
        <f t="shared" si="17"/>
        <v>0</v>
      </c>
      <c r="N48" s="45"/>
      <c r="O48" s="45">
        <f t="shared" si="18"/>
        <v>0</v>
      </c>
    </row>
    <row r="49" spans="1:15" x14ac:dyDescent="0.3">
      <c r="B49" s="45">
        <f t="shared" si="10"/>
        <v>6</v>
      </c>
      <c r="C49" s="45">
        <f t="shared" si="11"/>
        <v>10</v>
      </c>
      <c r="D49" s="45"/>
      <c r="E49" s="45">
        <f t="shared" si="12"/>
        <v>0</v>
      </c>
      <c r="F49" s="4"/>
      <c r="G49" s="45">
        <f t="shared" si="13"/>
        <v>216</v>
      </c>
      <c r="H49" s="45">
        <f t="shared" si="14"/>
        <v>0</v>
      </c>
      <c r="I49" s="45"/>
      <c r="J49" s="45">
        <f t="shared" si="15"/>
        <v>0</v>
      </c>
      <c r="L49" s="45">
        <f t="shared" si="16"/>
        <v>1296</v>
      </c>
      <c r="M49" s="45">
        <f t="shared" si="17"/>
        <v>10000</v>
      </c>
      <c r="N49" s="45"/>
      <c r="O49" s="45">
        <f t="shared" si="18"/>
        <v>0</v>
      </c>
    </row>
    <row r="50" spans="1:15" x14ac:dyDescent="0.3">
      <c r="B50" s="45">
        <f t="shared" si="10"/>
        <v>16</v>
      </c>
      <c r="C50" s="45">
        <f t="shared" si="11"/>
        <v>0</v>
      </c>
      <c r="D50" s="45"/>
      <c r="E50" s="45">
        <f t="shared" si="12"/>
        <v>0</v>
      </c>
      <c r="F50" s="4"/>
      <c r="G50" s="45">
        <f t="shared" si="13"/>
        <v>4096</v>
      </c>
      <c r="H50" s="45">
        <f t="shared" si="14"/>
        <v>0</v>
      </c>
      <c r="I50" s="45"/>
      <c r="J50" s="45">
        <f t="shared" si="15"/>
        <v>0</v>
      </c>
      <c r="L50" s="45">
        <f t="shared" si="16"/>
        <v>65536</v>
      </c>
      <c r="M50" s="45">
        <f t="shared" si="17"/>
        <v>0</v>
      </c>
      <c r="N50" s="45"/>
      <c r="O50" s="45">
        <f t="shared" si="18"/>
        <v>0</v>
      </c>
    </row>
    <row r="51" spans="1:15" x14ac:dyDescent="0.3">
      <c r="B51" s="45">
        <f t="shared" si="10"/>
        <v>-4</v>
      </c>
      <c r="C51" s="45">
        <f t="shared" si="11"/>
        <v>-5</v>
      </c>
      <c r="D51" s="45"/>
      <c r="E51" s="45">
        <f t="shared" si="12"/>
        <v>0</v>
      </c>
      <c r="F51" s="4"/>
      <c r="G51" s="45">
        <f t="shared" si="13"/>
        <v>-64</v>
      </c>
      <c r="H51" s="45">
        <f t="shared" si="14"/>
        <v>0</v>
      </c>
      <c r="I51" s="45"/>
      <c r="J51" s="45">
        <f t="shared" si="15"/>
        <v>0</v>
      </c>
      <c r="L51" s="45">
        <f t="shared" si="16"/>
        <v>256</v>
      </c>
      <c r="M51" s="45">
        <f t="shared" si="17"/>
        <v>625</v>
      </c>
      <c r="N51" s="45"/>
      <c r="O51" s="45">
        <f t="shared" si="18"/>
        <v>0</v>
      </c>
    </row>
    <row r="52" spans="1:15" x14ac:dyDescent="0.3">
      <c r="B52" s="45">
        <f t="shared" si="10"/>
        <v>6</v>
      </c>
      <c r="C52" s="45">
        <f t="shared" si="11"/>
        <v>20</v>
      </c>
      <c r="D52" s="45"/>
      <c r="E52" s="45">
        <f t="shared" si="12"/>
        <v>0</v>
      </c>
      <c r="F52" s="4"/>
      <c r="G52" s="45">
        <f t="shared" si="13"/>
        <v>216</v>
      </c>
      <c r="H52" s="45">
        <f t="shared" si="14"/>
        <v>0</v>
      </c>
      <c r="I52" s="45"/>
      <c r="J52" s="45">
        <f t="shared" si="15"/>
        <v>0</v>
      </c>
      <c r="L52" s="45">
        <f t="shared" si="16"/>
        <v>1296</v>
      </c>
      <c r="M52" s="45">
        <f t="shared" si="17"/>
        <v>160000</v>
      </c>
      <c r="N52" s="45"/>
      <c r="O52" s="45">
        <f t="shared" si="18"/>
        <v>0</v>
      </c>
    </row>
    <row r="53" spans="1:15" x14ac:dyDescent="0.3">
      <c r="B53" s="45">
        <f t="shared" si="10"/>
        <v>1</v>
      </c>
      <c r="C53" s="45">
        <f t="shared" si="11"/>
        <v>10</v>
      </c>
      <c r="D53" s="45"/>
      <c r="E53" s="45">
        <f t="shared" si="12"/>
        <v>0</v>
      </c>
      <c r="F53" s="4"/>
      <c r="G53" s="45">
        <f t="shared" si="13"/>
        <v>1</v>
      </c>
      <c r="H53" s="45">
        <f t="shared" si="14"/>
        <v>0</v>
      </c>
      <c r="I53" s="45"/>
      <c r="J53" s="45">
        <f t="shared" si="15"/>
        <v>0</v>
      </c>
      <c r="L53" s="45">
        <f t="shared" si="16"/>
        <v>1</v>
      </c>
      <c r="M53" s="45">
        <f t="shared" si="17"/>
        <v>10000</v>
      </c>
      <c r="N53" s="45"/>
      <c r="O53" s="45">
        <f t="shared" si="18"/>
        <v>0</v>
      </c>
    </row>
    <row r="54" spans="1:15" x14ac:dyDescent="0.3">
      <c r="B54" s="45">
        <f t="shared" si="10"/>
        <v>26</v>
      </c>
      <c r="C54" s="45">
        <f t="shared" si="11"/>
        <v>0</v>
      </c>
      <c r="D54" s="45"/>
      <c r="E54" s="45">
        <f t="shared" si="12"/>
        <v>0</v>
      </c>
      <c r="F54" s="4"/>
      <c r="G54" s="45">
        <f t="shared" si="13"/>
        <v>17576</v>
      </c>
      <c r="H54" s="45">
        <f t="shared" si="14"/>
        <v>0</v>
      </c>
      <c r="I54" s="45"/>
      <c r="J54" s="45">
        <f t="shared" si="15"/>
        <v>0</v>
      </c>
      <c r="L54" s="45">
        <f t="shared" si="16"/>
        <v>456976</v>
      </c>
      <c r="M54" s="45">
        <f t="shared" si="17"/>
        <v>0</v>
      </c>
      <c r="N54" s="45"/>
      <c r="O54" s="45">
        <f t="shared" si="18"/>
        <v>0</v>
      </c>
    </row>
    <row r="55" spans="1:15" x14ac:dyDescent="0.3">
      <c r="B55" s="45">
        <f t="shared" si="10"/>
        <v>66</v>
      </c>
      <c r="C55" s="45">
        <f t="shared" si="11"/>
        <v>-5</v>
      </c>
      <c r="D55" s="45"/>
      <c r="E55" s="45">
        <f t="shared" si="12"/>
        <v>0</v>
      </c>
      <c r="F55" s="4"/>
      <c r="G55" s="45">
        <f t="shared" si="13"/>
        <v>287496</v>
      </c>
      <c r="H55" s="45">
        <f t="shared" si="14"/>
        <v>0</v>
      </c>
      <c r="I55" s="45"/>
      <c r="J55" s="45">
        <f t="shared" si="15"/>
        <v>0</v>
      </c>
      <c r="L55" s="45">
        <f t="shared" si="16"/>
        <v>18974736</v>
      </c>
      <c r="M55" s="45">
        <f t="shared" si="17"/>
        <v>625</v>
      </c>
      <c r="N55" s="45"/>
      <c r="O55" s="45">
        <f t="shared" si="18"/>
        <v>0</v>
      </c>
    </row>
    <row r="56" spans="1:15" x14ac:dyDescent="0.3">
      <c r="B56" s="45">
        <f t="shared" si="10"/>
        <v>-24</v>
      </c>
      <c r="C56" s="45">
        <f t="shared" si="11"/>
        <v>0</v>
      </c>
      <c r="D56" s="45"/>
      <c r="E56" s="45">
        <f t="shared" si="12"/>
        <v>0</v>
      </c>
      <c r="F56" s="4"/>
      <c r="G56" s="45">
        <f t="shared" si="13"/>
        <v>-13824</v>
      </c>
      <c r="H56" s="45">
        <f t="shared" si="14"/>
        <v>0</v>
      </c>
      <c r="I56" s="45"/>
      <c r="J56" s="45">
        <f t="shared" si="15"/>
        <v>0</v>
      </c>
      <c r="L56" s="45">
        <f t="shared" si="16"/>
        <v>331776</v>
      </c>
      <c r="M56" s="45">
        <f t="shared" si="17"/>
        <v>0</v>
      </c>
      <c r="N56" s="45"/>
      <c r="O56" s="45">
        <f t="shared" si="18"/>
        <v>0</v>
      </c>
    </row>
    <row r="57" spans="1:15" x14ac:dyDescent="0.3">
      <c r="B57" s="45">
        <f t="shared" si="10"/>
        <v>6</v>
      </c>
      <c r="C57" s="45">
        <f t="shared" si="11"/>
        <v>10</v>
      </c>
      <c r="D57" s="45"/>
      <c r="E57" s="45">
        <f t="shared" si="12"/>
        <v>0</v>
      </c>
      <c r="F57" s="4"/>
      <c r="G57" s="45">
        <f t="shared" si="13"/>
        <v>216</v>
      </c>
      <c r="H57" s="45">
        <f t="shared" si="14"/>
        <v>0</v>
      </c>
      <c r="I57" s="45"/>
      <c r="J57" s="45">
        <f t="shared" si="15"/>
        <v>0</v>
      </c>
      <c r="L57" s="45">
        <f t="shared" si="16"/>
        <v>1296</v>
      </c>
      <c r="M57" s="45">
        <f t="shared" si="17"/>
        <v>10000</v>
      </c>
      <c r="N57" s="45"/>
      <c r="O57" s="45">
        <f t="shared" si="18"/>
        <v>0</v>
      </c>
    </row>
    <row r="58" spans="1:15" x14ac:dyDescent="0.3">
      <c r="B58" s="45">
        <f t="shared" si="10"/>
        <v>6</v>
      </c>
      <c r="C58" s="45">
        <f t="shared" si="11"/>
        <v>0</v>
      </c>
      <c r="D58" s="45"/>
      <c r="E58" s="45">
        <f t="shared" si="12"/>
        <v>0</v>
      </c>
      <c r="F58" s="4"/>
      <c r="G58" s="45">
        <f t="shared" si="13"/>
        <v>216</v>
      </c>
      <c r="H58" s="45">
        <f t="shared" si="14"/>
        <v>0</v>
      </c>
      <c r="I58" s="45"/>
      <c r="J58" s="45">
        <f t="shared" si="15"/>
        <v>0</v>
      </c>
      <c r="L58" s="45">
        <f t="shared" si="16"/>
        <v>1296</v>
      </c>
      <c r="M58" s="45">
        <f t="shared" si="17"/>
        <v>0</v>
      </c>
      <c r="N58" s="45"/>
      <c r="O58" s="45">
        <f t="shared" si="18"/>
        <v>0</v>
      </c>
    </row>
    <row r="59" spans="1:15" x14ac:dyDescent="0.3">
      <c r="B59" s="45">
        <f t="shared" si="10"/>
        <v>-14</v>
      </c>
      <c r="C59" s="45">
        <f t="shared" si="11"/>
        <v>20</v>
      </c>
      <c r="D59" s="45"/>
      <c r="E59" s="45">
        <f t="shared" si="12"/>
        <v>0</v>
      </c>
      <c r="F59" s="4"/>
      <c r="G59" s="45">
        <f t="shared" si="13"/>
        <v>-2744</v>
      </c>
      <c r="H59" s="45">
        <f t="shared" si="14"/>
        <v>0</v>
      </c>
      <c r="I59" s="45"/>
      <c r="J59" s="45">
        <f t="shared" si="15"/>
        <v>0</v>
      </c>
      <c r="L59" s="45">
        <f t="shared" si="16"/>
        <v>38416</v>
      </c>
      <c r="M59" s="45">
        <f t="shared" si="17"/>
        <v>160000</v>
      </c>
      <c r="N59" s="45"/>
      <c r="O59" s="45">
        <f t="shared" si="18"/>
        <v>0</v>
      </c>
    </row>
    <row r="60" spans="1:15" x14ac:dyDescent="0.3">
      <c r="B60" s="45">
        <f t="shared" si="10"/>
        <v>1</v>
      </c>
      <c r="C60" s="45">
        <f t="shared" si="11"/>
        <v>-15</v>
      </c>
      <c r="D60" s="45"/>
      <c r="E60" s="45">
        <f t="shared" si="12"/>
        <v>-20</v>
      </c>
      <c r="F60" s="4"/>
      <c r="G60" s="45">
        <f t="shared" si="13"/>
        <v>1</v>
      </c>
      <c r="H60" s="45">
        <f t="shared" si="14"/>
        <v>-8000</v>
      </c>
      <c r="I60" s="45"/>
      <c r="J60" s="45">
        <f t="shared" si="15"/>
        <v>-8000</v>
      </c>
      <c r="L60" s="45">
        <f t="shared" si="16"/>
        <v>1</v>
      </c>
      <c r="M60" s="45">
        <f t="shared" si="17"/>
        <v>50625</v>
      </c>
      <c r="N60" s="45"/>
      <c r="O60" s="45">
        <f t="shared" si="18"/>
        <v>160000</v>
      </c>
    </row>
    <row r="61" spans="1:15" x14ac:dyDescent="0.3">
      <c r="B61" s="45">
        <f t="shared" si="10"/>
        <v>6</v>
      </c>
      <c r="C61" s="45">
        <f t="shared" si="11"/>
        <v>10</v>
      </c>
      <c r="D61" s="45"/>
      <c r="E61" s="45">
        <f t="shared" si="12"/>
        <v>0</v>
      </c>
      <c r="F61" s="4"/>
      <c r="G61" s="45">
        <f t="shared" si="13"/>
        <v>216</v>
      </c>
      <c r="H61" s="45">
        <f t="shared" si="14"/>
        <v>0</v>
      </c>
      <c r="I61" s="45"/>
      <c r="J61" s="45">
        <f t="shared" si="15"/>
        <v>0</v>
      </c>
      <c r="L61" s="45">
        <f t="shared" si="16"/>
        <v>1296</v>
      </c>
      <c r="M61" s="45">
        <f t="shared" si="17"/>
        <v>10000</v>
      </c>
      <c r="N61" s="45"/>
      <c r="O61" s="45">
        <f t="shared" si="18"/>
        <v>0</v>
      </c>
    </row>
    <row r="62" spans="1:15" x14ac:dyDescent="0.3">
      <c r="B62" s="45">
        <f t="shared" si="10"/>
        <v>0</v>
      </c>
      <c r="C62" s="45">
        <f t="shared" si="11"/>
        <v>0</v>
      </c>
      <c r="D62" s="45"/>
      <c r="E62" s="45">
        <f t="shared" si="12"/>
        <v>0</v>
      </c>
      <c r="F62" s="4"/>
      <c r="G62" s="45">
        <f t="shared" si="13"/>
        <v>0</v>
      </c>
      <c r="H62" s="45">
        <f t="shared" si="14"/>
        <v>0</v>
      </c>
      <c r="I62" s="45"/>
      <c r="J62" s="45">
        <f t="shared" si="15"/>
        <v>0</v>
      </c>
      <c r="L62" s="45">
        <f t="shared" si="16"/>
        <v>0</v>
      </c>
      <c r="M62" s="45">
        <f t="shared" si="17"/>
        <v>0</v>
      </c>
      <c r="N62" s="45"/>
      <c r="O62" s="45">
        <f t="shared" si="18"/>
        <v>0</v>
      </c>
    </row>
    <row r="63" spans="1:15" x14ac:dyDescent="0.3">
      <c r="A63">
        <v>21</v>
      </c>
      <c r="B63" s="45">
        <f t="shared" si="10"/>
        <v>-54</v>
      </c>
      <c r="C63" s="45">
        <f t="shared" si="11"/>
        <v>-20</v>
      </c>
      <c r="D63" s="45"/>
      <c r="E63" s="45">
        <f>$F21-$F$21</f>
        <v>0</v>
      </c>
      <c r="F63" s="4"/>
      <c r="G63" s="45">
        <f t="shared" si="13"/>
        <v>-157464</v>
      </c>
      <c r="H63" s="45">
        <f t="shared" si="14"/>
        <v>0</v>
      </c>
      <c r="I63" s="45"/>
      <c r="J63" s="45">
        <f t="shared" si="15"/>
        <v>0</v>
      </c>
      <c r="L63" s="45">
        <f t="shared" si="16"/>
        <v>8503056</v>
      </c>
      <c r="M63" s="45">
        <f t="shared" si="17"/>
        <v>160000</v>
      </c>
      <c r="N63" s="45"/>
      <c r="O63" s="45">
        <f t="shared" si="18"/>
        <v>0</v>
      </c>
    </row>
    <row r="64" spans="1:15" x14ac:dyDescent="0.3">
      <c r="B64" s="45"/>
      <c r="C64" s="45"/>
      <c r="D64" s="45"/>
      <c r="E64" s="45"/>
      <c r="F64" s="4"/>
      <c r="G64" s="45"/>
      <c r="H64" s="45"/>
      <c r="I64" s="45"/>
      <c r="J64" s="45">
        <f t="shared" si="15"/>
        <v>729</v>
      </c>
      <c r="L64" s="45"/>
      <c r="M64" s="45"/>
      <c r="N64" s="45"/>
      <c r="O64" s="45"/>
    </row>
    <row r="65" spans="2:15" x14ac:dyDescent="0.3">
      <c r="B65" s="45"/>
      <c r="C65" s="45"/>
      <c r="D65" s="45"/>
      <c r="E65" s="45"/>
      <c r="F65" s="4"/>
      <c r="G65" s="45"/>
      <c r="H65" s="45"/>
      <c r="I65" s="45"/>
      <c r="J65" s="45"/>
      <c r="L65" s="45"/>
      <c r="M65" s="45"/>
      <c r="N65" s="45"/>
      <c r="O65" s="45"/>
    </row>
    <row r="66" spans="2:15" x14ac:dyDescent="0.3">
      <c r="B66" s="45"/>
      <c r="C66" s="45"/>
      <c r="D66" s="45"/>
      <c r="E66" s="45"/>
      <c r="F66" s="4"/>
      <c r="G66" s="45"/>
      <c r="H66" s="45"/>
      <c r="I66" s="45"/>
      <c r="J66" s="45"/>
      <c r="L66" s="45"/>
      <c r="M66" s="45"/>
      <c r="N66" s="45"/>
      <c r="O66" s="45"/>
    </row>
    <row r="67" spans="2:15" x14ac:dyDescent="0.3">
      <c r="B67" s="45"/>
      <c r="C67" s="45"/>
      <c r="D67" s="45"/>
      <c r="E67" s="45"/>
      <c r="F67" s="4"/>
      <c r="G67" s="45"/>
      <c r="H67" s="45"/>
      <c r="I67" s="45"/>
      <c r="J67" s="45"/>
      <c r="L67" s="45"/>
      <c r="M67" s="45"/>
      <c r="N67" s="45"/>
      <c r="O67" s="4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topLeftCell="C13" workbookViewId="0">
      <selection activeCell="L103" sqref="L103"/>
    </sheetView>
  </sheetViews>
  <sheetFormatPr defaultRowHeight="14.4" x14ac:dyDescent="0.3"/>
  <cols>
    <col min="2" max="2" width="28" customWidth="1"/>
    <col min="3" max="3" width="27.88671875" customWidth="1"/>
    <col min="4" max="4" width="16.33203125" customWidth="1"/>
    <col min="7" max="7" width="18.33203125" customWidth="1"/>
    <col min="9" max="9" width="16.44140625" customWidth="1"/>
    <col min="10" max="10" width="28.33203125" customWidth="1"/>
    <col min="11" max="11" width="19.33203125" customWidth="1"/>
    <col min="12" max="12" width="18.88671875" customWidth="1"/>
    <col min="13" max="13" width="19.33203125" customWidth="1"/>
    <col min="14" max="14" width="16.33203125" customWidth="1"/>
    <col min="15" max="15" width="28.44140625" customWidth="1"/>
    <col min="16" max="16" width="28.88671875" customWidth="1"/>
    <col min="17" max="17" width="18.6640625" customWidth="1"/>
    <col min="18" max="18" width="14.33203125" customWidth="1"/>
  </cols>
  <sheetData>
    <row r="1" spans="1:21" x14ac:dyDescent="0.3">
      <c r="A1" s="40" t="s">
        <v>0</v>
      </c>
      <c r="B1" s="40" t="s">
        <v>7</v>
      </c>
      <c r="C1" s="40" t="s">
        <v>71</v>
      </c>
      <c r="D1" s="40" t="s">
        <v>5</v>
      </c>
      <c r="E1" s="40" t="s">
        <v>8</v>
      </c>
      <c r="F1" s="40" t="s">
        <v>9</v>
      </c>
      <c r="G1" s="41" t="s">
        <v>2</v>
      </c>
      <c r="H1" s="3"/>
      <c r="I1" s="5" t="s">
        <v>62</v>
      </c>
      <c r="J1" s="40" t="s">
        <v>72</v>
      </c>
      <c r="K1" s="40" t="s">
        <v>73</v>
      </c>
      <c r="L1" s="42" t="s">
        <v>74</v>
      </c>
      <c r="M1" s="43"/>
      <c r="N1" s="5" t="s">
        <v>62</v>
      </c>
      <c r="O1" s="40" t="s">
        <v>72</v>
      </c>
      <c r="P1" s="40" t="s">
        <v>73</v>
      </c>
      <c r="Q1" s="42" t="s">
        <v>74</v>
      </c>
      <c r="R1" s="44"/>
      <c r="S1" s="44"/>
      <c r="T1" s="44"/>
      <c r="U1" s="44"/>
    </row>
    <row r="2" spans="1:21" x14ac:dyDescent="0.3">
      <c r="A2">
        <v>1</v>
      </c>
      <c r="B2" t="s">
        <v>10</v>
      </c>
      <c r="C2" s="2">
        <v>1080</v>
      </c>
      <c r="D2" t="s">
        <v>11</v>
      </c>
      <c r="E2" t="s">
        <v>12</v>
      </c>
      <c r="F2" s="1">
        <v>150</v>
      </c>
      <c r="G2" s="3">
        <v>20</v>
      </c>
      <c r="I2" s="4" t="s">
        <v>63</v>
      </c>
      <c r="J2" s="4">
        <f>(C2-MIN($C$2:$C$31))/(MAX($C$2:$C$31)-MIN($C$2:$C$31))</f>
        <v>0</v>
      </c>
      <c r="K2" s="4">
        <f>(F2-MIN($F$2:$F$31))/(MAX($F$2:$F$31)-MIN($F$2:$F$31))</f>
        <v>0.16666666666666666</v>
      </c>
      <c r="L2" s="4">
        <f>(G2-MIN($G$2:$G$31))/(MAX($G$2:$G$31)-MIN($G$2:$G$31))</f>
        <v>0.21052631578947367</v>
      </c>
      <c r="M2" s="4"/>
      <c r="N2" s="4" t="s">
        <v>63</v>
      </c>
      <c r="O2" s="4">
        <f>(MAX($C$2:$C$31)-C2)/(MAX($C$2:$C$31)-MIN($C$2:$C$31))</f>
        <v>1</v>
      </c>
      <c r="P2" s="4">
        <f>(MAX($F$2:$F$31)-F2)/(MAX($F$2:$F$31)-MIN($F$2:$F$31))</f>
        <v>0.83333333333333337</v>
      </c>
      <c r="Q2" s="4">
        <f>(MAX($G$2:$G$31)-G2)/(MAX($G$2:$G$31)-MIN($G$2:$G$31))</f>
        <v>0.78947368421052633</v>
      </c>
      <c r="R2" s="4"/>
      <c r="S2" s="4"/>
      <c r="T2" s="4"/>
      <c r="U2" s="4"/>
    </row>
    <row r="3" spans="1:21" x14ac:dyDescent="0.3">
      <c r="A3">
        <v>2</v>
      </c>
      <c r="B3" t="s">
        <v>13</v>
      </c>
      <c r="C3" s="2">
        <v>1080</v>
      </c>
      <c r="D3" t="s">
        <v>14</v>
      </c>
      <c r="E3" t="s">
        <v>12</v>
      </c>
      <c r="F3" s="1">
        <v>190</v>
      </c>
      <c r="G3">
        <v>20</v>
      </c>
      <c r="I3" s="4" t="s">
        <v>64</v>
      </c>
      <c r="J3" s="4">
        <f t="shared" ref="J3:J31" si="0">(C3-MIN($C$2:$C$31))/(MAX($C$2:$C$31)-MIN($C$2:$C$31))</f>
        <v>0</v>
      </c>
      <c r="K3" s="4">
        <f t="shared" ref="K3:K31" si="1">(F3-MIN($F$2:$F$31))/(MAX($F$2:$F$31)-MIN($F$2:$F$31))</f>
        <v>0.25</v>
      </c>
      <c r="L3" s="4">
        <f t="shared" ref="L3:L31" si="2">(G3-MIN($G$2:$G$31))/(MAX($G$2:$G$31)-MIN($G$2:$G$31))</f>
        <v>0.21052631578947367</v>
      </c>
      <c r="M3" s="4"/>
      <c r="N3" s="4" t="s">
        <v>64</v>
      </c>
      <c r="O3" s="4">
        <f t="shared" ref="O3:O31" si="3">(MAX($C$2:$C$31)-C3)/(MAX($C$2:$C$31)-MIN($C$2:$C$31))</f>
        <v>1</v>
      </c>
      <c r="P3" s="4">
        <f t="shared" ref="P3:P31" si="4">(MAX($F$2:$F$31)-F3)/(MAX($F$2:$F$31)-MIN($F$2:$F$31))</f>
        <v>0.75</v>
      </c>
      <c r="Q3" s="4">
        <f t="shared" ref="Q3:Q31" si="5">(MAX($G$2:$G$31)-G3)/(MAX($G$2:$G$31)-MIN($G$2:$G$31))</f>
        <v>0.78947368421052633</v>
      </c>
      <c r="R3" s="4"/>
      <c r="S3" s="4"/>
      <c r="T3" s="4"/>
      <c r="U3" s="4"/>
    </row>
    <row r="4" spans="1:21" x14ac:dyDescent="0.3">
      <c r="A4">
        <v>3</v>
      </c>
      <c r="B4" t="s">
        <v>15</v>
      </c>
      <c r="C4" s="2">
        <v>4000</v>
      </c>
      <c r="D4" t="s">
        <v>16</v>
      </c>
      <c r="E4" t="s">
        <v>12</v>
      </c>
      <c r="F4" s="1">
        <v>370</v>
      </c>
      <c r="G4">
        <v>20</v>
      </c>
      <c r="I4" s="4" t="s">
        <v>65</v>
      </c>
      <c r="J4" s="4">
        <f t="shared" si="0"/>
        <v>1</v>
      </c>
      <c r="K4" s="4">
        <f t="shared" si="1"/>
        <v>0.625</v>
      </c>
      <c r="L4" s="4">
        <f t="shared" si="2"/>
        <v>0.21052631578947367</v>
      </c>
      <c r="M4" s="4"/>
      <c r="N4" s="4" t="s">
        <v>65</v>
      </c>
      <c r="O4" s="4">
        <f t="shared" si="3"/>
        <v>0</v>
      </c>
      <c r="P4" s="4">
        <f t="shared" si="4"/>
        <v>0.375</v>
      </c>
      <c r="Q4" s="4">
        <f t="shared" si="5"/>
        <v>0.78947368421052633</v>
      </c>
      <c r="R4" s="4"/>
      <c r="S4" s="4"/>
      <c r="T4" s="4"/>
      <c r="U4" s="4"/>
    </row>
    <row r="5" spans="1:21" x14ac:dyDescent="0.3">
      <c r="A5">
        <v>4</v>
      </c>
      <c r="B5" t="s">
        <v>17</v>
      </c>
      <c r="C5" s="2">
        <v>2000</v>
      </c>
      <c r="D5" t="s">
        <v>18</v>
      </c>
      <c r="E5" t="s">
        <v>12</v>
      </c>
      <c r="F5" s="1">
        <v>160</v>
      </c>
      <c r="G5">
        <v>20</v>
      </c>
      <c r="I5" s="4" t="s">
        <v>66</v>
      </c>
      <c r="J5" s="4">
        <f t="shared" si="0"/>
        <v>0.31506849315068491</v>
      </c>
      <c r="K5" s="4">
        <f t="shared" si="1"/>
        <v>0.1875</v>
      </c>
      <c r="L5" s="4">
        <f t="shared" si="2"/>
        <v>0.21052631578947367</v>
      </c>
      <c r="M5" s="4"/>
      <c r="N5" s="4" t="s">
        <v>66</v>
      </c>
      <c r="O5" s="4">
        <f t="shared" si="3"/>
        <v>0.68493150684931503</v>
      </c>
      <c r="P5" s="4">
        <f t="shared" si="4"/>
        <v>0.8125</v>
      </c>
      <c r="Q5" s="4">
        <f t="shared" si="5"/>
        <v>0.78947368421052633</v>
      </c>
      <c r="R5" s="4"/>
      <c r="S5" s="4"/>
      <c r="T5" s="4"/>
      <c r="U5" s="4"/>
    </row>
    <row r="6" spans="1:21" x14ac:dyDescent="0.3">
      <c r="A6">
        <v>5</v>
      </c>
      <c r="B6" t="s">
        <v>19</v>
      </c>
      <c r="C6" s="2">
        <v>4000</v>
      </c>
      <c r="D6" t="s">
        <v>20</v>
      </c>
      <c r="E6" t="s">
        <v>12</v>
      </c>
      <c r="F6" s="1">
        <v>550</v>
      </c>
      <c r="G6">
        <v>12</v>
      </c>
      <c r="I6" s="4" t="s">
        <v>67</v>
      </c>
      <c r="J6" s="4">
        <f t="shared" si="0"/>
        <v>1</v>
      </c>
      <c r="K6" s="4">
        <f t="shared" si="1"/>
        <v>1</v>
      </c>
      <c r="L6" s="4">
        <f t="shared" si="2"/>
        <v>0</v>
      </c>
      <c r="M6" s="4"/>
      <c r="N6" s="4" t="s">
        <v>67</v>
      </c>
      <c r="O6" s="4">
        <f t="shared" si="3"/>
        <v>0</v>
      </c>
      <c r="P6" s="4">
        <f t="shared" si="4"/>
        <v>0</v>
      </c>
      <c r="Q6" s="4">
        <f t="shared" si="5"/>
        <v>1</v>
      </c>
      <c r="R6" s="4"/>
      <c r="S6" s="4"/>
      <c r="T6" s="4"/>
      <c r="U6" s="4"/>
    </row>
    <row r="7" spans="1:21" x14ac:dyDescent="0.3">
      <c r="A7">
        <v>6</v>
      </c>
      <c r="B7" t="s">
        <v>21</v>
      </c>
      <c r="C7" s="2">
        <v>4000</v>
      </c>
      <c r="D7" t="s">
        <v>22</v>
      </c>
      <c r="E7" t="s">
        <v>12</v>
      </c>
      <c r="F7" s="1">
        <v>300</v>
      </c>
      <c r="G7">
        <v>12</v>
      </c>
      <c r="I7" s="4" t="s">
        <v>68</v>
      </c>
      <c r="J7" s="4">
        <f t="shared" si="0"/>
        <v>1</v>
      </c>
      <c r="K7" s="4">
        <f t="shared" si="1"/>
        <v>0.47916666666666669</v>
      </c>
      <c r="L7" s="4">
        <f t="shared" si="2"/>
        <v>0</v>
      </c>
      <c r="M7" s="4"/>
      <c r="N7" s="4" t="s">
        <v>68</v>
      </c>
      <c r="O7" s="4">
        <f t="shared" si="3"/>
        <v>0</v>
      </c>
      <c r="P7" s="4">
        <f t="shared" si="4"/>
        <v>0.52083333333333337</v>
      </c>
      <c r="Q7" s="4">
        <f t="shared" si="5"/>
        <v>1</v>
      </c>
      <c r="R7" s="4"/>
      <c r="S7" s="4"/>
      <c r="T7" s="4"/>
      <c r="U7" s="4"/>
    </row>
    <row r="8" spans="1:21" x14ac:dyDescent="0.3">
      <c r="A8">
        <v>7</v>
      </c>
      <c r="B8" t="s">
        <v>23</v>
      </c>
      <c r="C8" s="2">
        <v>2000</v>
      </c>
      <c r="D8" t="s">
        <v>24</v>
      </c>
      <c r="E8" t="s">
        <v>12</v>
      </c>
      <c r="F8" s="1">
        <v>85</v>
      </c>
      <c r="G8">
        <v>12</v>
      </c>
      <c r="I8" s="4" t="s">
        <v>69</v>
      </c>
      <c r="J8" s="4">
        <f t="shared" si="0"/>
        <v>0.31506849315068491</v>
      </c>
      <c r="K8" s="4">
        <f t="shared" si="1"/>
        <v>3.125E-2</v>
      </c>
      <c r="L8" s="4">
        <f t="shared" si="2"/>
        <v>0</v>
      </c>
      <c r="M8" s="4"/>
      <c r="N8" s="4" t="s">
        <v>70</v>
      </c>
      <c r="O8" s="4">
        <f t="shared" si="3"/>
        <v>0.68493150684931503</v>
      </c>
      <c r="P8" s="4">
        <f t="shared" si="4"/>
        <v>0.96875</v>
      </c>
      <c r="Q8" s="4">
        <f t="shared" si="5"/>
        <v>1</v>
      </c>
      <c r="R8" s="4"/>
      <c r="S8" s="4"/>
      <c r="T8" s="4"/>
      <c r="U8" s="4"/>
    </row>
    <row r="9" spans="1:21" x14ac:dyDescent="0.3">
      <c r="A9">
        <v>8</v>
      </c>
      <c r="B9" t="s">
        <v>25</v>
      </c>
      <c r="C9" s="2">
        <v>1080</v>
      </c>
      <c r="D9" t="s">
        <v>26</v>
      </c>
      <c r="E9" t="s">
        <v>12</v>
      </c>
      <c r="F9" s="1">
        <v>70</v>
      </c>
      <c r="G9">
        <v>50</v>
      </c>
      <c r="I9" s="4"/>
      <c r="J9" s="4">
        <f t="shared" si="0"/>
        <v>0</v>
      </c>
      <c r="K9" s="4">
        <f t="shared" si="1"/>
        <v>0</v>
      </c>
      <c r="L9" s="4">
        <f t="shared" si="2"/>
        <v>1</v>
      </c>
      <c r="M9" s="4"/>
      <c r="N9" s="4"/>
      <c r="O9" s="4">
        <f t="shared" si="3"/>
        <v>1</v>
      </c>
      <c r="P9" s="4">
        <f t="shared" si="4"/>
        <v>1</v>
      </c>
      <c r="Q9" s="4">
        <f t="shared" si="5"/>
        <v>0</v>
      </c>
      <c r="R9" s="4"/>
      <c r="S9" s="4"/>
      <c r="T9" s="4"/>
      <c r="U9" s="4"/>
    </row>
    <row r="10" spans="1:21" x14ac:dyDescent="0.3">
      <c r="A10">
        <v>9</v>
      </c>
      <c r="B10" t="s">
        <v>27</v>
      </c>
      <c r="C10" s="2">
        <v>1080</v>
      </c>
      <c r="D10" t="s">
        <v>28</v>
      </c>
      <c r="E10" t="s">
        <v>29</v>
      </c>
      <c r="F10" s="1">
        <v>200</v>
      </c>
      <c r="G10">
        <v>50</v>
      </c>
      <c r="I10" s="4"/>
      <c r="J10" s="4">
        <f t="shared" si="0"/>
        <v>0</v>
      </c>
      <c r="K10" s="4">
        <f t="shared" si="1"/>
        <v>0.27083333333333331</v>
      </c>
      <c r="L10" s="4">
        <f t="shared" si="2"/>
        <v>1</v>
      </c>
      <c r="M10" s="4"/>
      <c r="N10" s="4"/>
      <c r="O10" s="4">
        <f t="shared" si="3"/>
        <v>1</v>
      </c>
      <c r="P10" s="4">
        <f t="shared" si="4"/>
        <v>0.72916666666666663</v>
      </c>
      <c r="Q10" s="4">
        <f t="shared" si="5"/>
        <v>0</v>
      </c>
      <c r="R10" s="4"/>
      <c r="S10" s="4"/>
      <c r="T10" s="4"/>
      <c r="U10" s="4"/>
    </row>
    <row r="11" spans="1:21" x14ac:dyDescent="0.3">
      <c r="A11">
        <v>10</v>
      </c>
      <c r="B11" t="s">
        <v>30</v>
      </c>
      <c r="C11" s="2">
        <v>1080</v>
      </c>
      <c r="D11" t="s">
        <v>31</v>
      </c>
      <c r="E11" t="s">
        <v>12</v>
      </c>
      <c r="F11" s="1">
        <v>189</v>
      </c>
      <c r="G11">
        <v>12</v>
      </c>
      <c r="I11" s="4"/>
      <c r="J11" s="4">
        <f t="shared" si="0"/>
        <v>0</v>
      </c>
      <c r="K11" s="4">
        <f t="shared" si="1"/>
        <v>0.24791666666666667</v>
      </c>
      <c r="L11" s="4">
        <f t="shared" si="2"/>
        <v>0</v>
      </c>
      <c r="M11" s="4"/>
      <c r="N11" s="4"/>
      <c r="O11" s="4">
        <f t="shared" si="3"/>
        <v>1</v>
      </c>
      <c r="P11" s="4">
        <f t="shared" si="4"/>
        <v>0.75208333333333333</v>
      </c>
      <c r="Q11" s="4">
        <f t="shared" si="5"/>
        <v>1</v>
      </c>
      <c r="R11" s="4"/>
      <c r="S11" s="4"/>
      <c r="T11" s="4"/>
      <c r="U11" s="4"/>
    </row>
    <row r="12" spans="1:21" x14ac:dyDescent="0.3">
      <c r="A12">
        <v>11</v>
      </c>
      <c r="B12" t="s">
        <v>32</v>
      </c>
      <c r="C12" s="2">
        <v>1080</v>
      </c>
      <c r="D12" t="s">
        <v>33</v>
      </c>
      <c r="E12" t="s">
        <v>12</v>
      </c>
      <c r="F12" s="1">
        <v>76</v>
      </c>
      <c r="G12">
        <v>12</v>
      </c>
      <c r="I12" s="4"/>
      <c r="J12" s="4">
        <f t="shared" si="0"/>
        <v>0</v>
      </c>
      <c r="K12" s="4">
        <f t="shared" si="1"/>
        <v>1.2500000000000001E-2</v>
      </c>
      <c r="L12" s="4">
        <f t="shared" si="2"/>
        <v>0</v>
      </c>
      <c r="M12" s="4"/>
      <c r="N12" s="4"/>
      <c r="O12" s="4">
        <f t="shared" si="3"/>
        <v>1</v>
      </c>
      <c r="P12" s="4">
        <f t="shared" si="4"/>
        <v>0.98750000000000004</v>
      </c>
      <c r="Q12" s="4">
        <f t="shared" si="5"/>
        <v>1</v>
      </c>
      <c r="R12" s="4"/>
      <c r="S12" s="4"/>
      <c r="T12" s="4"/>
      <c r="U12" s="4"/>
    </row>
    <row r="13" spans="1:21" x14ac:dyDescent="0.3">
      <c r="A13">
        <v>12</v>
      </c>
      <c r="B13" t="s">
        <v>34</v>
      </c>
      <c r="C13" s="2">
        <v>1080</v>
      </c>
      <c r="D13" t="s">
        <v>35</v>
      </c>
      <c r="E13" t="s">
        <v>12</v>
      </c>
      <c r="F13" s="1">
        <v>75</v>
      </c>
      <c r="G13">
        <v>12</v>
      </c>
      <c r="I13" s="4"/>
      <c r="J13" s="4">
        <f t="shared" si="0"/>
        <v>0</v>
      </c>
      <c r="K13" s="4">
        <f t="shared" si="1"/>
        <v>1.0416666666666666E-2</v>
      </c>
      <c r="L13" s="4">
        <f t="shared" si="2"/>
        <v>0</v>
      </c>
      <c r="M13" s="4"/>
      <c r="N13" s="4"/>
      <c r="O13" s="4">
        <f t="shared" si="3"/>
        <v>1</v>
      </c>
      <c r="P13" s="4">
        <f t="shared" si="4"/>
        <v>0.98958333333333337</v>
      </c>
      <c r="Q13" s="4">
        <f t="shared" si="5"/>
        <v>1</v>
      </c>
      <c r="R13" s="4"/>
      <c r="S13" s="4"/>
      <c r="T13" s="4"/>
      <c r="U13" s="4"/>
    </row>
    <row r="14" spans="1:21" x14ac:dyDescent="0.3">
      <c r="A14">
        <v>13</v>
      </c>
      <c r="B14" t="s">
        <v>36</v>
      </c>
      <c r="C14" s="2">
        <v>2000</v>
      </c>
      <c r="D14" t="s">
        <v>33</v>
      </c>
      <c r="E14" t="s">
        <v>12</v>
      </c>
      <c r="F14" s="1">
        <v>165</v>
      </c>
      <c r="G14">
        <v>18</v>
      </c>
      <c r="I14" s="4"/>
      <c r="J14" s="4">
        <f t="shared" si="0"/>
        <v>0.31506849315068491</v>
      </c>
      <c r="K14" s="4">
        <f t="shared" si="1"/>
        <v>0.19791666666666666</v>
      </c>
      <c r="L14" s="4">
        <f t="shared" si="2"/>
        <v>0.15789473684210525</v>
      </c>
      <c r="M14" s="4"/>
      <c r="N14" s="4"/>
      <c r="O14" s="4">
        <f t="shared" si="3"/>
        <v>0.68493150684931503</v>
      </c>
      <c r="P14" s="4">
        <f t="shared" si="4"/>
        <v>0.80208333333333337</v>
      </c>
      <c r="Q14" s="4">
        <f t="shared" si="5"/>
        <v>0.84210526315789469</v>
      </c>
      <c r="R14" s="4"/>
      <c r="S14" s="4"/>
      <c r="T14" s="4"/>
      <c r="U14" s="4"/>
    </row>
    <row r="15" spans="1:21" x14ac:dyDescent="0.3">
      <c r="A15">
        <v>14</v>
      </c>
      <c r="B15" t="s">
        <v>37</v>
      </c>
      <c r="C15" s="2">
        <v>1080</v>
      </c>
      <c r="D15" t="s">
        <v>38</v>
      </c>
      <c r="E15" t="s">
        <v>29</v>
      </c>
      <c r="F15" s="1">
        <v>178</v>
      </c>
      <c r="G15">
        <v>18</v>
      </c>
      <c r="I15" s="4"/>
      <c r="J15" s="4">
        <f t="shared" si="0"/>
        <v>0</v>
      </c>
      <c r="K15" s="4">
        <f t="shared" si="1"/>
        <v>0.22500000000000001</v>
      </c>
      <c r="L15" s="4">
        <f t="shared" si="2"/>
        <v>0.15789473684210525</v>
      </c>
      <c r="M15" s="4"/>
      <c r="N15" s="4"/>
      <c r="O15" s="4">
        <f t="shared" si="3"/>
        <v>1</v>
      </c>
      <c r="P15" s="4">
        <f t="shared" si="4"/>
        <v>0.77500000000000002</v>
      </c>
      <c r="Q15" s="4">
        <f t="shared" si="5"/>
        <v>0.84210526315789469</v>
      </c>
      <c r="R15" s="4"/>
      <c r="S15" s="4"/>
      <c r="T15" s="4"/>
      <c r="U15" s="4"/>
    </row>
    <row r="16" spans="1:21" x14ac:dyDescent="0.3">
      <c r="A16">
        <v>15</v>
      </c>
      <c r="B16" t="s">
        <v>39</v>
      </c>
      <c r="C16" s="2">
        <v>2000</v>
      </c>
      <c r="D16" t="s">
        <v>33</v>
      </c>
      <c r="E16" t="s">
        <v>12</v>
      </c>
      <c r="F16" s="1">
        <v>84</v>
      </c>
      <c r="G16">
        <v>18</v>
      </c>
      <c r="I16" s="4"/>
      <c r="J16" s="4">
        <f t="shared" si="0"/>
        <v>0.31506849315068491</v>
      </c>
      <c r="K16" s="4">
        <f t="shared" si="1"/>
        <v>2.9166666666666667E-2</v>
      </c>
      <c r="L16" s="4">
        <f t="shared" si="2"/>
        <v>0.15789473684210525</v>
      </c>
      <c r="M16" s="4"/>
      <c r="N16" s="4"/>
      <c r="O16" s="4">
        <f t="shared" si="3"/>
        <v>0.68493150684931503</v>
      </c>
      <c r="P16" s="4">
        <f t="shared" si="4"/>
        <v>0.97083333333333333</v>
      </c>
      <c r="Q16" s="4">
        <f t="shared" si="5"/>
        <v>0.84210526315789469</v>
      </c>
      <c r="R16" s="4"/>
      <c r="S16" s="4"/>
      <c r="T16" s="4"/>
      <c r="U16" s="4"/>
    </row>
    <row r="17" spans="1:21" x14ac:dyDescent="0.3">
      <c r="A17">
        <v>16</v>
      </c>
      <c r="B17" t="s">
        <v>40</v>
      </c>
      <c r="C17" s="2">
        <v>1080</v>
      </c>
      <c r="D17" t="s">
        <v>41</v>
      </c>
      <c r="E17" t="s">
        <v>12</v>
      </c>
      <c r="F17" s="1">
        <v>156</v>
      </c>
      <c r="G17">
        <v>24</v>
      </c>
      <c r="I17" s="4"/>
      <c r="J17" s="4">
        <f t="shared" si="0"/>
        <v>0</v>
      </c>
      <c r="K17" s="4">
        <f t="shared" si="1"/>
        <v>0.17916666666666667</v>
      </c>
      <c r="L17" s="4">
        <f t="shared" si="2"/>
        <v>0.31578947368421051</v>
      </c>
      <c r="M17" s="4"/>
      <c r="N17" s="4"/>
      <c r="O17" s="4">
        <f t="shared" si="3"/>
        <v>1</v>
      </c>
      <c r="P17" s="4">
        <f t="shared" si="4"/>
        <v>0.8208333333333333</v>
      </c>
      <c r="Q17" s="4">
        <f t="shared" si="5"/>
        <v>0.68421052631578949</v>
      </c>
      <c r="R17" s="4"/>
      <c r="S17" s="4"/>
      <c r="T17" s="4"/>
      <c r="U17" s="4"/>
    </row>
    <row r="18" spans="1:21" x14ac:dyDescent="0.3">
      <c r="A18">
        <v>17</v>
      </c>
      <c r="B18" t="s">
        <v>42</v>
      </c>
      <c r="C18" s="2">
        <v>1080</v>
      </c>
      <c r="D18" t="s">
        <v>33</v>
      </c>
      <c r="E18" t="s">
        <v>12</v>
      </c>
      <c r="F18" s="1">
        <v>132</v>
      </c>
      <c r="G18">
        <v>24</v>
      </c>
      <c r="I18" s="4"/>
      <c r="J18" s="4">
        <f t="shared" si="0"/>
        <v>0</v>
      </c>
      <c r="K18" s="4">
        <f t="shared" si="1"/>
        <v>0.12916666666666668</v>
      </c>
      <c r="L18" s="4">
        <f t="shared" si="2"/>
        <v>0.31578947368421051</v>
      </c>
      <c r="M18" s="4"/>
      <c r="N18" s="4"/>
      <c r="O18" s="4">
        <f t="shared" si="3"/>
        <v>1</v>
      </c>
      <c r="P18" s="4">
        <f t="shared" si="4"/>
        <v>0.87083333333333335</v>
      </c>
      <c r="Q18" s="4">
        <f t="shared" si="5"/>
        <v>0.68421052631578949</v>
      </c>
      <c r="R18" s="4"/>
      <c r="S18" s="4"/>
      <c r="T18" s="4"/>
      <c r="U18" s="4"/>
    </row>
    <row r="19" spans="1:21" x14ac:dyDescent="0.3">
      <c r="A19">
        <v>18</v>
      </c>
      <c r="B19" t="s">
        <v>43</v>
      </c>
      <c r="C19" s="2">
        <v>4000</v>
      </c>
      <c r="D19" t="s">
        <v>44</v>
      </c>
      <c r="E19" t="s">
        <v>12</v>
      </c>
      <c r="F19" s="1">
        <v>420</v>
      </c>
      <c r="G19">
        <v>24</v>
      </c>
      <c r="I19" s="4"/>
      <c r="J19" s="4">
        <f t="shared" si="0"/>
        <v>1</v>
      </c>
      <c r="K19" s="4">
        <f t="shared" si="1"/>
        <v>0.72916666666666663</v>
      </c>
      <c r="L19" s="4">
        <f t="shared" si="2"/>
        <v>0.31578947368421051</v>
      </c>
      <c r="M19" s="4"/>
      <c r="N19" s="4"/>
      <c r="O19" s="4">
        <f t="shared" si="3"/>
        <v>0</v>
      </c>
      <c r="P19" s="4">
        <f t="shared" si="4"/>
        <v>0.27083333333333331</v>
      </c>
      <c r="Q19" s="4">
        <f t="shared" si="5"/>
        <v>0.68421052631578949</v>
      </c>
      <c r="R19" s="4"/>
      <c r="S19" s="4"/>
      <c r="T19" s="4"/>
      <c r="U19" s="4"/>
    </row>
    <row r="20" spans="1:21" x14ac:dyDescent="0.3">
      <c r="A20">
        <v>19</v>
      </c>
      <c r="B20" t="s">
        <v>45</v>
      </c>
      <c r="C20" s="2">
        <v>1080</v>
      </c>
      <c r="D20" t="s">
        <v>33</v>
      </c>
      <c r="E20" t="s">
        <v>12</v>
      </c>
      <c r="F20" s="1">
        <v>178</v>
      </c>
      <c r="G20">
        <v>24</v>
      </c>
      <c r="I20" s="4"/>
      <c r="J20" s="4">
        <f t="shared" si="0"/>
        <v>0</v>
      </c>
      <c r="K20" s="4">
        <f t="shared" si="1"/>
        <v>0.22500000000000001</v>
      </c>
      <c r="L20" s="4">
        <f t="shared" si="2"/>
        <v>0.31578947368421051</v>
      </c>
      <c r="M20" s="4"/>
      <c r="N20" s="4"/>
      <c r="O20" s="4">
        <f t="shared" si="3"/>
        <v>1</v>
      </c>
      <c r="P20" s="4">
        <f t="shared" si="4"/>
        <v>0.77500000000000002</v>
      </c>
      <c r="Q20" s="4">
        <f t="shared" si="5"/>
        <v>0.68421052631578949</v>
      </c>
      <c r="R20" s="4"/>
      <c r="S20" s="4"/>
      <c r="T20" s="4"/>
      <c r="U20" s="4"/>
    </row>
    <row r="21" spans="1:21" x14ac:dyDescent="0.3">
      <c r="A21">
        <v>20</v>
      </c>
      <c r="B21" t="s">
        <v>46</v>
      </c>
      <c r="C21" s="2">
        <v>1080</v>
      </c>
      <c r="D21" t="s">
        <v>47</v>
      </c>
      <c r="E21" t="s">
        <v>12</v>
      </c>
      <c r="F21" s="1">
        <v>154</v>
      </c>
      <c r="G21">
        <v>24</v>
      </c>
      <c r="I21" s="4"/>
      <c r="J21" s="4">
        <f t="shared" si="0"/>
        <v>0</v>
      </c>
      <c r="K21" s="4">
        <f t="shared" si="1"/>
        <v>0.17499999999999999</v>
      </c>
      <c r="L21" s="4">
        <f t="shared" si="2"/>
        <v>0.31578947368421051</v>
      </c>
      <c r="M21" s="4"/>
      <c r="N21" s="4"/>
      <c r="O21" s="4">
        <f t="shared" si="3"/>
        <v>1</v>
      </c>
      <c r="P21" s="4">
        <f t="shared" si="4"/>
        <v>0.82499999999999996</v>
      </c>
      <c r="Q21" s="4">
        <f t="shared" si="5"/>
        <v>0.68421052631578949</v>
      </c>
      <c r="R21" s="4"/>
      <c r="S21" s="4"/>
      <c r="T21" s="4"/>
      <c r="U21" s="4"/>
    </row>
    <row r="22" spans="1:21" x14ac:dyDescent="0.3">
      <c r="A22">
        <v>21</v>
      </c>
      <c r="B22" t="s">
        <v>48</v>
      </c>
      <c r="C22" s="2">
        <v>2000</v>
      </c>
      <c r="D22" t="s">
        <v>33</v>
      </c>
      <c r="E22" t="s">
        <v>12</v>
      </c>
      <c r="F22" s="1">
        <v>175</v>
      </c>
      <c r="G22">
        <v>12</v>
      </c>
      <c r="I22" s="4"/>
      <c r="J22" s="4">
        <f t="shared" si="0"/>
        <v>0.31506849315068491</v>
      </c>
      <c r="K22" s="4">
        <f t="shared" si="1"/>
        <v>0.21875</v>
      </c>
      <c r="L22" s="4">
        <f t="shared" si="2"/>
        <v>0</v>
      </c>
      <c r="M22" s="4"/>
      <c r="N22" s="4"/>
      <c r="O22" s="4">
        <f t="shared" si="3"/>
        <v>0.68493150684931503</v>
      </c>
      <c r="P22" s="4">
        <f t="shared" si="4"/>
        <v>0.78125</v>
      </c>
      <c r="Q22" s="4">
        <f t="shared" si="5"/>
        <v>1</v>
      </c>
      <c r="R22" s="4"/>
      <c r="S22" s="4"/>
      <c r="T22" s="4"/>
      <c r="U22" s="4"/>
    </row>
    <row r="23" spans="1:21" x14ac:dyDescent="0.3">
      <c r="A23">
        <v>22</v>
      </c>
      <c r="B23" t="s">
        <v>49</v>
      </c>
      <c r="C23" s="2">
        <v>2000</v>
      </c>
      <c r="D23" t="s">
        <v>33</v>
      </c>
      <c r="E23" t="s">
        <v>12</v>
      </c>
      <c r="F23" s="1">
        <v>210</v>
      </c>
      <c r="G23">
        <v>12</v>
      </c>
      <c r="I23" s="4"/>
      <c r="J23" s="4">
        <f t="shared" si="0"/>
        <v>0.31506849315068491</v>
      </c>
      <c r="K23" s="4">
        <f t="shared" si="1"/>
        <v>0.29166666666666669</v>
      </c>
      <c r="L23" s="4">
        <f t="shared" si="2"/>
        <v>0</v>
      </c>
      <c r="M23" s="4"/>
      <c r="N23" s="4"/>
      <c r="O23" s="4">
        <f t="shared" si="3"/>
        <v>0.68493150684931503</v>
      </c>
      <c r="P23" s="4">
        <f t="shared" si="4"/>
        <v>0.70833333333333337</v>
      </c>
      <c r="Q23" s="4">
        <f t="shared" si="5"/>
        <v>1</v>
      </c>
      <c r="R23" s="4"/>
      <c r="S23" s="4"/>
      <c r="T23" s="4"/>
      <c r="U23" s="4"/>
    </row>
    <row r="24" spans="1:21" x14ac:dyDescent="0.3">
      <c r="A24">
        <v>23</v>
      </c>
      <c r="B24" t="s">
        <v>50</v>
      </c>
      <c r="C24" s="2">
        <v>2000</v>
      </c>
      <c r="D24" t="s">
        <v>33</v>
      </c>
      <c r="E24" t="s">
        <v>12</v>
      </c>
      <c r="F24" s="1">
        <v>200</v>
      </c>
      <c r="G24">
        <v>12</v>
      </c>
      <c r="I24" s="4"/>
      <c r="J24" s="4">
        <f t="shared" si="0"/>
        <v>0.31506849315068491</v>
      </c>
      <c r="K24" s="4">
        <f t="shared" si="1"/>
        <v>0.27083333333333331</v>
      </c>
      <c r="L24" s="4">
        <f t="shared" si="2"/>
        <v>0</v>
      </c>
      <c r="M24" s="4"/>
      <c r="N24" s="4"/>
      <c r="O24" s="4">
        <f t="shared" si="3"/>
        <v>0.68493150684931503</v>
      </c>
      <c r="P24" s="4">
        <f t="shared" si="4"/>
        <v>0.72916666666666663</v>
      </c>
      <c r="Q24" s="4">
        <f t="shared" si="5"/>
        <v>1</v>
      </c>
      <c r="R24" s="4"/>
      <c r="S24" s="4"/>
      <c r="T24" s="4"/>
      <c r="U24" s="4"/>
    </row>
    <row r="25" spans="1:21" x14ac:dyDescent="0.3">
      <c r="A25">
        <v>24</v>
      </c>
      <c r="B25" t="s">
        <v>51</v>
      </c>
      <c r="C25" s="2">
        <v>4000</v>
      </c>
      <c r="D25" t="s">
        <v>52</v>
      </c>
      <c r="E25" t="s">
        <v>12</v>
      </c>
      <c r="F25" s="1">
        <v>305</v>
      </c>
      <c r="G25">
        <v>12</v>
      </c>
      <c r="I25" s="4"/>
      <c r="J25" s="4">
        <f t="shared" si="0"/>
        <v>1</v>
      </c>
      <c r="K25" s="4">
        <f t="shared" si="1"/>
        <v>0.48958333333333331</v>
      </c>
      <c r="L25" s="4">
        <f t="shared" si="2"/>
        <v>0</v>
      </c>
      <c r="M25" s="4"/>
      <c r="N25" s="4"/>
      <c r="O25" s="4">
        <f t="shared" si="3"/>
        <v>0</v>
      </c>
      <c r="P25" s="4">
        <f t="shared" si="4"/>
        <v>0.51041666666666663</v>
      </c>
      <c r="Q25" s="4">
        <f t="shared" si="5"/>
        <v>1</v>
      </c>
      <c r="R25" s="4"/>
      <c r="S25" s="4"/>
      <c r="T25" s="4"/>
      <c r="U25" s="4"/>
    </row>
    <row r="26" spans="1:21" x14ac:dyDescent="0.3">
      <c r="A26">
        <v>25</v>
      </c>
      <c r="B26" t="s">
        <v>53</v>
      </c>
      <c r="C26" s="2">
        <v>2000</v>
      </c>
      <c r="D26" t="s">
        <v>54</v>
      </c>
      <c r="E26" t="s">
        <v>29</v>
      </c>
      <c r="F26" s="1">
        <v>320</v>
      </c>
      <c r="G26">
        <v>12</v>
      </c>
      <c r="I26" s="4"/>
      <c r="J26" s="4">
        <f t="shared" si="0"/>
        <v>0.31506849315068491</v>
      </c>
      <c r="K26" s="4">
        <f t="shared" si="1"/>
        <v>0.52083333333333337</v>
      </c>
      <c r="L26" s="4">
        <f t="shared" si="2"/>
        <v>0</v>
      </c>
      <c r="M26" s="4"/>
      <c r="N26" s="4"/>
      <c r="O26" s="4">
        <f t="shared" si="3"/>
        <v>0.68493150684931503</v>
      </c>
      <c r="P26" s="4">
        <f t="shared" si="4"/>
        <v>0.47916666666666669</v>
      </c>
      <c r="Q26" s="4">
        <f t="shared" si="5"/>
        <v>1</v>
      </c>
      <c r="R26" s="4"/>
      <c r="S26" s="4"/>
      <c r="T26" s="4"/>
      <c r="U26" s="4"/>
    </row>
    <row r="27" spans="1:21" x14ac:dyDescent="0.3">
      <c r="A27">
        <v>26</v>
      </c>
      <c r="B27" t="s">
        <v>55</v>
      </c>
      <c r="C27" s="2">
        <v>4000</v>
      </c>
      <c r="D27" t="s">
        <v>56</v>
      </c>
      <c r="E27" t="s">
        <v>12</v>
      </c>
      <c r="F27" s="1">
        <v>300</v>
      </c>
      <c r="G27">
        <v>24</v>
      </c>
      <c r="I27" s="4"/>
      <c r="J27" s="4">
        <f t="shared" si="0"/>
        <v>1</v>
      </c>
      <c r="K27" s="4">
        <f t="shared" si="1"/>
        <v>0.47916666666666669</v>
      </c>
      <c r="L27" s="4">
        <f t="shared" si="2"/>
        <v>0.31578947368421051</v>
      </c>
      <c r="M27" s="4"/>
      <c r="N27" s="4"/>
      <c r="O27" s="4">
        <f t="shared" si="3"/>
        <v>0</v>
      </c>
      <c r="P27" s="4">
        <f t="shared" si="4"/>
        <v>0.52083333333333337</v>
      </c>
      <c r="Q27" s="4">
        <f t="shared" si="5"/>
        <v>0.68421052631578949</v>
      </c>
      <c r="R27" s="4"/>
      <c r="S27" s="4"/>
      <c r="T27" s="4"/>
      <c r="U27" s="4"/>
    </row>
    <row r="28" spans="1:21" x14ac:dyDescent="0.3">
      <c r="A28">
        <v>27</v>
      </c>
      <c r="B28" t="s">
        <v>57</v>
      </c>
      <c r="C28" s="2">
        <v>2000</v>
      </c>
      <c r="D28" t="s">
        <v>33</v>
      </c>
      <c r="E28" t="s">
        <v>12</v>
      </c>
      <c r="F28" s="1">
        <v>150</v>
      </c>
      <c r="G28">
        <v>24</v>
      </c>
      <c r="I28" s="4"/>
      <c r="J28" s="4">
        <f t="shared" si="0"/>
        <v>0.31506849315068491</v>
      </c>
      <c r="K28" s="4">
        <f t="shared" si="1"/>
        <v>0.16666666666666666</v>
      </c>
      <c r="L28" s="4">
        <f t="shared" si="2"/>
        <v>0.31578947368421051</v>
      </c>
      <c r="M28" s="4"/>
      <c r="N28" s="4"/>
      <c r="O28" s="4">
        <f t="shared" si="3"/>
        <v>0.68493150684931503</v>
      </c>
      <c r="P28" s="4">
        <f t="shared" si="4"/>
        <v>0.83333333333333337</v>
      </c>
      <c r="Q28" s="4">
        <f t="shared" si="5"/>
        <v>0.68421052631578949</v>
      </c>
      <c r="R28" s="4"/>
      <c r="S28" s="4"/>
      <c r="T28" s="4"/>
      <c r="U28" s="4"/>
    </row>
    <row r="29" spans="1:21" x14ac:dyDescent="0.3">
      <c r="A29">
        <v>28</v>
      </c>
      <c r="B29" t="s">
        <v>58</v>
      </c>
      <c r="C29" s="2">
        <v>4000</v>
      </c>
      <c r="D29" t="s">
        <v>33</v>
      </c>
      <c r="E29" t="s">
        <v>29</v>
      </c>
      <c r="F29" s="1">
        <v>230</v>
      </c>
      <c r="G29">
        <v>24</v>
      </c>
      <c r="I29" s="4"/>
      <c r="J29" s="4">
        <f t="shared" si="0"/>
        <v>1</v>
      </c>
      <c r="K29" s="4">
        <f t="shared" si="1"/>
        <v>0.33333333333333331</v>
      </c>
      <c r="L29" s="4">
        <f t="shared" si="2"/>
        <v>0.31578947368421051</v>
      </c>
      <c r="M29" s="4"/>
      <c r="N29" s="4"/>
      <c r="O29" s="4">
        <f t="shared" si="3"/>
        <v>0</v>
      </c>
      <c r="P29" s="4">
        <f t="shared" si="4"/>
        <v>0.66666666666666663</v>
      </c>
      <c r="Q29" s="4">
        <f t="shared" si="5"/>
        <v>0.68421052631578949</v>
      </c>
      <c r="R29" s="4"/>
      <c r="S29" s="4"/>
      <c r="T29" s="4"/>
      <c r="U29" s="4"/>
    </row>
    <row r="30" spans="1:21" x14ac:dyDescent="0.3">
      <c r="A30">
        <v>29</v>
      </c>
      <c r="B30" t="s">
        <v>59</v>
      </c>
      <c r="C30" s="2">
        <v>4000</v>
      </c>
      <c r="D30" t="s">
        <v>60</v>
      </c>
      <c r="E30" t="s">
        <v>29</v>
      </c>
      <c r="F30" s="1">
        <v>255</v>
      </c>
      <c r="G30">
        <v>24</v>
      </c>
      <c r="I30" s="4"/>
      <c r="J30" s="4">
        <f t="shared" si="0"/>
        <v>1</v>
      </c>
      <c r="K30" s="4">
        <f t="shared" si="1"/>
        <v>0.38541666666666669</v>
      </c>
      <c r="L30" s="4">
        <f t="shared" si="2"/>
        <v>0.31578947368421051</v>
      </c>
      <c r="M30" s="4"/>
      <c r="N30" s="4"/>
      <c r="O30" s="4">
        <f t="shared" si="3"/>
        <v>0</v>
      </c>
      <c r="P30" s="4">
        <f t="shared" si="4"/>
        <v>0.61458333333333337</v>
      </c>
      <c r="Q30" s="4">
        <f t="shared" si="5"/>
        <v>0.68421052631578949</v>
      </c>
      <c r="R30" s="4"/>
      <c r="S30" s="4"/>
      <c r="T30" s="4"/>
      <c r="U30" s="4"/>
    </row>
    <row r="31" spans="1:21" x14ac:dyDescent="0.3">
      <c r="A31">
        <v>30</v>
      </c>
      <c r="B31" t="s">
        <v>61</v>
      </c>
      <c r="C31" s="2">
        <v>2000</v>
      </c>
      <c r="D31" t="s">
        <v>33</v>
      </c>
      <c r="E31" t="s">
        <v>12</v>
      </c>
      <c r="F31" s="1">
        <v>180</v>
      </c>
      <c r="G31">
        <v>24</v>
      </c>
      <c r="I31" s="4"/>
      <c r="J31" s="4">
        <f t="shared" si="0"/>
        <v>0.31506849315068491</v>
      </c>
      <c r="K31" s="4">
        <f t="shared" si="1"/>
        <v>0.22916666666666666</v>
      </c>
      <c r="L31" s="4">
        <f t="shared" si="2"/>
        <v>0.31578947368421051</v>
      </c>
      <c r="M31" s="4"/>
      <c r="N31" s="4"/>
      <c r="O31" s="4">
        <f t="shared" si="3"/>
        <v>0.68493150684931503</v>
      </c>
      <c r="P31" s="4">
        <f t="shared" si="4"/>
        <v>0.77083333333333337</v>
      </c>
      <c r="Q31" s="4">
        <f t="shared" si="5"/>
        <v>0.68421052631578949</v>
      </c>
      <c r="R31" s="4"/>
      <c r="S31" s="4"/>
      <c r="T31" s="4"/>
      <c r="U31" s="4"/>
    </row>
    <row r="32" spans="1:21" ht="15" thickBot="1" x14ac:dyDescent="0.3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</row>
    <row r="33" spans="2:21" ht="15" thickBot="1" x14ac:dyDescent="0.35">
      <c r="I33" s="32"/>
      <c r="J33" s="55" t="s">
        <v>71</v>
      </c>
      <c r="K33" s="56" t="s">
        <v>9</v>
      </c>
      <c r="L33" s="57" t="s">
        <v>2</v>
      </c>
      <c r="M33" s="48"/>
      <c r="N33" s="32"/>
      <c r="O33" s="55" t="s">
        <v>71</v>
      </c>
      <c r="P33" s="56" t="s">
        <v>9</v>
      </c>
      <c r="Q33" s="57" t="s">
        <v>2</v>
      </c>
      <c r="S33" s="48"/>
      <c r="T33" s="48"/>
      <c r="U33" s="48"/>
    </row>
    <row r="34" spans="2:21" x14ac:dyDescent="0.3">
      <c r="B34" s="50" t="s">
        <v>78</v>
      </c>
      <c r="C34" s="4">
        <f>AVERAGEA(C2:C31)</f>
        <v>2165.3333333333335</v>
      </c>
      <c r="D34" s="4"/>
      <c r="E34" s="4"/>
      <c r="F34" s="4">
        <f t="shared" ref="F34:G34" si="6">SUM(F$2:F$31)/COUNT(F$2:F$31)</f>
        <v>206.9</v>
      </c>
      <c r="G34" s="4">
        <f t="shared" si="6"/>
        <v>20.2</v>
      </c>
      <c r="I34" s="33" t="s">
        <v>86</v>
      </c>
      <c r="J34" s="9">
        <f>COUNTIFS(J2:J31,"&gt;=0",J2:J31,"&lt;0,2")</f>
        <v>0</v>
      </c>
      <c r="K34" s="10">
        <f>COUNTIFS(K2:K31,"&gt;=0",K2:K31,"&lt;0,2")</f>
        <v>0</v>
      </c>
      <c r="L34" s="11">
        <f>COUNTIFS(L2:L31,"&gt;=0",L2:L31,"&lt;0,2")</f>
        <v>0</v>
      </c>
      <c r="M34" s="58"/>
      <c r="N34" s="33" t="s">
        <v>86</v>
      </c>
      <c r="O34" s="9">
        <f>COUNTIFS(O2:O31,"&gt;=0",O2:O31,"&lt;0,2")</f>
        <v>0</v>
      </c>
      <c r="P34" s="10">
        <f>COUNTIFS(P2:P31,"&gt;=0",P2:P31,"&lt;0,2")</f>
        <v>0</v>
      </c>
      <c r="Q34" s="11">
        <f>COUNTIFS(Q2:Q31,"&gt;=0",Q2:Q31,"&lt;0,2")</f>
        <v>0</v>
      </c>
      <c r="S34" s="58"/>
      <c r="T34" s="58"/>
      <c r="U34" s="58"/>
    </row>
    <row r="35" spans="2:21" x14ac:dyDescent="0.3">
      <c r="B35" s="50" t="s">
        <v>79</v>
      </c>
      <c r="C35" s="4">
        <f>SUMSQ(B$48:B$77)/(COUNT(B$48:B$77)-1)</f>
        <v>1425405.0574712644</v>
      </c>
      <c r="D35" s="4"/>
      <c r="E35" s="4"/>
      <c r="F35" s="4">
        <f>SUMSQ(E$48:E$77)/(COUNT(E$48:E$77)-1)</f>
        <v>11762.713793103443</v>
      </c>
      <c r="G35" s="4">
        <f>SUMSQ(F$48:F$77)/(COUNT(F$48:F$77)-1)</f>
        <v>92.234482758620686</v>
      </c>
      <c r="I35" s="34" t="s">
        <v>87</v>
      </c>
      <c r="J35" s="12">
        <f>COUNTIFS(J2:J31,"&gt;=0,2",J2:J31,"&lt;0,4")</f>
        <v>0</v>
      </c>
      <c r="K35" s="13">
        <f>COUNTIFS(K2:K31,"&gt;=0,2",K2:K31,"&lt;0,4")</f>
        <v>0</v>
      </c>
      <c r="L35" s="14">
        <f>COUNTIFS(L2:L31,"&gt;=0,2",L2:L31,"&lt;0,4")</f>
        <v>0</v>
      </c>
      <c r="M35" s="58"/>
      <c r="N35" s="34" t="s">
        <v>87</v>
      </c>
      <c r="O35" s="12">
        <f>COUNTIFS(O2:O31,"&gt;=0,2",O2:O31,"&lt;0,4")</f>
        <v>0</v>
      </c>
      <c r="P35" s="13">
        <f>COUNTIFS(P2:P31,"&gt;=0,2",P2:P31,"&lt;0,4")</f>
        <v>0</v>
      </c>
      <c r="Q35" s="14">
        <f>COUNTIFS(Q2:Q31,"&gt;=0,2",Q2:Q31,"&lt;0,4")</f>
        <v>0</v>
      </c>
      <c r="S35" s="58"/>
      <c r="T35" s="58"/>
      <c r="U35" s="58"/>
    </row>
    <row r="36" spans="2:21" x14ac:dyDescent="0.3">
      <c r="B36" s="4" t="s">
        <v>80</v>
      </c>
      <c r="C36" s="4">
        <f>SQRT(C$34)</f>
        <v>46.53314231097373</v>
      </c>
      <c r="D36" s="4"/>
      <c r="E36" s="4"/>
      <c r="F36" s="4">
        <f>SQRT(F$34)</f>
        <v>14.384018909887459</v>
      </c>
      <c r="G36" s="4">
        <f>SQRT(G$34)</f>
        <v>4.4944410108488464</v>
      </c>
      <c r="I36" s="34" t="s">
        <v>88</v>
      </c>
      <c r="J36" s="12">
        <f>COUNTIFS(J2:J31,"&gt;=0,4",J2:J31,"&lt;0,6")</f>
        <v>0</v>
      </c>
      <c r="K36" s="13">
        <f>COUNTIFS(K2:K31,"&gt;=0,4",K2:K31,"&lt;0,6")</f>
        <v>0</v>
      </c>
      <c r="L36" s="14">
        <f>COUNTIFS(L2:L31,"&gt;=0,4",L2:L31,"&lt;0,6")</f>
        <v>0</v>
      </c>
      <c r="M36" s="58"/>
      <c r="N36" s="34" t="s">
        <v>88</v>
      </c>
      <c r="O36" s="12">
        <f>COUNTIFS(O2:O31,"&gt;=0,4",O2:O31,"&lt;0,6")</f>
        <v>0</v>
      </c>
      <c r="P36" s="13">
        <f>COUNTIFS(P2:P31,"&gt;=0,4",P2:P31,"&lt;0,6")</f>
        <v>0</v>
      </c>
      <c r="Q36" s="14">
        <f>COUNTIFS(Q2:Q31,"&gt;=0,4",Q2:Q31,"&lt;0,6")</f>
        <v>0</v>
      </c>
      <c r="S36" s="58"/>
      <c r="T36" s="58"/>
      <c r="U36" s="58"/>
    </row>
    <row r="37" spans="2:21" x14ac:dyDescent="0.3">
      <c r="B37" s="4" t="s">
        <v>81</v>
      </c>
      <c r="C37" s="4">
        <f>SUM(H$48:H$77)/((COUNT(H$48:H$77)-1)*C36^3)</f>
        <v>11641.598036455192</v>
      </c>
      <c r="D37" s="4"/>
      <c r="E37" s="4"/>
      <c r="F37" s="4">
        <f>SUM(K$48:K$77)/((COUNT(K$48:K$77)-1)*F36^3)</f>
        <v>537.68717816233311</v>
      </c>
      <c r="G37" s="4">
        <f>SUM(L$48:L$77)/((COUNT(L$48:L$77)-1)*G36^3)</f>
        <v>17.995326803667513</v>
      </c>
      <c r="I37" s="34" t="s">
        <v>89</v>
      </c>
      <c r="J37" s="12">
        <f>COUNTIFS(J2:J31,"&gt;=0,6",J2:J31,"&lt;0,8")</f>
        <v>0</v>
      </c>
      <c r="K37" s="13">
        <f>COUNTIFS(K2:K31,"&gt;=0,6",K2:K31,"&lt;0,8")</f>
        <v>0</v>
      </c>
      <c r="L37" s="14">
        <f>COUNTIFS(L2:L31,"&gt;=0,6",L2:L31,"&lt;0,8")</f>
        <v>0</v>
      </c>
      <c r="M37" s="58"/>
      <c r="N37" s="34" t="s">
        <v>89</v>
      </c>
      <c r="O37" s="12">
        <f>COUNTIFS(O2:O31,"&gt;=0,6",O2:O31,"&lt;0,8")</f>
        <v>0</v>
      </c>
      <c r="P37" s="13">
        <f>COUNTIFS(P2:P31,"&gt;=0,6",P2:P31,"&lt;0,8")</f>
        <v>0</v>
      </c>
      <c r="Q37" s="14">
        <f>COUNTIFS(Q2:Q31,"&gt;=0,6",Q2:Q31,"&lt;0,8")</f>
        <v>0</v>
      </c>
      <c r="S37" s="58"/>
      <c r="T37" s="58"/>
      <c r="U37" s="58"/>
    </row>
    <row r="38" spans="2:21" ht="15" thickBot="1" x14ac:dyDescent="0.35">
      <c r="B38" s="4" t="s">
        <v>82</v>
      </c>
      <c r="C38" s="4">
        <f>(SUM(N$48:N$77)-3)/((COUNT(N$48:N$77)-1)*C36^4)</f>
        <v>789121.66973901168</v>
      </c>
      <c r="D38" s="4"/>
      <c r="E38" s="4"/>
      <c r="F38" s="4">
        <f>(SUM(Q$48:Q$77)-3)/((COUNT(Q$48:Q$77)-1)*F36^4)</f>
        <v>14913.516903227219</v>
      </c>
      <c r="G38" s="4">
        <f>(SUM(R$48:R$77)-3)/((COUNT(R$48:R$77)-1)*G36^4)</f>
        <v>137.67378248920832</v>
      </c>
      <c r="I38" s="37" t="s">
        <v>90</v>
      </c>
      <c r="J38" s="15">
        <f>COUNTIFS(J2:J31,"&gt;=0,8",J2:J31,"&lt;=1")</f>
        <v>0</v>
      </c>
      <c r="K38" s="16">
        <f>COUNTIFS(K2:K31,"&gt;=0,8",K2:K31,"&lt;=1")</f>
        <v>0</v>
      </c>
      <c r="L38" s="17">
        <f>COUNTIFS(L2:L31,"&gt;=0,8",L2:L31,"&lt;=1")</f>
        <v>0</v>
      </c>
      <c r="M38" s="58"/>
      <c r="N38" s="37" t="s">
        <v>90</v>
      </c>
      <c r="O38" s="15">
        <f>COUNTIFS(O2:O31,"&gt;=0,8",O2:O31,"&lt;=1")</f>
        <v>0</v>
      </c>
      <c r="P38" s="16">
        <f>COUNTIFS(P2:P31,"&gt;=0,8",P2:P31,"&lt;=1")</f>
        <v>0</v>
      </c>
      <c r="Q38" s="17">
        <f>COUNTIFS(Q2:Q31,"&gt;=0,8",Q2:Q31,"&lt;=1")</f>
        <v>0</v>
      </c>
      <c r="S38" s="58"/>
      <c r="T38" s="58"/>
      <c r="U38" s="58"/>
    </row>
    <row r="39" spans="2:21" ht="15" thickBot="1" x14ac:dyDescent="0.35">
      <c r="I39" s="32" t="s">
        <v>91</v>
      </c>
      <c r="J39" s="7">
        <f>SUM(J34:J38)</f>
        <v>0</v>
      </c>
      <c r="K39" s="8">
        <f t="shared" ref="K39:L39" si="7">SUM(K34:K38)</f>
        <v>0</v>
      </c>
      <c r="L39" s="18">
        <f t="shared" si="7"/>
        <v>0</v>
      </c>
      <c r="M39" s="58"/>
      <c r="N39" s="32" t="s">
        <v>91</v>
      </c>
      <c r="O39" s="7">
        <f>SUM(O34:O38)</f>
        <v>0</v>
      </c>
      <c r="P39" s="8">
        <f t="shared" ref="P39:Q39" si="8">SUM(P34:P38)</f>
        <v>0</v>
      </c>
      <c r="Q39" s="18">
        <f t="shared" si="8"/>
        <v>0</v>
      </c>
      <c r="S39" s="58"/>
      <c r="T39" s="58"/>
      <c r="U39" s="58"/>
    </row>
    <row r="40" spans="2:21" ht="15" thickBot="1" x14ac:dyDescent="0.35">
      <c r="I40" s="31"/>
      <c r="J40" s="4"/>
      <c r="K40" s="4"/>
      <c r="L40" s="4"/>
      <c r="M40" s="4"/>
      <c r="N40" s="4"/>
      <c r="O40" s="31"/>
      <c r="P40" s="4"/>
      <c r="Q40" s="4"/>
      <c r="R40" s="4"/>
      <c r="S40" s="58"/>
      <c r="T40" s="58"/>
      <c r="U40" s="58"/>
    </row>
    <row r="41" spans="2:21" x14ac:dyDescent="0.3">
      <c r="I41" s="33" t="s">
        <v>92</v>
      </c>
      <c r="J41" s="19" t="e">
        <f>J34/J39</f>
        <v>#DIV/0!</v>
      </c>
      <c r="K41" s="20" t="e">
        <f>K34/K39</f>
        <v>#DIV/0!</v>
      </c>
      <c r="L41" s="21" t="e">
        <f>L34/L39</f>
        <v>#DIV/0!</v>
      </c>
      <c r="M41" s="59"/>
      <c r="N41" s="33" t="s">
        <v>92</v>
      </c>
      <c r="O41" s="19" t="e">
        <f>O34/O39</f>
        <v>#DIV/0!</v>
      </c>
      <c r="P41" s="20" t="e">
        <f>P34/P39</f>
        <v>#DIV/0!</v>
      </c>
      <c r="Q41" s="21" t="e">
        <f>Q34/Q39</f>
        <v>#DIV/0!</v>
      </c>
      <c r="S41" s="59"/>
      <c r="T41" s="59"/>
      <c r="U41" s="59"/>
    </row>
    <row r="42" spans="2:21" x14ac:dyDescent="0.3">
      <c r="I42" s="34" t="s">
        <v>93</v>
      </c>
      <c r="J42" s="22" t="e">
        <f>J35/J39</f>
        <v>#DIV/0!</v>
      </c>
      <c r="K42" s="23" t="e">
        <f>K35/K39</f>
        <v>#DIV/0!</v>
      </c>
      <c r="L42" s="24" t="e">
        <f>L35/L39</f>
        <v>#DIV/0!</v>
      </c>
      <c r="M42" s="59"/>
      <c r="N42" s="34" t="s">
        <v>93</v>
      </c>
      <c r="O42" s="22" t="e">
        <f>O35/O39</f>
        <v>#DIV/0!</v>
      </c>
      <c r="P42" s="23" t="e">
        <f>P35/P39</f>
        <v>#DIV/0!</v>
      </c>
      <c r="Q42" s="24" t="e">
        <f>Q35/Q39</f>
        <v>#DIV/0!</v>
      </c>
      <c r="S42" s="59"/>
      <c r="T42" s="59"/>
      <c r="U42" s="59"/>
    </row>
    <row r="43" spans="2:21" x14ac:dyDescent="0.3">
      <c r="I43" s="34" t="s">
        <v>94</v>
      </c>
      <c r="J43" s="22" t="e">
        <f>J36/J39</f>
        <v>#DIV/0!</v>
      </c>
      <c r="K43" s="23" t="e">
        <f>K36/K39</f>
        <v>#DIV/0!</v>
      </c>
      <c r="L43" s="24" t="e">
        <f>L36/L39</f>
        <v>#DIV/0!</v>
      </c>
      <c r="M43" s="59"/>
      <c r="N43" s="34" t="s">
        <v>94</v>
      </c>
      <c r="O43" s="22" t="e">
        <f>O36/O39</f>
        <v>#DIV/0!</v>
      </c>
      <c r="P43" s="23" t="e">
        <f>P36/P39</f>
        <v>#DIV/0!</v>
      </c>
      <c r="Q43" s="24" t="e">
        <f>Q36/Q39</f>
        <v>#DIV/0!</v>
      </c>
      <c r="S43" s="59"/>
      <c r="T43" s="59"/>
      <c r="U43" s="59"/>
    </row>
    <row r="44" spans="2:21" x14ac:dyDescent="0.3">
      <c r="I44" s="34" t="s">
        <v>95</v>
      </c>
      <c r="J44" s="22" t="e">
        <f>J37/J39</f>
        <v>#DIV/0!</v>
      </c>
      <c r="K44" s="23" t="e">
        <f>K37/K39</f>
        <v>#DIV/0!</v>
      </c>
      <c r="L44" s="24" t="e">
        <f>L37/L39</f>
        <v>#DIV/0!</v>
      </c>
      <c r="M44" s="59"/>
      <c r="N44" s="34" t="s">
        <v>95</v>
      </c>
      <c r="O44" s="22" t="e">
        <f>O37/O39</f>
        <v>#DIV/0!</v>
      </c>
      <c r="P44" s="23" t="e">
        <f>P37/P39</f>
        <v>#DIV/0!</v>
      </c>
      <c r="Q44" s="24" t="e">
        <f>Q37/Q39</f>
        <v>#DIV/0!</v>
      </c>
      <c r="S44" s="59"/>
      <c r="T44" s="59"/>
      <c r="U44" s="59"/>
    </row>
    <row r="45" spans="2:21" ht="15" thickBot="1" x14ac:dyDescent="0.35">
      <c r="I45" s="35" t="s">
        <v>96</v>
      </c>
      <c r="J45" s="25" t="e">
        <f>J38/J39</f>
        <v>#DIV/0!</v>
      </c>
      <c r="K45" s="26" t="e">
        <f>K38/K39</f>
        <v>#DIV/0!</v>
      </c>
      <c r="L45" s="27" t="e">
        <f>L38/L39</f>
        <v>#DIV/0!</v>
      </c>
      <c r="M45" s="59"/>
      <c r="N45" s="35" t="s">
        <v>96</v>
      </c>
      <c r="O45" s="25" t="e">
        <f>O38/O39</f>
        <v>#DIV/0!</v>
      </c>
      <c r="P45" s="26" t="e">
        <f>P38/P39</f>
        <v>#DIV/0!</v>
      </c>
      <c r="Q45" s="27" t="e">
        <f>Q38/Q39</f>
        <v>#DIV/0!</v>
      </c>
      <c r="S45" s="59"/>
      <c r="T45" s="59"/>
      <c r="U45" s="59"/>
    </row>
    <row r="47" spans="2:21" x14ac:dyDescent="0.3">
      <c r="B47" s="52" t="s">
        <v>83</v>
      </c>
      <c r="C47" s="52"/>
      <c r="D47" s="52"/>
      <c r="E47" s="52"/>
      <c r="F47" s="52"/>
      <c r="G47" s="51"/>
      <c r="H47" s="52" t="s">
        <v>84</v>
      </c>
      <c r="I47" s="52"/>
      <c r="J47" s="52"/>
      <c r="K47" s="52"/>
      <c r="L47" s="52"/>
      <c r="N47" s="52" t="s">
        <v>85</v>
      </c>
      <c r="O47" s="52"/>
      <c r="P47" s="52"/>
      <c r="Q47" s="52"/>
      <c r="R47" s="52"/>
    </row>
    <row r="48" spans="2:21" x14ac:dyDescent="0.3">
      <c r="B48" s="53">
        <f>$C2-$C$34</f>
        <v>-1085.3333333333335</v>
      </c>
      <c r="C48" s="53"/>
      <c r="D48" s="53"/>
      <c r="E48" s="54">
        <f>$F2-$F$34</f>
        <v>-56.900000000000006</v>
      </c>
      <c r="F48" s="53">
        <f>$G2-$G$34</f>
        <v>-0.19999999999999929</v>
      </c>
      <c r="G48" s="51"/>
      <c r="H48" s="52">
        <f>($C2-$C$34)^3</f>
        <v>-1278466711.7037041</v>
      </c>
      <c r="I48" s="52"/>
      <c r="J48" s="52"/>
      <c r="K48" s="52">
        <f>($F2-$F$34)^3</f>
        <v>-184220.00900000005</v>
      </c>
      <c r="L48" s="52">
        <f>($G2-$G$34)^3</f>
        <v>-7.9999999999999152E-3</v>
      </c>
      <c r="N48" s="52">
        <f>($C2-$C$34)^4</f>
        <v>1387562537769.0872</v>
      </c>
      <c r="O48" s="52"/>
      <c r="P48" s="52"/>
      <c r="Q48" s="52">
        <f>($F2-$F$34)^4</f>
        <v>10482118.512100004</v>
      </c>
      <c r="R48" s="52">
        <f>($G2-$G$34)^4</f>
        <v>1.5999999999999773E-3</v>
      </c>
    </row>
    <row r="49" spans="2:18" x14ac:dyDescent="0.3">
      <c r="B49" s="53">
        <f t="shared" ref="B49:B77" si="9">$C3-$C$34</f>
        <v>-1085.3333333333335</v>
      </c>
      <c r="C49" s="53"/>
      <c r="D49" s="53"/>
      <c r="E49" s="54">
        <f t="shared" ref="E49:E77" si="10">$F3-$F$34</f>
        <v>-16.900000000000006</v>
      </c>
      <c r="F49" s="53">
        <f t="shared" ref="F49:F77" si="11">$G3-$G$34</f>
        <v>-0.19999999999999929</v>
      </c>
      <c r="G49" s="51"/>
      <c r="H49" s="52">
        <f t="shared" ref="H49:H77" si="12">($C3-$C$34)^3</f>
        <v>-1278466711.7037041</v>
      </c>
      <c r="I49" s="52"/>
      <c r="J49" s="52"/>
      <c r="K49" s="52">
        <f t="shared" ref="K49:K77" si="13">($F3-$F$34)^3</f>
        <v>-4826.8090000000047</v>
      </c>
      <c r="L49" s="52">
        <f t="shared" ref="L49:L77" si="14">($G3-$G$34)^3</f>
        <v>-7.9999999999999152E-3</v>
      </c>
      <c r="N49" s="52">
        <f t="shared" ref="N49:N77" si="15">($C3-$C$34)^4</f>
        <v>1387562537769.0872</v>
      </c>
      <c r="O49" s="52"/>
      <c r="P49" s="52"/>
      <c r="Q49" s="52">
        <f t="shared" ref="Q49:Q77" si="16">($F3-$F$34)^4</f>
        <v>81573.072100000107</v>
      </c>
      <c r="R49" s="52">
        <f t="shared" ref="R49:R77" si="17">($G3-$G$34)^4</f>
        <v>1.5999999999999773E-3</v>
      </c>
    </row>
    <row r="50" spans="2:18" x14ac:dyDescent="0.3">
      <c r="B50" s="53">
        <f t="shared" si="9"/>
        <v>1834.6666666666665</v>
      </c>
      <c r="C50" s="53"/>
      <c r="D50" s="53"/>
      <c r="E50" s="54">
        <f t="shared" si="10"/>
        <v>163.1</v>
      </c>
      <c r="F50" s="53">
        <f t="shared" si="11"/>
        <v>-0.19999999999999929</v>
      </c>
      <c r="G50" s="51"/>
      <c r="H50" s="52">
        <f t="shared" si="12"/>
        <v>6175491261.6296282</v>
      </c>
      <c r="I50" s="52"/>
      <c r="J50" s="52"/>
      <c r="K50" s="52">
        <f t="shared" si="13"/>
        <v>4338722.5909999991</v>
      </c>
      <c r="L50" s="52">
        <f t="shared" si="14"/>
        <v>-7.9999999999999152E-3</v>
      </c>
      <c r="N50" s="52">
        <f t="shared" si="15"/>
        <v>11329967968003.156</v>
      </c>
      <c r="O50" s="52"/>
      <c r="P50" s="52"/>
      <c r="Q50" s="52">
        <f t="shared" si="16"/>
        <v>707645654.59209979</v>
      </c>
      <c r="R50" s="52">
        <f t="shared" si="17"/>
        <v>1.5999999999999773E-3</v>
      </c>
    </row>
    <row r="51" spans="2:18" x14ac:dyDescent="0.3">
      <c r="B51" s="53">
        <f t="shared" si="9"/>
        <v>-165.33333333333348</v>
      </c>
      <c r="C51" s="53"/>
      <c r="D51" s="53"/>
      <c r="E51" s="54">
        <f t="shared" si="10"/>
        <v>-46.900000000000006</v>
      </c>
      <c r="F51" s="53">
        <f t="shared" si="11"/>
        <v>-0.19999999999999929</v>
      </c>
      <c r="G51" s="51"/>
      <c r="H51" s="52">
        <f t="shared" si="12"/>
        <v>-4519405.0370370494</v>
      </c>
      <c r="I51" s="52"/>
      <c r="J51" s="52"/>
      <c r="K51" s="52">
        <f t="shared" si="13"/>
        <v>-103161.70900000005</v>
      </c>
      <c r="L51" s="52">
        <f t="shared" si="14"/>
        <v>-7.9999999999999152E-3</v>
      </c>
      <c r="N51" s="52">
        <f t="shared" si="15"/>
        <v>747208299.45679283</v>
      </c>
      <c r="O51" s="52"/>
      <c r="P51" s="52"/>
      <c r="Q51" s="52">
        <f t="shared" si="16"/>
        <v>4838284.1521000024</v>
      </c>
      <c r="R51" s="52">
        <f t="shared" si="17"/>
        <v>1.5999999999999773E-3</v>
      </c>
    </row>
    <row r="52" spans="2:18" x14ac:dyDescent="0.3">
      <c r="B52" s="53">
        <f t="shared" si="9"/>
        <v>1834.6666666666665</v>
      </c>
      <c r="C52" s="53"/>
      <c r="D52" s="53"/>
      <c r="E52" s="54">
        <f t="shared" si="10"/>
        <v>343.1</v>
      </c>
      <c r="F52" s="53">
        <f t="shared" si="11"/>
        <v>-8.1999999999999993</v>
      </c>
      <c r="G52" s="51"/>
      <c r="H52" s="52">
        <f t="shared" si="12"/>
        <v>6175491261.6296282</v>
      </c>
      <c r="I52" s="52"/>
      <c r="J52" s="52"/>
      <c r="K52" s="52">
        <f t="shared" si="13"/>
        <v>40388911.991000012</v>
      </c>
      <c r="L52" s="52">
        <f t="shared" si="14"/>
        <v>-551.36799999999994</v>
      </c>
      <c r="N52" s="52">
        <f t="shared" si="15"/>
        <v>11329967968003.156</v>
      </c>
      <c r="O52" s="52"/>
      <c r="P52" s="52"/>
      <c r="Q52" s="52">
        <f t="shared" si="16"/>
        <v>13857435704.112104</v>
      </c>
      <c r="R52" s="52">
        <f t="shared" si="17"/>
        <v>4521.217599999999</v>
      </c>
    </row>
    <row r="53" spans="2:18" x14ac:dyDescent="0.3">
      <c r="B53" s="53">
        <f t="shared" si="9"/>
        <v>1834.6666666666665</v>
      </c>
      <c r="C53" s="53"/>
      <c r="D53" s="53"/>
      <c r="E53" s="54">
        <f t="shared" si="10"/>
        <v>93.1</v>
      </c>
      <c r="F53" s="53">
        <f t="shared" si="11"/>
        <v>-8.1999999999999993</v>
      </c>
      <c r="G53" s="51"/>
      <c r="H53" s="52">
        <f t="shared" si="12"/>
        <v>6175491261.6296282</v>
      </c>
      <c r="I53" s="52"/>
      <c r="J53" s="52"/>
      <c r="K53" s="52">
        <f t="shared" si="13"/>
        <v>806954.49099999981</v>
      </c>
      <c r="L53" s="52">
        <f t="shared" si="14"/>
        <v>-551.36799999999994</v>
      </c>
      <c r="N53" s="52">
        <f t="shared" si="15"/>
        <v>11329967968003.156</v>
      </c>
      <c r="O53" s="52"/>
      <c r="P53" s="52"/>
      <c r="Q53" s="52">
        <f t="shared" si="16"/>
        <v>75127463.112099975</v>
      </c>
      <c r="R53" s="52">
        <f t="shared" si="17"/>
        <v>4521.217599999999</v>
      </c>
    </row>
    <row r="54" spans="2:18" x14ac:dyDescent="0.3">
      <c r="B54" s="53">
        <f t="shared" si="9"/>
        <v>-165.33333333333348</v>
      </c>
      <c r="C54" s="53"/>
      <c r="D54" s="53"/>
      <c r="E54" s="54">
        <f t="shared" si="10"/>
        <v>-121.9</v>
      </c>
      <c r="F54" s="53">
        <f t="shared" si="11"/>
        <v>-8.1999999999999993</v>
      </c>
      <c r="G54" s="51"/>
      <c r="H54" s="52">
        <f t="shared" si="12"/>
        <v>-4519405.0370370494</v>
      </c>
      <c r="I54" s="52"/>
      <c r="J54" s="52"/>
      <c r="K54" s="52">
        <f t="shared" si="13"/>
        <v>-1811386.4590000003</v>
      </c>
      <c r="L54" s="52">
        <f t="shared" si="14"/>
        <v>-551.36799999999994</v>
      </c>
      <c r="N54" s="52">
        <f t="shared" si="15"/>
        <v>747208299.45679283</v>
      </c>
      <c r="O54" s="52"/>
      <c r="P54" s="52"/>
      <c r="Q54" s="52">
        <f t="shared" si="16"/>
        <v>220808009.35210001</v>
      </c>
      <c r="R54" s="52">
        <f t="shared" si="17"/>
        <v>4521.217599999999</v>
      </c>
    </row>
    <row r="55" spans="2:18" x14ac:dyDescent="0.3">
      <c r="B55" s="53">
        <f t="shared" si="9"/>
        <v>-1085.3333333333335</v>
      </c>
      <c r="C55" s="53"/>
      <c r="D55" s="53"/>
      <c r="E55" s="54">
        <f t="shared" si="10"/>
        <v>-136.9</v>
      </c>
      <c r="F55" s="53">
        <f t="shared" si="11"/>
        <v>29.8</v>
      </c>
      <c r="G55" s="51"/>
      <c r="H55" s="52">
        <f t="shared" si="12"/>
        <v>-1278466711.7037041</v>
      </c>
      <c r="I55" s="52"/>
      <c r="J55" s="52"/>
      <c r="K55" s="52">
        <f t="shared" si="13"/>
        <v>-2565726.409</v>
      </c>
      <c r="L55" s="52">
        <f t="shared" si="14"/>
        <v>26463.592000000004</v>
      </c>
      <c r="N55" s="52">
        <f t="shared" si="15"/>
        <v>1387562537769.0872</v>
      </c>
      <c r="O55" s="52"/>
      <c r="P55" s="52"/>
      <c r="Q55" s="52">
        <f t="shared" si="16"/>
        <v>351247945.39210004</v>
      </c>
      <c r="R55" s="52">
        <f t="shared" si="17"/>
        <v>788615.04160000011</v>
      </c>
    </row>
    <row r="56" spans="2:18" x14ac:dyDescent="0.3">
      <c r="B56" s="53">
        <f t="shared" si="9"/>
        <v>-1085.3333333333335</v>
      </c>
      <c r="C56" s="53"/>
      <c r="D56" s="53"/>
      <c r="E56" s="54">
        <f t="shared" si="10"/>
        <v>-6.9000000000000057</v>
      </c>
      <c r="F56" s="53">
        <f t="shared" si="11"/>
        <v>29.8</v>
      </c>
      <c r="G56" s="51"/>
      <c r="H56" s="52">
        <f t="shared" si="12"/>
        <v>-1278466711.7037041</v>
      </c>
      <c r="I56" s="52"/>
      <c r="J56" s="52"/>
      <c r="K56" s="52">
        <f t="shared" si="13"/>
        <v>-328.50900000000081</v>
      </c>
      <c r="L56" s="52">
        <f t="shared" si="14"/>
        <v>26463.592000000004</v>
      </c>
      <c r="N56" s="52">
        <f t="shared" si="15"/>
        <v>1387562537769.0872</v>
      </c>
      <c r="O56" s="52"/>
      <c r="P56" s="52"/>
      <c r="Q56" s="52">
        <f t="shared" si="16"/>
        <v>2266.7121000000075</v>
      </c>
      <c r="R56" s="52">
        <f t="shared" si="17"/>
        <v>788615.04160000011</v>
      </c>
    </row>
    <row r="57" spans="2:18" x14ac:dyDescent="0.3">
      <c r="B57" s="53">
        <f t="shared" si="9"/>
        <v>-1085.3333333333335</v>
      </c>
      <c r="C57" s="53"/>
      <c r="D57" s="53"/>
      <c r="E57" s="54">
        <f t="shared" si="10"/>
        <v>-17.900000000000006</v>
      </c>
      <c r="F57" s="53">
        <f t="shared" si="11"/>
        <v>-8.1999999999999993</v>
      </c>
      <c r="G57" s="51"/>
      <c r="H57" s="52">
        <f t="shared" si="12"/>
        <v>-1278466711.7037041</v>
      </c>
      <c r="I57" s="52"/>
      <c r="J57" s="52"/>
      <c r="K57" s="52">
        <f t="shared" si="13"/>
        <v>-5735.3390000000054</v>
      </c>
      <c r="L57" s="52">
        <f t="shared" si="14"/>
        <v>-551.36799999999994</v>
      </c>
      <c r="N57" s="52">
        <f t="shared" si="15"/>
        <v>1387562537769.0872</v>
      </c>
      <c r="O57" s="52"/>
      <c r="P57" s="52"/>
      <c r="Q57" s="52">
        <f t="shared" si="16"/>
        <v>102662.56810000012</v>
      </c>
      <c r="R57" s="52">
        <f t="shared" si="17"/>
        <v>4521.217599999999</v>
      </c>
    </row>
    <row r="58" spans="2:18" x14ac:dyDescent="0.3">
      <c r="B58" s="53">
        <f t="shared" si="9"/>
        <v>-1085.3333333333335</v>
      </c>
      <c r="C58" s="53"/>
      <c r="D58" s="53"/>
      <c r="E58" s="54">
        <f t="shared" si="10"/>
        <v>-130.9</v>
      </c>
      <c r="F58" s="53">
        <f t="shared" si="11"/>
        <v>-8.1999999999999993</v>
      </c>
      <c r="G58" s="51"/>
      <c r="H58" s="52">
        <f t="shared" si="12"/>
        <v>-1278466711.7037041</v>
      </c>
      <c r="I58" s="52"/>
      <c r="J58" s="52"/>
      <c r="K58" s="52">
        <f t="shared" si="13"/>
        <v>-2242946.6290000002</v>
      </c>
      <c r="L58" s="52">
        <f t="shared" si="14"/>
        <v>-551.36799999999994</v>
      </c>
      <c r="N58" s="52">
        <f t="shared" si="15"/>
        <v>1387562537769.0872</v>
      </c>
      <c r="O58" s="52"/>
      <c r="P58" s="52"/>
      <c r="Q58" s="52">
        <f t="shared" si="16"/>
        <v>293601713.73610002</v>
      </c>
      <c r="R58" s="52">
        <f t="shared" si="17"/>
        <v>4521.217599999999</v>
      </c>
    </row>
    <row r="59" spans="2:18" x14ac:dyDescent="0.3">
      <c r="B59" s="53">
        <f t="shared" si="9"/>
        <v>-1085.3333333333335</v>
      </c>
      <c r="C59" s="53"/>
      <c r="D59" s="53"/>
      <c r="E59" s="54">
        <f t="shared" si="10"/>
        <v>-131.9</v>
      </c>
      <c r="F59" s="53">
        <f t="shared" si="11"/>
        <v>-8.1999999999999993</v>
      </c>
      <c r="G59" s="51"/>
      <c r="H59" s="52">
        <f t="shared" si="12"/>
        <v>-1278466711.7037041</v>
      </c>
      <c r="I59" s="52"/>
      <c r="J59" s="52"/>
      <c r="K59" s="52">
        <f t="shared" si="13"/>
        <v>-2294744.7590000001</v>
      </c>
      <c r="L59" s="52">
        <f t="shared" si="14"/>
        <v>-551.36799999999994</v>
      </c>
      <c r="N59" s="52">
        <f t="shared" si="15"/>
        <v>1387562537769.0872</v>
      </c>
      <c r="O59" s="52"/>
      <c r="P59" s="52"/>
      <c r="Q59" s="52">
        <f t="shared" si="16"/>
        <v>302676833.71210003</v>
      </c>
      <c r="R59" s="52">
        <f t="shared" si="17"/>
        <v>4521.217599999999</v>
      </c>
    </row>
    <row r="60" spans="2:18" x14ac:dyDescent="0.3">
      <c r="B60" s="53">
        <f t="shared" si="9"/>
        <v>-165.33333333333348</v>
      </c>
      <c r="C60" s="53"/>
      <c r="D60" s="53"/>
      <c r="E60" s="54">
        <f t="shared" si="10"/>
        <v>-41.900000000000006</v>
      </c>
      <c r="F60" s="53">
        <f t="shared" si="11"/>
        <v>-2.1999999999999993</v>
      </c>
      <c r="G60" s="51"/>
      <c r="H60" s="52">
        <f t="shared" si="12"/>
        <v>-4519405.0370370494</v>
      </c>
      <c r="I60" s="52"/>
      <c r="J60" s="52"/>
      <c r="K60" s="52">
        <f t="shared" si="13"/>
        <v>-73560.059000000037</v>
      </c>
      <c r="L60" s="52">
        <f t="shared" si="14"/>
        <v>-10.647999999999991</v>
      </c>
      <c r="N60" s="52">
        <f t="shared" si="15"/>
        <v>747208299.45679283</v>
      </c>
      <c r="O60" s="52"/>
      <c r="P60" s="52"/>
      <c r="Q60" s="52">
        <f t="shared" si="16"/>
        <v>3082166.4721000022</v>
      </c>
      <c r="R60" s="52">
        <f t="shared" si="17"/>
        <v>23.425599999999974</v>
      </c>
    </row>
    <row r="61" spans="2:18" x14ac:dyDescent="0.3">
      <c r="B61" s="53">
        <f t="shared" si="9"/>
        <v>-1085.3333333333335</v>
      </c>
      <c r="C61" s="53"/>
      <c r="D61" s="53"/>
      <c r="E61" s="54">
        <f t="shared" si="10"/>
        <v>-28.900000000000006</v>
      </c>
      <c r="F61" s="53">
        <f t="shared" si="11"/>
        <v>-2.1999999999999993</v>
      </c>
      <c r="G61" s="51"/>
      <c r="H61" s="52">
        <f t="shared" si="12"/>
        <v>-1278466711.7037041</v>
      </c>
      <c r="I61" s="52"/>
      <c r="J61" s="52"/>
      <c r="K61" s="52">
        <f t="shared" si="13"/>
        <v>-24137.569000000014</v>
      </c>
      <c r="L61" s="52">
        <f t="shared" si="14"/>
        <v>-10.647999999999991</v>
      </c>
      <c r="N61" s="52">
        <f t="shared" si="15"/>
        <v>1387562537769.0872</v>
      </c>
      <c r="O61" s="52"/>
      <c r="P61" s="52"/>
      <c r="Q61" s="52">
        <f t="shared" si="16"/>
        <v>697575.74410000059</v>
      </c>
      <c r="R61" s="52">
        <f t="shared" si="17"/>
        <v>23.425599999999974</v>
      </c>
    </row>
    <row r="62" spans="2:18" x14ac:dyDescent="0.3">
      <c r="B62" s="53">
        <f t="shared" si="9"/>
        <v>-165.33333333333348</v>
      </c>
      <c r="C62" s="53"/>
      <c r="D62" s="53"/>
      <c r="E62" s="54">
        <f t="shared" si="10"/>
        <v>-122.9</v>
      </c>
      <c r="F62" s="53">
        <f t="shared" si="11"/>
        <v>-2.1999999999999993</v>
      </c>
      <c r="G62" s="51"/>
      <c r="H62" s="52">
        <f t="shared" si="12"/>
        <v>-4519405.0370370494</v>
      </c>
      <c r="I62" s="52"/>
      <c r="J62" s="52"/>
      <c r="K62" s="52">
        <f t="shared" si="13"/>
        <v>-1856331.9890000003</v>
      </c>
      <c r="L62" s="52">
        <f t="shared" si="14"/>
        <v>-10.647999999999991</v>
      </c>
      <c r="N62" s="52">
        <f t="shared" si="15"/>
        <v>747208299.45679283</v>
      </c>
      <c r="O62" s="52"/>
      <c r="P62" s="52"/>
      <c r="Q62" s="52">
        <f t="shared" si="16"/>
        <v>228143201.44810006</v>
      </c>
      <c r="R62" s="52">
        <f t="shared" si="17"/>
        <v>23.425599999999974</v>
      </c>
    </row>
    <row r="63" spans="2:18" x14ac:dyDescent="0.3">
      <c r="B63" s="53">
        <f t="shared" si="9"/>
        <v>-1085.3333333333335</v>
      </c>
      <c r="C63" s="53"/>
      <c r="D63" s="53"/>
      <c r="E63" s="54">
        <f t="shared" si="10"/>
        <v>-50.900000000000006</v>
      </c>
      <c r="F63" s="53">
        <f t="shared" si="11"/>
        <v>3.8000000000000007</v>
      </c>
      <c r="G63" s="51"/>
      <c r="H63" s="52">
        <f t="shared" si="12"/>
        <v>-1278466711.7037041</v>
      </c>
      <c r="I63" s="52"/>
      <c r="J63" s="52"/>
      <c r="K63" s="52">
        <f t="shared" si="13"/>
        <v>-131872.22900000002</v>
      </c>
      <c r="L63" s="52">
        <f t="shared" si="14"/>
        <v>54.872000000000028</v>
      </c>
      <c r="N63" s="52">
        <f t="shared" si="15"/>
        <v>1387562537769.0872</v>
      </c>
      <c r="O63" s="52"/>
      <c r="P63" s="52"/>
      <c r="Q63" s="52">
        <f t="shared" si="16"/>
        <v>6712296.4561000019</v>
      </c>
      <c r="R63" s="52">
        <f t="shared" si="17"/>
        <v>208.51360000000014</v>
      </c>
    </row>
    <row r="64" spans="2:18" x14ac:dyDescent="0.3">
      <c r="B64" s="53">
        <f t="shared" si="9"/>
        <v>-1085.3333333333335</v>
      </c>
      <c r="C64" s="53"/>
      <c r="D64" s="53"/>
      <c r="E64" s="54">
        <f t="shared" si="10"/>
        <v>-74.900000000000006</v>
      </c>
      <c r="F64" s="53">
        <f t="shared" si="11"/>
        <v>3.8000000000000007</v>
      </c>
      <c r="G64" s="51"/>
      <c r="H64" s="52">
        <f t="shared" si="12"/>
        <v>-1278466711.7037041</v>
      </c>
      <c r="I64" s="52"/>
      <c r="J64" s="52"/>
      <c r="K64" s="52">
        <f t="shared" si="13"/>
        <v>-420189.74900000013</v>
      </c>
      <c r="L64" s="52">
        <f t="shared" si="14"/>
        <v>54.872000000000028</v>
      </c>
      <c r="N64" s="52">
        <f t="shared" si="15"/>
        <v>1387562537769.0872</v>
      </c>
      <c r="O64" s="52"/>
      <c r="P64" s="52"/>
      <c r="Q64" s="52">
        <f t="shared" si="16"/>
        <v>31472212.200100012</v>
      </c>
      <c r="R64" s="52">
        <f t="shared" si="17"/>
        <v>208.51360000000014</v>
      </c>
    </row>
    <row r="65" spans="2:18" x14ac:dyDescent="0.3">
      <c r="B65" s="53">
        <f t="shared" si="9"/>
        <v>1834.6666666666665</v>
      </c>
      <c r="C65" s="53"/>
      <c r="D65" s="53"/>
      <c r="E65" s="54">
        <f t="shared" si="10"/>
        <v>213.1</v>
      </c>
      <c r="F65" s="53">
        <f t="shared" si="11"/>
        <v>3.8000000000000007</v>
      </c>
      <c r="G65" s="51"/>
      <c r="H65" s="52">
        <f t="shared" si="12"/>
        <v>6175491261.6296282</v>
      </c>
      <c r="I65" s="52"/>
      <c r="J65" s="52"/>
      <c r="K65" s="52">
        <f t="shared" si="13"/>
        <v>9677214.091</v>
      </c>
      <c r="L65" s="52">
        <f t="shared" si="14"/>
        <v>54.872000000000028</v>
      </c>
      <c r="N65" s="52">
        <f t="shared" si="15"/>
        <v>11329967968003.156</v>
      </c>
      <c r="O65" s="52"/>
      <c r="P65" s="52"/>
      <c r="Q65" s="52">
        <f t="shared" si="16"/>
        <v>2062214322.7921</v>
      </c>
      <c r="R65" s="52">
        <f t="shared" si="17"/>
        <v>208.51360000000014</v>
      </c>
    </row>
    <row r="66" spans="2:18" x14ac:dyDescent="0.3">
      <c r="B66" s="53">
        <f t="shared" si="9"/>
        <v>-1085.3333333333335</v>
      </c>
      <c r="C66" s="53"/>
      <c r="D66" s="53"/>
      <c r="E66" s="54">
        <f t="shared" si="10"/>
        <v>-28.900000000000006</v>
      </c>
      <c r="F66" s="53">
        <f t="shared" si="11"/>
        <v>3.8000000000000007</v>
      </c>
      <c r="G66" s="51"/>
      <c r="H66" s="52">
        <f t="shared" si="12"/>
        <v>-1278466711.7037041</v>
      </c>
      <c r="I66" s="52"/>
      <c r="J66" s="52"/>
      <c r="K66" s="52">
        <f t="shared" si="13"/>
        <v>-24137.569000000014</v>
      </c>
      <c r="L66" s="52">
        <f t="shared" si="14"/>
        <v>54.872000000000028</v>
      </c>
      <c r="N66" s="52">
        <f t="shared" si="15"/>
        <v>1387562537769.0872</v>
      </c>
      <c r="O66" s="52"/>
      <c r="P66" s="52"/>
      <c r="Q66" s="52">
        <f t="shared" si="16"/>
        <v>697575.74410000059</v>
      </c>
      <c r="R66" s="52">
        <f t="shared" si="17"/>
        <v>208.51360000000014</v>
      </c>
    </row>
    <row r="67" spans="2:18" x14ac:dyDescent="0.3">
      <c r="B67" s="53">
        <f t="shared" si="9"/>
        <v>-1085.3333333333335</v>
      </c>
      <c r="C67" s="53"/>
      <c r="D67" s="53"/>
      <c r="E67" s="54">
        <f t="shared" si="10"/>
        <v>-52.900000000000006</v>
      </c>
      <c r="F67" s="53">
        <f t="shared" si="11"/>
        <v>3.8000000000000007</v>
      </c>
      <c r="G67" s="51"/>
      <c r="H67" s="52">
        <f t="shared" si="12"/>
        <v>-1278466711.7037041</v>
      </c>
      <c r="I67" s="52"/>
      <c r="J67" s="52"/>
      <c r="K67" s="52">
        <f t="shared" si="13"/>
        <v>-148035.88900000005</v>
      </c>
      <c r="L67" s="52">
        <f t="shared" si="14"/>
        <v>54.872000000000028</v>
      </c>
      <c r="N67" s="52">
        <f t="shared" si="15"/>
        <v>1387562537769.0872</v>
      </c>
      <c r="O67" s="52"/>
      <c r="P67" s="52"/>
      <c r="Q67" s="52">
        <f t="shared" si="16"/>
        <v>7831098.5281000044</v>
      </c>
      <c r="R67" s="52">
        <f t="shared" si="17"/>
        <v>208.51360000000014</v>
      </c>
    </row>
    <row r="68" spans="2:18" x14ac:dyDescent="0.3">
      <c r="B68" s="53">
        <f t="shared" si="9"/>
        <v>-165.33333333333348</v>
      </c>
      <c r="C68" s="53"/>
      <c r="D68" s="53"/>
      <c r="E68" s="54">
        <f t="shared" si="10"/>
        <v>-31.900000000000006</v>
      </c>
      <c r="F68" s="53">
        <f t="shared" si="11"/>
        <v>-8.1999999999999993</v>
      </c>
      <c r="G68" s="51"/>
      <c r="H68" s="52">
        <f t="shared" si="12"/>
        <v>-4519405.0370370494</v>
      </c>
      <c r="I68" s="52"/>
      <c r="J68" s="52"/>
      <c r="K68" s="52">
        <f t="shared" si="13"/>
        <v>-32461.759000000016</v>
      </c>
      <c r="L68" s="52">
        <f t="shared" si="14"/>
        <v>-551.36799999999994</v>
      </c>
      <c r="N68" s="52">
        <f t="shared" si="15"/>
        <v>747208299.45679283</v>
      </c>
      <c r="O68" s="52"/>
      <c r="P68" s="52"/>
      <c r="Q68" s="52">
        <f t="shared" si="16"/>
        <v>1035530.1121000007</v>
      </c>
      <c r="R68" s="52">
        <f t="shared" si="17"/>
        <v>4521.217599999999</v>
      </c>
    </row>
    <row r="69" spans="2:18" x14ac:dyDescent="0.3">
      <c r="B69" s="53">
        <f t="shared" si="9"/>
        <v>-165.33333333333348</v>
      </c>
      <c r="C69" s="53"/>
      <c r="D69" s="53"/>
      <c r="E69" s="54">
        <f t="shared" si="10"/>
        <v>3.0999999999999943</v>
      </c>
      <c r="F69" s="53">
        <f t="shared" si="11"/>
        <v>-8.1999999999999993</v>
      </c>
      <c r="G69" s="51"/>
      <c r="H69" s="52">
        <f t="shared" si="12"/>
        <v>-4519405.0370370494</v>
      </c>
      <c r="I69" s="52"/>
      <c r="J69" s="52"/>
      <c r="K69" s="52">
        <f t="shared" si="13"/>
        <v>29.790999999999833</v>
      </c>
      <c r="L69" s="52">
        <f t="shared" si="14"/>
        <v>-551.36799999999994</v>
      </c>
      <c r="N69" s="52">
        <f t="shared" si="15"/>
        <v>747208299.45679283</v>
      </c>
      <c r="O69" s="52"/>
      <c r="P69" s="52"/>
      <c r="Q69" s="52">
        <f t="shared" si="16"/>
        <v>92.352099999999311</v>
      </c>
      <c r="R69" s="52">
        <f t="shared" si="17"/>
        <v>4521.217599999999</v>
      </c>
    </row>
    <row r="70" spans="2:18" x14ac:dyDescent="0.3">
      <c r="B70" s="53">
        <f t="shared" si="9"/>
        <v>-165.33333333333348</v>
      </c>
      <c r="C70" s="53"/>
      <c r="D70" s="53"/>
      <c r="E70" s="54">
        <f t="shared" si="10"/>
        <v>-6.9000000000000057</v>
      </c>
      <c r="F70" s="53">
        <f t="shared" si="11"/>
        <v>-8.1999999999999993</v>
      </c>
      <c r="G70" s="51"/>
      <c r="H70" s="52">
        <f t="shared" si="12"/>
        <v>-4519405.0370370494</v>
      </c>
      <c r="I70" s="52"/>
      <c r="J70" s="52"/>
      <c r="K70" s="52">
        <f t="shared" si="13"/>
        <v>-328.50900000000081</v>
      </c>
      <c r="L70" s="52">
        <f t="shared" si="14"/>
        <v>-551.36799999999994</v>
      </c>
      <c r="N70" s="52">
        <f t="shared" si="15"/>
        <v>747208299.45679283</v>
      </c>
      <c r="O70" s="52"/>
      <c r="P70" s="52"/>
      <c r="Q70" s="52">
        <f t="shared" si="16"/>
        <v>2266.7121000000075</v>
      </c>
      <c r="R70" s="52">
        <f t="shared" si="17"/>
        <v>4521.217599999999</v>
      </c>
    </row>
    <row r="71" spans="2:18" x14ac:dyDescent="0.3">
      <c r="B71" s="53">
        <f t="shared" si="9"/>
        <v>1834.6666666666665</v>
      </c>
      <c r="C71" s="53"/>
      <c r="D71" s="53"/>
      <c r="E71" s="54">
        <f t="shared" si="10"/>
        <v>98.1</v>
      </c>
      <c r="F71" s="53">
        <f t="shared" si="11"/>
        <v>-8.1999999999999993</v>
      </c>
      <c r="G71" s="51"/>
      <c r="H71" s="52">
        <f t="shared" si="12"/>
        <v>6175491261.6296282</v>
      </c>
      <c r="I71" s="52"/>
      <c r="J71" s="52"/>
      <c r="K71" s="52">
        <f t="shared" si="13"/>
        <v>944076.14099999983</v>
      </c>
      <c r="L71" s="52">
        <f t="shared" si="14"/>
        <v>-551.36799999999994</v>
      </c>
      <c r="N71" s="52">
        <f t="shared" si="15"/>
        <v>11329967968003.156</v>
      </c>
      <c r="O71" s="52"/>
      <c r="P71" s="52"/>
      <c r="Q71" s="52">
        <f t="shared" si="16"/>
        <v>92613869.432099983</v>
      </c>
      <c r="R71" s="52">
        <f t="shared" si="17"/>
        <v>4521.217599999999</v>
      </c>
    </row>
    <row r="72" spans="2:18" x14ac:dyDescent="0.3">
      <c r="B72" s="53">
        <f t="shared" si="9"/>
        <v>-165.33333333333348</v>
      </c>
      <c r="C72" s="53"/>
      <c r="D72" s="53"/>
      <c r="E72" s="54">
        <f t="shared" si="10"/>
        <v>113.1</v>
      </c>
      <c r="F72" s="53">
        <f t="shared" si="11"/>
        <v>-8.1999999999999993</v>
      </c>
      <c r="G72" s="51"/>
      <c r="H72" s="52">
        <f t="shared" si="12"/>
        <v>-4519405.0370370494</v>
      </c>
      <c r="I72" s="52"/>
      <c r="J72" s="52"/>
      <c r="K72" s="52">
        <f t="shared" si="13"/>
        <v>1446731.0909999998</v>
      </c>
      <c r="L72" s="52">
        <f t="shared" si="14"/>
        <v>-551.36799999999994</v>
      </c>
      <c r="N72" s="52">
        <f t="shared" si="15"/>
        <v>747208299.45679283</v>
      </c>
      <c r="O72" s="52"/>
      <c r="P72" s="52"/>
      <c r="Q72" s="52">
        <f t="shared" si="16"/>
        <v>163625286.39209998</v>
      </c>
      <c r="R72" s="52">
        <f t="shared" si="17"/>
        <v>4521.217599999999</v>
      </c>
    </row>
    <row r="73" spans="2:18" x14ac:dyDescent="0.3">
      <c r="B73" s="53">
        <f t="shared" si="9"/>
        <v>1834.6666666666665</v>
      </c>
      <c r="C73" s="53"/>
      <c r="D73" s="53"/>
      <c r="E73" s="54">
        <f t="shared" si="10"/>
        <v>93.1</v>
      </c>
      <c r="F73" s="53">
        <f t="shared" si="11"/>
        <v>3.8000000000000007</v>
      </c>
      <c r="G73" s="51"/>
      <c r="H73" s="52">
        <f t="shared" si="12"/>
        <v>6175491261.6296282</v>
      </c>
      <c r="I73" s="52"/>
      <c r="J73" s="52"/>
      <c r="K73" s="52">
        <f t="shared" si="13"/>
        <v>806954.49099999981</v>
      </c>
      <c r="L73" s="52">
        <f t="shared" si="14"/>
        <v>54.872000000000028</v>
      </c>
      <c r="N73" s="52">
        <f t="shared" si="15"/>
        <v>11329967968003.156</v>
      </c>
      <c r="O73" s="52"/>
      <c r="P73" s="52"/>
      <c r="Q73" s="52">
        <f t="shared" si="16"/>
        <v>75127463.112099975</v>
      </c>
      <c r="R73" s="52">
        <f t="shared" si="17"/>
        <v>208.51360000000014</v>
      </c>
    </row>
    <row r="74" spans="2:18" x14ac:dyDescent="0.3">
      <c r="B74" s="53">
        <f t="shared" si="9"/>
        <v>-165.33333333333348</v>
      </c>
      <c r="C74" s="53"/>
      <c r="D74" s="53"/>
      <c r="E74" s="54">
        <f t="shared" si="10"/>
        <v>-56.900000000000006</v>
      </c>
      <c r="F74" s="53">
        <f t="shared" si="11"/>
        <v>3.8000000000000007</v>
      </c>
      <c r="G74" s="51"/>
      <c r="H74" s="52">
        <f t="shared" si="12"/>
        <v>-4519405.0370370494</v>
      </c>
      <c r="I74" s="52"/>
      <c r="J74" s="52"/>
      <c r="K74" s="52">
        <f t="shared" si="13"/>
        <v>-184220.00900000005</v>
      </c>
      <c r="L74" s="52">
        <f t="shared" si="14"/>
        <v>54.872000000000028</v>
      </c>
      <c r="N74" s="52">
        <f t="shared" si="15"/>
        <v>747208299.45679283</v>
      </c>
      <c r="O74" s="52"/>
      <c r="P74" s="52"/>
      <c r="Q74" s="52">
        <f t="shared" si="16"/>
        <v>10482118.512100004</v>
      </c>
      <c r="R74" s="52">
        <f t="shared" si="17"/>
        <v>208.51360000000014</v>
      </c>
    </row>
    <row r="75" spans="2:18" x14ac:dyDescent="0.3">
      <c r="B75" s="53">
        <f t="shared" si="9"/>
        <v>1834.6666666666665</v>
      </c>
      <c r="C75" s="53"/>
      <c r="D75" s="53"/>
      <c r="E75" s="54">
        <f t="shared" si="10"/>
        <v>23.099999999999994</v>
      </c>
      <c r="F75" s="53">
        <f t="shared" si="11"/>
        <v>3.8000000000000007</v>
      </c>
      <c r="G75" s="51"/>
      <c r="H75" s="52">
        <f t="shared" si="12"/>
        <v>6175491261.6296282</v>
      </c>
      <c r="I75" s="52"/>
      <c r="J75" s="52"/>
      <c r="K75" s="52">
        <f t="shared" si="13"/>
        <v>12326.390999999992</v>
      </c>
      <c r="L75" s="52">
        <f t="shared" si="14"/>
        <v>54.872000000000028</v>
      </c>
      <c r="N75" s="52">
        <f t="shared" si="15"/>
        <v>11329967968003.156</v>
      </c>
      <c r="O75" s="52"/>
      <c r="P75" s="52"/>
      <c r="Q75" s="52">
        <f t="shared" si="16"/>
        <v>284739.63209999976</v>
      </c>
      <c r="R75" s="52">
        <f t="shared" si="17"/>
        <v>208.51360000000014</v>
      </c>
    </row>
    <row r="76" spans="2:18" x14ac:dyDescent="0.3">
      <c r="B76" s="53">
        <f t="shared" si="9"/>
        <v>1834.6666666666665</v>
      </c>
      <c r="C76" s="53"/>
      <c r="D76" s="53"/>
      <c r="E76" s="54">
        <f t="shared" si="10"/>
        <v>48.099999999999994</v>
      </c>
      <c r="F76" s="53">
        <f t="shared" si="11"/>
        <v>3.8000000000000007</v>
      </c>
      <c r="G76" s="51"/>
      <c r="H76" s="52">
        <f t="shared" si="12"/>
        <v>6175491261.6296282</v>
      </c>
      <c r="I76" s="52"/>
      <c r="J76" s="52"/>
      <c r="K76" s="52">
        <f t="shared" si="13"/>
        <v>111284.64099999997</v>
      </c>
      <c r="L76" s="52">
        <f t="shared" si="14"/>
        <v>54.872000000000028</v>
      </c>
      <c r="N76" s="52">
        <f t="shared" si="15"/>
        <v>11329967968003.156</v>
      </c>
      <c r="O76" s="52"/>
      <c r="P76" s="52"/>
      <c r="Q76" s="52">
        <f t="shared" si="16"/>
        <v>5352791.2320999987</v>
      </c>
      <c r="R76" s="52">
        <f t="shared" si="17"/>
        <v>208.51360000000014</v>
      </c>
    </row>
    <row r="77" spans="2:18" x14ac:dyDescent="0.3">
      <c r="B77" s="53">
        <f t="shared" si="9"/>
        <v>-165.33333333333348</v>
      </c>
      <c r="C77" s="53"/>
      <c r="D77" s="53"/>
      <c r="E77" s="54">
        <f t="shared" si="10"/>
        <v>-26.900000000000006</v>
      </c>
      <c r="F77" s="53">
        <f t="shared" si="11"/>
        <v>3.8000000000000007</v>
      </c>
      <c r="G77" s="51"/>
      <c r="H77" s="52">
        <f t="shared" si="12"/>
        <v>-4519405.0370370494</v>
      </c>
      <c r="I77" s="52"/>
      <c r="J77" s="52"/>
      <c r="K77" s="52">
        <f t="shared" si="13"/>
        <v>-19465.109000000015</v>
      </c>
      <c r="L77" s="52">
        <f t="shared" si="14"/>
        <v>54.872000000000028</v>
      </c>
      <c r="N77" s="52">
        <f t="shared" si="15"/>
        <v>747208299.45679283</v>
      </c>
      <c r="O77" s="52"/>
      <c r="P77" s="52"/>
      <c r="Q77" s="52">
        <f t="shared" si="16"/>
        <v>523611.4321000005</v>
      </c>
      <c r="R77" s="52">
        <f t="shared" si="17"/>
        <v>208.51360000000014</v>
      </c>
    </row>
    <row r="78" spans="2:18" x14ac:dyDescent="0.3">
      <c r="B78" s="31"/>
      <c r="C78" s="31"/>
      <c r="D78" s="31"/>
      <c r="E78" s="31"/>
      <c r="F78" s="3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Диагностика</vt:lpstr>
      <vt:lpstr>Изделие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2022-05-29T17:48:49Z</dcterms:modified>
</cp:coreProperties>
</file>