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longhua-ghq\Desktop\"/>
    </mc:Choice>
  </mc:AlternateContent>
  <xr:revisionPtr revIDLastSave="0" documentId="13_ncr:1_{EAF39E59-C8CA-4423-94E3-FE7329DFC6C6}" xr6:coauthVersionLast="47" xr6:coauthVersionMax="47" xr10:uidLastSave="{00000000-0000-0000-0000-000000000000}"/>
  <bookViews>
    <workbookView xWindow="-120" yWindow="-120" windowWidth="20730" windowHeight="11040" activeTab="1" xr2:uid="{2C2192F9-D67D-4547-BA84-7C9F19F24876}"/>
  </bookViews>
  <sheets>
    <sheet name="Sheet1" sheetId="1" r:id="rId1"/>
    <sheet name="业绩快报（月度）" sheetId="2" r:id="rId2"/>
    <sheet name="业绩快报（周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12" i="2"/>
  <c r="J13" i="2"/>
  <c r="I16" i="2"/>
  <c r="I11" i="2"/>
  <c r="I8" i="2"/>
  <c r="H22" i="2"/>
  <c r="G22" i="2"/>
  <c r="H21" i="2"/>
  <c r="G21" i="2"/>
  <c r="H20" i="2"/>
  <c r="G20" i="2"/>
  <c r="H19" i="2"/>
  <c r="H18" i="2"/>
  <c r="G18" i="2"/>
  <c r="H17" i="2"/>
  <c r="G17" i="2"/>
  <c r="H6" i="2"/>
  <c r="H9" i="2"/>
  <c r="H10" i="2"/>
  <c r="H12" i="2"/>
  <c r="H13" i="2"/>
  <c r="G6" i="2"/>
  <c r="G9" i="2"/>
  <c r="G10" i="2"/>
  <c r="G12" i="2"/>
  <c r="G13" i="2"/>
  <c r="E16" i="2"/>
  <c r="D11" i="2"/>
  <c r="E11" i="2"/>
  <c r="F11" i="2"/>
  <c r="J11" i="2" s="1"/>
  <c r="C11" i="2"/>
  <c r="G11" i="2" s="1"/>
  <c r="E8" i="2"/>
  <c r="E4" i="2"/>
  <c r="F18" i="2"/>
  <c r="F15" i="2"/>
  <c r="J15" i="2" s="1"/>
  <c r="F13" i="2"/>
  <c r="F12" i="2"/>
  <c r="F10" i="2"/>
  <c r="F9" i="2"/>
  <c r="F6" i="2"/>
  <c r="J6" i="2" s="1"/>
  <c r="C5" i="2"/>
  <c r="F5" i="2" s="1"/>
  <c r="C7" i="2"/>
  <c r="C16" i="2" s="1"/>
  <c r="G16" i="2" s="1"/>
  <c r="D5" i="2"/>
  <c r="D4" i="2" s="1"/>
  <c r="D7" i="2"/>
  <c r="D8" i="2" s="1"/>
  <c r="J5" i="2" l="1"/>
  <c r="H11" i="2"/>
  <c r="G7" i="2"/>
  <c r="F7" i="2"/>
  <c r="H5" i="2"/>
  <c r="G5" i="2"/>
  <c r="H16" i="2"/>
  <c r="C8" i="2"/>
  <c r="H7" i="2"/>
  <c r="C14" i="2"/>
  <c r="F8" i="2"/>
  <c r="J8" i="2" s="1"/>
  <c r="D16" i="2"/>
  <c r="G8" i="2" l="1"/>
  <c r="H8" i="2"/>
  <c r="F14" i="2"/>
  <c r="G14" i="2"/>
  <c r="H14" i="2"/>
  <c r="F16" i="2"/>
  <c r="J7" i="2"/>
  <c r="C4" i="2"/>
  <c r="G4" i="2" l="1"/>
  <c r="H4" i="2"/>
  <c r="J14" i="2"/>
  <c r="F4" i="2"/>
  <c r="J4" i="2" s="1"/>
  <c r="I14" i="3" l="1"/>
  <c r="G13" i="3"/>
  <c r="F13" i="3"/>
  <c r="G11" i="3"/>
  <c r="F11" i="3"/>
  <c r="G10" i="3"/>
  <c r="F10" i="3"/>
  <c r="I9" i="3"/>
  <c r="G9" i="3"/>
  <c r="F9" i="3"/>
  <c r="G8" i="3"/>
  <c r="F8" i="3"/>
  <c r="G7" i="3"/>
  <c r="F7" i="3"/>
  <c r="I6" i="3"/>
  <c r="G6" i="3"/>
  <c r="F6" i="3"/>
  <c r="I4" i="3"/>
  <c r="G4" i="3"/>
  <c r="F4" i="3"/>
  <c r="I12" i="1"/>
  <c r="G12" i="1"/>
  <c r="F12" i="1"/>
  <c r="G11" i="1"/>
  <c r="F11" i="1"/>
  <c r="G9" i="1"/>
  <c r="I8" i="1"/>
  <c r="G6" i="1"/>
  <c r="I5" i="1"/>
  <c r="G10" i="1" l="1"/>
  <c r="F10" i="1"/>
  <c r="G4" i="1"/>
  <c r="F8" i="1"/>
  <c r="F6" i="1"/>
  <c r="G8" i="1"/>
  <c r="I4" i="1"/>
  <c r="F5" i="1"/>
  <c r="G5" i="1"/>
  <c r="F9" i="1"/>
  <c r="G7" i="1" l="1"/>
  <c r="F7" i="1"/>
  <c r="F4" i="1"/>
</calcChain>
</file>

<file path=xl/sharedStrings.xml><?xml version="1.0" encoding="utf-8"?>
<sst xmlns="http://schemas.openxmlformats.org/spreadsheetml/2006/main" count="108" uniqueCount="60">
  <si>
    <t>本周业绩快报</t>
    <phoneticPr fontId="3" type="noConversion"/>
  </si>
  <si>
    <t>单位：万元</t>
    <phoneticPr fontId="3" type="noConversion"/>
  </si>
  <si>
    <t>同比</t>
    <phoneticPr fontId="3" type="noConversion"/>
  </si>
  <si>
    <t>环比</t>
    <phoneticPr fontId="3" type="noConversion"/>
  </si>
  <si>
    <t>5月累计</t>
    <phoneticPr fontId="3" type="noConversion"/>
  </si>
  <si>
    <t>本周</t>
  </si>
  <si>
    <t>上周</t>
    <phoneticPr fontId="3" type="noConversion"/>
  </si>
  <si>
    <t>去年</t>
    <phoneticPr fontId="3" type="noConversion"/>
  </si>
  <si>
    <t>%</t>
  </si>
  <si>
    <t>MTD</t>
    <phoneticPr fontId="3" type="noConversion"/>
  </si>
  <si>
    <t>预算达成</t>
    <phoneticPr fontId="3" type="noConversion"/>
  </si>
  <si>
    <t>收入</t>
    <phoneticPr fontId="3" type="noConversion"/>
  </si>
  <si>
    <t>全院收入</t>
    <phoneticPr fontId="3" type="noConversion"/>
  </si>
  <si>
    <t>门诊收入</t>
    <phoneticPr fontId="3" type="noConversion"/>
  </si>
  <si>
    <t>门诊人次</t>
    <phoneticPr fontId="3" type="noConversion"/>
  </si>
  <si>
    <t>门诊次均(元)</t>
    <phoneticPr fontId="3" type="noConversion"/>
  </si>
  <si>
    <t>住院收入</t>
    <phoneticPr fontId="3" type="noConversion"/>
  </si>
  <si>
    <t>在院床日数</t>
    <phoneticPr fontId="3" type="noConversion"/>
  </si>
  <si>
    <t>单床日均(元)</t>
    <phoneticPr fontId="3" type="noConversion"/>
  </si>
  <si>
    <t>商保折扣</t>
    <phoneticPr fontId="3" type="noConversion"/>
  </si>
  <si>
    <t>核酸收入</t>
    <phoneticPr fontId="3" type="noConversion"/>
  </si>
  <si>
    <t>平米创收(临床:元)</t>
    <phoneticPr fontId="3" type="noConversion"/>
  </si>
  <si>
    <t>床位使用率</t>
    <phoneticPr fontId="3" type="noConversion"/>
  </si>
  <si>
    <t>心脏手术（例数）</t>
    <phoneticPr fontId="3" type="noConversion"/>
  </si>
  <si>
    <t>外科手术（例数）</t>
    <phoneticPr fontId="3" type="noConversion"/>
  </si>
  <si>
    <t>耳鼻喉手术（例数）</t>
    <phoneticPr fontId="3" type="noConversion"/>
  </si>
  <si>
    <t>眼科手术（例数）</t>
    <phoneticPr fontId="3" type="noConversion"/>
  </si>
  <si>
    <t>支气管镜（例数）</t>
    <phoneticPr fontId="3" type="noConversion"/>
  </si>
  <si>
    <t>胃肠镜（例数）</t>
    <phoneticPr fontId="3" type="noConversion"/>
  </si>
  <si>
    <t>药品收入占比</t>
    <phoneticPr fontId="3" type="noConversion"/>
  </si>
  <si>
    <t>耗材收入占比</t>
    <phoneticPr fontId="3" type="noConversion"/>
  </si>
  <si>
    <t>2021.05.19-05.25</t>
  </si>
  <si>
    <t>2021.05.12-05.18</t>
  </si>
  <si>
    <t>2020.05.19-05.25</t>
    <phoneticPr fontId="3" type="noConversion"/>
  </si>
  <si>
    <t>本月业绩快报</t>
    <phoneticPr fontId="3" type="noConversion"/>
  </si>
  <si>
    <t>2023.05月</t>
    <phoneticPr fontId="3" type="noConversion"/>
  </si>
  <si>
    <t>本月</t>
    <phoneticPr fontId="3" type="noConversion"/>
  </si>
  <si>
    <t>上月</t>
    <phoneticPr fontId="3" type="noConversion"/>
  </si>
  <si>
    <t>2023.04月</t>
    <phoneticPr fontId="3" type="noConversion"/>
  </si>
  <si>
    <t>累计</t>
    <phoneticPr fontId="3" type="noConversion"/>
  </si>
  <si>
    <t>1-5月</t>
    <phoneticPr fontId="3" type="noConversion"/>
  </si>
  <si>
    <t>药耗返点</t>
    <phoneticPr fontId="3" type="noConversion"/>
  </si>
  <si>
    <t>其他收入</t>
    <phoneticPr fontId="3" type="noConversion"/>
  </si>
  <si>
    <t>财务指标</t>
    <phoneticPr fontId="3" type="noConversion"/>
  </si>
  <si>
    <t>手术例数</t>
    <phoneticPr fontId="3" type="noConversion"/>
  </si>
  <si>
    <t>其中：三级手术</t>
    <phoneticPr fontId="3" type="noConversion"/>
  </si>
  <si>
    <t xml:space="preserve">           四级手术</t>
    <phoneticPr fontId="3" type="noConversion"/>
  </si>
  <si>
    <t>医疗收入</t>
    <phoneticPr fontId="3" type="noConversion"/>
  </si>
  <si>
    <t>体检收入</t>
    <phoneticPr fontId="3" type="noConversion"/>
  </si>
  <si>
    <t>业务指标</t>
    <phoneticPr fontId="3" type="noConversion"/>
  </si>
  <si>
    <t>住院人次</t>
    <phoneticPr fontId="3" type="noConversion"/>
  </si>
  <si>
    <t>住院次均（元）</t>
    <phoneticPr fontId="3" type="noConversion"/>
  </si>
  <si>
    <t>门诊住院转化率</t>
    <phoneticPr fontId="3" type="noConversion"/>
  </si>
  <si>
    <t>出院人次</t>
    <phoneticPr fontId="3" type="noConversion"/>
  </si>
  <si>
    <t>%</t>
    <phoneticPr fontId="3" type="noConversion"/>
  </si>
  <si>
    <t>2022.05月</t>
    <phoneticPr fontId="3" type="noConversion"/>
  </si>
  <si>
    <t>上年</t>
    <phoneticPr fontId="3" type="noConversion"/>
  </si>
  <si>
    <t>门急诊人次</t>
    <phoneticPr fontId="3" type="noConversion"/>
  </si>
  <si>
    <t>5月累计预算</t>
    <phoneticPr fontId="3" type="noConversion"/>
  </si>
  <si>
    <t>医疗收入（不含返点）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</si>
</sst>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* #,##0.00_);_(* \(#,##0.00\);_(* &quot;-&quot;??_);_(@_)"/>
    <numFmt numFmtId="177" formatCode="_ * #,##0_ ;_ * \-#,##0_ ;_ * &quot;-&quot;??_ ;_ @_ "/>
    <numFmt numFmtId="178" formatCode="_([$€-2]* #,##0.00_);_([$€-2]* \(#,##0.00\);_([$€-2]* &quot;-&quot;??_)"/>
    <numFmt numFmtId="179" formatCode="_(* #,##0_);[Red]_(* \(#,##0\);_(* &quot;-&quot;??_)"/>
    <numFmt numFmtId="180" formatCode="0.0%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theme="1"/>
      <name val="华文楷体"/>
      <family val="3"/>
      <charset val="134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b/>
      <sz val="9"/>
      <name val="华文楷体"/>
      <family val="3"/>
      <charset val="134"/>
    </font>
    <font>
      <b/>
      <sz val="9"/>
      <color rgb="FFFF0000"/>
      <name val="华文楷体"/>
      <family val="3"/>
      <charset val="134"/>
    </font>
    <font>
      <sz val="9"/>
      <color theme="1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8" fontId="1" fillId="0" borderId="0">
      <alignment vertical="center"/>
    </xf>
    <xf numFmtId="0" fontId="4" fillId="0" borderId="0">
      <protection locked="0"/>
    </xf>
  </cellStyleXfs>
  <cellXfs count="70">
    <xf numFmtId="0" fontId="0" fillId="0" borderId="0" xfId="0">
      <alignment vertical="center"/>
    </xf>
    <xf numFmtId="178" fontId="2" fillId="0" borderId="2" xfId="4" applyFont="1" applyBorder="1" applyAlignment="1">
      <alignment horizontal="center" vertical="center" wrapText="1"/>
    </xf>
    <xf numFmtId="178" fontId="2" fillId="0" borderId="1" xfId="4" applyFont="1" applyBorder="1" applyAlignment="1">
      <alignment vertical="center" wrapText="1"/>
    </xf>
    <xf numFmtId="178" fontId="2" fillId="0" borderId="2" xfId="4" applyFont="1" applyBorder="1" applyAlignment="1">
      <alignment horizontal="center" vertical="center"/>
    </xf>
    <xf numFmtId="178" fontId="2" fillId="0" borderId="1" xfId="4" applyFont="1" applyBorder="1" applyAlignment="1">
      <alignment horizontal="center" vertical="center"/>
    </xf>
    <xf numFmtId="0" fontId="5" fillId="2" borderId="2" xfId="5" applyFont="1" applyFill="1" applyBorder="1" applyAlignment="1">
      <alignment horizontal="left"/>
      <protection locked="0"/>
    </xf>
    <xf numFmtId="179" fontId="2" fillId="0" borderId="2" xfId="3" applyNumberFormat="1" applyFont="1" applyFill="1" applyBorder="1" applyAlignment="1">
      <alignment horizontal="right" vertical="center"/>
    </xf>
    <xf numFmtId="9" fontId="2" fillId="0" borderId="2" xfId="2" applyFont="1" applyFill="1" applyBorder="1" applyAlignment="1">
      <alignment horizontal="right" vertical="center"/>
    </xf>
    <xf numFmtId="9" fontId="6" fillId="0" borderId="2" xfId="2" applyFont="1" applyFill="1" applyBorder="1" applyAlignment="1">
      <alignment horizontal="right" vertical="center"/>
    </xf>
    <xf numFmtId="9" fontId="2" fillId="0" borderId="1" xfId="2" applyFont="1" applyFill="1" applyBorder="1" applyAlignment="1">
      <alignment horizontal="right" vertical="center"/>
    </xf>
    <xf numFmtId="0" fontId="5" fillId="2" borderId="2" xfId="5" applyFont="1" applyFill="1" applyBorder="1" applyAlignment="1">
      <alignment horizontal="left" indent="1"/>
      <protection locked="0"/>
    </xf>
    <xf numFmtId="177" fontId="2" fillId="0" borderId="2" xfId="1" applyNumberFormat="1" applyFont="1" applyFill="1" applyBorder="1" applyAlignment="1">
      <alignment horizontal="right" vertical="center"/>
    </xf>
    <xf numFmtId="0" fontId="5" fillId="2" borderId="2" xfId="5" applyFont="1" applyFill="1" applyBorder="1" applyAlignment="1">
      <alignment horizontal="left" indent="3"/>
      <protection locked="0"/>
    </xf>
    <xf numFmtId="179" fontId="7" fillId="0" borderId="2" xfId="3" applyNumberFormat="1" applyFont="1" applyFill="1" applyBorder="1" applyAlignment="1">
      <alignment horizontal="right" vertical="center"/>
    </xf>
    <xf numFmtId="9" fontId="7" fillId="0" borderId="2" xfId="2" applyFont="1" applyFill="1" applyBorder="1" applyAlignment="1">
      <alignment horizontal="right" vertical="center"/>
    </xf>
    <xf numFmtId="9" fontId="7" fillId="0" borderId="1" xfId="2" applyFont="1" applyFill="1" applyBorder="1" applyAlignment="1">
      <alignment horizontal="right" vertical="center"/>
    </xf>
    <xf numFmtId="179" fontId="2" fillId="0" borderId="2" xfId="1" applyNumberFormat="1" applyFont="1" applyFill="1" applyBorder="1" applyAlignment="1">
      <alignment horizontal="right" vertical="center"/>
    </xf>
    <xf numFmtId="178" fontId="7" fillId="0" borderId="2" xfId="4" applyFont="1" applyBorder="1" applyAlignment="1">
      <alignment horizontal="left" vertical="center"/>
    </xf>
    <xf numFmtId="180" fontId="7" fillId="0" borderId="2" xfId="2" applyNumberFormat="1" applyFont="1" applyFill="1" applyBorder="1" applyAlignment="1">
      <alignment horizontal="right" vertical="center"/>
    </xf>
    <xf numFmtId="180" fontId="7" fillId="0" borderId="1" xfId="2" applyNumberFormat="1" applyFont="1" applyFill="1" applyBorder="1" applyAlignment="1">
      <alignment horizontal="right"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1" xfId="1" applyNumberFormat="1" applyFont="1" applyFill="1" applyBorder="1" applyAlignment="1">
      <alignment horizontal="right" vertical="center"/>
    </xf>
    <xf numFmtId="178" fontId="2" fillId="0" borderId="2" xfId="4" applyFont="1" applyBorder="1" applyAlignment="1">
      <alignment horizontal="center" vertical="center"/>
    </xf>
    <xf numFmtId="177" fontId="2" fillId="0" borderId="1" xfId="3" applyNumberFormat="1" applyFont="1" applyBorder="1" applyAlignment="1">
      <alignment horizontal="center" vertical="center"/>
    </xf>
    <xf numFmtId="177" fontId="2" fillId="0" borderId="0" xfId="3" applyNumberFormat="1" applyFont="1" applyBorder="1" applyAlignment="1">
      <alignment horizontal="center" vertical="center"/>
    </xf>
    <xf numFmtId="178" fontId="2" fillId="0" borderId="2" xfId="4" applyFont="1" applyBorder="1" applyAlignment="1">
      <alignment horizontal="center" vertical="center"/>
    </xf>
    <xf numFmtId="178" fontId="2" fillId="0" borderId="3" xfId="4" applyFont="1" applyBorder="1" applyAlignment="1">
      <alignment horizontal="center" vertical="center" wrapText="1"/>
    </xf>
    <xf numFmtId="178" fontId="2" fillId="0" borderId="4" xfId="4" applyFont="1" applyBorder="1" applyAlignment="1">
      <alignment horizontal="center" vertical="center" wrapText="1"/>
    </xf>
    <xf numFmtId="178" fontId="2" fillId="0" borderId="2" xfId="4" applyFont="1" applyBorder="1" applyAlignment="1">
      <alignment horizontal="left" vertical="center" wrapText="1"/>
    </xf>
    <xf numFmtId="178" fontId="2" fillId="0" borderId="0" xfId="4" applyFont="1" applyBorder="1" applyAlignment="1">
      <alignment vertical="center" wrapText="1"/>
    </xf>
    <xf numFmtId="178" fontId="2" fillId="0" borderId="0" xfId="4" applyFont="1" applyBorder="1" applyAlignment="1">
      <alignment horizontal="center" vertical="center"/>
    </xf>
    <xf numFmtId="9" fontId="2" fillId="0" borderId="0" xfId="2" applyFont="1" applyFill="1" applyBorder="1" applyAlignment="1">
      <alignment horizontal="right" vertical="center"/>
    </xf>
    <xf numFmtId="9" fontId="7" fillId="0" borderId="0" xfId="2" applyFont="1" applyFill="1" applyBorder="1" applyAlignment="1">
      <alignment horizontal="right" vertical="center"/>
    </xf>
    <xf numFmtId="178" fontId="2" fillId="0" borderId="6" xfId="4" applyFont="1" applyBorder="1" applyAlignment="1">
      <alignment horizontal="center" vertical="center"/>
    </xf>
    <xf numFmtId="178" fontId="2" fillId="0" borderId="7" xfId="4" applyFont="1" applyBorder="1" applyAlignment="1">
      <alignment horizontal="center" vertical="center"/>
    </xf>
    <xf numFmtId="178" fontId="2" fillId="0" borderId="7" xfId="4" applyFont="1" applyBorder="1" applyAlignment="1">
      <alignment horizontal="center" vertical="center" wrapText="1"/>
    </xf>
    <xf numFmtId="178" fontId="2" fillId="0" borderId="8" xfId="4" applyFont="1" applyBorder="1" applyAlignment="1">
      <alignment horizontal="center" vertical="center" wrapText="1"/>
    </xf>
    <xf numFmtId="178" fontId="2" fillId="0" borderId="9" xfId="4" applyFont="1" applyBorder="1" applyAlignment="1">
      <alignment horizontal="center" vertical="center" wrapText="1"/>
    </xf>
    <xf numFmtId="178" fontId="2" fillId="0" borderId="10" xfId="4" applyFont="1" applyBorder="1" applyAlignment="1">
      <alignment horizontal="center" vertical="center"/>
    </xf>
    <xf numFmtId="178" fontId="2" fillId="0" borderId="11" xfId="4" applyFont="1" applyBorder="1" applyAlignment="1">
      <alignment horizontal="center" vertical="center"/>
    </xf>
    <xf numFmtId="178" fontId="2" fillId="0" borderId="12" xfId="4" applyFont="1" applyBorder="1" applyAlignment="1">
      <alignment horizontal="center" vertical="center" wrapText="1"/>
    </xf>
    <xf numFmtId="9" fontId="2" fillId="0" borderId="11" xfId="2" applyFont="1" applyFill="1" applyBorder="1" applyAlignment="1">
      <alignment horizontal="right" vertical="center"/>
    </xf>
    <xf numFmtId="178" fontId="2" fillId="0" borderId="13" xfId="4" applyFont="1" applyBorder="1" applyAlignment="1">
      <alignment horizontal="center" vertical="center" wrapText="1"/>
    </xf>
    <xf numFmtId="9" fontId="7" fillId="0" borderId="11" xfId="2" applyFont="1" applyFill="1" applyBorder="1" applyAlignment="1">
      <alignment horizontal="right" vertical="center"/>
    </xf>
    <xf numFmtId="178" fontId="2" fillId="0" borderId="14" xfId="4" applyFont="1" applyBorder="1" applyAlignment="1">
      <alignment horizontal="center" vertical="center" wrapText="1"/>
    </xf>
    <xf numFmtId="0" fontId="5" fillId="2" borderId="15" xfId="5" applyFont="1" applyFill="1" applyBorder="1" applyAlignment="1">
      <alignment horizontal="left" indent="1"/>
      <protection locked="0"/>
    </xf>
    <xf numFmtId="179" fontId="7" fillId="0" borderId="15" xfId="3" applyNumberFormat="1" applyFont="1" applyFill="1" applyBorder="1" applyAlignment="1">
      <alignment horizontal="right" vertical="center"/>
    </xf>
    <xf numFmtId="9" fontId="2" fillId="0" borderId="15" xfId="2" applyFont="1" applyFill="1" applyBorder="1" applyAlignment="1">
      <alignment horizontal="right" vertical="center"/>
    </xf>
    <xf numFmtId="9" fontId="2" fillId="0" borderId="16" xfId="2" applyFont="1" applyFill="1" applyBorder="1" applyAlignment="1">
      <alignment horizontal="right" vertical="center"/>
    </xf>
    <xf numFmtId="180" fontId="7" fillId="0" borderId="0" xfId="2" applyNumberFormat="1" applyFont="1" applyFill="1" applyBorder="1" applyAlignment="1">
      <alignment horizontal="right" vertical="center"/>
    </xf>
    <xf numFmtId="177" fontId="7" fillId="0" borderId="0" xfId="1" applyNumberFormat="1" applyFont="1" applyFill="1" applyBorder="1" applyAlignment="1">
      <alignment horizontal="right" vertical="center"/>
    </xf>
    <xf numFmtId="177" fontId="7" fillId="0" borderId="11" xfId="1" applyNumberFormat="1" applyFont="1" applyFill="1" applyBorder="1" applyAlignment="1">
      <alignment horizontal="right" vertical="center"/>
    </xf>
    <xf numFmtId="178" fontId="7" fillId="0" borderId="15" xfId="4" applyFont="1" applyBorder="1" applyAlignment="1">
      <alignment horizontal="left" vertical="center"/>
    </xf>
    <xf numFmtId="9" fontId="7" fillId="0" borderId="15" xfId="2" applyFont="1" applyFill="1" applyBorder="1" applyAlignment="1">
      <alignment horizontal="right" vertical="center"/>
    </xf>
    <xf numFmtId="9" fontId="7" fillId="0" borderId="16" xfId="2" applyFont="1" applyFill="1" applyBorder="1" applyAlignment="1">
      <alignment horizontal="right" vertical="center"/>
    </xf>
    <xf numFmtId="178" fontId="2" fillId="0" borderId="17" xfId="4" applyFont="1" applyBorder="1" applyAlignment="1">
      <alignment horizontal="center" vertical="center" wrapText="1"/>
    </xf>
    <xf numFmtId="178" fontId="2" fillId="0" borderId="13" xfId="4" applyFont="1" applyBorder="1" applyAlignment="1">
      <alignment horizontal="center" vertical="center" wrapText="1"/>
    </xf>
    <xf numFmtId="177" fontId="7" fillId="0" borderId="5" xfId="1" applyNumberFormat="1" applyFont="1" applyFill="1" applyBorder="1" applyAlignment="1">
      <alignment horizontal="right" vertical="center"/>
    </xf>
    <xf numFmtId="9" fontId="7" fillId="0" borderId="5" xfId="2" applyFont="1" applyFill="1" applyBorder="1" applyAlignment="1">
      <alignment horizontal="right" vertical="center"/>
    </xf>
    <xf numFmtId="177" fontId="7" fillId="0" borderId="18" xfId="1" applyNumberFormat="1" applyFont="1" applyFill="1" applyBorder="1" applyAlignment="1">
      <alignment horizontal="right" vertical="center"/>
    </xf>
    <xf numFmtId="178" fontId="2" fillId="0" borderId="5" xfId="4" applyFont="1" applyBorder="1" applyAlignment="1">
      <alignment horizontal="left" vertical="center"/>
    </xf>
    <xf numFmtId="178" fontId="2" fillId="0" borderId="2" xfId="4" applyFont="1" applyBorder="1" applyAlignment="1">
      <alignment horizontal="left" vertical="center"/>
    </xf>
    <xf numFmtId="178" fontId="2" fillId="0" borderId="15" xfId="4" applyFont="1" applyBorder="1" applyAlignment="1">
      <alignment horizontal="left" vertical="center"/>
    </xf>
    <xf numFmtId="0" fontId="5" fillId="2" borderId="2" xfId="5" applyFont="1" applyFill="1" applyBorder="1" applyAlignment="1">
      <protection locked="0"/>
    </xf>
    <xf numFmtId="0" fontId="5" fillId="2" borderId="15" xfId="5" applyFont="1" applyFill="1" applyBorder="1" applyAlignment="1">
      <protection locked="0"/>
    </xf>
    <xf numFmtId="9" fontId="5" fillId="0" borderId="2" xfId="2" applyFont="1" applyFill="1" applyBorder="1" applyAlignment="1">
      <alignment horizontal="right" vertical="center"/>
    </xf>
    <xf numFmtId="9" fontId="6" fillId="0" borderId="15" xfId="2" applyFont="1" applyFill="1" applyBorder="1" applyAlignment="1">
      <alignment horizontal="right" vertical="center"/>
    </xf>
    <xf numFmtId="177" fontId="2" fillId="0" borderId="0" xfId="3" applyNumberFormat="1" applyFont="1" applyBorder="1" applyAlignment="1">
      <alignment vertical="center"/>
    </xf>
    <xf numFmtId="177" fontId="2" fillId="0" borderId="19" xfId="3" applyNumberFormat="1" applyFont="1" applyBorder="1" applyAlignment="1">
      <alignment horizontal="center" vertical="center"/>
    </xf>
    <xf numFmtId="177" fontId="2" fillId="0" borderId="20" xfId="3" applyNumberFormat="1" applyFont="1" applyBorder="1" applyAlignment="1">
      <alignment horizontal="center" vertical="center"/>
    </xf>
  </cellXfs>
  <cellStyles count="6">
    <cellStyle name="Normal 2" xfId="5" xr:uid="{F4346462-C3D4-42E8-BFA9-A4063C04670D}"/>
    <cellStyle name="百分比" xfId="2" builtinId="5"/>
    <cellStyle name="常规" xfId="0" builtinId="0"/>
    <cellStyle name="常规 8" xfId="4" xr:uid="{C239552F-0910-4C28-BF26-2D66A43E79D5}"/>
    <cellStyle name="千位分隔" xfId="1" builtinId="3"/>
    <cellStyle name="千位分隔 2" xfId="3" xr:uid="{32EC7349-D379-4469-A051-4DF6E13EE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1B8F-9644-488B-B827-320FA8781227}">
  <dimension ref="A1:J22"/>
  <sheetViews>
    <sheetView showGridLines="0" workbookViewId="0">
      <selection sqref="A1:XFD1048576"/>
    </sheetView>
  </sheetViews>
  <sheetFormatPr defaultRowHeight="14.25" x14ac:dyDescent="0.2"/>
  <cols>
    <col min="1" max="1" width="5.125" customWidth="1"/>
    <col min="2" max="2" width="15.75" customWidth="1"/>
  </cols>
  <sheetData>
    <row r="1" spans="1:10" x14ac:dyDescent="0.2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24" x14ac:dyDescent="0.2">
      <c r="A2" s="25" t="s">
        <v>1</v>
      </c>
      <c r="B2" s="25"/>
      <c r="C2" s="1" t="s">
        <v>31</v>
      </c>
      <c r="D2" s="1" t="s">
        <v>32</v>
      </c>
      <c r="E2" s="1" t="s">
        <v>33</v>
      </c>
      <c r="F2" s="1" t="s">
        <v>2</v>
      </c>
      <c r="G2" s="1" t="s">
        <v>3</v>
      </c>
      <c r="H2" s="26" t="s">
        <v>4</v>
      </c>
      <c r="I2" s="27"/>
      <c r="J2" s="2"/>
    </row>
    <row r="3" spans="1:10" x14ac:dyDescent="0.2">
      <c r="A3" s="25"/>
      <c r="B3" s="25"/>
      <c r="C3" s="3" t="s">
        <v>5</v>
      </c>
      <c r="D3" s="3" t="s">
        <v>6</v>
      </c>
      <c r="E3" s="3" t="s">
        <v>7</v>
      </c>
      <c r="F3" s="3" t="s">
        <v>8</v>
      </c>
      <c r="G3" s="3" t="s">
        <v>8</v>
      </c>
      <c r="H3" s="3" t="s">
        <v>9</v>
      </c>
      <c r="I3" s="3" t="s">
        <v>10</v>
      </c>
      <c r="J3" s="4"/>
    </row>
    <row r="4" spans="1:10" x14ac:dyDescent="0.2">
      <c r="A4" s="28" t="s">
        <v>11</v>
      </c>
      <c r="B4" s="5" t="s">
        <v>12</v>
      </c>
      <c r="C4" s="6"/>
      <c r="D4" s="6"/>
      <c r="E4" s="6"/>
      <c r="F4" s="7" t="str">
        <f>IFERROR(C4/E4-1,"")</f>
        <v/>
      </c>
      <c r="G4" s="8" t="str">
        <f>IFERROR(C4/D4-1,"")</f>
        <v/>
      </c>
      <c r="H4" s="6"/>
      <c r="I4" s="7" t="str">
        <f>IFERROR(H4/(W4),"")</f>
        <v/>
      </c>
      <c r="J4" s="9"/>
    </row>
    <row r="5" spans="1:10" x14ac:dyDescent="0.2">
      <c r="A5" s="28"/>
      <c r="B5" s="10" t="s">
        <v>13</v>
      </c>
      <c r="C5" s="6"/>
      <c r="D5" s="11"/>
      <c r="E5" s="6"/>
      <c r="F5" s="7" t="str">
        <f t="shared" ref="F5:F11" si="0">IFERROR(C5/E5-1,"")</f>
        <v/>
      </c>
      <c r="G5" s="8" t="str">
        <f t="shared" ref="G5:G12" si="1">IFERROR(C5/D5-1,"")</f>
        <v/>
      </c>
      <c r="H5" s="6"/>
      <c r="I5" s="7" t="str">
        <f>IFERROR(H5/(W5),"")</f>
        <v/>
      </c>
      <c r="J5" s="9"/>
    </row>
    <row r="6" spans="1:10" x14ac:dyDescent="0.2">
      <c r="A6" s="28"/>
      <c r="B6" s="12" t="s">
        <v>14</v>
      </c>
      <c r="C6" s="13"/>
      <c r="D6" s="13"/>
      <c r="E6" s="13"/>
      <c r="F6" s="14" t="str">
        <f>IFERROR(C6/E6-1,"")</f>
        <v/>
      </c>
      <c r="G6" s="14" t="str">
        <f t="shared" si="1"/>
        <v/>
      </c>
      <c r="H6" s="13"/>
      <c r="I6" s="14"/>
      <c r="J6" s="15"/>
    </row>
    <row r="7" spans="1:10" x14ac:dyDescent="0.2">
      <c r="A7" s="28"/>
      <c r="B7" s="12" t="s">
        <v>15</v>
      </c>
      <c r="C7" s="13"/>
      <c r="D7" s="13"/>
      <c r="E7" s="13"/>
      <c r="F7" s="14" t="str">
        <f t="shared" si="0"/>
        <v/>
      </c>
      <c r="G7" s="14" t="str">
        <f t="shared" si="1"/>
        <v/>
      </c>
      <c r="H7" s="13"/>
      <c r="I7" s="14"/>
      <c r="J7" s="15"/>
    </row>
    <row r="8" spans="1:10" x14ac:dyDescent="0.2">
      <c r="A8" s="28"/>
      <c r="B8" s="10" t="s">
        <v>16</v>
      </c>
      <c r="C8" s="16"/>
      <c r="D8" s="11"/>
      <c r="E8" s="11"/>
      <c r="F8" s="7" t="str">
        <f t="shared" si="0"/>
        <v/>
      </c>
      <c r="G8" s="8" t="str">
        <f t="shared" si="1"/>
        <v/>
      </c>
      <c r="H8" s="6"/>
      <c r="I8" s="7" t="str">
        <f>IFERROR(H8/(W8),"")</f>
        <v/>
      </c>
      <c r="J8" s="9"/>
    </row>
    <row r="9" spans="1:10" x14ac:dyDescent="0.2">
      <c r="A9" s="28"/>
      <c r="B9" s="12" t="s">
        <v>17</v>
      </c>
      <c r="C9" s="13"/>
      <c r="D9" s="13"/>
      <c r="E9" s="13"/>
      <c r="F9" s="14" t="str">
        <f t="shared" si="0"/>
        <v/>
      </c>
      <c r="G9" s="14" t="str">
        <f t="shared" si="1"/>
        <v/>
      </c>
      <c r="H9" s="13"/>
      <c r="I9" s="14"/>
      <c r="J9" s="15"/>
    </row>
    <row r="10" spans="1:10" x14ac:dyDescent="0.2">
      <c r="A10" s="28"/>
      <c r="B10" s="12" t="s">
        <v>18</v>
      </c>
      <c r="C10" s="13"/>
      <c r="D10" s="13"/>
      <c r="E10" s="13"/>
      <c r="F10" s="14" t="str">
        <f t="shared" si="0"/>
        <v/>
      </c>
      <c r="G10" s="14" t="str">
        <f t="shared" si="1"/>
        <v/>
      </c>
      <c r="H10" s="13"/>
      <c r="I10" s="14"/>
      <c r="J10" s="15"/>
    </row>
    <row r="11" spans="1:10" x14ac:dyDescent="0.2">
      <c r="A11" s="28"/>
      <c r="B11" s="10" t="s">
        <v>19</v>
      </c>
      <c r="C11" s="13"/>
      <c r="D11" s="13"/>
      <c r="E11" s="13"/>
      <c r="F11" s="7" t="str">
        <f t="shared" si="0"/>
        <v/>
      </c>
      <c r="G11" s="7" t="str">
        <f t="shared" si="1"/>
        <v/>
      </c>
      <c r="H11" s="13"/>
      <c r="I11" s="7"/>
      <c r="J11" s="9"/>
    </row>
    <row r="12" spans="1:10" x14ac:dyDescent="0.2">
      <c r="A12" s="28"/>
      <c r="B12" s="10" t="s">
        <v>20</v>
      </c>
      <c r="C12" s="13">
        <v>0</v>
      </c>
      <c r="D12" s="13">
        <v>0</v>
      </c>
      <c r="E12" s="13"/>
      <c r="F12" s="7" t="str">
        <f>IFERROR(C12/E12-1,"")</f>
        <v/>
      </c>
      <c r="G12" s="7" t="str">
        <f t="shared" si="1"/>
        <v/>
      </c>
      <c r="H12" s="13">
        <v>0</v>
      </c>
      <c r="I12" s="7" t="str">
        <f>IFERROR(H12/(W12),"")</f>
        <v/>
      </c>
      <c r="J12" s="9"/>
    </row>
    <row r="13" spans="1:10" x14ac:dyDescent="0.2">
      <c r="A13" s="28"/>
      <c r="B13" s="17" t="s">
        <v>21</v>
      </c>
      <c r="C13" s="13"/>
      <c r="D13" s="13"/>
      <c r="E13" s="13"/>
      <c r="F13" s="14"/>
      <c r="G13" s="14"/>
      <c r="H13" s="13"/>
      <c r="I13" s="14"/>
      <c r="J13" s="15"/>
    </row>
    <row r="14" spans="1:10" x14ac:dyDescent="0.2">
      <c r="A14" s="28"/>
      <c r="B14" s="17" t="s">
        <v>22</v>
      </c>
      <c r="C14" s="14"/>
      <c r="D14" s="14"/>
      <c r="E14" s="14"/>
      <c r="F14" s="14"/>
      <c r="G14" s="14"/>
      <c r="H14" s="14"/>
      <c r="I14" s="18"/>
      <c r="J14" s="19"/>
    </row>
    <row r="15" spans="1:10" x14ac:dyDescent="0.2">
      <c r="A15" s="28"/>
      <c r="B15" s="17" t="s">
        <v>23</v>
      </c>
      <c r="C15" s="20"/>
      <c r="D15" s="20"/>
      <c r="E15" s="20"/>
      <c r="F15" s="14"/>
      <c r="G15" s="14"/>
      <c r="H15" s="20"/>
      <c r="I15" s="20"/>
      <c r="J15" s="21"/>
    </row>
    <row r="16" spans="1:10" x14ac:dyDescent="0.2">
      <c r="A16" s="28"/>
      <c r="B16" s="17" t="s">
        <v>24</v>
      </c>
      <c r="C16" s="20"/>
      <c r="D16" s="20"/>
      <c r="E16" s="20"/>
      <c r="F16" s="14"/>
      <c r="G16" s="14"/>
      <c r="H16" s="20"/>
      <c r="I16" s="20"/>
      <c r="J16" s="21"/>
    </row>
    <row r="17" spans="1:10" x14ac:dyDescent="0.2">
      <c r="A17" s="28"/>
      <c r="B17" s="17" t="s">
        <v>25</v>
      </c>
      <c r="C17" s="20"/>
      <c r="D17" s="20"/>
      <c r="E17" s="20"/>
      <c r="F17" s="14"/>
      <c r="G17" s="14"/>
      <c r="H17" s="20"/>
      <c r="I17" s="20"/>
      <c r="J17" s="21"/>
    </row>
    <row r="18" spans="1:10" x14ac:dyDescent="0.2">
      <c r="A18" s="28"/>
      <c r="B18" s="17" t="s">
        <v>26</v>
      </c>
      <c r="C18" s="20"/>
      <c r="D18" s="20"/>
      <c r="E18" s="20"/>
      <c r="F18" s="14"/>
      <c r="G18" s="14"/>
      <c r="H18" s="20"/>
      <c r="I18" s="20"/>
      <c r="J18" s="21"/>
    </row>
    <row r="19" spans="1:10" x14ac:dyDescent="0.2">
      <c r="A19" s="28"/>
      <c r="B19" s="17" t="s">
        <v>27</v>
      </c>
      <c r="C19" s="20"/>
      <c r="D19" s="20"/>
      <c r="E19" s="20"/>
      <c r="F19" s="14"/>
      <c r="G19" s="14"/>
      <c r="H19" s="20"/>
      <c r="I19" s="20"/>
      <c r="J19" s="21"/>
    </row>
    <row r="20" spans="1:10" x14ac:dyDescent="0.2">
      <c r="A20" s="28"/>
      <c r="B20" s="17" t="s">
        <v>28</v>
      </c>
      <c r="C20" s="20"/>
      <c r="D20" s="20"/>
      <c r="E20" s="20"/>
      <c r="F20" s="14"/>
      <c r="G20" s="14"/>
      <c r="H20" s="20"/>
      <c r="I20" s="20"/>
      <c r="J20" s="21"/>
    </row>
    <row r="21" spans="1:10" x14ac:dyDescent="0.2">
      <c r="A21" s="28"/>
      <c r="B21" s="17" t="s">
        <v>29</v>
      </c>
      <c r="C21" s="14"/>
      <c r="D21" s="14"/>
      <c r="E21" s="14"/>
      <c r="F21" s="14"/>
      <c r="G21" s="14"/>
      <c r="H21" s="14"/>
      <c r="I21" s="14"/>
      <c r="J21" s="15"/>
    </row>
    <row r="22" spans="1:10" x14ac:dyDescent="0.2">
      <c r="A22" s="28"/>
      <c r="B22" s="17" t="s">
        <v>30</v>
      </c>
      <c r="C22" s="14"/>
      <c r="D22" s="14"/>
      <c r="E22" s="14"/>
      <c r="F22" s="14"/>
      <c r="G22" s="14"/>
      <c r="H22" s="14"/>
      <c r="I22" s="14"/>
      <c r="J22" s="15"/>
    </row>
  </sheetData>
  <mergeCells count="4">
    <mergeCell ref="A1:J1"/>
    <mergeCell ref="A2:B3"/>
    <mergeCell ref="H2:I2"/>
    <mergeCell ref="A4:A2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8F0A-3F09-4FC7-91BF-797136D90909}">
  <dimension ref="A1:K22"/>
  <sheetViews>
    <sheetView tabSelected="1" workbookViewId="0">
      <selection activeCell="F17" sqref="F17"/>
    </sheetView>
  </sheetViews>
  <sheetFormatPr defaultRowHeight="14.25" x14ac:dyDescent="0.2"/>
  <cols>
    <col min="1" max="1" width="5.125" customWidth="1"/>
    <col min="2" max="2" width="15.75" customWidth="1"/>
    <col min="7" max="7" width="8.125" customWidth="1"/>
    <col min="8" max="8" width="8.375" customWidth="1"/>
  </cols>
  <sheetData>
    <row r="1" spans="1:11" ht="34.5" customHeight="1" thickBot="1" x14ac:dyDescent="0.25">
      <c r="A1" s="68" t="s">
        <v>34</v>
      </c>
      <c r="B1" s="69"/>
      <c r="C1" s="69"/>
      <c r="D1" s="69"/>
      <c r="E1" s="69"/>
      <c r="F1" s="69"/>
      <c r="G1" s="69"/>
      <c r="H1" s="69"/>
      <c r="I1" s="69"/>
      <c r="J1" s="69"/>
      <c r="K1" s="67"/>
    </row>
    <row r="2" spans="1:11" x14ac:dyDescent="0.2">
      <c r="A2" s="33" t="s">
        <v>1</v>
      </c>
      <c r="B2" s="34"/>
      <c r="C2" s="35" t="s">
        <v>35</v>
      </c>
      <c r="D2" s="35" t="s">
        <v>38</v>
      </c>
      <c r="E2" s="35" t="s">
        <v>55</v>
      </c>
      <c r="F2" s="35" t="s">
        <v>39</v>
      </c>
      <c r="G2" s="35" t="s">
        <v>2</v>
      </c>
      <c r="H2" s="35" t="s">
        <v>3</v>
      </c>
      <c r="I2" s="36" t="s">
        <v>58</v>
      </c>
      <c r="J2" s="37"/>
      <c r="K2" s="29"/>
    </row>
    <row r="3" spans="1:11" x14ac:dyDescent="0.2">
      <c r="A3" s="38"/>
      <c r="B3" s="25"/>
      <c r="C3" s="22" t="s">
        <v>36</v>
      </c>
      <c r="D3" s="22" t="s">
        <v>37</v>
      </c>
      <c r="E3" s="22" t="s">
        <v>56</v>
      </c>
      <c r="F3" s="22" t="s">
        <v>40</v>
      </c>
      <c r="G3" s="22" t="s">
        <v>54</v>
      </c>
      <c r="H3" s="22" t="s">
        <v>8</v>
      </c>
      <c r="I3" s="22" t="s">
        <v>9</v>
      </c>
      <c r="J3" s="39" t="s">
        <v>10</v>
      </c>
      <c r="K3" s="30"/>
    </row>
    <row r="4" spans="1:11" x14ac:dyDescent="0.2">
      <c r="A4" s="40" t="s">
        <v>43</v>
      </c>
      <c r="B4" s="5" t="s">
        <v>12</v>
      </c>
      <c r="C4" s="6">
        <f>C5+C14+C15</f>
        <v>9594.2780999999995</v>
      </c>
      <c r="D4" s="6">
        <f>D5+D14+D15</f>
        <v>9232.1099999999988</v>
      </c>
      <c r="E4" s="6">
        <f>E5+E14+E15</f>
        <v>9217</v>
      </c>
      <c r="F4" s="6">
        <f>F5+F14+F15</f>
        <v>42475.278099999996</v>
      </c>
      <c r="G4" s="7">
        <f>IFERROR(C4/E4-1,"")</f>
        <v>4.093285233807098E-2</v>
      </c>
      <c r="H4" s="65">
        <f>IFERROR(C4/D4-1,"")</f>
        <v>3.922917946168325E-2</v>
      </c>
      <c r="I4" s="6">
        <v>48362.5</v>
      </c>
      <c r="J4" s="41">
        <f>IFERROR(F4/(I4),"")</f>
        <v>0.8782688674075988</v>
      </c>
      <c r="K4" s="31"/>
    </row>
    <row r="5" spans="1:11" x14ac:dyDescent="0.2">
      <c r="A5" s="42"/>
      <c r="B5" s="5" t="s">
        <v>59</v>
      </c>
      <c r="C5" s="6">
        <f>C6+C9+C12</f>
        <v>8802.09</v>
      </c>
      <c r="D5" s="6">
        <f>D6+D9+D12</f>
        <v>8285.7799999999988</v>
      </c>
      <c r="E5" s="6">
        <v>8531</v>
      </c>
      <c r="F5" s="6">
        <f>29561+C5</f>
        <v>38363.089999999997</v>
      </c>
      <c r="G5" s="7">
        <f t="shared" ref="G5:G14" si="0">IFERROR(C5/E5-1,"")</f>
        <v>3.1777048411675057E-2</v>
      </c>
      <c r="H5" s="65">
        <f t="shared" ref="H5:H14" si="1">IFERROR(C5/D5-1,"")</f>
        <v>6.2312781657249072E-2</v>
      </c>
      <c r="I5" s="6">
        <v>44393.08</v>
      </c>
      <c r="J5" s="41">
        <f t="shared" ref="J5:J15" si="2">IFERROR(F5/(I5),"")</f>
        <v>0.86416824423986793</v>
      </c>
      <c r="K5" s="31"/>
    </row>
    <row r="6" spans="1:11" x14ac:dyDescent="0.2">
      <c r="A6" s="42"/>
      <c r="B6" s="10" t="s">
        <v>13</v>
      </c>
      <c r="C6" s="6">
        <v>1396.5</v>
      </c>
      <c r="D6" s="11">
        <v>1362.78</v>
      </c>
      <c r="E6" s="11">
        <v>1353</v>
      </c>
      <c r="F6" s="6">
        <f>5413+C6</f>
        <v>6809.5</v>
      </c>
      <c r="G6" s="7">
        <f t="shared" si="0"/>
        <v>3.2150776053215147E-2</v>
      </c>
      <c r="H6" s="65">
        <f t="shared" si="1"/>
        <v>2.4743538942455956E-2</v>
      </c>
      <c r="I6" s="6">
        <v>8267</v>
      </c>
      <c r="J6" s="41">
        <f t="shared" si="2"/>
        <v>0.82369662513608322</v>
      </c>
      <c r="K6" s="31"/>
    </row>
    <row r="7" spans="1:11" x14ac:dyDescent="0.2">
      <c r="A7" s="42"/>
      <c r="B7" s="12" t="s">
        <v>57</v>
      </c>
      <c r="C7" s="13">
        <f>37707+5086</f>
        <v>42793</v>
      </c>
      <c r="D7" s="13">
        <f>35427+4245</f>
        <v>39672</v>
      </c>
      <c r="E7" s="13">
        <v>44340</v>
      </c>
      <c r="F7" s="13">
        <f>164332+C7</f>
        <v>207125</v>
      </c>
      <c r="G7" s="8">
        <f t="shared" si="0"/>
        <v>-3.4889490302210224E-2</v>
      </c>
      <c r="H7" s="65">
        <f t="shared" si="1"/>
        <v>7.8670094777172794E-2</v>
      </c>
      <c r="I7" s="13">
        <v>248353.52</v>
      </c>
      <c r="J7" s="41">
        <f t="shared" si="2"/>
        <v>0.83399260860083646</v>
      </c>
      <c r="K7" s="32"/>
    </row>
    <row r="8" spans="1:11" x14ac:dyDescent="0.2">
      <c r="A8" s="42"/>
      <c r="B8" s="12" t="s">
        <v>15</v>
      </c>
      <c r="C8" s="13">
        <f>C6/C7*10000</f>
        <v>326.33841983501981</v>
      </c>
      <c r="D8" s="13">
        <f t="shared" ref="D8:F8" si="3">D6/D7*10000</f>
        <v>343.51179673321235</v>
      </c>
      <c r="E8" s="13">
        <f t="shared" si="3"/>
        <v>305.14208389715833</v>
      </c>
      <c r="F8" s="13">
        <f t="shared" si="3"/>
        <v>328.7628243814122</v>
      </c>
      <c r="G8" s="7">
        <f t="shared" si="0"/>
        <v>6.9463823760885335E-2</v>
      </c>
      <c r="H8" s="8">
        <f t="shared" si="1"/>
        <v>-4.9993557896732765E-2</v>
      </c>
      <c r="I8" s="13">
        <f t="shared" ref="I8" si="4">I6/I7*10000</f>
        <v>332.87227014136943</v>
      </c>
      <c r="J8" s="41">
        <f t="shared" si="2"/>
        <v>0.98765458667310446</v>
      </c>
      <c r="K8" s="32"/>
    </row>
    <row r="9" spans="1:11" x14ac:dyDescent="0.2">
      <c r="A9" s="42"/>
      <c r="B9" s="10" t="s">
        <v>16</v>
      </c>
      <c r="C9" s="16">
        <v>6872.9</v>
      </c>
      <c r="D9" s="11">
        <v>6486.5</v>
      </c>
      <c r="E9" s="11">
        <v>6684</v>
      </c>
      <c r="F9" s="11">
        <f>24148+C9</f>
        <v>31020.9</v>
      </c>
      <c r="G9" s="7">
        <f t="shared" si="0"/>
        <v>2.8261520047875521E-2</v>
      </c>
      <c r="H9" s="65">
        <f t="shared" si="1"/>
        <v>5.9569875896091862E-2</v>
      </c>
      <c r="I9" s="6">
        <v>33493</v>
      </c>
      <c r="J9" s="41">
        <f t="shared" si="2"/>
        <v>0.92619054727853589</v>
      </c>
      <c r="K9" s="31"/>
    </row>
    <row r="10" spans="1:11" x14ac:dyDescent="0.2">
      <c r="A10" s="42"/>
      <c r="B10" s="12" t="s">
        <v>53</v>
      </c>
      <c r="C10" s="13">
        <v>5455</v>
      </c>
      <c r="D10" s="13">
        <v>4969</v>
      </c>
      <c r="E10" s="13">
        <v>3878</v>
      </c>
      <c r="F10" s="13">
        <f>18199+C10</f>
        <v>23654</v>
      </c>
      <c r="G10" s="7">
        <f t="shared" si="0"/>
        <v>0.40665291387313052</v>
      </c>
      <c r="H10" s="65">
        <f t="shared" si="1"/>
        <v>9.7806399678003642E-2</v>
      </c>
      <c r="I10" s="13">
        <v>23771</v>
      </c>
      <c r="J10" s="41">
        <f t="shared" si="2"/>
        <v>0.99507803626267299</v>
      </c>
      <c r="K10" s="32"/>
    </row>
    <row r="11" spans="1:11" x14ac:dyDescent="0.2">
      <c r="A11" s="42"/>
      <c r="B11" s="12" t="s">
        <v>51</v>
      </c>
      <c r="C11" s="13">
        <f>C9/C10*10000</f>
        <v>12599.266727772685</v>
      </c>
      <c r="D11" s="13">
        <f t="shared" ref="D11:F11" si="5">D9/D10*10000</f>
        <v>13053.934393238076</v>
      </c>
      <c r="E11" s="13">
        <f t="shared" si="5"/>
        <v>17235.688499226406</v>
      </c>
      <c r="F11" s="13">
        <f t="shared" si="5"/>
        <v>13114.441532087598</v>
      </c>
      <c r="G11" s="8">
        <f t="shared" si="0"/>
        <v>-0.26900125119236273</v>
      </c>
      <c r="H11" s="8">
        <f t="shared" si="1"/>
        <v>-3.4829933395475687E-2</v>
      </c>
      <c r="I11" s="13">
        <f t="shared" ref="I11" si="6">I9/I10*10000</f>
        <v>14089.857389255816</v>
      </c>
      <c r="J11" s="41">
        <f t="shared" si="2"/>
        <v>0.93077177218897766</v>
      </c>
      <c r="K11" s="32"/>
    </row>
    <row r="12" spans="1:11" x14ac:dyDescent="0.2">
      <c r="A12" s="42"/>
      <c r="B12" s="10" t="s">
        <v>48</v>
      </c>
      <c r="C12" s="11">
        <v>532.69000000000005</v>
      </c>
      <c r="D12" s="11">
        <v>436.5</v>
      </c>
      <c r="E12" s="11">
        <v>495</v>
      </c>
      <c r="F12" s="11">
        <f>1439+C12</f>
        <v>1971.69</v>
      </c>
      <c r="G12" s="7">
        <f t="shared" si="0"/>
        <v>7.6141414141414288E-2</v>
      </c>
      <c r="H12" s="65">
        <f t="shared" si="1"/>
        <v>0.22036655211912959</v>
      </c>
      <c r="I12" s="11">
        <v>2632</v>
      </c>
      <c r="J12" s="41">
        <f t="shared" si="2"/>
        <v>0.74912234042553194</v>
      </c>
      <c r="K12" s="32"/>
    </row>
    <row r="13" spans="1:11" x14ac:dyDescent="0.2">
      <c r="A13" s="42"/>
      <c r="B13" s="12" t="s">
        <v>50</v>
      </c>
      <c r="C13" s="13">
        <v>5966</v>
      </c>
      <c r="D13" s="13">
        <v>5053</v>
      </c>
      <c r="E13" s="13"/>
      <c r="F13" s="13">
        <f>18171+C13</f>
        <v>24137</v>
      </c>
      <c r="G13" s="7" t="str">
        <f t="shared" si="0"/>
        <v/>
      </c>
      <c r="H13" s="65">
        <f t="shared" si="1"/>
        <v>0.18068474173758164</v>
      </c>
      <c r="I13" s="13">
        <v>23380</v>
      </c>
      <c r="J13" s="41">
        <f t="shared" si="2"/>
        <v>1.0323781009409752</v>
      </c>
      <c r="K13" s="32"/>
    </row>
    <row r="14" spans="1:11" x14ac:dyDescent="0.2">
      <c r="A14" s="42"/>
      <c r="B14" s="63" t="s">
        <v>41</v>
      </c>
      <c r="C14" s="11">
        <f>C5*9%</f>
        <v>792.18809999999996</v>
      </c>
      <c r="D14" s="11">
        <v>740.33</v>
      </c>
      <c r="E14" s="11">
        <v>658</v>
      </c>
      <c r="F14" s="11">
        <f>2824+C14</f>
        <v>3616.1880999999998</v>
      </c>
      <c r="G14" s="7">
        <f t="shared" si="0"/>
        <v>0.20393328267477195</v>
      </c>
      <c r="H14" s="65">
        <f t="shared" si="1"/>
        <v>7.0047276214660892E-2</v>
      </c>
      <c r="I14" s="11">
        <v>3591</v>
      </c>
      <c r="J14" s="41">
        <f t="shared" si="2"/>
        <v>1.0070142300194931</v>
      </c>
      <c r="K14" s="31"/>
    </row>
    <row r="15" spans="1:11" ht="15" thickBot="1" x14ac:dyDescent="0.25">
      <c r="A15" s="44"/>
      <c r="B15" s="64" t="s">
        <v>42</v>
      </c>
      <c r="C15" s="46">
        <v>0</v>
      </c>
      <c r="D15" s="46">
        <v>206</v>
      </c>
      <c r="E15" s="46">
        <v>28</v>
      </c>
      <c r="F15" s="46">
        <f>496+C15</f>
        <v>496</v>
      </c>
      <c r="G15" s="66"/>
      <c r="H15" s="66"/>
      <c r="I15" s="46">
        <v>378</v>
      </c>
      <c r="J15" s="48">
        <f t="shared" si="2"/>
        <v>1.3121693121693121</v>
      </c>
      <c r="K15" s="31"/>
    </row>
    <row r="16" spans="1:11" ht="16.5" customHeight="1" x14ac:dyDescent="0.2">
      <c r="A16" s="56"/>
      <c r="B16" s="60" t="s">
        <v>52</v>
      </c>
      <c r="C16" s="58">
        <f t="shared" ref="C16:F16" si="7">C10/C7</f>
        <v>0.12747411959899985</v>
      </c>
      <c r="D16" s="58">
        <f t="shared" si="7"/>
        <v>0.12525206694898164</v>
      </c>
      <c r="E16" s="58">
        <f t="shared" si="7"/>
        <v>8.7460532250789355E-2</v>
      </c>
      <c r="F16" s="58">
        <f t="shared" si="7"/>
        <v>0.11420156910078455</v>
      </c>
      <c r="G16" s="58">
        <f t="shared" ref="G16:G22" si="8">IFERROR(C16/E16-1,"")</f>
        <v>0.45750450309944646</v>
      </c>
      <c r="H16" s="58">
        <f t="shared" ref="H16:H22" si="9">IFERROR(C16/D16-1,"")</f>
        <v>1.7740646554945227E-2</v>
      </c>
      <c r="I16" s="58">
        <f t="shared" ref="I16" si="10">I10/I7</f>
        <v>9.5714367164999314E-2</v>
      </c>
      <c r="J16" s="59"/>
      <c r="K16" s="50"/>
    </row>
    <row r="17" spans="1:11" x14ac:dyDescent="0.2">
      <c r="A17" s="42" t="s">
        <v>49</v>
      </c>
      <c r="B17" s="17" t="s">
        <v>22</v>
      </c>
      <c r="C17" s="14">
        <v>0.9859</v>
      </c>
      <c r="D17" s="14">
        <v>0.93440000000000001</v>
      </c>
      <c r="E17" s="14">
        <v>0.623</v>
      </c>
      <c r="F17" s="14"/>
      <c r="G17" s="14">
        <f t="shared" si="8"/>
        <v>0.58250401284109143</v>
      </c>
      <c r="H17" s="14">
        <f t="shared" si="9"/>
        <v>5.511558219178081E-2</v>
      </c>
      <c r="I17" s="20"/>
      <c r="J17" s="51"/>
      <c r="K17" s="49"/>
    </row>
    <row r="18" spans="1:11" x14ac:dyDescent="0.2">
      <c r="A18" s="42"/>
      <c r="B18" s="17" t="s">
        <v>44</v>
      </c>
      <c r="C18" s="20">
        <v>1016</v>
      </c>
      <c r="D18" s="20">
        <v>976</v>
      </c>
      <c r="E18" s="20">
        <v>2459</v>
      </c>
      <c r="F18" s="20">
        <f>3513+C18</f>
        <v>4529</v>
      </c>
      <c r="G18" s="14">
        <f t="shared" si="8"/>
        <v>-0.58682391215941432</v>
      </c>
      <c r="H18" s="14">
        <f t="shared" si="9"/>
        <v>4.0983606557376984E-2</v>
      </c>
      <c r="I18" s="20"/>
      <c r="J18" s="51"/>
      <c r="K18" s="50"/>
    </row>
    <row r="19" spans="1:11" x14ac:dyDescent="0.2">
      <c r="A19" s="42"/>
      <c r="B19" s="17" t="s">
        <v>45</v>
      </c>
      <c r="C19" s="20"/>
      <c r="D19" s="20"/>
      <c r="E19" s="20">
        <v>738</v>
      </c>
      <c r="F19" s="20"/>
      <c r="G19" s="14"/>
      <c r="H19" s="14" t="str">
        <f t="shared" si="9"/>
        <v/>
      </c>
      <c r="I19" s="20"/>
      <c r="J19" s="51"/>
      <c r="K19" s="50"/>
    </row>
    <row r="20" spans="1:11" x14ac:dyDescent="0.2">
      <c r="A20" s="42"/>
      <c r="B20" s="17" t="s">
        <v>46</v>
      </c>
      <c r="C20" s="20"/>
      <c r="D20" s="20"/>
      <c r="E20" s="20"/>
      <c r="F20" s="20"/>
      <c r="G20" s="14" t="str">
        <f t="shared" si="8"/>
        <v/>
      </c>
      <c r="H20" s="14" t="str">
        <f t="shared" si="9"/>
        <v/>
      </c>
      <c r="I20" s="20"/>
      <c r="J20" s="51"/>
      <c r="K20" s="50"/>
    </row>
    <row r="21" spans="1:11" x14ac:dyDescent="0.2">
      <c r="A21" s="42"/>
      <c r="B21" s="17" t="s">
        <v>29</v>
      </c>
      <c r="C21" s="14">
        <v>0.31940000000000002</v>
      </c>
      <c r="D21" s="14">
        <v>0.32779999999999998</v>
      </c>
      <c r="E21" s="14">
        <v>0.32900000000000001</v>
      </c>
      <c r="F21" s="14">
        <v>0.33780135604506017</v>
      </c>
      <c r="G21" s="14">
        <f t="shared" si="8"/>
        <v>-2.9179331306990908E-2</v>
      </c>
      <c r="H21" s="14">
        <f t="shared" si="9"/>
        <v>-2.5625381330079189E-2</v>
      </c>
      <c r="I21" s="14"/>
      <c r="J21" s="43"/>
      <c r="K21" s="32"/>
    </row>
    <row r="22" spans="1:11" ht="15" thickBot="1" x14ac:dyDescent="0.25">
      <c r="A22" s="44"/>
      <c r="B22" s="52" t="s">
        <v>30</v>
      </c>
      <c r="C22" s="53">
        <v>0.14649999999999999</v>
      </c>
      <c r="D22" s="53">
        <v>0.15</v>
      </c>
      <c r="E22" s="53">
        <v>0.15</v>
      </c>
      <c r="F22" s="53">
        <v>0.14592329869674817</v>
      </c>
      <c r="G22" s="53">
        <f t="shared" si="8"/>
        <v>-2.3333333333333317E-2</v>
      </c>
      <c r="H22" s="53">
        <f t="shared" si="9"/>
        <v>-2.3333333333333317E-2</v>
      </c>
      <c r="I22" s="53"/>
      <c r="J22" s="54"/>
      <c r="K22" s="32"/>
    </row>
  </sheetData>
  <mergeCells count="5">
    <mergeCell ref="A1:J1"/>
    <mergeCell ref="A2:B3"/>
    <mergeCell ref="I2:J2"/>
    <mergeCell ref="A4:A15"/>
    <mergeCell ref="A17:A2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8DE1-4229-4B8C-8218-98F43AB36C13}">
  <dimension ref="A1:J21"/>
  <sheetViews>
    <sheetView workbookViewId="0">
      <selection activeCell="B15" sqref="A15:XFD15"/>
    </sheetView>
  </sheetViews>
  <sheetFormatPr defaultRowHeight="14.25" x14ac:dyDescent="0.2"/>
  <cols>
    <col min="1" max="1" width="5.125" customWidth="1"/>
    <col min="2" max="2" width="15.75" customWidth="1"/>
  </cols>
  <sheetData>
    <row r="1" spans="1:10" ht="15" thickBot="1" x14ac:dyDescent="0.25">
      <c r="A1" s="23" t="s">
        <v>34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">
      <c r="A2" s="33" t="s">
        <v>1</v>
      </c>
      <c r="B2" s="34"/>
      <c r="C2" s="35" t="s">
        <v>35</v>
      </c>
      <c r="D2" s="35" t="s">
        <v>38</v>
      </c>
      <c r="E2" s="35" t="s">
        <v>39</v>
      </c>
      <c r="F2" s="35" t="s">
        <v>2</v>
      </c>
      <c r="G2" s="35" t="s">
        <v>3</v>
      </c>
      <c r="H2" s="36" t="s">
        <v>4</v>
      </c>
      <c r="I2" s="37"/>
      <c r="J2" s="29"/>
    </row>
    <row r="3" spans="1:10" x14ac:dyDescent="0.2">
      <c r="A3" s="38"/>
      <c r="B3" s="25"/>
      <c r="C3" s="22" t="s">
        <v>36</v>
      </c>
      <c r="D3" s="22" t="s">
        <v>37</v>
      </c>
      <c r="E3" s="22" t="s">
        <v>40</v>
      </c>
      <c r="F3" s="22" t="s">
        <v>8</v>
      </c>
      <c r="G3" s="22" t="s">
        <v>8</v>
      </c>
      <c r="H3" s="22" t="s">
        <v>9</v>
      </c>
      <c r="I3" s="39" t="s">
        <v>10</v>
      </c>
      <c r="J3" s="30"/>
    </row>
    <row r="4" spans="1:10" x14ac:dyDescent="0.2">
      <c r="A4" s="40" t="s">
        <v>43</v>
      </c>
      <c r="B4" s="5" t="s">
        <v>12</v>
      </c>
      <c r="C4" s="6"/>
      <c r="D4" s="6"/>
      <c r="E4" s="6"/>
      <c r="F4" s="7" t="str">
        <f>IFERROR(C4/E4-1,"")</f>
        <v/>
      </c>
      <c r="G4" s="8" t="str">
        <f>IFERROR(C4/D4-1,"")</f>
        <v/>
      </c>
      <c r="H4" s="6"/>
      <c r="I4" s="41" t="str">
        <f>IFERROR(H4/(W4),"")</f>
        <v/>
      </c>
      <c r="J4" s="31"/>
    </row>
    <row r="5" spans="1:10" x14ac:dyDescent="0.2">
      <c r="A5" s="42"/>
      <c r="B5" s="5" t="s">
        <v>47</v>
      </c>
      <c r="C5" s="6"/>
      <c r="D5" s="6"/>
      <c r="E5" s="6"/>
      <c r="F5" s="7"/>
      <c r="G5" s="8"/>
      <c r="H5" s="6"/>
      <c r="I5" s="41"/>
      <c r="J5" s="31"/>
    </row>
    <row r="6" spans="1:10" x14ac:dyDescent="0.2">
      <c r="A6" s="42"/>
      <c r="B6" s="10" t="s">
        <v>13</v>
      </c>
      <c r="C6" s="6"/>
      <c r="D6" s="11"/>
      <c r="E6" s="6"/>
      <c r="F6" s="7" t="str">
        <f t="shared" ref="F6:F13" si="0">IFERROR(C6/E6-1,"")</f>
        <v/>
      </c>
      <c r="G6" s="8" t="str">
        <f t="shared" ref="G6:G14" si="1">IFERROR(C6/D6-1,"")</f>
        <v/>
      </c>
      <c r="H6" s="6"/>
      <c r="I6" s="41" t="str">
        <f>IFERROR(H6/(W6),"")</f>
        <v/>
      </c>
      <c r="J6" s="31"/>
    </row>
    <row r="7" spans="1:10" x14ac:dyDescent="0.2">
      <c r="A7" s="42"/>
      <c r="B7" s="12" t="s">
        <v>14</v>
      </c>
      <c r="C7" s="13"/>
      <c r="D7" s="13"/>
      <c r="E7" s="13"/>
      <c r="F7" s="14" t="str">
        <f>IFERROR(C7/E7-1,"")</f>
        <v/>
      </c>
      <c r="G7" s="14" t="str">
        <f t="shared" si="1"/>
        <v/>
      </c>
      <c r="H7" s="13"/>
      <c r="I7" s="43"/>
      <c r="J7" s="32"/>
    </row>
    <row r="8" spans="1:10" x14ac:dyDescent="0.2">
      <c r="A8" s="42"/>
      <c r="B8" s="12" t="s">
        <v>15</v>
      </c>
      <c r="C8" s="13"/>
      <c r="D8" s="13"/>
      <c r="E8" s="13"/>
      <c r="F8" s="14" t="str">
        <f t="shared" si="0"/>
        <v/>
      </c>
      <c r="G8" s="14" t="str">
        <f t="shared" si="1"/>
        <v/>
      </c>
      <c r="H8" s="13"/>
      <c r="I8" s="43"/>
      <c r="J8" s="32"/>
    </row>
    <row r="9" spans="1:10" x14ac:dyDescent="0.2">
      <c r="A9" s="42"/>
      <c r="B9" s="10" t="s">
        <v>16</v>
      </c>
      <c r="C9" s="16"/>
      <c r="D9" s="11"/>
      <c r="E9" s="11"/>
      <c r="F9" s="7" t="str">
        <f t="shared" si="0"/>
        <v/>
      </c>
      <c r="G9" s="8" t="str">
        <f t="shared" si="1"/>
        <v/>
      </c>
      <c r="H9" s="6"/>
      <c r="I9" s="41" t="str">
        <f>IFERROR(H9/(W9),"")</f>
        <v/>
      </c>
      <c r="J9" s="31"/>
    </row>
    <row r="10" spans="1:10" x14ac:dyDescent="0.2">
      <c r="A10" s="42"/>
      <c r="B10" s="12" t="s">
        <v>50</v>
      </c>
      <c r="C10" s="13"/>
      <c r="D10" s="13"/>
      <c r="E10" s="13"/>
      <c r="F10" s="14" t="str">
        <f t="shared" si="0"/>
        <v/>
      </c>
      <c r="G10" s="14" t="str">
        <f t="shared" si="1"/>
        <v/>
      </c>
      <c r="H10" s="13"/>
      <c r="I10" s="43"/>
      <c r="J10" s="32"/>
    </row>
    <row r="11" spans="1:10" x14ac:dyDescent="0.2">
      <c r="A11" s="42"/>
      <c r="B11" s="12" t="s">
        <v>51</v>
      </c>
      <c r="C11" s="13"/>
      <c r="D11" s="13"/>
      <c r="E11" s="13"/>
      <c r="F11" s="14" t="str">
        <f t="shared" si="0"/>
        <v/>
      </c>
      <c r="G11" s="14" t="str">
        <f t="shared" si="1"/>
        <v/>
      </c>
      <c r="H11" s="13"/>
      <c r="I11" s="43"/>
      <c r="J11" s="32"/>
    </row>
    <row r="12" spans="1:10" x14ac:dyDescent="0.2">
      <c r="A12" s="42"/>
      <c r="B12" s="10" t="s">
        <v>48</v>
      </c>
      <c r="C12" s="13"/>
      <c r="D12" s="13"/>
      <c r="E12" s="13"/>
      <c r="F12" s="14"/>
      <c r="G12" s="14"/>
      <c r="H12" s="13"/>
      <c r="I12" s="43"/>
      <c r="J12" s="32"/>
    </row>
    <row r="13" spans="1:10" x14ac:dyDescent="0.2">
      <c r="A13" s="42"/>
      <c r="B13" s="10" t="s">
        <v>41</v>
      </c>
      <c r="C13" s="13"/>
      <c r="D13" s="13"/>
      <c r="E13" s="13"/>
      <c r="F13" s="7" t="str">
        <f t="shared" si="0"/>
        <v/>
      </c>
      <c r="G13" s="7" t="str">
        <f t="shared" si="1"/>
        <v/>
      </c>
      <c r="H13" s="13"/>
      <c r="I13" s="41"/>
      <c r="J13" s="31"/>
    </row>
    <row r="14" spans="1:10" ht="15" thickBot="1" x14ac:dyDescent="0.25">
      <c r="A14" s="44"/>
      <c r="B14" s="45" t="s">
        <v>42</v>
      </c>
      <c r="C14" s="46"/>
      <c r="D14" s="46"/>
      <c r="E14" s="46"/>
      <c r="F14" s="47"/>
      <c r="G14" s="47"/>
      <c r="H14" s="46"/>
      <c r="I14" s="48" t="str">
        <f>IFERROR(H14/(W14),"")</f>
        <v/>
      </c>
      <c r="J14" s="31"/>
    </row>
    <row r="15" spans="1:10" ht="16.5" customHeight="1" x14ac:dyDescent="0.2">
      <c r="A15" s="55" t="s">
        <v>49</v>
      </c>
      <c r="B15" s="60" t="s">
        <v>52</v>
      </c>
      <c r="C15" s="57"/>
      <c r="D15" s="57"/>
      <c r="E15" s="57"/>
      <c r="F15" s="58"/>
      <c r="G15" s="58"/>
      <c r="H15" s="57"/>
      <c r="I15" s="59"/>
      <c r="J15" s="50"/>
    </row>
    <row r="16" spans="1:10" ht="14.25" customHeight="1" x14ac:dyDescent="0.2">
      <c r="A16" s="42"/>
      <c r="B16" s="61" t="s">
        <v>22</v>
      </c>
      <c r="C16" s="20"/>
      <c r="D16" s="20"/>
      <c r="E16" s="20"/>
      <c r="F16" s="14"/>
      <c r="G16" s="14"/>
      <c r="H16" s="20"/>
      <c r="I16" s="51"/>
      <c r="J16" s="49"/>
    </row>
    <row r="17" spans="1:10" x14ac:dyDescent="0.2">
      <c r="A17" s="42"/>
      <c r="B17" s="61" t="s">
        <v>44</v>
      </c>
      <c r="C17" s="20"/>
      <c r="D17" s="20"/>
      <c r="E17" s="20"/>
      <c r="F17" s="14"/>
      <c r="G17" s="14"/>
      <c r="H17" s="20"/>
      <c r="I17" s="51"/>
      <c r="J17" s="50"/>
    </row>
    <row r="18" spans="1:10" x14ac:dyDescent="0.2">
      <c r="A18" s="42"/>
      <c r="B18" s="61" t="s">
        <v>45</v>
      </c>
      <c r="C18" s="20"/>
      <c r="D18" s="20"/>
      <c r="E18" s="20"/>
      <c r="F18" s="14"/>
      <c r="G18" s="14"/>
      <c r="H18" s="20"/>
      <c r="I18" s="51"/>
      <c r="J18" s="50"/>
    </row>
    <row r="19" spans="1:10" x14ac:dyDescent="0.2">
      <c r="A19" s="42"/>
      <c r="B19" s="61" t="s">
        <v>46</v>
      </c>
      <c r="C19" s="20"/>
      <c r="D19" s="20"/>
      <c r="E19" s="20"/>
      <c r="F19" s="14"/>
      <c r="G19" s="14"/>
      <c r="H19" s="20"/>
      <c r="I19" s="51"/>
      <c r="J19" s="50"/>
    </row>
    <row r="20" spans="1:10" x14ac:dyDescent="0.2">
      <c r="A20" s="42"/>
      <c r="B20" s="61" t="s">
        <v>29</v>
      </c>
      <c r="C20" s="14"/>
      <c r="D20" s="14"/>
      <c r="E20" s="14"/>
      <c r="F20" s="14"/>
      <c r="G20" s="14"/>
      <c r="H20" s="14"/>
      <c r="I20" s="43"/>
      <c r="J20" s="32"/>
    </row>
    <row r="21" spans="1:10" ht="15" thickBot="1" x14ac:dyDescent="0.25">
      <c r="A21" s="44"/>
      <c r="B21" s="62" t="s">
        <v>30</v>
      </c>
      <c r="C21" s="53"/>
      <c r="D21" s="53"/>
      <c r="E21" s="53"/>
      <c r="F21" s="53"/>
      <c r="G21" s="53"/>
      <c r="H21" s="53"/>
      <c r="I21" s="54"/>
      <c r="J21" s="32"/>
    </row>
  </sheetData>
  <mergeCells count="5">
    <mergeCell ref="A1:J1"/>
    <mergeCell ref="A2:B3"/>
    <mergeCell ref="H2:I2"/>
    <mergeCell ref="A4:A14"/>
    <mergeCell ref="A15:A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业绩快报（月度）</vt:lpstr>
      <vt:lpstr>业绩快报（周）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潘龙花</cp:lastModifiedBy>
  <dcterms:created xsi:type="dcterms:W3CDTF">2023-06-01T04:45:08Z</dcterms:created>
  <dcterms:modified xsi:type="dcterms:W3CDTF">2023-06-02T02:39:41Z</dcterms:modified>
</cp:coreProperties>
</file>