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tabRatio="845" activeTab="1"/>
  </bookViews>
  <sheets>
    <sheet name="Long section Sunakur Khal" sheetId="16" r:id="rId1"/>
    <sheet name="Outfall khal" sheetId="15" r:id="rId2"/>
    <sheet name="Sunakur khal" sheetId="14" r:id="rId3"/>
    <sheet name="Abstract of earth" sheetId="1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9" i="14" l="1"/>
  <c r="I340" i="14" s="1"/>
  <c r="I341" i="14" s="1"/>
  <c r="J340" i="14"/>
  <c r="J341" i="14"/>
  <c r="J325" i="14"/>
  <c r="J324" i="14"/>
  <c r="I323" i="14"/>
  <c r="I324" i="14" s="1"/>
  <c r="I325" i="14" s="1"/>
  <c r="I307" i="14"/>
  <c r="I308" i="14" s="1"/>
  <c r="I309" i="14" s="1"/>
  <c r="J308" i="14"/>
  <c r="J309" i="14"/>
  <c r="I290" i="14"/>
  <c r="I291" i="14" s="1"/>
  <c r="I292" i="14" s="1"/>
  <c r="J291" i="14"/>
  <c r="J292" i="14"/>
  <c r="J270" i="14"/>
  <c r="J269" i="14"/>
  <c r="I268" i="14"/>
  <c r="I269" i="14" s="1"/>
  <c r="I270" i="14" s="1"/>
  <c r="J250" i="14"/>
  <c r="J249" i="14"/>
  <c r="I248" i="14"/>
  <c r="I249" i="14" s="1"/>
  <c r="I250" i="14" s="1"/>
  <c r="J239" i="14"/>
  <c r="J238" i="14"/>
  <c r="I237" i="14"/>
  <c r="I238" i="14" s="1"/>
  <c r="I239" i="14" s="1"/>
  <c r="J225" i="14"/>
  <c r="J224" i="14"/>
  <c r="I223" i="14"/>
  <c r="I224" i="14" s="1"/>
  <c r="I225" i="14" s="1"/>
  <c r="J209" i="14"/>
  <c r="J208" i="14"/>
  <c r="I207" i="14"/>
  <c r="I208" i="14" s="1"/>
  <c r="I209" i="14" s="1"/>
  <c r="J193" i="14"/>
  <c r="J192" i="14"/>
  <c r="I191" i="14"/>
  <c r="I192" i="14" s="1"/>
  <c r="I193" i="14" s="1"/>
  <c r="J180" i="14"/>
  <c r="J179" i="14"/>
  <c r="I178" i="14"/>
  <c r="I179" i="14" s="1"/>
  <c r="I180" i="14" s="1"/>
  <c r="J167" i="14"/>
  <c r="I166" i="14"/>
  <c r="I167" i="14" s="1"/>
  <c r="J152" i="14"/>
  <c r="J151" i="14"/>
  <c r="I150" i="14"/>
  <c r="I151" i="14" s="1"/>
  <c r="I152" i="14" s="1"/>
  <c r="J130" i="14"/>
  <c r="J129" i="14"/>
  <c r="I128" i="14"/>
  <c r="I129" i="14" s="1"/>
  <c r="I130" i="14" s="1"/>
  <c r="K121" i="14"/>
  <c r="L121" i="14"/>
  <c r="J116" i="14"/>
  <c r="J115" i="14"/>
  <c r="I114" i="14"/>
  <c r="I115" i="14" s="1"/>
  <c r="I116" i="14" s="1"/>
  <c r="K99" i="14"/>
  <c r="L99" i="14"/>
  <c r="K100" i="14"/>
  <c r="L100" i="14"/>
  <c r="J94" i="14"/>
  <c r="J93" i="14"/>
  <c r="I92" i="14"/>
  <c r="I93" i="14" s="1"/>
  <c r="I94" i="14" s="1"/>
  <c r="K97" i="14"/>
  <c r="L97" i="14"/>
  <c r="K98" i="14"/>
  <c r="L98" i="14"/>
  <c r="J56" i="14"/>
  <c r="J55" i="14"/>
  <c r="I54" i="14"/>
  <c r="I55" i="14" s="1"/>
  <c r="I56" i="14" s="1"/>
  <c r="J32" i="14"/>
  <c r="J31" i="14"/>
  <c r="I30" i="14"/>
  <c r="I31" i="14" s="1"/>
  <c r="I32" i="14" s="1"/>
  <c r="K18" i="14"/>
  <c r="L18" i="14"/>
  <c r="J12" i="14"/>
  <c r="J11" i="14"/>
  <c r="I10" i="14"/>
  <c r="I11" i="14" s="1"/>
  <c r="I12" i="14" s="1"/>
  <c r="K16" i="14"/>
  <c r="L16" i="14"/>
  <c r="K17" i="14"/>
  <c r="L17" i="14"/>
  <c r="J82" i="14"/>
  <c r="J81" i="14"/>
  <c r="I80" i="14"/>
  <c r="I81" i="14" s="1"/>
  <c r="I82" i="14" s="1"/>
  <c r="K59" i="14"/>
  <c r="L59" i="14"/>
  <c r="K60" i="14"/>
  <c r="L60" i="14"/>
  <c r="K61" i="14"/>
  <c r="L61" i="14"/>
  <c r="M27" i="13"/>
  <c r="I251" i="14" l="1"/>
  <c r="I293" i="14"/>
  <c r="I326" i="14"/>
  <c r="I342" i="14"/>
  <c r="I271" i="14"/>
  <c r="I310" i="14"/>
  <c r="I13" i="14"/>
  <c r="I57" i="14"/>
  <c r="I131" i="14"/>
  <c r="I240" i="14"/>
  <c r="I33" i="14"/>
  <c r="I117" i="14"/>
  <c r="I181" i="14"/>
  <c r="M61" i="14"/>
  <c r="I95" i="14"/>
  <c r="I194" i="14"/>
  <c r="M60" i="14"/>
  <c r="M99" i="14"/>
  <c r="M16" i="14"/>
  <c r="M100" i="14"/>
  <c r="M59" i="14"/>
  <c r="M18" i="14"/>
  <c r="M121" i="14"/>
  <c r="I153" i="14"/>
  <c r="M97" i="14"/>
  <c r="M98" i="14"/>
  <c r="I83" i="14"/>
  <c r="M17" i="14"/>
  <c r="E57" i="14"/>
  <c r="F57" i="14"/>
  <c r="E58" i="14"/>
  <c r="F58" i="14"/>
  <c r="E59" i="14"/>
  <c r="F59" i="14"/>
  <c r="E60" i="14"/>
  <c r="F60" i="14"/>
  <c r="E61" i="14"/>
  <c r="F61" i="14"/>
  <c r="G61" i="14" l="1"/>
  <c r="G57" i="14"/>
  <c r="G60" i="14"/>
  <c r="G59" i="14"/>
  <c r="G58" i="14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198" i="14"/>
  <c r="F198" i="14"/>
  <c r="E199" i="14"/>
  <c r="F199" i="14"/>
  <c r="E200" i="14"/>
  <c r="F200" i="14"/>
  <c r="E201" i="14"/>
  <c r="F201" i="14"/>
  <c r="E202" i="14"/>
  <c r="F202" i="14"/>
  <c r="E203" i="14"/>
  <c r="F203" i="14"/>
  <c r="E204" i="14"/>
  <c r="F204" i="14"/>
  <c r="E205" i="14"/>
  <c r="F205" i="14"/>
  <c r="K205" i="14"/>
  <c r="E206" i="14"/>
  <c r="F206" i="14"/>
  <c r="K207" i="14"/>
  <c r="E207" i="14"/>
  <c r="F207" i="14"/>
  <c r="E208" i="14"/>
  <c r="F208" i="14"/>
  <c r="L208" i="14"/>
  <c r="K208" i="14"/>
  <c r="E209" i="14"/>
  <c r="F209" i="14"/>
  <c r="L167" i="14"/>
  <c r="L80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B25" i="13"/>
  <c r="B24" i="13"/>
  <c r="B23" i="13"/>
  <c r="B22" i="13"/>
  <c r="B21" i="13"/>
  <c r="B20" i="13"/>
  <c r="B19" i="13"/>
  <c r="B18" i="13"/>
  <c r="B16" i="13"/>
  <c r="B15" i="13"/>
  <c r="B14" i="13"/>
  <c r="B13" i="13"/>
  <c r="B11" i="13"/>
  <c r="B12" i="13"/>
  <c r="B10" i="13"/>
  <c r="B9" i="13"/>
  <c r="B8" i="13"/>
  <c r="B7" i="13"/>
  <c r="B6" i="13"/>
  <c r="B5" i="13"/>
  <c r="L344" i="14"/>
  <c r="K335" i="14"/>
  <c r="L335" i="14"/>
  <c r="K344" i="14"/>
  <c r="L347" i="14"/>
  <c r="K347" i="14"/>
  <c r="K346" i="14"/>
  <c r="F344" i="14"/>
  <c r="E344" i="14"/>
  <c r="F343" i="14"/>
  <c r="E343" i="14"/>
  <c r="K342" i="14"/>
  <c r="F342" i="14"/>
  <c r="E342" i="14"/>
  <c r="K341" i="14"/>
  <c r="F341" i="14"/>
  <c r="E341" i="14"/>
  <c r="L340" i="14"/>
  <c r="K340" i="14"/>
  <c r="F340" i="14"/>
  <c r="E340" i="14"/>
  <c r="L339" i="14"/>
  <c r="K339" i="14"/>
  <c r="F339" i="14"/>
  <c r="E339" i="14"/>
  <c r="L338" i="14"/>
  <c r="K338" i="14"/>
  <c r="F338" i="14"/>
  <c r="E338" i="14"/>
  <c r="L337" i="14"/>
  <c r="K337" i="14"/>
  <c r="F337" i="14"/>
  <c r="E337" i="14"/>
  <c r="L336" i="14"/>
  <c r="K336" i="14"/>
  <c r="F336" i="14"/>
  <c r="E336" i="14"/>
  <c r="F335" i="14"/>
  <c r="E335" i="14"/>
  <c r="F334" i="14"/>
  <c r="E334" i="14"/>
  <c r="F333" i="14"/>
  <c r="E333" i="14"/>
  <c r="F332" i="14"/>
  <c r="E332" i="14"/>
  <c r="F331" i="14"/>
  <c r="E331" i="14"/>
  <c r="F327" i="14"/>
  <c r="E327" i="14"/>
  <c r="K326" i="14"/>
  <c r="F326" i="14"/>
  <c r="E326" i="14"/>
  <c r="L325" i="14"/>
  <c r="K325" i="14"/>
  <c r="F325" i="14"/>
  <c r="E325" i="14"/>
  <c r="L324" i="14"/>
  <c r="K324" i="14"/>
  <c r="F324" i="14"/>
  <c r="E324" i="14"/>
  <c r="L323" i="14"/>
  <c r="K323" i="14"/>
  <c r="F323" i="14"/>
  <c r="E323" i="14"/>
  <c r="L322" i="14"/>
  <c r="K322" i="14"/>
  <c r="F322" i="14"/>
  <c r="E322" i="14"/>
  <c r="L321" i="14"/>
  <c r="K321" i="14"/>
  <c r="F321" i="14"/>
  <c r="E321" i="14"/>
  <c r="F320" i="14"/>
  <c r="E320" i="14"/>
  <c r="F319" i="14"/>
  <c r="E319" i="14"/>
  <c r="F318" i="14"/>
  <c r="E318" i="14"/>
  <c r="F317" i="14"/>
  <c r="E317" i="14"/>
  <c r="F316" i="14"/>
  <c r="E316" i="14"/>
  <c r="K312" i="14"/>
  <c r="F312" i="14"/>
  <c r="E312" i="14"/>
  <c r="K311" i="14"/>
  <c r="F311" i="14"/>
  <c r="E311" i="14"/>
  <c r="L310" i="14"/>
  <c r="K310" i="14"/>
  <c r="F310" i="14"/>
  <c r="E310" i="14"/>
  <c r="L309" i="14"/>
  <c r="K309" i="14"/>
  <c r="F309" i="14"/>
  <c r="E309" i="14"/>
  <c r="L308" i="14"/>
  <c r="K308" i="14"/>
  <c r="F308" i="14"/>
  <c r="E308" i="14"/>
  <c r="L307" i="14"/>
  <c r="K307" i="14"/>
  <c r="F307" i="14"/>
  <c r="E307" i="14"/>
  <c r="L306" i="14"/>
  <c r="K306" i="14"/>
  <c r="F306" i="14"/>
  <c r="E306" i="14"/>
  <c r="L305" i="14"/>
  <c r="K305" i="14"/>
  <c r="F305" i="14"/>
  <c r="E305" i="14"/>
  <c r="F304" i="14"/>
  <c r="E304" i="14"/>
  <c r="F303" i="14"/>
  <c r="E303" i="14"/>
  <c r="F302" i="14"/>
  <c r="E302" i="14"/>
  <c r="F301" i="14"/>
  <c r="E301" i="14"/>
  <c r="G23" i="13"/>
  <c r="K287" i="14"/>
  <c r="L287" i="14"/>
  <c r="F297" i="14"/>
  <c r="E297" i="14"/>
  <c r="F296" i="14"/>
  <c r="E296" i="14"/>
  <c r="F295" i="14"/>
  <c r="E295" i="14"/>
  <c r="K294" i="14"/>
  <c r="F294" i="14"/>
  <c r="E294" i="14"/>
  <c r="L293" i="14"/>
  <c r="K293" i="14"/>
  <c r="F293" i="14"/>
  <c r="E293" i="14"/>
  <c r="L292" i="14"/>
  <c r="K292" i="14"/>
  <c r="F292" i="14"/>
  <c r="E292" i="14"/>
  <c r="L291" i="14"/>
  <c r="K291" i="14"/>
  <c r="F291" i="14"/>
  <c r="E291" i="14"/>
  <c r="L290" i="14"/>
  <c r="K290" i="14"/>
  <c r="F290" i="14"/>
  <c r="E290" i="14"/>
  <c r="L289" i="14"/>
  <c r="K289" i="14"/>
  <c r="F289" i="14"/>
  <c r="E289" i="14"/>
  <c r="L288" i="14"/>
  <c r="K288" i="14"/>
  <c r="F288" i="14"/>
  <c r="E288" i="14"/>
  <c r="F287" i="14"/>
  <c r="E287" i="14"/>
  <c r="F286" i="14"/>
  <c r="E286" i="14"/>
  <c r="F285" i="14"/>
  <c r="E285" i="14"/>
  <c r="F284" i="14"/>
  <c r="E284" i="14"/>
  <c r="F272" i="14"/>
  <c r="E272" i="14"/>
  <c r="K271" i="14"/>
  <c r="F271" i="14"/>
  <c r="E271" i="14"/>
  <c r="L270" i="14"/>
  <c r="K270" i="14"/>
  <c r="F270" i="14"/>
  <c r="E270" i="14"/>
  <c r="L269" i="14"/>
  <c r="K269" i="14"/>
  <c r="F269" i="14"/>
  <c r="E269" i="14"/>
  <c r="L268" i="14"/>
  <c r="K268" i="14"/>
  <c r="F268" i="14"/>
  <c r="E268" i="14"/>
  <c r="L267" i="14"/>
  <c r="K267" i="14"/>
  <c r="F267" i="14"/>
  <c r="E267" i="14"/>
  <c r="L266" i="14"/>
  <c r="K266" i="14"/>
  <c r="F266" i="14"/>
  <c r="E266" i="14"/>
  <c r="F265" i="14"/>
  <c r="E265" i="14"/>
  <c r="F264" i="14"/>
  <c r="E264" i="14"/>
  <c r="F263" i="14"/>
  <c r="E263" i="14"/>
  <c r="F262" i="14"/>
  <c r="E262" i="14"/>
  <c r="F261" i="14"/>
  <c r="E261" i="14"/>
  <c r="K246" i="14"/>
  <c r="L246" i="14"/>
  <c r="K247" i="14"/>
  <c r="L247" i="14"/>
  <c r="K248" i="14"/>
  <c r="L248" i="14"/>
  <c r="K249" i="14"/>
  <c r="L249" i="14"/>
  <c r="K250" i="14"/>
  <c r="L250" i="14"/>
  <c r="K251" i="14"/>
  <c r="L251" i="14"/>
  <c r="K252" i="14"/>
  <c r="L252" i="14"/>
  <c r="K253" i="14"/>
  <c r="L253" i="14"/>
  <c r="F256" i="14"/>
  <c r="E256" i="14"/>
  <c r="F255" i="14"/>
  <c r="E255" i="14"/>
  <c r="F254" i="14"/>
  <c r="E254" i="14"/>
  <c r="F253" i="14"/>
  <c r="E253" i="14"/>
  <c r="F252" i="14"/>
  <c r="E252" i="14"/>
  <c r="F251" i="14"/>
  <c r="E251" i="14"/>
  <c r="F250" i="14"/>
  <c r="E250" i="14"/>
  <c r="F249" i="14"/>
  <c r="E249" i="14"/>
  <c r="F248" i="14"/>
  <c r="E248" i="14"/>
  <c r="F247" i="14"/>
  <c r="E247" i="14"/>
  <c r="F246" i="14"/>
  <c r="E246" i="14"/>
  <c r="F245" i="14"/>
  <c r="E245" i="14"/>
  <c r="F240" i="14"/>
  <c r="E240" i="14"/>
  <c r="F239" i="14"/>
  <c r="E239" i="14"/>
  <c r="F238" i="14"/>
  <c r="E238" i="14"/>
  <c r="K237" i="14"/>
  <c r="F237" i="14"/>
  <c r="E237" i="14"/>
  <c r="F236" i="14"/>
  <c r="E236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5" i="14"/>
  <c r="E225" i="14"/>
  <c r="K225" i="14"/>
  <c r="F224" i="14"/>
  <c r="E224" i="14"/>
  <c r="F223" i="14"/>
  <c r="E223" i="14"/>
  <c r="K222" i="14"/>
  <c r="F222" i="14"/>
  <c r="E222" i="14"/>
  <c r="K221" i="14"/>
  <c r="F221" i="14"/>
  <c r="E221" i="14"/>
  <c r="F220" i="14"/>
  <c r="E220" i="14"/>
  <c r="F219" i="14"/>
  <c r="E219" i="14"/>
  <c r="F218" i="14"/>
  <c r="E218" i="14"/>
  <c r="F217" i="14"/>
  <c r="E217" i="14"/>
  <c r="F216" i="14"/>
  <c r="E216" i="14"/>
  <c r="F215" i="14"/>
  <c r="E215" i="14"/>
  <c r="F214" i="14"/>
  <c r="E214" i="14"/>
  <c r="K195" i="14"/>
  <c r="F195" i="14"/>
  <c r="E195" i="14"/>
  <c r="F194" i="14"/>
  <c r="E194" i="14"/>
  <c r="K194" i="14"/>
  <c r="L194" i="14"/>
  <c r="F193" i="14"/>
  <c r="E193" i="14"/>
  <c r="K192" i="14"/>
  <c r="F192" i="14"/>
  <c r="E192" i="14"/>
  <c r="L191" i="14"/>
  <c r="K191" i="14"/>
  <c r="F191" i="14"/>
  <c r="E191" i="14"/>
  <c r="F190" i="14"/>
  <c r="E190" i="14"/>
  <c r="F189" i="14"/>
  <c r="E189" i="14"/>
  <c r="F188" i="14"/>
  <c r="E188" i="14"/>
  <c r="F187" i="14"/>
  <c r="E187" i="14"/>
  <c r="F186" i="14"/>
  <c r="E186" i="14"/>
  <c r="F185" i="14"/>
  <c r="E185" i="14"/>
  <c r="K177" i="14"/>
  <c r="L177" i="14"/>
  <c r="K178" i="14"/>
  <c r="L181" i="14"/>
  <c r="F181" i="14"/>
  <c r="E181" i="14"/>
  <c r="F180" i="14"/>
  <c r="E180" i="14"/>
  <c r="K179" i="14"/>
  <c r="L180" i="14"/>
  <c r="F179" i="14"/>
  <c r="E179" i="14"/>
  <c r="F178" i="14"/>
  <c r="E178" i="14"/>
  <c r="F177" i="14"/>
  <c r="E177" i="14"/>
  <c r="F176" i="14"/>
  <c r="E176" i="14"/>
  <c r="F175" i="14"/>
  <c r="E175" i="14"/>
  <c r="F174" i="14"/>
  <c r="E174" i="14"/>
  <c r="F173" i="14"/>
  <c r="E173" i="14"/>
  <c r="F172" i="14"/>
  <c r="E172" i="14"/>
  <c r="F171" i="14"/>
  <c r="E171" i="14"/>
  <c r="F167" i="14"/>
  <c r="E167" i="14"/>
  <c r="K167" i="14"/>
  <c r="F166" i="14"/>
  <c r="E166" i="14"/>
  <c r="K165" i="14"/>
  <c r="F165" i="14"/>
  <c r="E165" i="14"/>
  <c r="F164" i="14"/>
  <c r="E164" i="14"/>
  <c r="F163" i="14"/>
  <c r="E163" i="14"/>
  <c r="F162" i="14"/>
  <c r="E162" i="14"/>
  <c r="F161" i="14"/>
  <c r="E161" i="14"/>
  <c r="F160" i="14"/>
  <c r="E160" i="14"/>
  <c r="F159" i="14"/>
  <c r="E159" i="14"/>
  <c r="F158" i="14"/>
  <c r="E158" i="14"/>
  <c r="L151" i="14"/>
  <c r="K154" i="14"/>
  <c r="F154" i="14"/>
  <c r="E154" i="14"/>
  <c r="F153" i="14"/>
  <c r="E153" i="14"/>
  <c r="K152" i="14"/>
  <c r="F152" i="14"/>
  <c r="E152" i="14"/>
  <c r="F151" i="14"/>
  <c r="E151" i="14"/>
  <c r="K151" i="14"/>
  <c r="F150" i="14"/>
  <c r="E150" i="14"/>
  <c r="K149" i="14"/>
  <c r="F149" i="14"/>
  <c r="E149" i="14"/>
  <c r="L148" i="14"/>
  <c r="K148" i="14"/>
  <c r="F148" i="14"/>
  <c r="E148" i="14"/>
  <c r="F147" i="14"/>
  <c r="E147" i="14"/>
  <c r="F146" i="14"/>
  <c r="E146" i="14"/>
  <c r="F145" i="14"/>
  <c r="E145" i="14"/>
  <c r="F144" i="14"/>
  <c r="E144" i="14"/>
  <c r="F143" i="14"/>
  <c r="E143" i="14"/>
  <c r="F142" i="14"/>
  <c r="E142" i="14"/>
  <c r="K125" i="14"/>
  <c r="L125" i="14"/>
  <c r="F138" i="14"/>
  <c r="E138" i="14"/>
  <c r="F137" i="14"/>
  <c r="E137" i="14"/>
  <c r="F136" i="14"/>
  <c r="E136" i="14"/>
  <c r="F135" i="14"/>
  <c r="E135" i="14"/>
  <c r="F134" i="14"/>
  <c r="E134" i="14"/>
  <c r="K133" i="14"/>
  <c r="L134" i="14"/>
  <c r="F133" i="14"/>
  <c r="E133" i="14"/>
  <c r="K132" i="14"/>
  <c r="F132" i="14"/>
  <c r="E132" i="14"/>
  <c r="L131" i="14"/>
  <c r="K131" i="14"/>
  <c r="F131" i="14"/>
  <c r="E131" i="14"/>
  <c r="L130" i="14"/>
  <c r="K130" i="14"/>
  <c r="F130" i="14"/>
  <c r="E130" i="14"/>
  <c r="L129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F125" i="14"/>
  <c r="E125" i="14"/>
  <c r="F121" i="14"/>
  <c r="E121" i="14"/>
  <c r="L120" i="14"/>
  <c r="K120" i="14"/>
  <c r="F120" i="14"/>
  <c r="E120" i="14"/>
  <c r="L119" i="14"/>
  <c r="K119" i="14"/>
  <c r="F119" i="14"/>
  <c r="E119" i="14"/>
  <c r="K118" i="14"/>
  <c r="F118" i="14"/>
  <c r="E118" i="14"/>
  <c r="F117" i="14"/>
  <c r="E117" i="14"/>
  <c r="K116" i="14"/>
  <c r="F116" i="14"/>
  <c r="E116" i="14"/>
  <c r="F115" i="14"/>
  <c r="E115" i="14"/>
  <c r="K115" i="14"/>
  <c r="F114" i="14"/>
  <c r="E114" i="14"/>
  <c r="K113" i="14"/>
  <c r="F113" i="14"/>
  <c r="E113" i="14"/>
  <c r="L112" i="14"/>
  <c r="K112" i="14"/>
  <c r="F112" i="14"/>
  <c r="E112" i="14"/>
  <c r="L111" i="14"/>
  <c r="K111" i="14"/>
  <c r="F111" i="14"/>
  <c r="E111" i="14"/>
  <c r="L110" i="14"/>
  <c r="K110" i="14"/>
  <c r="F110" i="14"/>
  <c r="E110" i="14"/>
  <c r="F109" i="14"/>
  <c r="E109" i="14"/>
  <c r="F108" i="14"/>
  <c r="E108" i="14"/>
  <c r="F107" i="14"/>
  <c r="E107" i="14"/>
  <c r="F106" i="14"/>
  <c r="E106" i="14"/>
  <c r="K89" i="14"/>
  <c r="L89" i="14"/>
  <c r="K90" i="14"/>
  <c r="L90" i="14"/>
  <c r="K91" i="14"/>
  <c r="L91" i="14"/>
  <c r="F102" i="14"/>
  <c r="E102" i="14"/>
  <c r="F101" i="14"/>
  <c r="E101" i="14"/>
  <c r="F100" i="14"/>
  <c r="E100" i="14"/>
  <c r="F99" i="14"/>
  <c r="E99" i="14"/>
  <c r="F98" i="14"/>
  <c r="E98" i="14"/>
  <c r="F97" i="14"/>
  <c r="E97" i="14"/>
  <c r="K96" i="14"/>
  <c r="F96" i="14"/>
  <c r="E96" i="14"/>
  <c r="L95" i="14"/>
  <c r="K95" i="14"/>
  <c r="F95" i="14"/>
  <c r="E95" i="14"/>
  <c r="L94" i="14"/>
  <c r="K94" i="14"/>
  <c r="F94" i="14"/>
  <c r="E94" i="14"/>
  <c r="L93" i="14"/>
  <c r="K93" i="14"/>
  <c r="F93" i="14"/>
  <c r="E93" i="14"/>
  <c r="L92" i="14"/>
  <c r="K92" i="14"/>
  <c r="F92" i="14"/>
  <c r="E92" i="14"/>
  <c r="F91" i="14"/>
  <c r="E91" i="14"/>
  <c r="F90" i="14"/>
  <c r="E90" i="14"/>
  <c r="F89" i="14"/>
  <c r="E89" i="14"/>
  <c r="L85" i="14"/>
  <c r="K85" i="14"/>
  <c r="F85" i="14"/>
  <c r="E85" i="14"/>
  <c r="L84" i="14"/>
  <c r="K84" i="14"/>
  <c r="F84" i="14"/>
  <c r="E84" i="14"/>
  <c r="K83" i="14"/>
  <c r="F83" i="14"/>
  <c r="E83" i="14"/>
  <c r="F82" i="14"/>
  <c r="E82" i="14"/>
  <c r="K81" i="14"/>
  <c r="L81" i="14"/>
  <c r="F81" i="14"/>
  <c r="E81" i="14"/>
  <c r="F80" i="14"/>
  <c r="E80" i="14"/>
  <c r="K80" i="14"/>
  <c r="F79" i="14"/>
  <c r="E79" i="14"/>
  <c r="K78" i="14"/>
  <c r="F78" i="14"/>
  <c r="E78" i="14"/>
  <c r="L77" i="14"/>
  <c r="K77" i="14"/>
  <c r="F77" i="14"/>
  <c r="E77" i="14"/>
  <c r="F76" i="14"/>
  <c r="E76" i="14"/>
  <c r="F75" i="14"/>
  <c r="E75" i="14"/>
  <c r="F74" i="14"/>
  <c r="E74" i="14"/>
  <c r="F73" i="14"/>
  <c r="E73" i="14"/>
  <c r="F72" i="14"/>
  <c r="E72" i="14"/>
  <c r="F71" i="14"/>
  <c r="E71" i="14"/>
  <c r="L58" i="14"/>
  <c r="K58" i="14"/>
  <c r="K57" i="14"/>
  <c r="F56" i="14"/>
  <c r="E56" i="14"/>
  <c r="K56" i="14"/>
  <c r="F55" i="14"/>
  <c r="E55" i="14"/>
  <c r="F54" i="14"/>
  <c r="E54" i="14"/>
  <c r="K53" i="14"/>
  <c r="F53" i="14"/>
  <c r="E53" i="14"/>
  <c r="K52" i="14"/>
  <c r="F52" i="14"/>
  <c r="E52" i="14"/>
  <c r="L51" i="14"/>
  <c r="K51" i="14"/>
  <c r="F51" i="14"/>
  <c r="E51" i="14"/>
  <c r="F50" i="14"/>
  <c r="E50" i="14"/>
  <c r="F49" i="14"/>
  <c r="E49" i="14"/>
  <c r="F48" i="14"/>
  <c r="E48" i="14"/>
  <c r="F47" i="14"/>
  <c r="E47" i="14"/>
  <c r="F46" i="14"/>
  <c r="E46" i="14"/>
  <c r="F45" i="14"/>
  <c r="E45" i="14"/>
  <c r="E23" i="14"/>
  <c r="F23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L37" i="14"/>
  <c r="K37" i="14"/>
  <c r="F37" i="14"/>
  <c r="E37" i="14"/>
  <c r="L36" i="14"/>
  <c r="K36" i="14"/>
  <c r="F36" i="14"/>
  <c r="E36" i="14"/>
  <c r="K35" i="14"/>
  <c r="F35" i="14"/>
  <c r="E35" i="14"/>
  <c r="F34" i="14"/>
  <c r="E34" i="14"/>
  <c r="K34" i="14"/>
  <c r="F33" i="14"/>
  <c r="E33" i="14"/>
  <c r="F32" i="14"/>
  <c r="E32" i="14"/>
  <c r="K31" i="14"/>
  <c r="L32" i="14"/>
  <c r="F31" i="14"/>
  <c r="E31" i="14"/>
  <c r="K30" i="14"/>
  <c r="F30" i="14"/>
  <c r="E30" i="14"/>
  <c r="L29" i="14"/>
  <c r="K29" i="14"/>
  <c r="F29" i="14"/>
  <c r="E29" i="14"/>
  <c r="L28" i="14"/>
  <c r="K28" i="14"/>
  <c r="F28" i="14"/>
  <c r="E28" i="14"/>
  <c r="L27" i="14"/>
  <c r="K27" i="14"/>
  <c r="F27" i="14"/>
  <c r="E27" i="14"/>
  <c r="L26" i="14"/>
  <c r="K26" i="14"/>
  <c r="F26" i="14"/>
  <c r="E26" i="14"/>
  <c r="L25" i="14"/>
  <c r="K25" i="14"/>
  <c r="F25" i="14"/>
  <c r="E25" i="14"/>
  <c r="L24" i="14"/>
  <c r="K24" i="14"/>
  <c r="F24" i="14"/>
  <c r="E24" i="14"/>
  <c r="K7" i="14"/>
  <c r="L7" i="14"/>
  <c r="K8" i="14"/>
  <c r="L8" i="14"/>
  <c r="K9" i="14"/>
  <c r="L9" i="14"/>
  <c r="L205" i="14" l="1"/>
  <c r="M205" i="14" s="1"/>
  <c r="P42" i="14"/>
  <c r="G198" i="14"/>
  <c r="L114" i="14"/>
  <c r="G6" i="13"/>
  <c r="M208" i="14"/>
  <c r="G199" i="14"/>
  <c r="K343" i="14"/>
  <c r="K209" i="14"/>
  <c r="L207" i="14"/>
  <c r="M207" i="14" s="1"/>
  <c r="G5" i="13"/>
  <c r="K345" i="14"/>
  <c r="L206" i="14"/>
  <c r="K206" i="14"/>
  <c r="G208" i="14"/>
  <c r="G204" i="14"/>
  <c r="G201" i="14"/>
  <c r="E10" i="13"/>
  <c r="L11" i="15"/>
  <c r="L8" i="15"/>
  <c r="L10" i="15"/>
  <c r="L12" i="15"/>
  <c r="F8" i="15"/>
  <c r="F17" i="15"/>
  <c r="F7" i="15"/>
  <c r="J16" i="15"/>
  <c r="L16" i="15" s="1"/>
  <c r="L7" i="15"/>
  <c r="H13" i="15"/>
  <c r="K13" i="15" s="1"/>
  <c r="L13" i="15" s="1"/>
  <c r="H17" i="15"/>
  <c r="K17" i="15" s="1"/>
  <c r="L17" i="15" s="1"/>
  <c r="F16" i="15"/>
  <c r="F12" i="15"/>
  <c r="F11" i="15"/>
  <c r="F9" i="15"/>
  <c r="F18" i="15"/>
  <c r="F13" i="15"/>
  <c r="F10" i="15"/>
  <c r="F6" i="15"/>
  <c r="L9" i="15"/>
  <c r="F14" i="15"/>
  <c r="J15" i="15"/>
  <c r="L15" i="15" s="1"/>
  <c r="F15" i="15"/>
  <c r="G327" i="14"/>
  <c r="G247" i="14"/>
  <c r="G209" i="14"/>
  <c r="G207" i="14"/>
  <c r="G206" i="14"/>
  <c r="G205" i="14"/>
  <c r="G203" i="14"/>
  <c r="G202" i="14"/>
  <c r="G200" i="14"/>
  <c r="G195" i="14"/>
  <c r="G145" i="14"/>
  <c r="G137" i="14"/>
  <c r="G115" i="14"/>
  <c r="G93" i="14"/>
  <c r="G101" i="14"/>
  <c r="G91" i="14"/>
  <c r="G23" i="14"/>
  <c r="M120" i="14"/>
  <c r="G7" i="13"/>
  <c r="E16" i="13"/>
  <c r="E7" i="13"/>
  <c r="E14" i="13"/>
  <c r="E18" i="13"/>
  <c r="E24" i="13"/>
  <c r="E17" i="13"/>
  <c r="E25" i="13"/>
  <c r="E20" i="13"/>
  <c r="E15" i="13"/>
  <c r="E22" i="13"/>
  <c r="E13" i="13"/>
  <c r="E23" i="13"/>
  <c r="E21" i="13"/>
  <c r="E19" i="13"/>
  <c r="E12" i="13"/>
  <c r="E11" i="13"/>
  <c r="E9" i="13"/>
  <c r="E8" i="13"/>
  <c r="L153" i="14"/>
  <c r="G167" i="14"/>
  <c r="G179" i="14"/>
  <c r="G180" i="14"/>
  <c r="G239" i="14"/>
  <c r="G332" i="14"/>
  <c r="G336" i="14"/>
  <c r="G337" i="14"/>
  <c r="G339" i="14"/>
  <c r="G134" i="14"/>
  <c r="G231" i="14"/>
  <c r="G233" i="14"/>
  <c r="G248" i="14"/>
  <c r="G261" i="14"/>
  <c r="G316" i="14"/>
  <c r="G326" i="14"/>
  <c r="G119" i="14"/>
  <c r="G10" i="13"/>
  <c r="G132" i="14"/>
  <c r="M125" i="14"/>
  <c r="G215" i="14"/>
  <c r="G265" i="14"/>
  <c r="G269" i="14"/>
  <c r="G286" i="14"/>
  <c r="G291" i="14"/>
  <c r="G312" i="14"/>
  <c r="M7" i="14"/>
  <c r="M26" i="14"/>
  <c r="G152" i="14"/>
  <c r="G161" i="14"/>
  <c r="G166" i="14"/>
  <c r="M191" i="14"/>
  <c r="G232" i="14"/>
  <c r="G234" i="14"/>
  <c r="G237" i="14"/>
  <c r="G287" i="14"/>
  <c r="L295" i="14"/>
  <c r="G317" i="14"/>
  <c r="L327" i="14"/>
  <c r="M8" i="14"/>
  <c r="G24" i="14"/>
  <c r="G71" i="14"/>
  <c r="G73" i="14"/>
  <c r="G75" i="14"/>
  <c r="G77" i="14"/>
  <c r="G158" i="14"/>
  <c r="G160" i="14"/>
  <c r="G162" i="14"/>
  <c r="G164" i="14"/>
  <c r="M250" i="14"/>
  <c r="L272" i="14"/>
  <c r="G333" i="14"/>
  <c r="G335" i="14"/>
  <c r="M335" i="14"/>
  <c r="G76" i="14"/>
  <c r="G148" i="14"/>
  <c r="L179" i="14"/>
  <c r="M179" i="14" s="1"/>
  <c r="G218" i="14"/>
  <c r="G221" i="14"/>
  <c r="K240" i="14"/>
  <c r="M253" i="14"/>
  <c r="M251" i="14"/>
  <c r="M249" i="14"/>
  <c r="M325" i="14"/>
  <c r="G31" i="14"/>
  <c r="G72" i="14"/>
  <c r="K79" i="14"/>
  <c r="M38" i="14"/>
  <c r="M39" i="14"/>
  <c r="M40" i="14"/>
  <c r="G79" i="14"/>
  <c r="M81" i="14"/>
  <c r="G83" i="14"/>
  <c r="M93" i="14"/>
  <c r="G108" i="14"/>
  <c r="G112" i="14"/>
  <c r="M252" i="14"/>
  <c r="G303" i="14"/>
  <c r="G341" i="14"/>
  <c r="M80" i="14"/>
  <c r="M84" i="14"/>
  <c r="G99" i="14"/>
  <c r="M111" i="14"/>
  <c r="M112" i="14"/>
  <c r="G118" i="14"/>
  <c r="G121" i="14"/>
  <c r="G127" i="14"/>
  <c r="G129" i="14"/>
  <c r="G172" i="14"/>
  <c r="G174" i="14"/>
  <c r="G176" i="14"/>
  <c r="M177" i="14"/>
  <c r="G185" i="14"/>
  <c r="G187" i="14"/>
  <c r="G225" i="14"/>
  <c r="G238" i="14"/>
  <c r="G304" i="14"/>
  <c r="G321" i="14"/>
  <c r="G323" i="14"/>
  <c r="G39" i="14"/>
  <c r="G102" i="14"/>
  <c r="M91" i="14"/>
  <c r="M89" i="14"/>
  <c r="M110" i="14"/>
  <c r="G133" i="14"/>
  <c r="L132" i="14"/>
  <c r="M132" i="14" s="1"/>
  <c r="L178" i="14"/>
  <c r="M178" i="14" s="1"/>
  <c r="K238" i="14"/>
  <c r="K239" i="14"/>
  <c r="P69" i="14"/>
  <c r="G8" i="13" s="1"/>
  <c r="G28" i="14"/>
  <c r="G30" i="14"/>
  <c r="G37" i="14"/>
  <c r="M24" i="14"/>
  <c r="K32" i="14"/>
  <c r="M32" i="14" s="1"/>
  <c r="M37" i="14"/>
  <c r="M77" i="14"/>
  <c r="G90" i="14"/>
  <c r="M94" i="14"/>
  <c r="M95" i="14"/>
  <c r="G98" i="14"/>
  <c r="G109" i="14"/>
  <c r="G110" i="14"/>
  <c r="G113" i="14"/>
  <c r="G114" i="14"/>
  <c r="G117" i="14"/>
  <c r="M119" i="14"/>
  <c r="G126" i="14"/>
  <c r="G135" i="14"/>
  <c r="M148" i="14"/>
  <c r="G150" i="14"/>
  <c r="G165" i="14"/>
  <c r="G173" i="14"/>
  <c r="G175" i="14"/>
  <c r="G186" i="14"/>
  <c r="G193" i="14"/>
  <c r="G194" i="14"/>
  <c r="G34" i="14"/>
  <c r="G84" i="14"/>
  <c r="G85" i="14"/>
  <c r="G94" i="14"/>
  <c r="G95" i="14"/>
  <c r="G100" i="14"/>
  <c r="M90" i="14"/>
  <c r="G116" i="14"/>
  <c r="G125" i="14"/>
  <c r="M129" i="14"/>
  <c r="G136" i="14"/>
  <c r="G146" i="14"/>
  <c r="G149" i="14"/>
  <c r="G153" i="14"/>
  <c r="G159" i="14"/>
  <c r="G163" i="14"/>
  <c r="G181" i="14"/>
  <c r="G190" i="14"/>
  <c r="G191" i="14"/>
  <c r="G230" i="14"/>
  <c r="G217" i="14"/>
  <c r="G219" i="14"/>
  <c r="G223" i="14"/>
  <c r="M248" i="14"/>
  <c r="M246" i="14"/>
  <c r="G264" i="14"/>
  <c r="M266" i="14"/>
  <c r="M270" i="14"/>
  <c r="G297" i="14"/>
  <c r="M322" i="14"/>
  <c r="M324" i="14"/>
  <c r="F355" i="14"/>
  <c r="G249" i="14"/>
  <c r="G251" i="14"/>
  <c r="G252" i="14"/>
  <c r="G253" i="14"/>
  <c r="G254" i="14"/>
  <c r="P259" i="14"/>
  <c r="G21" i="13" s="1"/>
  <c r="M289" i="14"/>
  <c r="M291" i="14"/>
  <c r="G307" i="14"/>
  <c r="G309" i="14"/>
  <c r="G311" i="14"/>
  <c r="G24" i="13"/>
  <c r="G214" i="14"/>
  <c r="G222" i="14"/>
  <c r="G224" i="14"/>
  <c r="G235" i="14"/>
  <c r="G255" i="14"/>
  <c r="M247" i="14"/>
  <c r="G268" i="14"/>
  <c r="G288" i="14"/>
  <c r="G292" i="14"/>
  <c r="G294" i="14"/>
  <c r="M287" i="14"/>
  <c r="G301" i="14"/>
  <c r="G324" i="14"/>
  <c r="M347" i="14"/>
  <c r="M336" i="14"/>
  <c r="M337" i="14"/>
  <c r="M338" i="14"/>
  <c r="M339" i="14"/>
  <c r="M340" i="14"/>
  <c r="L345" i="14"/>
  <c r="M344" i="14"/>
  <c r="G331" i="14"/>
  <c r="G338" i="14"/>
  <c r="G334" i="14"/>
  <c r="G340" i="14"/>
  <c r="G342" i="14"/>
  <c r="G343" i="14"/>
  <c r="G344" i="14"/>
  <c r="G25" i="13"/>
  <c r="L341" i="14"/>
  <c r="M341" i="14" s="1"/>
  <c r="L343" i="14"/>
  <c r="M321" i="14"/>
  <c r="M323" i="14"/>
  <c r="G325" i="14"/>
  <c r="G319" i="14"/>
  <c r="G320" i="14"/>
  <c r="G318" i="14"/>
  <c r="G322" i="14"/>
  <c r="K327" i="14"/>
  <c r="M305" i="14"/>
  <c r="M306" i="14"/>
  <c r="M307" i="14"/>
  <c r="M309" i="14"/>
  <c r="M310" i="14"/>
  <c r="M308" i="14"/>
  <c r="G305" i="14"/>
  <c r="G306" i="14"/>
  <c r="G308" i="14"/>
  <c r="G302" i="14"/>
  <c r="G310" i="14"/>
  <c r="M293" i="14"/>
  <c r="M290" i="14"/>
  <c r="M292" i="14"/>
  <c r="G22" i="13"/>
  <c r="G284" i="14"/>
  <c r="G293" i="14"/>
  <c r="G295" i="14"/>
  <c r="G296" i="14"/>
  <c r="G285" i="14"/>
  <c r="G289" i="14"/>
  <c r="G290" i="14"/>
  <c r="K295" i="14"/>
  <c r="M288" i="14"/>
  <c r="L294" i="14"/>
  <c r="M294" i="14" s="1"/>
  <c r="M267" i="14"/>
  <c r="M268" i="14"/>
  <c r="M269" i="14"/>
  <c r="G262" i="14"/>
  <c r="G263" i="14"/>
  <c r="G270" i="14"/>
  <c r="G271" i="14"/>
  <c r="G272" i="14"/>
  <c r="G266" i="14"/>
  <c r="G267" i="14"/>
  <c r="K272" i="14"/>
  <c r="G246" i="14"/>
  <c r="G256" i="14"/>
  <c r="G245" i="14"/>
  <c r="G250" i="14"/>
  <c r="P243" i="14"/>
  <c r="G20" i="13" s="1"/>
  <c r="L240" i="14"/>
  <c r="G236" i="14"/>
  <c r="G240" i="14"/>
  <c r="P228" i="14"/>
  <c r="G19" i="13" s="1"/>
  <c r="L237" i="14"/>
  <c r="M237" i="14" s="1"/>
  <c r="L239" i="14"/>
  <c r="L225" i="14"/>
  <c r="M225" i="14" s="1"/>
  <c r="L221" i="14"/>
  <c r="M221" i="14" s="1"/>
  <c r="L223" i="14"/>
  <c r="P212" i="14"/>
  <c r="G18" i="13" s="1"/>
  <c r="L224" i="14"/>
  <c r="G216" i="14"/>
  <c r="G220" i="14"/>
  <c r="K223" i="14"/>
  <c r="K224" i="14"/>
  <c r="G17" i="13"/>
  <c r="G16" i="13"/>
  <c r="G15" i="13"/>
  <c r="L195" i="14"/>
  <c r="M195" i="14" s="1"/>
  <c r="G188" i="14"/>
  <c r="G189" i="14"/>
  <c r="G192" i="14"/>
  <c r="L193" i="14"/>
  <c r="M194" i="14"/>
  <c r="K193" i="14"/>
  <c r="G14" i="13"/>
  <c r="G177" i="14"/>
  <c r="G178" i="14"/>
  <c r="G171" i="14"/>
  <c r="K180" i="14"/>
  <c r="M180" i="14" s="1"/>
  <c r="K181" i="14"/>
  <c r="M181" i="14" s="1"/>
  <c r="M167" i="14"/>
  <c r="L166" i="14"/>
  <c r="K166" i="14"/>
  <c r="G13" i="13"/>
  <c r="M151" i="14"/>
  <c r="L150" i="14"/>
  <c r="G12" i="13"/>
  <c r="L152" i="14"/>
  <c r="M152" i="14" s="1"/>
  <c r="G147" i="14"/>
  <c r="G142" i="14"/>
  <c r="G151" i="14"/>
  <c r="G154" i="14"/>
  <c r="G143" i="14"/>
  <c r="G144" i="14"/>
  <c r="K150" i="14"/>
  <c r="K153" i="14"/>
  <c r="M126" i="14"/>
  <c r="M130" i="14"/>
  <c r="M128" i="14"/>
  <c r="M131" i="14"/>
  <c r="M127" i="14"/>
  <c r="G11" i="13"/>
  <c r="G128" i="14"/>
  <c r="G130" i="14"/>
  <c r="G131" i="14"/>
  <c r="G138" i="14"/>
  <c r="K134" i="14"/>
  <c r="M134" i="14" s="1"/>
  <c r="L117" i="14"/>
  <c r="L115" i="14"/>
  <c r="M115" i="14" s="1"/>
  <c r="L116" i="14"/>
  <c r="M116" i="14" s="1"/>
  <c r="G111" i="14"/>
  <c r="G106" i="14"/>
  <c r="G120" i="14"/>
  <c r="G107" i="14"/>
  <c r="K114" i="14"/>
  <c r="L113" i="14"/>
  <c r="M113" i="14" s="1"/>
  <c r="K117" i="14"/>
  <c r="G9" i="13"/>
  <c r="L96" i="14"/>
  <c r="M96" i="14" s="1"/>
  <c r="G89" i="14"/>
  <c r="G92" i="14"/>
  <c r="G96" i="14"/>
  <c r="G97" i="14"/>
  <c r="M92" i="14"/>
  <c r="M85" i="14"/>
  <c r="L78" i="14"/>
  <c r="M78" i="14" s="1"/>
  <c r="G78" i="14"/>
  <c r="G80" i="14"/>
  <c r="G74" i="14"/>
  <c r="G81" i="14"/>
  <c r="G82" i="14"/>
  <c r="K82" i="14"/>
  <c r="M25" i="14"/>
  <c r="G35" i="14"/>
  <c r="M27" i="14"/>
  <c r="M28" i="14"/>
  <c r="G50" i="14"/>
  <c r="L57" i="14"/>
  <c r="M57" i="14" s="1"/>
  <c r="M9" i="14"/>
  <c r="G32" i="14"/>
  <c r="G47" i="14"/>
  <c r="G53" i="14"/>
  <c r="K54" i="14"/>
  <c r="G56" i="14"/>
  <c r="L54" i="14"/>
  <c r="L55" i="14"/>
  <c r="M51" i="14"/>
  <c r="M58" i="14"/>
  <c r="G52" i="14"/>
  <c r="G54" i="14"/>
  <c r="G45" i="14"/>
  <c r="G46" i="14"/>
  <c r="G48" i="14"/>
  <c r="G49" i="14"/>
  <c r="F66" i="14"/>
  <c r="G51" i="14"/>
  <c r="G55" i="14"/>
  <c r="K55" i="14"/>
  <c r="M29" i="14"/>
  <c r="M36" i="14"/>
  <c r="L33" i="14"/>
  <c r="G25" i="14"/>
  <c r="G26" i="14"/>
  <c r="G36" i="14"/>
  <c r="G27" i="14"/>
  <c r="G38" i="14"/>
  <c r="G29" i="14"/>
  <c r="G33" i="14"/>
  <c r="G40" i="14"/>
  <c r="L35" i="14"/>
  <c r="M35" i="14" s="1"/>
  <c r="L34" i="14"/>
  <c r="M34" i="14" s="1"/>
  <c r="K33" i="14"/>
  <c r="M295" i="14" l="1"/>
  <c r="L298" i="14" s="1"/>
  <c r="M345" i="14"/>
  <c r="M239" i="14"/>
  <c r="M114" i="14"/>
  <c r="M327" i="14"/>
  <c r="M343" i="14"/>
  <c r="L326" i="14"/>
  <c r="M326" i="14" s="1"/>
  <c r="M206" i="14"/>
  <c r="L209" i="14"/>
  <c r="M209" i="14" s="1"/>
  <c r="K18" i="15"/>
  <c r="L18" i="15" s="1"/>
  <c r="K14" i="15"/>
  <c r="L14" i="15" s="1"/>
  <c r="M54" i="14"/>
  <c r="L154" i="14"/>
  <c r="M154" i="14" s="1"/>
  <c r="L271" i="14"/>
  <c r="M271" i="14" s="1"/>
  <c r="M272" i="14"/>
  <c r="L56" i="14"/>
  <c r="M56" i="14" s="1"/>
  <c r="J139" i="14"/>
  <c r="L165" i="14"/>
  <c r="M165" i="14" s="1"/>
  <c r="J168" i="14"/>
  <c r="M240" i="14"/>
  <c r="M33" i="14"/>
  <c r="J241" i="14"/>
  <c r="L346" i="14"/>
  <c r="M346" i="14" s="1"/>
  <c r="M150" i="14"/>
  <c r="M223" i="14"/>
  <c r="G355" i="14"/>
  <c r="J356" i="14" s="1"/>
  <c r="L118" i="14"/>
  <c r="M118" i="14" s="1"/>
  <c r="J210" i="14"/>
  <c r="J273" i="14"/>
  <c r="M55" i="14"/>
  <c r="J122" i="14"/>
  <c r="J298" i="14"/>
  <c r="L342" i="14"/>
  <c r="M342" i="14" s="1"/>
  <c r="L312" i="14"/>
  <c r="M312" i="14" s="1"/>
  <c r="L311" i="14"/>
  <c r="L238" i="14"/>
  <c r="M238" i="14" s="1"/>
  <c r="M224" i="14"/>
  <c r="L222" i="14"/>
  <c r="M222" i="14" s="1"/>
  <c r="L210" i="14"/>
  <c r="M193" i="14"/>
  <c r="L192" i="14"/>
  <c r="M166" i="14"/>
  <c r="L149" i="14"/>
  <c r="M149" i="14" s="1"/>
  <c r="M153" i="14"/>
  <c r="L133" i="14"/>
  <c r="M133" i="14" s="1"/>
  <c r="M117" i="14"/>
  <c r="J103" i="14"/>
  <c r="L79" i="14"/>
  <c r="M79" i="14" s="1"/>
  <c r="L82" i="14"/>
  <c r="L83" i="14"/>
  <c r="M83" i="14" s="1"/>
  <c r="J41" i="14"/>
  <c r="G66" i="14"/>
  <c r="J67" i="14" s="1"/>
  <c r="L53" i="14"/>
  <c r="M53" i="14" s="1"/>
  <c r="L52" i="14"/>
  <c r="L31" i="14"/>
  <c r="M31" i="14" s="1"/>
  <c r="L30" i="14"/>
  <c r="L122" i="14" l="1"/>
  <c r="M122" i="14" s="1"/>
  <c r="C10" i="13" s="1"/>
  <c r="C17" i="13"/>
  <c r="C14" i="13"/>
  <c r="L241" i="14"/>
  <c r="M241" i="14" s="1"/>
  <c r="C19" i="13" s="1"/>
  <c r="M355" i="14"/>
  <c r="L356" i="14" s="1"/>
  <c r="M356" i="14" s="1"/>
  <c r="C25" i="13" s="1"/>
  <c r="C24" i="13"/>
  <c r="M298" i="14"/>
  <c r="C22" i="13" s="1"/>
  <c r="L103" i="14"/>
  <c r="M103" i="14" s="1"/>
  <c r="C9" i="13" s="1"/>
  <c r="L168" i="14"/>
  <c r="M168" i="14" s="1"/>
  <c r="C13" i="13" s="1"/>
  <c r="L355" i="14"/>
  <c r="C12" i="13"/>
  <c r="L139" i="14"/>
  <c r="M139" i="14" s="1"/>
  <c r="C11" i="13" s="1"/>
  <c r="C18" i="13"/>
  <c r="M311" i="14"/>
  <c r="C23" i="13" s="1"/>
  <c r="L273" i="14"/>
  <c r="M273" i="14" s="1"/>
  <c r="C21" i="13" s="1"/>
  <c r="C16" i="13"/>
  <c r="M192" i="14"/>
  <c r="M82" i="14"/>
  <c r="C8" i="13" s="1"/>
  <c r="M52" i="14"/>
  <c r="M64" i="14" s="1"/>
  <c r="L67" i="14" s="1"/>
  <c r="M67" i="14" s="1"/>
  <c r="C7" i="13" s="1"/>
  <c r="L64" i="14"/>
  <c r="M30" i="14"/>
  <c r="D25" i="13" l="1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19" i="13"/>
  <c r="F19" i="13" s="1"/>
  <c r="D18" i="13"/>
  <c r="F18" i="13" s="1"/>
  <c r="D13" i="13"/>
  <c r="F13" i="13" s="1"/>
  <c r="D12" i="13"/>
  <c r="F12" i="13" s="1"/>
  <c r="D8" i="13"/>
  <c r="F8" i="13" s="1"/>
  <c r="C15" i="13"/>
  <c r="C20" i="13"/>
  <c r="D21" i="13" s="1"/>
  <c r="F21" i="13" s="1"/>
  <c r="L41" i="14"/>
  <c r="M41" i="14" s="1"/>
  <c r="C6" i="13" s="1"/>
  <c r="D7" i="13" s="1"/>
  <c r="F7" i="13" s="1"/>
  <c r="D20" i="13" l="1"/>
  <c r="F20" i="13" s="1"/>
  <c r="D16" i="13"/>
  <c r="F16" i="13" s="1"/>
  <c r="D15" i="13"/>
  <c r="F15" i="13" s="1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K15" i="14" l="1"/>
  <c r="L13" i="14"/>
  <c r="M10" i="14"/>
  <c r="M11" i="14"/>
  <c r="M12" i="14"/>
  <c r="G14" i="14"/>
  <c r="G15" i="14"/>
  <c r="L15" i="14"/>
  <c r="G8" i="14"/>
  <c r="G9" i="14"/>
  <c r="G6" i="14"/>
  <c r="G7" i="14"/>
  <c r="G10" i="14"/>
  <c r="G11" i="14"/>
  <c r="G12" i="14"/>
  <c r="G13" i="14"/>
  <c r="G16" i="14"/>
  <c r="G17" i="14"/>
  <c r="G18" i="14"/>
  <c r="K14" i="14"/>
  <c r="J19" i="14" l="1"/>
  <c r="M15" i="14"/>
  <c r="M13" i="14"/>
  <c r="L14" i="14"/>
  <c r="M14" i="14" l="1"/>
  <c r="L19" i="14" l="1"/>
  <c r="M19" i="14" s="1"/>
  <c r="C5" i="13" s="1"/>
  <c r="D6" i="13" l="1"/>
  <c r="E6" i="13"/>
  <c r="E26" i="13" s="1"/>
  <c r="F6" i="13" l="1"/>
  <c r="F26" i="13" s="1"/>
  <c r="K29" i="13" s="1"/>
</calcChain>
</file>

<file path=xl/sharedStrings.xml><?xml version="1.0" encoding="utf-8"?>
<sst xmlns="http://schemas.openxmlformats.org/spreadsheetml/2006/main" count="229" uniqueCount="58">
  <si>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</si>
  <si>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</si>
  <si>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</si>
  <si>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</si>
  <si>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</si>
  <si>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</si>
  <si>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</si>
  <si>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</si>
  <si>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</si>
  <si>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</si>
  <si>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</si>
  <si>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</si>
  <si>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</si>
  <si>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</si>
  <si>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</si>
  <si>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</si>
  <si>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</si>
  <si>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Cross section of Char Pathalia khal along the Sunakur khal</t>
  </si>
  <si>
    <t>House</t>
  </si>
  <si>
    <t>BC Road</t>
  </si>
  <si>
    <t>LB</t>
  </si>
  <si>
    <t>RB</t>
  </si>
  <si>
    <t>Khal bed</t>
  </si>
  <si>
    <t>CL</t>
  </si>
  <si>
    <t>Khal bank</t>
  </si>
  <si>
    <t>Paddy land</t>
  </si>
  <si>
    <t>Garden</t>
  </si>
  <si>
    <t>Home stead</t>
  </si>
  <si>
    <t>B/W</t>
  </si>
  <si>
    <t>House Aria</t>
  </si>
  <si>
    <t>Open land</t>
  </si>
  <si>
    <t>House Area</t>
  </si>
  <si>
    <t>Dist.</t>
  </si>
  <si>
    <t>RL</t>
  </si>
  <si>
    <t>Remark</t>
  </si>
  <si>
    <t>Avg. RL</t>
  </si>
  <si>
    <t>Area</t>
  </si>
  <si>
    <t>Estimate Volume</t>
  </si>
  <si>
    <t>Cross Section for Re-excavation of Sunakur khal from km. 0.000 to km.1.930 in Polder no -01 in c/w Tarail-Pachuria Sub-Project under CRISP-WRM under Specialized Division, BWDB, Gopalganj during the year 2024-2025.</t>
  </si>
  <si>
    <t>Ch.</t>
  </si>
  <si>
    <t>Long Section of Sunakur Khal</t>
  </si>
  <si>
    <t>Dist/Ch(m)</t>
  </si>
  <si>
    <t>C/L R.L.</t>
  </si>
  <si>
    <t>L/BR.L.</t>
  </si>
  <si>
    <t>R/B R.L.</t>
  </si>
  <si>
    <t>Long Section for re-excavation of Sunakur Khal</t>
  </si>
  <si>
    <t>BANGLADESH  WATER  DEVELOPMENT  BOARD</t>
  </si>
  <si>
    <t>(Md. Safiqul Islam Sheikh)</t>
  </si>
  <si>
    <t>(Mohammad Zahir Mazhar)</t>
  </si>
  <si>
    <t>( Aminul Islam Sohag)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</si>
  <si>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</si>
  <si>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</si>
  <si>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</si>
  <si>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</si>
  <si>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</si>
  <si>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</si>
  <si>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 xml:space="preserve">Long Section for Re-excavation of Sunakur khal from km. 0.000 to km.1.930 in Polder no -01 in c/w Tarail-Pachuria Sub-Project under CRISP-WRM under Specialized Division, BWDB, Gopalganj during the year 2024-2025.																							</t>
  </si>
  <si>
    <r>
      <t xml:space="preserve">Cross Section of Out fall khal </t>
    </r>
    <r>
      <rPr>
        <b/>
        <sz val="11"/>
        <rFont val="Arial"/>
        <family val="2"/>
      </rPr>
      <t>(Char Pathalia khal)</t>
    </r>
    <r>
      <rPr>
        <sz val="11"/>
        <rFont val="Arial"/>
        <family val="2"/>
      </rPr>
      <t xml:space="preserve">  for Re-excavation of Sunakur khal from km. 0.000 to km.1.930 in Polder no -01 in c/w Tarail-Pachuria Sub-Project under CRISP-WRM under Specialized Division,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</si>
</sst>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58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164" fontId="12" fillId="0" borderId="0" xfId="1" applyNumberFormat="1" applyFont="1" applyAlignment="1">
      <alignment horizontal="center"/>
    </xf>
    <xf numFmtId="2" fontId="12" fillId="0" borderId="0" xfId="1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1" applyFont="1"/>
    <xf numFmtId="164" fontId="12" fillId="0" borderId="0" xfId="1" applyNumberFormat="1" applyFont="1" applyAlignment="1">
      <alignment horizontal="center" vertical="center"/>
    </xf>
    <xf numFmtId="0" fontId="12" fillId="0" borderId="0" xfId="5" applyFont="1" applyAlignment="1">
      <alignment vertical="justify"/>
    </xf>
    <xf numFmtId="164" fontId="12" fillId="0" borderId="0" xfId="5" applyNumberFormat="1" applyFont="1"/>
    <xf numFmtId="0" fontId="15" fillId="0" borderId="0" xfId="5" applyFont="1" applyAlignment="1">
      <alignment horizontal="center" vertical="justify"/>
    </xf>
    <xf numFmtId="0" fontId="1" fillId="0" borderId="0" xfId="5" applyAlignment="1">
      <alignment horizontal="center" vertical="justify"/>
    </xf>
    <xf numFmtId="2" fontId="17" fillId="0" borderId="0" xfId="5" applyNumberFormat="1" applyFont="1" applyAlignment="1">
      <alignment horizontal="center"/>
    </xf>
    <xf numFmtId="2" fontId="18" fillId="0" borderId="0" xfId="5" applyNumberFormat="1" applyFont="1" applyAlignment="1">
      <alignment vertical="justify"/>
    </xf>
    <xf numFmtId="164" fontId="18" fillId="0" borderId="0" xfId="5" applyNumberFormat="1" applyFont="1" applyAlignment="1">
      <alignment vertical="justify"/>
    </xf>
    <xf numFmtId="2" fontId="19" fillId="0" borderId="0" xfId="5" applyNumberFormat="1" applyFont="1" applyAlignment="1">
      <alignment vertical="justify"/>
    </xf>
    <xf numFmtId="164" fontId="19" fillId="0" borderId="0" xfId="5" applyNumberFormat="1" applyFont="1" applyAlignment="1">
      <alignment vertical="justify"/>
    </xf>
    <xf numFmtId="164" fontId="4" fillId="0" borderId="0" xfId="5" applyNumberFormat="1" applyFont="1" applyAlignment="1">
      <alignment vertical="justify"/>
    </xf>
    <xf numFmtId="164" fontId="1" fillId="3" borderId="0" xfId="1" applyNumberFormat="1" applyFont="1" applyFill="1" applyAlignment="1">
      <alignment horizontal="center"/>
    </xf>
    <xf numFmtId="164" fontId="9" fillId="3" borderId="4" xfId="5" applyNumberFormat="1" applyFont="1" applyFill="1" applyBorder="1" applyAlignment="1">
      <alignment horizontal="center"/>
    </xf>
    <xf numFmtId="2" fontId="6" fillId="0" borderId="0" xfId="5" applyNumberFormat="1" applyFont="1" applyAlignment="1">
      <alignment horizontal="center"/>
    </xf>
    <xf numFmtId="0" fontId="13" fillId="0" borderId="0" xfId="5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20" fillId="0" borderId="5" xfId="6" applyFont="1" applyBorder="1" applyAlignment="1">
      <alignment horizontal="center"/>
    </xf>
    <xf numFmtId="164" fontId="20" fillId="0" borderId="6" xfId="6" applyNumberFormat="1" applyFont="1" applyBorder="1"/>
    <xf numFmtId="0" fontId="20" fillId="0" borderId="6" xfId="6" applyFont="1" applyBorder="1"/>
    <xf numFmtId="0" fontId="20" fillId="0" borderId="7" xfId="6" applyFont="1" applyBorder="1"/>
    <xf numFmtId="0" fontId="20" fillId="0" borderId="0" xfId="6" applyFont="1"/>
    <xf numFmtId="0" fontId="20" fillId="0" borderId="8" xfId="6" applyFont="1" applyBorder="1" applyAlignment="1">
      <alignment horizontal="center"/>
    </xf>
    <xf numFmtId="164" fontId="20" fillId="0" borderId="0" xfId="6" applyNumberFormat="1" applyFont="1" applyAlignment="1">
      <alignment horizontal="center" vertical="center"/>
    </xf>
    <xf numFmtId="164" fontId="20" fillId="0" borderId="9" xfId="6" applyNumberFormat="1" applyFont="1" applyBorder="1" applyAlignment="1">
      <alignment horizontal="center" vertical="center"/>
    </xf>
    <xf numFmtId="1" fontId="20" fillId="0" borderId="0" xfId="6" applyNumberFormat="1" applyFont="1"/>
    <xf numFmtId="1" fontId="21" fillId="0" borderId="0" xfId="6" applyNumberFormat="1" applyFont="1"/>
    <xf numFmtId="0" fontId="20" fillId="0" borderId="0" xfId="6" applyFont="1" applyAlignment="1">
      <alignment horizontal="center" vertical="center"/>
    </xf>
    <xf numFmtId="0" fontId="20" fillId="0" borderId="9" xfId="6" applyFont="1" applyBorder="1" applyAlignment="1">
      <alignment horizontal="center" vertical="center"/>
    </xf>
    <xf numFmtId="164" fontId="20" fillId="0" borderId="0" xfId="6" applyNumberFormat="1" applyFont="1"/>
    <xf numFmtId="2" fontId="20" fillId="0" borderId="0" xfId="6" applyNumberFormat="1" applyFont="1"/>
    <xf numFmtId="0" fontId="20" fillId="0" borderId="9" xfId="6" applyFont="1" applyBorder="1"/>
    <xf numFmtId="0" fontId="22" fillId="0" borderId="0" xfId="6" applyFont="1"/>
    <xf numFmtId="0" fontId="1" fillId="0" borderId="8" xfId="6" applyBorder="1"/>
    <xf numFmtId="164" fontId="1" fillId="0" borderId="0" xfId="6" applyNumberFormat="1"/>
    <xf numFmtId="0" fontId="1" fillId="0" borderId="0" xfId="6"/>
    <xf numFmtId="0" fontId="1" fillId="0" borderId="9" xfId="6" applyBorder="1"/>
    <xf numFmtId="164" fontId="26" fillId="0" borderId="5" xfId="6" applyNumberFormat="1" applyFont="1" applyBorder="1" applyAlignment="1">
      <alignment horizontal="center" vertical="top" wrapText="1"/>
    </xf>
    <xf numFmtId="164" fontId="26" fillId="0" borderId="6" xfId="6" applyNumberFormat="1" applyFont="1" applyBorder="1" applyAlignment="1">
      <alignment horizontal="center" vertical="top" wrapText="1"/>
    </xf>
    <xf numFmtId="164" fontId="26" fillId="0" borderId="7" xfId="6" applyNumberFormat="1" applyFont="1" applyBorder="1" applyAlignment="1">
      <alignment horizontal="center" vertical="top" wrapText="1"/>
    </xf>
    <xf numFmtId="0" fontId="26" fillId="0" borderId="5" xfId="6" applyFont="1" applyBorder="1" applyAlignment="1">
      <alignment horizontal="center" vertical="top" wrapText="1"/>
    </xf>
    <xf numFmtId="0" fontId="26" fillId="0" borderId="6" xfId="6" applyFont="1" applyBorder="1" applyAlignment="1">
      <alignment horizontal="center" vertical="top" wrapText="1"/>
    </xf>
    <xf numFmtId="0" fontId="26" fillId="0" borderId="7" xfId="6" applyFont="1" applyBorder="1" applyAlignment="1">
      <alignment horizontal="center" vertical="top" wrapText="1"/>
    </xf>
    <xf numFmtId="164" fontId="26" fillId="0" borderId="8" xfId="6" applyNumberFormat="1" applyFont="1" applyBorder="1" applyAlignment="1">
      <alignment horizontal="center" vertical="top" wrapText="1"/>
    </xf>
    <xf numFmtId="164" fontId="26" fillId="0" borderId="0" xfId="6" applyNumberFormat="1" applyFont="1" applyAlignment="1">
      <alignment horizontal="center" vertical="top" wrapText="1"/>
    </xf>
    <xf numFmtId="164" fontId="26" fillId="0" borderId="9" xfId="6" applyNumberFormat="1" applyFont="1" applyBorder="1" applyAlignment="1">
      <alignment horizontal="center" vertical="top" wrapText="1"/>
    </xf>
    <xf numFmtId="0" fontId="26" fillId="0" borderId="8" xfId="6" applyFont="1" applyBorder="1" applyAlignment="1">
      <alignment horizontal="center" vertical="top" wrapText="1"/>
    </xf>
    <xf numFmtId="0" fontId="26" fillId="0" borderId="0" xfId="6" applyFont="1" applyAlignment="1">
      <alignment horizontal="center" vertical="top" wrapText="1"/>
    </xf>
    <xf numFmtId="0" fontId="26" fillId="0" borderId="9" xfId="6" applyFont="1" applyBorder="1" applyAlignment="1">
      <alignment horizontal="center" vertical="top" wrapText="1"/>
    </xf>
    <xf numFmtId="164" fontId="1" fillId="0" borderId="10" xfId="6" applyNumberFormat="1" applyBorder="1" applyAlignment="1">
      <alignment horizontal="justify" vertical="top"/>
    </xf>
    <xf numFmtId="164" fontId="1" fillId="0" borderId="11" xfId="6" applyNumberFormat="1" applyBorder="1" applyAlignment="1">
      <alignment horizontal="justify" vertical="top"/>
    </xf>
    <xf numFmtId="164" fontId="1" fillId="0" borderId="12" xfId="6" applyNumberFormat="1" applyBorder="1" applyAlignment="1">
      <alignment horizontal="justify" vertical="top"/>
    </xf>
    <xf numFmtId="0" fontId="1" fillId="0" borderId="10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12" xfId="6" applyBorder="1" applyAlignment="1">
      <alignment horizontal="justify" vertical="top"/>
    </xf>
    <xf numFmtId="0" fontId="1" fillId="0" borderId="10" xfId="6" applyBorder="1"/>
    <xf numFmtId="164" fontId="1" fillId="0" borderId="11" xfId="6" applyNumberFormat="1" applyBorder="1"/>
    <xf numFmtId="164" fontId="28" fillId="0" borderId="0" xfId="6" applyNumberFormat="1" applyFont="1"/>
    <xf numFmtId="0" fontId="28" fillId="0" borderId="0" xfId="6" applyFont="1"/>
    <xf numFmtId="164" fontId="26" fillId="0" borderId="8" xfId="6" applyNumberFormat="1" applyFont="1" applyBorder="1" applyAlignment="1">
      <alignment horizontal="center"/>
    </xf>
    <xf numFmtId="164" fontId="26" fillId="0" borderId="0" xfId="6" applyNumberFormat="1" applyFont="1" applyAlignment="1">
      <alignment horizontal="center"/>
    </xf>
    <xf numFmtId="164" fontId="26" fillId="0" borderId="9" xfId="6" applyNumberFormat="1" applyFont="1" applyBorder="1" applyAlignment="1">
      <alignment horizontal="center"/>
    </xf>
    <xf numFmtId="0" fontId="26" fillId="0" borderId="8" xfId="6" applyFont="1" applyBorder="1" applyAlignment="1">
      <alignment horizontal="center"/>
    </xf>
    <xf numFmtId="0" fontId="26" fillId="0" borderId="0" xfId="6" applyFont="1" applyAlignment="1">
      <alignment horizontal="center"/>
    </xf>
    <xf numFmtId="0" fontId="26" fillId="0" borderId="9" xfId="6" applyFont="1" applyBorder="1" applyAlignment="1">
      <alignment horizontal="center"/>
    </xf>
    <xf numFmtId="164" fontId="26" fillId="0" borderId="10" xfId="6" applyNumberFormat="1" applyFont="1" applyBorder="1" applyAlignment="1">
      <alignment horizontal="center"/>
    </xf>
    <xf numFmtId="164" fontId="26" fillId="0" borderId="11" xfId="6" applyNumberFormat="1" applyFont="1" applyBorder="1" applyAlignment="1">
      <alignment horizontal="center"/>
    </xf>
    <xf numFmtId="164" fontId="26" fillId="0" borderId="12" xfId="6" applyNumberFormat="1" applyFont="1" applyBorder="1" applyAlignment="1">
      <alignment horizontal="center"/>
    </xf>
    <xf numFmtId="0" fontId="26" fillId="0" borderId="10" xfId="6" applyFont="1" applyBorder="1" applyAlignment="1">
      <alignment horizontal="center"/>
    </xf>
    <xf numFmtId="0" fontId="26" fillId="0" borderId="11" xfId="6" applyFont="1" applyBorder="1" applyAlignment="1">
      <alignment horizontal="center"/>
    </xf>
    <xf numFmtId="0" fontId="26" fillId="0" borderId="12" xfId="6" applyFont="1" applyBorder="1" applyAlignment="1">
      <alignment horizontal="center"/>
    </xf>
    <xf numFmtId="164" fontId="1" fillId="0" borderId="6" xfId="6" applyNumberFormat="1" applyBorder="1"/>
    <xf numFmtId="164" fontId="0" fillId="0" borderId="6" xfId="0" applyNumberFormat="1" applyBorder="1"/>
    <xf numFmtId="164" fontId="23" fillId="0" borderId="0" xfId="6" applyNumberFormat="1" applyFont="1" applyAlignment="1">
      <alignment horizontal="center"/>
    </xf>
    <xf numFmtId="0" fontId="24" fillId="0" borderId="1" xfId="6" applyFont="1" applyBorder="1" applyAlignment="1">
      <alignment horizontal="center"/>
    </xf>
    <xf numFmtId="0" fontId="24" fillId="0" borderId="2" xfId="6" applyFont="1" applyBorder="1" applyAlignment="1">
      <alignment horizontal="center"/>
    </xf>
    <xf numFmtId="0" fontId="24" fillId="0" borderId="3" xfId="6" applyFont="1" applyBorder="1" applyAlignment="1">
      <alignment horizontal="center"/>
    </xf>
    <xf numFmtId="0" fontId="25" fillId="0" borderId="5" xfId="6" applyFont="1" applyBorder="1" applyAlignment="1">
      <alignment horizontal="justify" vertical="justify" wrapText="1"/>
    </xf>
    <xf numFmtId="0" fontId="25" fillId="0" borderId="6" xfId="6" applyFont="1" applyBorder="1" applyAlignment="1">
      <alignment horizontal="justify" vertical="justify" wrapText="1"/>
    </xf>
    <xf numFmtId="0" fontId="25" fillId="0" borderId="7" xfId="6" applyFont="1" applyBorder="1" applyAlignment="1">
      <alignment horizontal="justify" vertical="justify" wrapText="1"/>
    </xf>
    <xf numFmtId="0" fontId="25" fillId="0" borderId="8" xfId="6" applyFont="1" applyBorder="1" applyAlignment="1">
      <alignment horizontal="justify" vertical="justify" wrapText="1"/>
    </xf>
    <xf numFmtId="0" fontId="25" fillId="0" borderId="0" xfId="6" applyFont="1" applyAlignment="1">
      <alignment horizontal="justify" vertical="justify" wrapText="1"/>
    </xf>
    <xf numFmtId="0" fontId="25" fillId="0" borderId="9" xfId="6" applyFont="1" applyBorder="1" applyAlignment="1">
      <alignment horizontal="justify" vertical="justify" wrapText="1"/>
    </xf>
    <xf numFmtId="0" fontId="25" fillId="0" borderId="10" xfId="6" applyFont="1" applyBorder="1" applyAlignment="1">
      <alignment horizontal="justify" vertical="justify" wrapText="1"/>
    </xf>
    <xf numFmtId="0" fontId="25" fillId="0" borderId="11" xfId="6" applyFont="1" applyBorder="1" applyAlignment="1">
      <alignment horizontal="justify" vertical="justify" wrapText="1"/>
    </xf>
    <xf numFmtId="0" fontId="25" fillId="0" borderId="12" xfId="6" applyFont="1" applyBorder="1" applyAlignment="1">
      <alignment horizontal="justify" vertical="justify" wrapText="1"/>
    </xf>
    <xf numFmtId="164" fontId="27" fillId="0" borderId="5" xfId="6" applyNumberFormat="1" applyFont="1" applyBorder="1" applyAlignment="1">
      <alignment horizontal="center"/>
    </xf>
    <xf numFmtId="164" fontId="27" fillId="0" borderId="6" xfId="6" applyNumberFormat="1" applyFont="1" applyBorder="1" applyAlignment="1">
      <alignment horizontal="center"/>
    </xf>
    <xf numFmtId="164" fontId="27" fillId="0" borderId="7" xfId="6" applyNumberFormat="1" applyFont="1" applyBorder="1" applyAlignment="1">
      <alignment horizontal="center"/>
    </xf>
    <xf numFmtId="0" fontId="27" fillId="0" borderId="5" xfId="6" applyFont="1" applyBorder="1" applyAlignment="1">
      <alignment horizontal="center"/>
    </xf>
    <xf numFmtId="0" fontId="27" fillId="0" borderId="6" xfId="6" applyFont="1" applyBorder="1" applyAlignment="1">
      <alignment horizontal="center"/>
    </xf>
    <xf numFmtId="0" fontId="27" fillId="0" borderId="7" xfId="6" applyFont="1" applyBorder="1" applyAlignment="1">
      <alignment horizontal="center"/>
    </xf>
    <xf numFmtId="0" fontId="15" fillId="0" borderId="0" xfId="8" applyFont="1" applyAlignment="1">
      <alignment horizontal="center" vertical="top" wrapText="1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Sunakur Khal'!$B$2:$U$2</c:f>
              <c:numCache>
                <c:formatCode>0.000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1.93</c:v>
                </c:pt>
              </c:numCache>
            </c:numRef>
          </c:cat>
          <c:val>
            <c:numRef>
              <c:f>'Long section Sunakur Khal'!$B$3:$U$3</c:f>
              <c:numCache>
                <c:formatCode>0.000</c:formatCode>
                <c:ptCount val="20"/>
                <c:pt idx="0">
                  <c:v>-0.214</c:v>
                </c:pt>
                <c:pt idx="1">
                  <c:v>-0.38400000000000001</c:v>
                </c:pt>
                <c:pt idx="2">
                  <c:v>-0.58199999999999996</c:v>
                </c:pt>
                <c:pt idx="3">
                  <c:v>-0.17499999999999999</c:v>
                </c:pt>
                <c:pt idx="4">
                  <c:v>-6.4000000000000001E-2</c:v>
                </c:pt>
                <c:pt idx="5">
                  <c:v>-0.27</c:v>
                </c:pt>
                <c:pt idx="6">
                  <c:v>-0.56999999999999995</c:v>
                </c:pt>
                <c:pt idx="7">
                  <c:v>-9.8000000000000004E-2</c:v>
                </c:pt>
                <c:pt idx="8">
                  <c:v>0.313</c:v>
                </c:pt>
                <c:pt idx="9">
                  <c:v>0.27300000000000002</c:v>
                </c:pt>
                <c:pt idx="10">
                  <c:v>-8.0000000000000002E-3</c:v>
                </c:pt>
                <c:pt idx="11">
                  <c:v>0.156</c:v>
                </c:pt>
                <c:pt idx="12">
                  <c:v>0.216</c:v>
                </c:pt>
                <c:pt idx="13">
                  <c:v>0.375</c:v>
                </c:pt>
                <c:pt idx="14">
                  <c:v>0.48199999999999998</c:v>
                </c:pt>
                <c:pt idx="15">
                  <c:v>0.16900000000000001</c:v>
                </c:pt>
                <c:pt idx="16">
                  <c:v>0.56499999999999995</c:v>
                </c:pt>
                <c:pt idx="17">
                  <c:v>0.71</c:v>
                </c:pt>
                <c:pt idx="18">
                  <c:v>0.52</c:v>
                </c:pt>
                <c:pt idx="19">
                  <c:v>0.39800000000000002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69-4567-8383-07FFC88E69A9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Sunakur Khal'!$B$2:$U$2</c:f>
              <c:numCache>
                <c:formatCode>0.000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1.93</c:v>
                </c:pt>
              </c:numCache>
            </c:numRef>
          </c:cat>
          <c:val>
            <c:numRef>
              <c:f>'Long section Sunakur Khal'!$B$4:$U$4</c:f>
              <c:numCache>
                <c:formatCode>0.000</c:formatCode>
                <c:ptCount val="20"/>
                <c:pt idx="0">
                  <c:v>3.9470000000000001</c:v>
                </c:pt>
                <c:pt idx="1">
                  <c:v>3.919</c:v>
                </c:pt>
                <c:pt idx="2">
                  <c:v>1.919</c:v>
                </c:pt>
                <c:pt idx="3">
                  <c:v>1.909</c:v>
                </c:pt>
                <c:pt idx="4">
                  <c:v>3.0230000000000001</c:v>
                </c:pt>
                <c:pt idx="5">
                  <c:v>4.1769999999999996</c:v>
                </c:pt>
                <c:pt idx="6">
                  <c:v>4.1829999999999998</c:v>
                </c:pt>
                <c:pt idx="7">
                  <c:v>4.1950000000000003</c:v>
                </c:pt>
                <c:pt idx="8">
                  <c:v>2.9660000000000002</c:v>
                </c:pt>
                <c:pt idx="9">
                  <c:v>2.6869999999999998</c:v>
                </c:pt>
                <c:pt idx="10">
                  <c:v>3.286</c:v>
                </c:pt>
                <c:pt idx="11">
                  <c:v>2.9689999999999999</c:v>
                </c:pt>
                <c:pt idx="12">
                  <c:v>3.3159999999999998</c:v>
                </c:pt>
                <c:pt idx="13">
                  <c:v>2.9380000000000002</c:v>
                </c:pt>
                <c:pt idx="14">
                  <c:v>2.8149999999999999</c:v>
                </c:pt>
                <c:pt idx="15">
                  <c:v>2.6150000000000002</c:v>
                </c:pt>
                <c:pt idx="16">
                  <c:v>2.6970000000000001</c:v>
                </c:pt>
                <c:pt idx="17">
                  <c:v>2.2160000000000002</c:v>
                </c:pt>
                <c:pt idx="18">
                  <c:v>2.3439999999999999</c:v>
                </c:pt>
                <c:pt idx="19">
                  <c:v>2.1080000000000001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69-4567-8383-07FFC88E69A9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Sunakur Khal'!$B$2:$U$2</c:f>
              <c:numCache>
                <c:formatCode>0.000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1.93</c:v>
                </c:pt>
              </c:numCache>
            </c:numRef>
          </c:cat>
          <c:val>
            <c:numRef>
              <c:f>'Long section Sunakur Khal'!$B$5:$U$5</c:f>
              <c:numCache>
                <c:formatCode>0.000</c:formatCode>
                <c:ptCount val="20"/>
                <c:pt idx="0">
                  <c:v>2.7490000000000001</c:v>
                </c:pt>
                <c:pt idx="1">
                  <c:v>4.125</c:v>
                </c:pt>
                <c:pt idx="2">
                  <c:v>1.875</c:v>
                </c:pt>
                <c:pt idx="3">
                  <c:v>4.1239999999999997</c:v>
                </c:pt>
                <c:pt idx="4">
                  <c:v>3.9359999999999999</c:v>
                </c:pt>
                <c:pt idx="5">
                  <c:v>4.0960000000000001</c:v>
                </c:pt>
                <c:pt idx="6">
                  <c:v>3.4820000000000002</c:v>
                </c:pt>
                <c:pt idx="7">
                  <c:v>3.7589999999999999</c:v>
                </c:pt>
                <c:pt idx="8">
                  <c:v>3.177</c:v>
                </c:pt>
                <c:pt idx="9">
                  <c:v>2.609</c:v>
                </c:pt>
                <c:pt idx="10">
                  <c:v>3.073</c:v>
                </c:pt>
                <c:pt idx="11">
                  <c:v>2.8660000000000001</c:v>
                </c:pt>
                <c:pt idx="12">
                  <c:v>3.3959999999999999</c:v>
                </c:pt>
                <c:pt idx="13">
                  <c:v>2.782</c:v>
                </c:pt>
                <c:pt idx="14">
                  <c:v>3.0569999999999999</c:v>
                </c:pt>
                <c:pt idx="15">
                  <c:v>2.5579999999999998</c:v>
                </c:pt>
                <c:pt idx="16">
                  <c:v>2.4969999999999999</c:v>
                </c:pt>
                <c:pt idx="17">
                  <c:v>2.306</c:v>
                </c:pt>
                <c:pt idx="18">
                  <c:v>2.4740000000000002</c:v>
                </c:pt>
                <c:pt idx="19">
                  <c:v>1.4750000000000001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69-4567-8383-07FFC88E6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7595072"/>
        <c:axId val="-1817605952"/>
      </c:lineChart>
      <c:catAx>
        <c:axId val="-1817595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605952"/>
        <c:crosses val="autoZero"/>
        <c:auto val="1"/>
        <c:lblAlgn val="ctr"/>
        <c:lblOffset val="100"/>
        <c:tickMarkSkip val="1"/>
        <c:noMultiLvlLbl val="0"/>
      </c:catAx>
      <c:valAx>
        <c:axId val="-181760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95072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khal'!$B$141:$B$154</c:f>
              <c:numCache>
                <c:formatCode>0.00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29</c:v>
                </c:pt>
                <c:pt idx="13">
                  <c:v>30</c:v>
                </c:pt>
              </c:numCache>
            </c:numRef>
          </c:xVal>
          <c:yVal>
            <c:numRef>
              <c:f>'Sunakur khal'!$C$141:$C$154</c:f>
              <c:numCache>
                <c:formatCode>0.000</c:formatCode>
                <c:ptCount val="14"/>
                <c:pt idx="0">
                  <c:v>3.3690000000000002</c:v>
                </c:pt>
                <c:pt idx="1">
                  <c:v>3.3820000000000001</c:v>
                </c:pt>
                <c:pt idx="2">
                  <c:v>4.2069999999999999</c:v>
                </c:pt>
                <c:pt idx="3">
                  <c:v>4.0949999999999998</c:v>
                </c:pt>
                <c:pt idx="4">
                  <c:v>2.3370000000000002</c:v>
                </c:pt>
                <c:pt idx="5">
                  <c:v>0.77200000000000002</c:v>
                </c:pt>
                <c:pt idx="6">
                  <c:v>-3.0000000000000001E-3</c:v>
                </c:pt>
                <c:pt idx="7">
                  <c:v>-9.8000000000000004E-2</c:v>
                </c:pt>
                <c:pt idx="8">
                  <c:v>3.0000000000000001E-3</c:v>
                </c:pt>
                <c:pt idx="9">
                  <c:v>0.75600000000000001</c:v>
                </c:pt>
                <c:pt idx="10">
                  <c:v>2.1859999999999999</c:v>
                </c:pt>
                <c:pt idx="11">
                  <c:v>3.7589999999999999</c:v>
                </c:pt>
                <c:pt idx="12">
                  <c:v>3.7810000000000001</c:v>
                </c:pt>
                <c:pt idx="13">
                  <c:v>3.7930000000000001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khal'!$I$141:$I$154</c:f>
            </c:numRef>
          </c:xVal>
          <c:yVal>
            <c:numRef>
              <c:f>'Sunakur khal'!$J$141:$J$154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589632"/>
        <c:axId val="-1817564608"/>
      </c:scatterChart>
      <c:valAx>
        <c:axId val="-18175896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64608"/>
        <c:crosses val="autoZero"/>
        <c:crossBetween val="midCat"/>
      </c:valAx>
      <c:valAx>
        <c:axId val="-181756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89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khal'!$B$157:$B$167</c:f>
              <c:numCache>
                <c:formatCode>0.00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20</c:v>
                </c:pt>
              </c:numCache>
            </c:numRef>
          </c:xVal>
          <c:yVal>
            <c:numRef>
              <c:f>'Sunakur khal'!$C$157:$C$167</c:f>
              <c:numCache>
                <c:formatCode>0.000</c:formatCode>
                <c:ptCount val="11"/>
                <c:pt idx="0">
                  <c:v>2.9790000000000001</c:v>
                </c:pt>
                <c:pt idx="1">
                  <c:v>2.9660000000000002</c:v>
                </c:pt>
                <c:pt idx="2">
                  <c:v>1.6839999999999999</c:v>
                </c:pt>
                <c:pt idx="3">
                  <c:v>0.88500000000000001</c:v>
                </c:pt>
                <c:pt idx="4">
                  <c:v>0.41399999999999998</c:v>
                </c:pt>
                <c:pt idx="5">
                  <c:v>0.313</c:v>
                </c:pt>
                <c:pt idx="6">
                  <c:v>0.41499999999999998</c:v>
                </c:pt>
                <c:pt idx="7">
                  <c:v>0.85299999999999998</c:v>
                </c:pt>
                <c:pt idx="8">
                  <c:v>1.677</c:v>
                </c:pt>
                <c:pt idx="9">
                  <c:v>3.177</c:v>
                </c:pt>
                <c:pt idx="10">
                  <c:v>3.1890000000000001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khal'!$I$157:$I$167</c:f>
            </c:numRef>
          </c:xVal>
          <c:yVal>
            <c:numRef>
              <c:f>'Sunakur khal'!$J$157:$J$167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564064"/>
        <c:axId val="-1817585824"/>
      </c:scatterChart>
      <c:valAx>
        <c:axId val="-1817564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85824"/>
        <c:crosses val="autoZero"/>
        <c:crossBetween val="midCat"/>
      </c:valAx>
      <c:valAx>
        <c:axId val="-181758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64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khal'!$B$170:$B$181</c:f>
              <c:numCache>
                <c:formatCode>0.00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'Sunakur khal'!$C$170:$C$181</c:f>
              <c:numCache>
                <c:formatCode>0.000</c:formatCode>
                <c:ptCount val="12"/>
                <c:pt idx="0">
                  <c:v>2.6949999999999998</c:v>
                </c:pt>
                <c:pt idx="1">
                  <c:v>2.6869999999999998</c:v>
                </c:pt>
                <c:pt idx="2">
                  <c:v>1.6419999999999999</c:v>
                </c:pt>
                <c:pt idx="3">
                  <c:v>0.83799999999999997</c:v>
                </c:pt>
                <c:pt idx="4">
                  <c:v>0.375</c:v>
                </c:pt>
                <c:pt idx="5">
                  <c:v>0.27300000000000002</c:v>
                </c:pt>
                <c:pt idx="6">
                  <c:v>0.374</c:v>
                </c:pt>
                <c:pt idx="7">
                  <c:v>0.81499999999999995</c:v>
                </c:pt>
                <c:pt idx="8">
                  <c:v>1.619</c:v>
                </c:pt>
                <c:pt idx="9">
                  <c:v>2.609</c:v>
                </c:pt>
                <c:pt idx="10">
                  <c:v>2.633</c:v>
                </c:pt>
                <c:pt idx="11">
                  <c:v>2.6379999999999999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khal'!$I$170:$I$181</c:f>
            </c:numRef>
          </c:xVal>
          <c:yVal>
            <c:numRef>
              <c:f>'Sunakur khal'!$J$170:$J$181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561888"/>
        <c:axId val="-1817579296"/>
      </c:scatterChart>
      <c:valAx>
        <c:axId val="-18175618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79296"/>
        <c:crosses val="autoZero"/>
        <c:crossBetween val="midCat"/>
      </c:valAx>
      <c:valAx>
        <c:axId val="-181757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61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khal'!$B$184:$B$195</c:f>
              <c:numCache>
                <c:formatCode>0.00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'Sunakur khal'!$C$184:$C$195</c:f>
              <c:numCache>
                <c:formatCode>0.000</c:formatCode>
                <c:ptCount val="12"/>
                <c:pt idx="0">
                  <c:v>3.294</c:v>
                </c:pt>
                <c:pt idx="1">
                  <c:v>3.286</c:v>
                </c:pt>
                <c:pt idx="2">
                  <c:v>1.472</c:v>
                </c:pt>
                <c:pt idx="3">
                  <c:v>0.50600000000000001</c:v>
                </c:pt>
                <c:pt idx="4">
                  <c:v>9.0999999999999998E-2</c:v>
                </c:pt>
                <c:pt idx="5">
                  <c:v>-8.0000000000000002E-3</c:v>
                </c:pt>
                <c:pt idx="6">
                  <c:v>9.2999999999999999E-2</c:v>
                </c:pt>
                <c:pt idx="7">
                  <c:v>0.49199999999999999</c:v>
                </c:pt>
                <c:pt idx="8">
                  <c:v>1.454</c:v>
                </c:pt>
                <c:pt idx="9">
                  <c:v>3.073</c:v>
                </c:pt>
                <c:pt idx="10">
                  <c:v>3.08</c:v>
                </c:pt>
                <c:pt idx="11">
                  <c:v>3.085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khal'!$I$184:$I$195</c:f>
            </c:numRef>
          </c:xVal>
          <c:yVal>
            <c:numRef>
              <c:f>'Sunakur khal'!$J$184:$J$195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576032"/>
        <c:axId val="-1817578208"/>
      </c:scatterChart>
      <c:valAx>
        <c:axId val="-18175760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78208"/>
        <c:crosses val="autoZero"/>
        <c:crossBetween val="midCat"/>
      </c:valAx>
      <c:valAx>
        <c:axId val="-181757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760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khal'!$B$197:$B$209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'Sunakur khal'!$C$197:$C$209</c:f>
              <c:numCache>
                <c:formatCode>0.000</c:formatCode>
                <c:ptCount val="13"/>
                <c:pt idx="0">
                  <c:v>2.9889999999999999</c:v>
                </c:pt>
                <c:pt idx="1">
                  <c:v>2.9780000000000002</c:v>
                </c:pt>
                <c:pt idx="2">
                  <c:v>2.9689999999999999</c:v>
                </c:pt>
                <c:pt idx="3">
                  <c:v>1.6559999999999999</c:v>
                </c:pt>
                <c:pt idx="4">
                  <c:v>0.73799999999999999</c:v>
                </c:pt>
                <c:pt idx="5">
                  <c:v>0.25900000000000001</c:v>
                </c:pt>
                <c:pt idx="6">
                  <c:v>0.156</c:v>
                </c:pt>
                <c:pt idx="7">
                  <c:v>0.25700000000000001</c:v>
                </c:pt>
                <c:pt idx="8">
                  <c:v>0.71699999999999997</c:v>
                </c:pt>
                <c:pt idx="9">
                  <c:v>1.6910000000000001</c:v>
                </c:pt>
                <c:pt idx="10">
                  <c:v>2.8660000000000001</c:v>
                </c:pt>
                <c:pt idx="11">
                  <c:v>2.8780000000000001</c:v>
                </c:pt>
                <c:pt idx="12">
                  <c:v>2.8889999999999998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khal'!$I$198:$I$209</c:f>
            </c:numRef>
          </c:xVal>
          <c:yVal>
            <c:numRef>
              <c:f>'Sunakur khal'!$J$198:$J$209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562432"/>
        <c:axId val="-1817589088"/>
      </c:scatterChart>
      <c:valAx>
        <c:axId val="-1817562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89088"/>
        <c:crosses val="autoZero"/>
        <c:crossBetween val="midCat"/>
      </c:valAx>
      <c:valAx>
        <c:axId val="-181758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62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khal'!$B$213:$B$225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'Sunakur khal'!$C$213:$C$225</c:f>
              <c:numCache>
                <c:formatCode>0.000</c:formatCode>
                <c:ptCount val="13"/>
                <c:pt idx="0">
                  <c:v>3.3370000000000002</c:v>
                </c:pt>
                <c:pt idx="1">
                  <c:v>3.3250000000000002</c:v>
                </c:pt>
                <c:pt idx="2">
                  <c:v>3.3159999999999998</c:v>
                </c:pt>
                <c:pt idx="3">
                  <c:v>2.137</c:v>
                </c:pt>
                <c:pt idx="4">
                  <c:v>1.1339999999999999</c:v>
                </c:pt>
                <c:pt idx="5">
                  <c:v>0.32</c:v>
                </c:pt>
                <c:pt idx="6">
                  <c:v>0.216</c:v>
                </c:pt>
                <c:pt idx="7">
                  <c:v>0.317</c:v>
                </c:pt>
                <c:pt idx="8">
                  <c:v>1.036</c:v>
                </c:pt>
                <c:pt idx="9">
                  <c:v>2.0310000000000001</c:v>
                </c:pt>
                <c:pt idx="10">
                  <c:v>3.3959999999999999</c:v>
                </c:pt>
                <c:pt idx="11">
                  <c:v>3.4049999999999998</c:v>
                </c:pt>
                <c:pt idx="12">
                  <c:v>3.41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khal'!$I$213:$I$225</c:f>
            </c:numRef>
          </c:xVal>
          <c:yVal>
            <c:numRef>
              <c:f>'Sunakur khal'!$J$213:$J$225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584192"/>
        <c:axId val="-1817574400"/>
      </c:scatterChart>
      <c:valAx>
        <c:axId val="-18175841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74400"/>
        <c:crosses val="autoZero"/>
        <c:crossBetween val="midCat"/>
      </c:valAx>
      <c:valAx>
        <c:axId val="-181757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84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khal'!$B$229:$B$240</c:f>
              <c:numCache>
                <c:formatCode>0.00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18</c:v>
                </c:pt>
                <c:pt idx="11">
                  <c:v>23</c:v>
                </c:pt>
              </c:numCache>
            </c:numRef>
          </c:xVal>
          <c:yVal>
            <c:numRef>
              <c:f>'Sunakur khal'!$C$229:$C$240</c:f>
              <c:numCache>
                <c:formatCode>0.000</c:formatCode>
                <c:ptCount val="12"/>
                <c:pt idx="0">
                  <c:v>2.944</c:v>
                </c:pt>
                <c:pt idx="1">
                  <c:v>2.9380000000000002</c:v>
                </c:pt>
                <c:pt idx="2">
                  <c:v>1.843</c:v>
                </c:pt>
                <c:pt idx="3">
                  <c:v>0.97599999999999998</c:v>
                </c:pt>
                <c:pt idx="4">
                  <c:v>0.48099999999999998</c:v>
                </c:pt>
                <c:pt idx="5">
                  <c:v>0.378</c:v>
                </c:pt>
                <c:pt idx="6">
                  <c:v>0.47899999999999998</c:v>
                </c:pt>
                <c:pt idx="7">
                  <c:v>1.038</c:v>
                </c:pt>
                <c:pt idx="8">
                  <c:v>1.778</c:v>
                </c:pt>
                <c:pt idx="9">
                  <c:v>2.782</c:v>
                </c:pt>
                <c:pt idx="10">
                  <c:v>2.7869999999999999</c:v>
                </c:pt>
                <c:pt idx="11">
                  <c:v>2.794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khal'!$I$229:$I$240</c:f>
            </c:numRef>
          </c:xVal>
          <c:yVal>
            <c:numRef>
              <c:f>'Sunakur khal'!$J$229:$J$240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561344"/>
        <c:axId val="-1817582560"/>
      </c:scatterChart>
      <c:valAx>
        <c:axId val="-18175613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82560"/>
        <c:crosses val="autoZero"/>
        <c:crossBetween val="midCat"/>
      </c:valAx>
      <c:valAx>
        <c:axId val="-181758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61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khal'!$B$244:$B$257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28</c:v>
                </c:pt>
                <c:pt idx="12">
                  <c:v>33</c:v>
                </c:pt>
              </c:numCache>
            </c:numRef>
          </c:xVal>
          <c:yVal>
            <c:numRef>
              <c:f>'Sunakur khal'!$C$244:$C$257</c:f>
              <c:numCache>
                <c:formatCode>0.000</c:formatCode>
                <c:ptCount val="14"/>
                <c:pt idx="0">
                  <c:v>2.8319999999999999</c:v>
                </c:pt>
                <c:pt idx="1">
                  <c:v>2.8239999999999998</c:v>
                </c:pt>
                <c:pt idx="2">
                  <c:v>2.8149999999999999</c:v>
                </c:pt>
                <c:pt idx="3">
                  <c:v>1.802</c:v>
                </c:pt>
                <c:pt idx="4">
                  <c:v>0.97</c:v>
                </c:pt>
                <c:pt idx="5">
                  <c:v>0.57999999999999996</c:v>
                </c:pt>
                <c:pt idx="6">
                  <c:v>0.48199999999999998</c:v>
                </c:pt>
                <c:pt idx="7">
                  <c:v>0.58299999999999996</c:v>
                </c:pt>
                <c:pt idx="8">
                  <c:v>0.99399999999999999</c:v>
                </c:pt>
                <c:pt idx="9">
                  <c:v>1.7889999999999999</c:v>
                </c:pt>
                <c:pt idx="10">
                  <c:v>3.0569999999999999</c:v>
                </c:pt>
                <c:pt idx="11">
                  <c:v>3.073</c:v>
                </c:pt>
                <c:pt idx="12">
                  <c:v>3.0840000000000001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khal'!$I$245:$I$257</c:f>
            </c:numRef>
          </c:xVal>
          <c:yVal>
            <c:numRef>
              <c:f>'Sunakur khal'!$J$245:$J$257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581472"/>
        <c:axId val="-1817577120"/>
      </c:scatterChart>
      <c:valAx>
        <c:axId val="-18175814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77120"/>
        <c:crosses val="autoZero"/>
        <c:crossBetween val="midCat"/>
      </c:valAx>
      <c:valAx>
        <c:axId val="-181757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81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khal'!$B$260:$B$272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28</c:v>
                </c:pt>
                <c:pt idx="12">
                  <c:v>33</c:v>
                </c:pt>
              </c:numCache>
            </c:numRef>
          </c:xVal>
          <c:yVal>
            <c:numRef>
              <c:f>'Sunakur khal'!$C$260:$C$272</c:f>
              <c:numCache>
                <c:formatCode>0.000</c:formatCode>
                <c:ptCount val="13"/>
                <c:pt idx="0">
                  <c:v>2.6280000000000001</c:v>
                </c:pt>
                <c:pt idx="1">
                  <c:v>2.6230000000000002</c:v>
                </c:pt>
                <c:pt idx="2">
                  <c:v>2.6150000000000002</c:v>
                </c:pt>
                <c:pt idx="3">
                  <c:v>1.6579999999999999</c:v>
                </c:pt>
                <c:pt idx="4">
                  <c:v>0.84499999999999997</c:v>
                </c:pt>
                <c:pt idx="5">
                  <c:v>0.26800000000000002</c:v>
                </c:pt>
                <c:pt idx="6">
                  <c:v>0.16800000000000001</c:v>
                </c:pt>
                <c:pt idx="7">
                  <c:v>0.27</c:v>
                </c:pt>
                <c:pt idx="8">
                  <c:v>0.83799999999999997</c:v>
                </c:pt>
                <c:pt idx="9">
                  <c:v>1.6739999999999999</c:v>
                </c:pt>
                <c:pt idx="10">
                  <c:v>2.5579999999999998</c:v>
                </c:pt>
                <c:pt idx="11">
                  <c:v>2.5649999999999999</c:v>
                </c:pt>
                <c:pt idx="12">
                  <c:v>2.5790000000000002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khal'!$I$261:$I$272</c:f>
            </c:numRef>
          </c:xVal>
          <c:yVal>
            <c:numRef>
              <c:f>'Sunakur khal'!$J$261:$J$272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571680"/>
        <c:axId val="-1817578752"/>
      </c:scatterChart>
      <c:valAx>
        <c:axId val="-1817571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78752"/>
        <c:crosses val="autoZero"/>
        <c:crossBetween val="midCat"/>
      </c:valAx>
      <c:valAx>
        <c:axId val="-181757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71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khal'!$B$283:$B$297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'Sunakur khal'!$C$283:$C$297</c:f>
              <c:numCache>
                <c:formatCode>0.000</c:formatCode>
                <c:ptCount val="15"/>
                <c:pt idx="0">
                  <c:v>2.0910000000000002</c:v>
                </c:pt>
                <c:pt idx="1">
                  <c:v>2.097</c:v>
                </c:pt>
                <c:pt idx="2">
                  <c:v>2.1019999999999999</c:v>
                </c:pt>
                <c:pt idx="3">
                  <c:v>2.706</c:v>
                </c:pt>
                <c:pt idx="4">
                  <c:v>2.6970000000000001</c:v>
                </c:pt>
                <c:pt idx="5">
                  <c:v>1.718</c:v>
                </c:pt>
                <c:pt idx="6">
                  <c:v>0.88400000000000001</c:v>
                </c:pt>
                <c:pt idx="7">
                  <c:v>0.66600000000000004</c:v>
                </c:pt>
                <c:pt idx="8">
                  <c:v>0.56699999999999995</c:v>
                </c:pt>
                <c:pt idx="9">
                  <c:v>0.66800000000000004</c:v>
                </c:pt>
                <c:pt idx="10">
                  <c:v>0.875</c:v>
                </c:pt>
                <c:pt idx="11">
                  <c:v>1.617</c:v>
                </c:pt>
                <c:pt idx="12">
                  <c:v>2.4969999999999999</c:v>
                </c:pt>
                <c:pt idx="13">
                  <c:v>2.5019999999999998</c:v>
                </c:pt>
                <c:pt idx="14">
                  <c:v>2.5070000000000001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khal'!$I$283:$I$297</c:f>
            </c:numRef>
          </c:xVal>
          <c:yVal>
            <c:numRef>
              <c:f>'Sunakur khal'!$J$283:$J$297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576576"/>
        <c:axId val="-1817580928"/>
      </c:scatterChart>
      <c:valAx>
        <c:axId val="-1817576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80928"/>
        <c:crosses val="autoZero"/>
        <c:crossBetween val="midCat"/>
      </c:valAx>
      <c:valAx>
        <c:axId val="-181758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76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khal'!$B$5:$B$21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26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'Outfall khal'!$C$5:$C$21</c:f>
              <c:numCache>
                <c:formatCode>0.000</c:formatCode>
                <c:ptCount val="17"/>
                <c:pt idx="0">
                  <c:v>4.1980000000000004</c:v>
                </c:pt>
                <c:pt idx="1">
                  <c:v>4.1859999999999999</c:v>
                </c:pt>
                <c:pt idx="2">
                  <c:v>4.0789999999999997</c:v>
                </c:pt>
                <c:pt idx="3">
                  <c:v>4.0670000000000002</c:v>
                </c:pt>
                <c:pt idx="4">
                  <c:v>2.5579999999999998</c:v>
                </c:pt>
                <c:pt idx="5">
                  <c:v>1.411</c:v>
                </c:pt>
                <c:pt idx="6">
                  <c:v>0.31</c:v>
                </c:pt>
                <c:pt idx="7">
                  <c:v>-0.22800000000000001</c:v>
                </c:pt>
                <c:pt idx="8">
                  <c:v>-0.33</c:v>
                </c:pt>
                <c:pt idx="9">
                  <c:v>-0.22900000000000001</c:v>
                </c:pt>
                <c:pt idx="10">
                  <c:v>-0.22700000000000001</c:v>
                </c:pt>
                <c:pt idx="11">
                  <c:v>-0.224</c:v>
                </c:pt>
                <c:pt idx="12">
                  <c:v>-0.219</c:v>
                </c:pt>
                <c:pt idx="13">
                  <c:v>-0.214</c:v>
                </c:pt>
                <c:pt idx="14">
                  <c:v>-8.8999999999999996E-2</c:v>
                </c:pt>
                <c:pt idx="15">
                  <c:v>-5.1999999999999998E-2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khal'!$H$5:$H$21</c:f>
            </c:numRef>
          </c:xVal>
          <c:yVal>
            <c:numRef>
              <c:f>'Outfall khal'!$I$5:$I$21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619008"/>
        <c:axId val="-1817604320"/>
      </c:scatterChart>
      <c:valAx>
        <c:axId val="-1817619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604320"/>
        <c:crosses val="autoZero"/>
        <c:crossBetween val="midCat"/>
      </c:valAx>
      <c:valAx>
        <c:axId val="-181760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619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khal'!$B$300:$B$312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'Sunakur khal'!$C$300:$C$312</c:f>
              <c:numCache>
                <c:formatCode>0.000</c:formatCode>
                <c:ptCount val="13"/>
                <c:pt idx="0">
                  <c:v>2.2320000000000002</c:v>
                </c:pt>
                <c:pt idx="1">
                  <c:v>2.2269999999999999</c:v>
                </c:pt>
                <c:pt idx="2">
                  <c:v>2.2160000000000002</c:v>
                </c:pt>
                <c:pt idx="3">
                  <c:v>1.548</c:v>
                </c:pt>
                <c:pt idx="4">
                  <c:v>1.1200000000000001</c:v>
                </c:pt>
                <c:pt idx="5">
                  <c:v>0.81100000000000005</c:v>
                </c:pt>
                <c:pt idx="6">
                  <c:v>0.71</c:v>
                </c:pt>
                <c:pt idx="7">
                  <c:v>0.80900000000000005</c:v>
                </c:pt>
                <c:pt idx="8">
                  <c:v>1.1120000000000001</c:v>
                </c:pt>
                <c:pt idx="9">
                  <c:v>1.5489999999999999</c:v>
                </c:pt>
                <c:pt idx="10">
                  <c:v>2.306</c:v>
                </c:pt>
                <c:pt idx="11">
                  <c:v>2.3119999999999998</c:v>
                </c:pt>
                <c:pt idx="12">
                  <c:v>2.3199999999999998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khal'!$I$301:$I$312</c:f>
            </c:numRef>
          </c:xVal>
          <c:yVal>
            <c:numRef>
              <c:f>'Sunakur khal'!$J$301:$J$312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588000"/>
        <c:axId val="-1817574944"/>
      </c:scatterChart>
      <c:valAx>
        <c:axId val="-1817588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74944"/>
        <c:crosses val="autoZero"/>
        <c:crossBetween val="midCat"/>
      </c:valAx>
      <c:valAx>
        <c:axId val="-181757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88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khal'!$B$315:$B$328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'Sunakur khal'!$C$315:$C$328</c:f>
              <c:numCache>
                <c:formatCode>0.000</c:formatCode>
                <c:ptCount val="14"/>
                <c:pt idx="0">
                  <c:v>2.3580000000000001</c:v>
                </c:pt>
                <c:pt idx="1">
                  <c:v>2.351</c:v>
                </c:pt>
                <c:pt idx="2">
                  <c:v>2.3439999999999999</c:v>
                </c:pt>
                <c:pt idx="3">
                  <c:v>1.6040000000000001</c:v>
                </c:pt>
                <c:pt idx="4">
                  <c:v>0.97499999999999998</c:v>
                </c:pt>
                <c:pt idx="5">
                  <c:v>0.61699999999999999</c:v>
                </c:pt>
                <c:pt idx="6">
                  <c:v>0.52</c:v>
                </c:pt>
                <c:pt idx="7">
                  <c:v>0.61899999999999999</c:v>
                </c:pt>
                <c:pt idx="8">
                  <c:v>1.0680000000000001</c:v>
                </c:pt>
                <c:pt idx="9">
                  <c:v>1.6</c:v>
                </c:pt>
                <c:pt idx="10">
                  <c:v>2.4740000000000002</c:v>
                </c:pt>
                <c:pt idx="11">
                  <c:v>2.4860000000000002</c:v>
                </c:pt>
                <c:pt idx="12">
                  <c:v>2.4990000000000001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khal'!$I$315:$I$328</c:f>
            </c:numRef>
          </c:xVal>
          <c:yVal>
            <c:numRef>
              <c:f>'Sunakur khal'!$J$315:$J$328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573312"/>
        <c:axId val="-1817575488"/>
      </c:scatterChart>
      <c:valAx>
        <c:axId val="-18175733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75488"/>
        <c:crosses val="autoZero"/>
        <c:crossBetween val="midCat"/>
      </c:valAx>
      <c:valAx>
        <c:axId val="-181757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733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khal'!$B$330:$B$353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26</c:v>
                </c:pt>
                <c:pt idx="13">
                  <c:v>30</c:v>
                </c:pt>
                <c:pt idx="14">
                  <c:v>31</c:v>
                </c:pt>
              </c:numCache>
            </c:numRef>
          </c:xVal>
          <c:yVal>
            <c:numRef>
              <c:f>'Sunakur khal'!$C$330:$C$353</c:f>
              <c:numCache>
                <c:formatCode>0.000</c:formatCode>
                <c:ptCount val="24"/>
                <c:pt idx="0">
                  <c:v>3.4750000000000001</c:v>
                </c:pt>
                <c:pt idx="1">
                  <c:v>3.4889999999999999</c:v>
                </c:pt>
                <c:pt idx="2">
                  <c:v>2.1150000000000002</c:v>
                </c:pt>
                <c:pt idx="3">
                  <c:v>2.1080000000000001</c:v>
                </c:pt>
                <c:pt idx="4">
                  <c:v>1.127</c:v>
                </c:pt>
                <c:pt idx="5">
                  <c:v>0.83499999999999996</c:v>
                </c:pt>
                <c:pt idx="6">
                  <c:v>0.497</c:v>
                </c:pt>
                <c:pt idx="7">
                  <c:v>0.39800000000000002</c:v>
                </c:pt>
                <c:pt idx="8">
                  <c:v>0.499</c:v>
                </c:pt>
                <c:pt idx="9">
                  <c:v>0.82899999999999996</c:v>
                </c:pt>
                <c:pt idx="10">
                  <c:v>1.1279999999999999</c:v>
                </c:pt>
                <c:pt idx="11">
                  <c:v>1.4750000000000001</c:v>
                </c:pt>
                <c:pt idx="12">
                  <c:v>1.486</c:v>
                </c:pt>
                <c:pt idx="13">
                  <c:v>4.5149999999999997</c:v>
                </c:pt>
                <c:pt idx="14">
                  <c:v>4.5330000000000004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khal'!$I$330:$I$354</c:f>
            </c:numRef>
          </c:xVal>
          <c:yVal>
            <c:numRef>
              <c:f>'Sunakur khal'!$J$330:$J$354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572224"/>
        <c:axId val="-1817566240"/>
      </c:scatterChart>
      <c:valAx>
        <c:axId val="-18175722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66240"/>
        <c:crosses val="autoZero"/>
        <c:crossBetween val="midCat"/>
      </c:valAx>
      <c:valAx>
        <c:axId val="-181756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72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khal'!$B$5:$B$18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'Sunakur khal'!$C$5:$C$18</c:f>
              <c:numCache>
                <c:formatCode>0.000</c:formatCode>
                <c:ptCount val="14"/>
                <c:pt idx="0">
                  <c:v>3.9580000000000002</c:v>
                </c:pt>
                <c:pt idx="1">
                  <c:v>3.9470000000000001</c:v>
                </c:pt>
                <c:pt idx="2">
                  <c:v>2.6219999999999999</c:v>
                </c:pt>
                <c:pt idx="3">
                  <c:v>1.5660000000000001</c:v>
                </c:pt>
                <c:pt idx="4">
                  <c:v>0.56100000000000005</c:v>
                </c:pt>
                <c:pt idx="5">
                  <c:v>-0.115</c:v>
                </c:pt>
                <c:pt idx="6">
                  <c:v>-0.214</c:v>
                </c:pt>
                <c:pt idx="7">
                  <c:v>-0.112</c:v>
                </c:pt>
                <c:pt idx="8">
                  <c:v>0.38500000000000001</c:v>
                </c:pt>
                <c:pt idx="9">
                  <c:v>0.91</c:v>
                </c:pt>
                <c:pt idx="10">
                  <c:v>1.8180000000000001</c:v>
                </c:pt>
                <c:pt idx="11">
                  <c:v>2.7490000000000001</c:v>
                </c:pt>
                <c:pt idx="12">
                  <c:v>2.742</c:v>
                </c:pt>
                <c:pt idx="13">
                  <c:v>2.7360000000000002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khal'!$I$5:$I$18</c:f>
            </c:numRef>
          </c:xVal>
          <c:yVal>
            <c:numRef>
              <c:f>'Sunakur khal'!$J$5:$J$18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594528"/>
        <c:axId val="-1817614656"/>
      </c:scatterChart>
      <c:valAx>
        <c:axId val="-18175945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614656"/>
        <c:crosses val="autoZero"/>
        <c:crossBetween val="midCat"/>
      </c:valAx>
      <c:valAx>
        <c:axId val="-181761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94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khal'!$B$22:$B$40</c:f>
              <c:numCache>
                <c:formatCode>0.00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30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'Sunakur khal'!$C$22:$C$40</c:f>
              <c:numCache>
                <c:formatCode>0.000</c:formatCode>
                <c:ptCount val="19"/>
                <c:pt idx="0">
                  <c:v>1.2390000000000001</c:v>
                </c:pt>
                <c:pt idx="1">
                  <c:v>1.246</c:v>
                </c:pt>
                <c:pt idx="2">
                  <c:v>3.9260000000000002</c:v>
                </c:pt>
                <c:pt idx="3">
                  <c:v>3.919</c:v>
                </c:pt>
                <c:pt idx="4">
                  <c:v>2.3980000000000001</c:v>
                </c:pt>
                <c:pt idx="5">
                  <c:v>1.3460000000000001</c:v>
                </c:pt>
                <c:pt idx="6">
                  <c:v>0.39800000000000002</c:v>
                </c:pt>
                <c:pt idx="7">
                  <c:v>-0.28299999999999997</c:v>
                </c:pt>
                <c:pt idx="8">
                  <c:v>-0.38400000000000001</c:v>
                </c:pt>
                <c:pt idx="9">
                  <c:v>-0.28199999999999997</c:v>
                </c:pt>
                <c:pt idx="10">
                  <c:v>0.29299999999999998</c:v>
                </c:pt>
                <c:pt idx="11">
                  <c:v>1.216</c:v>
                </c:pt>
                <c:pt idx="12">
                  <c:v>2.3130000000000002</c:v>
                </c:pt>
                <c:pt idx="13">
                  <c:v>4.125</c:v>
                </c:pt>
                <c:pt idx="14">
                  <c:v>4.1139999999999999</c:v>
                </c:pt>
                <c:pt idx="15">
                  <c:v>2.9460000000000002</c:v>
                </c:pt>
                <c:pt idx="16">
                  <c:v>2.94</c:v>
                </c:pt>
                <c:pt idx="17">
                  <c:v>2.9249999999999998</c:v>
                </c:pt>
                <c:pt idx="18">
                  <c:v>2.9140000000000001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khal'!$I$23:$I$40</c:f>
            </c:numRef>
          </c:xVal>
          <c:yVal>
            <c:numRef>
              <c:f>'Sunakur khal'!$J$23:$J$40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602688"/>
        <c:axId val="-1817608672"/>
      </c:scatterChart>
      <c:valAx>
        <c:axId val="-18176026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608672"/>
        <c:crosses val="autoZero"/>
        <c:crossBetween val="midCat"/>
      </c:valAx>
      <c:valAx>
        <c:axId val="-181760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602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khal'!$B$44:$B$65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33</c:v>
                </c:pt>
                <c:pt idx="17">
                  <c:v>38</c:v>
                </c:pt>
              </c:numCache>
            </c:numRef>
          </c:xVal>
          <c:yVal>
            <c:numRef>
              <c:f>'Sunakur khal'!$C$44:$C$65</c:f>
              <c:numCache>
                <c:formatCode>0.000</c:formatCode>
                <c:ptCount val="22"/>
                <c:pt idx="0">
                  <c:v>3.851</c:v>
                </c:pt>
                <c:pt idx="1">
                  <c:v>3.8559999999999999</c:v>
                </c:pt>
                <c:pt idx="2">
                  <c:v>1.9239999999999999</c:v>
                </c:pt>
                <c:pt idx="3">
                  <c:v>1.919</c:v>
                </c:pt>
                <c:pt idx="4">
                  <c:v>0.67800000000000005</c:v>
                </c:pt>
                <c:pt idx="5">
                  <c:v>-0.02</c:v>
                </c:pt>
                <c:pt idx="6">
                  <c:v>-0.48</c:v>
                </c:pt>
                <c:pt idx="7">
                  <c:v>-0.58199999999999996</c:v>
                </c:pt>
                <c:pt idx="8">
                  <c:v>-0.47899999999999998</c:v>
                </c:pt>
                <c:pt idx="9">
                  <c:v>-7.0000000000000007E-2</c:v>
                </c:pt>
                <c:pt idx="10">
                  <c:v>0.68500000000000005</c:v>
                </c:pt>
                <c:pt idx="11">
                  <c:v>1.875</c:v>
                </c:pt>
                <c:pt idx="12">
                  <c:v>1.88</c:v>
                </c:pt>
                <c:pt idx="13">
                  <c:v>4.4800000000000004</c:v>
                </c:pt>
                <c:pt idx="14">
                  <c:v>4.4740000000000002</c:v>
                </c:pt>
                <c:pt idx="15">
                  <c:v>3.173</c:v>
                </c:pt>
                <c:pt idx="16">
                  <c:v>3.16</c:v>
                </c:pt>
                <c:pt idx="17">
                  <c:v>3.1509999999999998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khal'!$I$44:$I$65</c:f>
            </c:numRef>
          </c:xVal>
          <c:yVal>
            <c:numRef>
              <c:f>'Sunakur khal'!$J$44:$J$65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613568"/>
        <c:axId val="-1817622816"/>
      </c:scatterChart>
      <c:valAx>
        <c:axId val="-1817613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622816"/>
        <c:crosses val="autoZero"/>
        <c:crossBetween val="midCat"/>
      </c:valAx>
      <c:valAx>
        <c:axId val="-181762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613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khal'!$B$70:$B$85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33</c:v>
                </c:pt>
                <c:pt idx="15">
                  <c:v>38</c:v>
                </c:pt>
              </c:numCache>
            </c:numRef>
          </c:xVal>
          <c:yVal>
            <c:numRef>
              <c:f>'Sunakur khal'!$C$70:$C$85</c:f>
              <c:numCache>
                <c:formatCode>0.000</c:formatCode>
                <c:ptCount val="16"/>
                <c:pt idx="0">
                  <c:v>3.9860000000000002</c:v>
                </c:pt>
                <c:pt idx="1">
                  <c:v>3.9780000000000002</c:v>
                </c:pt>
                <c:pt idx="2">
                  <c:v>1.913</c:v>
                </c:pt>
                <c:pt idx="3">
                  <c:v>1.909</c:v>
                </c:pt>
                <c:pt idx="4">
                  <c:v>0.94499999999999995</c:v>
                </c:pt>
                <c:pt idx="5">
                  <c:v>0.34</c:v>
                </c:pt>
                <c:pt idx="6">
                  <c:v>-7.0999999999999994E-2</c:v>
                </c:pt>
                <c:pt idx="7">
                  <c:v>-0.17499999999999999</c:v>
                </c:pt>
                <c:pt idx="8">
                  <c:v>-8.4000000000000005E-2</c:v>
                </c:pt>
                <c:pt idx="9">
                  <c:v>0.44500000000000001</c:v>
                </c:pt>
                <c:pt idx="10">
                  <c:v>2.1259999999999999</c:v>
                </c:pt>
                <c:pt idx="11">
                  <c:v>4.1239999999999997</c:v>
                </c:pt>
                <c:pt idx="12">
                  <c:v>4.1150000000000002</c:v>
                </c:pt>
                <c:pt idx="13">
                  <c:v>2.738</c:v>
                </c:pt>
                <c:pt idx="14">
                  <c:v>2.714</c:v>
                </c:pt>
                <c:pt idx="15">
                  <c:v>2.6949999999999998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khal'!$I$70:$I$85</c:f>
            </c:numRef>
          </c:xVal>
          <c:yVal>
            <c:numRef>
              <c:f>'Sunakur khal'!$J$70:$J$85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607584"/>
        <c:axId val="-1817607040"/>
      </c:scatterChart>
      <c:valAx>
        <c:axId val="-1817607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607040"/>
        <c:crosses val="autoZero"/>
        <c:crossBetween val="midCat"/>
      </c:valAx>
      <c:valAx>
        <c:axId val="-181760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607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khal'!$B$88:$B$102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</c:numCache>
            </c:numRef>
          </c:xVal>
          <c:yVal>
            <c:numRef>
              <c:f>'Sunakur khal'!$C$88:$C$102</c:f>
              <c:numCache>
                <c:formatCode>0.000</c:formatCode>
                <c:ptCount val="15"/>
                <c:pt idx="0">
                  <c:v>3.032</c:v>
                </c:pt>
                <c:pt idx="1">
                  <c:v>3.0230000000000001</c:v>
                </c:pt>
                <c:pt idx="2">
                  <c:v>2.0299999999999998</c:v>
                </c:pt>
                <c:pt idx="3">
                  <c:v>1.109</c:v>
                </c:pt>
                <c:pt idx="4">
                  <c:v>0.437</c:v>
                </c:pt>
                <c:pt idx="5">
                  <c:v>0.04</c:v>
                </c:pt>
                <c:pt idx="6">
                  <c:v>-6.4000000000000001E-2</c:v>
                </c:pt>
                <c:pt idx="7">
                  <c:v>3.1E-2</c:v>
                </c:pt>
                <c:pt idx="8">
                  <c:v>0.46300000000000002</c:v>
                </c:pt>
                <c:pt idx="9">
                  <c:v>1.125</c:v>
                </c:pt>
                <c:pt idx="10">
                  <c:v>2.012</c:v>
                </c:pt>
                <c:pt idx="11">
                  <c:v>3.9359999999999999</c:v>
                </c:pt>
                <c:pt idx="12">
                  <c:v>3.931</c:v>
                </c:pt>
                <c:pt idx="13">
                  <c:v>2.806</c:v>
                </c:pt>
                <c:pt idx="14">
                  <c:v>2.7949999999999999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khal'!$I$89:$I$102</c:f>
            </c:numRef>
          </c:xVal>
          <c:yVal>
            <c:numRef>
              <c:f>'Sunakur khal'!$J$89:$J$102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611936"/>
        <c:axId val="-1817617376"/>
      </c:scatterChart>
      <c:valAx>
        <c:axId val="-18176119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617376"/>
        <c:crosses val="autoZero"/>
        <c:crossBetween val="midCat"/>
      </c:valAx>
      <c:valAx>
        <c:axId val="-181761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611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khal'!$B$105:$B$121</c:f>
              <c:numCache>
                <c:formatCode>0.00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32</c:v>
                </c:pt>
                <c:pt idx="15">
                  <c:v>33</c:v>
                </c:pt>
                <c:pt idx="16">
                  <c:v>40</c:v>
                </c:pt>
              </c:numCache>
            </c:numRef>
          </c:xVal>
          <c:yVal>
            <c:numRef>
              <c:f>'Sunakur khal'!$C$105:$C$121</c:f>
              <c:numCache>
                <c:formatCode>0.000</c:formatCode>
                <c:ptCount val="17"/>
                <c:pt idx="0">
                  <c:v>2.177</c:v>
                </c:pt>
                <c:pt idx="1">
                  <c:v>2.1920000000000002</c:v>
                </c:pt>
                <c:pt idx="2">
                  <c:v>4.1829999999999998</c:v>
                </c:pt>
                <c:pt idx="3">
                  <c:v>4.1769999999999996</c:v>
                </c:pt>
                <c:pt idx="4">
                  <c:v>2.6869999999999998</c:v>
                </c:pt>
                <c:pt idx="5">
                  <c:v>1.623</c:v>
                </c:pt>
                <c:pt idx="6">
                  <c:v>0.69699999999999995</c:v>
                </c:pt>
                <c:pt idx="7">
                  <c:v>7.1999999999999995E-2</c:v>
                </c:pt>
                <c:pt idx="8">
                  <c:v>-2.7E-2</c:v>
                </c:pt>
                <c:pt idx="9">
                  <c:v>7.5999999999999998E-2</c:v>
                </c:pt>
                <c:pt idx="10">
                  <c:v>0.67</c:v>
                </c:pt>
                <c:pt idx="11">
                  <c:v>1.5940000000000001</c:v>
                </c:pt>
                <c:pt idx="12">
                  <c:v>2.5950000000000002</c:v>
                </c:pt>
                <c:pt idx="13">
                  <c:v>4.0960000000000001</c:v>
                </c:pt>
                <c:pt idx="14">
                  <c:v>4.0910000000000002</c:v>
                </c:pt>
                <c:pt idx="15">
                  <c:v>3.19</c:v>
                </c:pt>
                <c:pt idx="16">
                  <c:v>3.1760000000000002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khal'!$I$105:$I$121</c:f>
            </c:numRef>
          </c:xVal>
          <c:yVal>
            <c:numRef>
              <c:f>'Sunakur khal'!$J$105:$J$121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592896"/>
        <c:axId val="-1817593440"/>
      </c:scatterChart>
      <c:valAx>
        <c:axId val="-18175928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93440"/>
        <c:crosses val="autoZero"/>
        <c:crossBetween val="midCat"/>
      </c:valAx>
      <c:valAx>
        <c:axId val="-181759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92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'Sunakur khal'!$B$124:$B$138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32</c:v>
                </c:pt>
                <c:pt idx="14">
                  <c:v>33</c:v>
                </c:pt>
              </c:numCache>
            </c:numRef>
          </c:xVal>
          <c:yVal>
            <c:numRef>
              <c:f>'Sunakur khal'!$C$124:$C$138</c:f>
              <c:numCache>
                <c:formatCode>0.000</c:formatCode>
                <c:ptCount val="15"/>
                <c:pt idx="0">
                  <c:v>1.9419999999999999</c:v>
                </c:pt>
                <c:pt idx="1">
                  <c:v>1.99</c:v>
                </c:pt>
                <c:pt idx="2">
                  <c:v>4.1740000000000004</c:v>
                </c:pt>
                <c:pt idx="3">
                  <c:v>4.1829999999999998</c:v>
                </c:pt>
                <c:pt idx="4">
                  <c:v>1.79</c:v>
                </c:pt>
                <c:pt idx="5">
                  <c:v>0.26900000000000002</c:v>
                </c:pt>
                <c:pt idx="6">
                  <c:v>-0.46899999999999997</c:v>
                </c:pt>
                <c:pt idx="7">
                  <c:v>-0.56999999999999995</c:v>
                </c:pt>
                <c:pt idx="8">
                  <c:v>-0.46700000000000003</c:v>
                </c:pt>
                <c:pt idx="9">
                  <c:v>0.23300000000000001</c:v>
                </c:pt>
                <c:pt idx="10">
                  <c:v>1.6839999999999999</c:v>
                </c:pt>
                <c:pt idx="11">
                  <c:v>3.4820000000000002</c:v>
                </c:pt>
                <c:pt idx="12">
                  <c:v>3.42</c:v>
                </c:pt>
                <c:pt idx="13">
                  <c:v>3.4279999999999999</c:v>
                </c:pt>
                <c:pt idx="14">
                  <c:v>3.4329999999999998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'Sunakur khal'!$I$125:$I$138</c:f>
            </c:numRef>
          </c:xVal>
          <c:yVal>
            <c:numRef>
              <c:f>'Sunakur khal'!$J$125:$J$138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590720"/>
        <c:axId val="-1817590176"/>
      </c:scatterChart>
      <c:valAx>
        <c:axId val="-1817590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90176"/>
        <c:crosses val="autoZero"/>
        <c:crossBetween val="midCat"/>
      </c:valAx>
      <c:valAx>
        <c:axId val="-181759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7590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7</xdr:row>
      <xdr:rowOff>76201</xdr:rowOff>
    </xdr:from>
    <xdr:to>
      <xdr:col>27</xdr:col>
      <xdr:colOff>200025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8C8325-16BA-44E9-89A5-ED66DED04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311763</xdr:colOff>
      <xdr:row>5</xdr:row>
      <xdr:rowOff>32386</xdr:rowOff>
    </xdr:from>
    <xdr:to>
      <xdr:col>19</xdr:col>
      <xdr:colOff>504824</xdr:colOff>
      <xdr:row>19</xdr:row>
      <xdr:rowOff>9526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571499</xdr:colOff>
      <xdr:row>26</xdr:row>
      <xdr:rowOff>0</xdr:rowOff>
    </xdr:from>
    <xdr:to>
      <xdr:col>19</xdr:col>
      <xdr:colOff>142874</xdr:colOff>
      <xdr:row>30</xdr:row>
      <xdr:rowOff>104775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xmlns="" id="{C7CE4878-CC56-470A-9B9D-FD4996521DA1}"/>
            </a:ext>
          </a:extLst>
        </xdr:cNvPr>
        <xdr:cNvGrpSpPr/>
      </xdr:nvGrpSpPr>
      <xdr:grpSpPr>
        <a:xfrm>
          <a:off x="1704974" y="4733925"/>
          <a:ext cx="4638675" cy="752475"/>
          <a:chOff x="1828800" y="10820400"/>
          <a:chExt cx="5181600" cy="752475"/>
        </a:xfrm>
      </xdr:grpSpPr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CF35CAEB-0C36-41F5-AA49-7A0D4ED51606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BWDB, Gopalgonj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45DDD3F8-9874-45F0-BBAD-6EA54FF9CED0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  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xmlns="" id="{FC0D14CD-651F-419F-BE17-C913281EC4CF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 BWDB, Gopalgonj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464164</xdr:colOff>
      <xdr:row>2</xdr:row>
      <xdr:rowOff>10242</xdr:rowOff>
    </xdr:from>
    <xdr:to>
      <xdr:col>19</xdr:col>
      <xdr:colOff>230648</xdr:colOff>
      <xdr:row>15</xdr:row>
      <xdr:rowOff>104775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445114</xdr:colOff>
      <xdr:row>20</xdr:row>
      <xdr:rowOff>717</xdr:rowOff>
    </xdr:from>
    <xdr:to>
      <xdr:col>19</xdr:col>
      <xdr:colOff>211598</xdr:colOff>
      <xdr:row>33</xdr:row>
      <xdr:rowOff>123825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445114</xdr:colOff>
      <xdr:row>40</xdr:row>
      <xdr:rowOff>172167</xdr:rowOff>
    </xdr:from>
    <xdr:to>
      <xdr:col>19</xdr:col>
      <xdr:colOff>211598</xdr:colOff>
      <xdr:row>54</xdr:row>
      <xdr:rowOff>76200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467974</xdr:colOff>
      <xdr:row>68</xdr:row>
      <xdr:rowOff>21672</xdr:rowOff>
    </xdr:from>
    <xdr:to>
      <xdr:col>19</xdr:col>
      <xdr:colOff>234458</xdr:colOff>
      <xdr:row>80</xdr:row>
      <xdr:rowOff>121920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416539</xdr:colOff>
      <xdr:row>87</xdr:row>
      <xdr:rowOff>0</xdr:rowOff>
    </xdr:from>
    <xdr:to>
      <xdr:col>19</xdr:col>
      <xdr:colOff>183023</xdr:colOff>
      <xdr:row>99</xdr:row>
      <xdr:rowOff>152400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426064</xdr:colOff>
      <xdr:row>104</xdr:row>
      <xdr:rowOff>0</xdr:rowOff>
    </xdr:from>
    <xdr:to>
      <xdr:col>19</xdr:col>
      <xdr:colOff>192548</xdr:colOff>
      <xdr:row>116</xdr:row>
      <xdr:rowOff>133350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454639</xdr:colOff>
      <xdr:row>123</xdr:row>
      <xdr:rowOff>0</xdr:rowOff>
    </xdr:from>
    <xdr:to>
      <xdr:col>19</xdr:col>
      <xdr:colOff>221123</xdr:colOff>
      <xdr:row>135</xdr:row>
      <xdr:rowOff>142875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416539</xdr:colOff>
      <xdr:row>140</xdr:row>
      <xdr:rowOff>0</xdr:rowOff>
    </xdr:from>
    <xdr:to>
      <xdr:col>19</xdr:col>
      <xdr:colOff>183023</xdr:colOff>
      <xdr:row>152</xdr:row>
      <xdr:rowOff>123825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426064</xdr:colOff>
      <xdr:row>156</xdr:row>
      <xdr:rowOff>0</xdr:rowOff>
    </xdr:from>
    <xdr:to>
      <xdr:col>19</xdr:col>
      <xdr:colOff>192548</xdr:colOff>
      <xdr:row>166</xdr:row>
      <xdr:rowOff>76201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454639</xdr:colOff>
      <xdr:row>169</xdr:row>
      <xdr:rowOff>0</xdr:rowOff>
    </xdr:from>
    <xdr:to>
      <xdr:col>19</xdr:col>
      <xdr:colOff>221123</xdr:colOff>
      <xdr:row>180</xdr:row>
      <xdr:rowOff>9526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426064</xdr:colOff>
      <xdr:row>183</xdr:row>
      <xdr:rowOff>0</xdr:rowOff>
    </xdr:from>
    <xdr:to>
      <xdr:col>19</xdr:col>
      <xdr:colOff>192548</xdr:colOff>
      <xdr:row>193</xdr:row>
      <xdr:rowOff>133351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454639</xdr:colOff>
      <xdr:row>196</xdr:row>
      <xdr:rowOff>0</xdr:rowOff>
    </xdr:from>
    <xdr:to>
      <xdr:col>19</xdr:col>
      <xdr:colOff>221123</xdr:colOff>
      <xdr:row>207</xdr:row>
      <xdr:rowOff>114300</xdr:rowOff>
    </xdr:to>
    <xdr:graphicFrame macro="">
      <xdr:nvGraphicFramePr>
        <xdr:cNvPr id="46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426064</xdr:colOff>
      <xdr:row>211</xdr:row>
      <xdr:rowOff>19767</xdr:rowOff>
    </xdr:from>
    <xdr:to>
      <xdr:col>19</xdr:col>
      <xdr:colOff>192548</xdr:colOff>
      <xdr:row>223</xdr:row>
      <xdr:rowOff>114300</xdr:rowOff>
    </xdr:to>
    <xdr:graphicFrame macro="">
      <xdr:nvGraphicFramePr>
        <xdr:cNvPr id="48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435589</xdr:colOff>
      <xdr:row>227</xdr:row>
      <xdr:rowOff>10243</xdr:rowOff>
    </xdr:from>
    <xdr:to>
      <xdr:col>19</xdr:col>
      <xdr:colOff>202073</xdr:colOff>
      <xdr:row>239</xdr:row>
      <xdr:rowOff>57151</xdr:rowOff>
    </xdr:to>
    <xdr:graphicFrame macro="">
      <xdr:nvGraphicFramePr>
        <xdr:cNvPr id="49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435589</xdr:colOff>
      <xdr:row>242</xdr:row>
      <xdr:rowOff>10243</xdr:rowOff>
    </xdr:from>
    <xdr:to>
      <xdr:col>19</xdr:col>
      <xdr:colOff>202073</xdr:colOff>
      <xdr:row>254</xdr:row>
      <xdr:rowOff>133351</xdr:rowOff>
    </xdr:to>
    <xdr:graphicFrame macro="">
      <xdr:nvGraphicFramePr>
        <xdr:cNvPr id="50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416539</xdr:colOff>
      <xdr:row>258</xdr:row>
      <xdr:rowOff>10242</xdr:rowOff>
    </xdr:from>
    <xdr:to>
      <xdr:col>19</xdr:col>
      <xdr:colOff>183023</xdr:colOff>
      <xdr:row>269</xdr:row>
      <xdr:rowOff>152400</xdr:rowOff>
    </xdr:to>
    <xdr:graphicFrame macro="">
      <xdr:nvGraphicFramePr>
        <xdr:cNvPr id="51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416539</xdr:colOff>
      <xdr:row>282</xdr:row>
      <xdr:rowOff>0</xdr:rowOff>
    </xdr:from>
    <xdr:to>
      <xdr:col>19</xdr:col>
      <xdr:colOff>183023</xdr:colOff>
      <xdr:row>293</xdr:row>
      <xdr:rowOff>123825</xdr:rowOff>
    </xdr:to>
    <xdr:graphicFrame macro="">
      <xdr:nvGraphicFramePr>
        <xdr:cNvPr id="52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435589</xdr:colOff>
      <xdr:row>299</xdr:row>
      <xdr:rowOff>0</xdr:rowOff>
    </xdr:from>
    <xdr:to>
      <xdr:col>19</xdr:col>
      <xdr:colOff>202073</xdr:colOff>
      <xdr:row>310</xdr:row>
      <xdr:rowOff>104776</xdr:rowOff>
    </xdr:to>
    <xdr:graphicFrame macro="">
      <xdr:nvGraphicFramePr>
        <xdr:cNvPr id="53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454639</xdr:colOff>
      <xdr:row>314</xdr:row>
      <xdr:rowOff>0</xdr:rowOff>
    </xdr:from>
    <xdr:to>
      <xdr:col>19</xdr:col>
      <xdr:colOff>221123</xdr:colOff>
      <xdr:row>325</xdr:row>
      <xdr:rowOff>76200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445114</xdr:colOff>
      <xdr:row>329</xdr:row>
      <xdr:rowOff>0</xdr:rowOff>
    </xdr:from>
    <xdr:to>
      <xdr:col>19</xdr:col>
      <xdr:colOff>211598</xdr:colOff>
      <xdr:row>341</xdr:row>
      <xdr:rowOff>123825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285751</xdr:colOff>
      <xdr:row>347</xdr:row>
      <xdr:rowOff>142875</xdr:rowOff>
    </xdr:from>
    <xdr:to>
      <xdr:col>19</xdr:col>
      <xdr:colOff>104776</xdr:colOff>
      <xdr:row>352</xdr:row>
      <xdr:rowOff>85725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xmlns="" id="{C7CE4878-CC56-470A-9B9D-FD4996521DA1}"/>
            </a:ext>
          </a:extLst>
        </xdr:cNvPr>
        <xdr:cNvGrpSpPr/>
      </xdr:nvGrpSpPr>
      <xdr:grpSpPr>
        <a:xfrm>
          <a:off x="2886076" y="57740550"/>
          <a:ext cx="4572000" cy="752475"/>
          <a:chOff x="1828800" y="10820400"/>
          <a:chExt cx="5181600" cy="752475"/>
        </a:xfrm>
      </xdr:grpSpPr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xmlns="" id="{CF35CAEB-0C36-41F5-AA49-7A0D4ED51606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BWDB, Gopalgonj</a:t>
            </a: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xmlns="" id="{45DDD3F8-9874-45F0-BBAD-6EA54FF9CED0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  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xmlns="" id="{FC0D14CD-651F-419F-BE17-C913281EC4CF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 BWDB, Gopalgonj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32</xdr:row>
      <xdr:rowOff>0</xdr:rowOff>
    </xdr:from>
    <xdr:to>
      <xdr:col>8</xdr:col>
      <xdr:colOff>161926</xdr:colOff>
      <xdr:row>39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32</xdr:row>
      <xdr:rowOff>27046</xdr:rowOff>
    </xdr:from>
    <xdr:to>
      <xdr:col>4</xdr:col>
      <xdr:colOff>543984</xdr:colOff>
      <xdr:row>39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32</xdr:row>
      <xdr:rowOff>27045</xdr:rowOff>
    </xdr:from>
    <xdr:to>
      <xdr:col>2</xdr:col>
      <xdr:colOff>349958</xdr:colOff>
      <xdr:row>39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L56"/>
  <sheetViews>
    <sheetView zoomScaleNormal="100" workbookViewId="0">
      <selection activeCell="AJ15" sqref="AJ15"/>
    </sheetView>
  </sheetViews>
  <sheetFormatPr defaultRowHeight="12.75" x14ac:dyDescent="0.2"/>
  <cols>
    <col min="1" max="1" width="7.85546875" style="88" customWidth="1"/>
    <col min="2" max="15" width="4.7109375" style="87" customWidth="1"/>
    <col min="16" max="17" width="4.140625" style="87" customWidth="1"/>
    <col min="18" max="21" width="5.85546875" style="87" customWidth="1"/>
    <col min="22" max="28" width="5.85546875" style="88" customWidth="1"/>
    <col min="29" max="44" width="4.7109375" style="88" customWidth="1"/>
    <col min="45" max="254" width="9.140625" style="88"/>
    <col min="255" max="255" width="7.85546875" style="88" customWidth="1"/>
    <col min="256" max="282" width="4.7109375" style="88" customWidth="1"/>
    <col min="283" max="283" width="8.85546875" style="88" customWidth="1"/>
    <col min="284" max="300" width="4.7109375" style="88" customWidth="1"/>
    <col min="301" max="510" width="9.140625" style="88"/>
    <col min="511" max="511" width="7.85546875" style="88" customWidth="1"/>
    <col min="512" max="538" width="4.7109375" style="88" customWidth="1"/>
    <col min="539" max="539" width="8.85546875" style="88" customWidth="1"/>
    <col min="540" max="556" width="4.7109375" style="88" customWidth="1"/>
    <col min="557" max="766" width="9.140625" style="88"/>
    <col min="767" max="767" width="7.85546875" style="88" customWidth="1"/>
    <col min="768" max="794" width="4.7109375" style="88" customWidth="1"/>
    <col min="795" max="795" width="8.85546875" style="88" customWidth="1"/>
    <col min="796" max="812" width="4.7109375" style="88" customWidth="1"/>
    <col min="813" max="1022" width="9.140625" style="88"/>
    <col min="1023" max="1023" width="7.85546875" style="88" customWidth="1"/>
    <col min="1024" max="1050" width="4.7109375" style="88" customWidth="1"/>
    <col min="1051" max="1051" width="8.85546875" style="88" customWidth="1"/>
    <col min="1052" max="1068" width="4.7109375" style="88" customWidth="1"/>
    <col min="1069" max="1278" width="9.140625" style="88"/>
    <col min="1279" max="1279" width="7.85546875" style="88" customWidth="1"/>
    <col min="1280" max="1306" width="4.7109375" style="88" customWidth="1"/>
    <col min="1307" max="1307" width="8.85546875" style="88" customWidth="1"/>
    <col min="1308" max="1324" width="4.7109375" style="88" customWidth="1"/>
    <col min="1325" max="1534" width="9.140625" style="88"/>
    <col min="1535" max="1535" width="7.85546875" style="88" customWidth="1"/>
    <col min="1536" max="1562" width="4.7109375" style="88" customWidth="1"/>
    <col min="1563" max="1563" width="8.85546875" style="88" customWidth="1"/>
    <col min="1564" max="1580" width="4.7109375" style="88" customWidth="1"/>
    <col min="1581" max="1790" width="9.140625" style="88"/>
    <col min="1791" max="1791" width="7.85546875" style="88" customWidth="1"/>
    <col min="1792" max="1818" width="4.7109375" style="88" customWidth="1"/>
    <col min="1819" max="1819" width="8.85546875" style="88" customWidth="1"/>
    <col min="1820" max="1836" width="4.7109375" style="88" customWidth="1"/>
    <col min="1837" max="2046" width="9.140625" style="88"/>
    <col min="2047" max="2047" width="7.85546875" style="88" customWidth="1"/>
    <col min="2048" max="2074" width="4.7109375" style="88" customWidth="1"/>
    <col min="2075" max="2075" width="8.85546875" style="88" customWidth="1"/>
    <col min="2076" max="2092" width="4.7109375" style="88" customWidth="1"/>
    <col min="2093" max="2302" width="9.140625" style="88"/>
    <col min="2303" max="2303" width="7.85546875" style="88" customWidth="1"/>
    <col min="2304" max="2330" width="4.7109375" style="88" customWidth="1"/>
    <col min="2331" max="2331" width="8.85546875" style="88" customWidth="1"/>
    <col min="2332" max="2348" width="4.7109375" style="88" customWidth="1"/>
    <col min="2349" max="2558" width="9.140625" style="88"/>
    <col min="2559" max="2559" width="7.85546875" style="88" customWidth="1"/>
    <col min="2560" max="2586" width="4.7109375" style="88" customWidth="1"/>
    <col min="2587" max="2587" width="8.85546875" style="88" customWidth="1"/>
    <col min="2588" max="2604" width="4.7109375" style="88" customWidth="1"/>
    <col min="2605" max="2814" width="9.140625" style="88"/>
    <col min="2815" max="2815" width="7.85546875" style="88" customWidth="1"/>
    <col min="2816" max="2842" width="4.7109375" style="88" customWidth="1"/>
    <col min="2843" max="2843" width="8.85546875" style="88" customWidth="1"/>
    <col min="2844" max="2860" width="4.7109375" style="88" customWidth="1"/>
    <col min="2861" max="3070" width="9.140625" style="88"/>
    <col min="3071" max="3071" width="7.85546875" style="88" customWidth="1"/>
    <col min="3072" max="3098" width="4.7109375" style="88" customWidth="1"/>
    <col min="3099" max="3099" width="8.85546875" style="88" customWidth="1"/>
    <col min="3100" max="3116" width="4.7109375" style="88" customWidth="1"/>
    <col min="3117" max="3326" width="9.140625" style="88"/>
    <col min="3327" max="3327" width="7.85546875" style="88" customWidth="1"/>
    <col min="3328" max="3354" width="4.7109375" style="88" customWidth="1"/>
    <col min="3355" max="3355" width="8.85546875" style="88" customWidth="1"/>
    <col min="3356" max="3372" width="4.7109375" style="88" customWidth="1"/>
    <col min="3373" max="3582" width="9.140625" style="88"/>
    <col min="3583" max="3583" width="7.85546875" style="88" customWidth="1"/>
    <col min="3584" max="3610" width="4.7109375" style="88" customWidth="1"/>
    <col min="3611" max="3611" width="8.85546875" style="88" customWidth="1"/>
    <col min="3612" max="3628" width="4.7109375" style="88" customWidth="1"/>
    <col min="3629" max="3838" width="9.140625" style="88"/>
    <col min="3839" max="3839" width="7.85546875" style="88" customWidth="1"/>
    <col min="3840" max="3866" width="4.7109375" style="88" customWidth="1"/>
    <col min="3867" max="3867" width="8.85546875" style="88" customWidth="1"/>
    <col min="3868" max="3884" width="4.7109375" style="88" customWidth="1"/>
    <col min="3885" max="4094" width="9.140625" style="88"/>
    <col min="4095" max="4095" width="7.85546875" style="88" customWidth="1"/>
    <col min="4096" max="4122" width="4.7109375" style="88" customWidth="1"/>
    <col min="4123" max="4123" width="8.85546875" style="88" customWidth="1"/>
    <col min="4124" max="4140" width="4.7109375" style="88" customWidth="1"/>
    <col min="4141" max="4350" width="9.140625" style="88"/>
    <col min="4351" max="4351" width="7.85546875" style="88" customWidth="1"/>
    <col min="4352" max="4378" width="4.7109375" style="88" customWidth="1"/>
    <col min="4379" max="4379" width="8.85546875" style="88" customWidth="1"/>
    <col min="4380" max="4396" width="4.7109375" style="88" customWidth="1"/>
    <col min="4397" max="4606" width="9.140625" style="88"/>
    <col min="4607" max="4607" width="7.85546875" style="88" customWidth="1"/>
    <col min="4608" max="4634" width="4.7109375" style="88" customWidth="1"/>
    <col min="4635" max="4635" width="8.85546875" style="88" customWidth="1"/>
    <col min="4636" max="4652" width="4.7109375" style="88" customWidth="1"/>
    <col min="4653" max="4862" width="9.140625" style="88"/>
    <col min="4863" max="4863" width="7.85546875" style="88" customWidth="1"/>
    <col min="4864" max="4890" width="4.7109375" style="88" customWidth="1"/>
    <col min="4891" max="4891" width="8.85546875" style="88" customWidth="1"/>
    <col min="4892" max="4908" width="4.7109375" style="88" customWidth="1"/>
    <col min="4909" max="5118" width="9.140625" style="88"/>
    <col min="5119" max="5119" width="7.85546875" style="88" customWidth="1"/>
    <col min="5120" max="5146" width="4.7109375" style="88" customWidth="1"/>
    <col min="5147" max="5147" width="8.85546875" style="88" customWidth="1"/>
    <col min="5148" max="5164" width="4.7109375" style="88" customWidth="1"/>
    <col min="5165" max="5374" width="9.140625" style="88"/>
    <col min="5375" max="5375" width="7.85546875" style="88" customWidth="1"/>
    <col min="5376" max="5402" width="4.7109375" style="88" customWidth="1"/>
    <col min="5403" max="5403" width="8.85546875" style="88" customWidth="1"/>
    <col min="5404" max="5420" width="4.7109375" style="88" customWidth="1"/>
    <col min="5421" max="5630" width="9.140625" style="88"/>
    <col min="5631" max="5631" width="7.85546875" style="88" customWidth="1"/>
    <col min="5632" max="5658" width="4.7109375" style="88" customWidth="1"/>
    <col min="5659" max="5659" width="8.85546875" style="88" customWidth="1"/>
    <col min="5660" max="5676" width="4.7109375" style="88" customWidth="1"/>
    <col min="5677" max="5886" width="9.140625" style="88"/>
    <col min="5887" max="5887" width="7.85546875" style="88" customWidth="1"/>
    <col min="5888" max="5914" width="4.7109375" style="88" customWidth="1"/>
    <col min="5915" max="5915" width="8.85546875" style="88" customWidth="1"/>
    <col min="5916" max="5932" width="4.7109375" style="88" customWidth="1"/>
    <col min="5933" max="6142" width="9.140625" style="88"/>
    <col min="6143" max="6143" width="7.85546875" style="88" customWidth="1"/>
    <col min="6144" max="6170" width="4.7109375" style="88" customWidth="1"/>
    <col min="6171" max="6171" width="8.85546875" style="88" customWidth="1"/>
    <col min="6172" max="6188" width="4.7109375" style="88" customWidth="1"/>
    <col min="6189" max="6398" width="9.140625" style="88"/>
    <col min="6399" max="6399" width="7.85546875" style="88" customWidth="1"/>
    <col min="6400" max="6426" width="4.7109375" style="88" customWidth="1"/>
    <col min="6427" max="6427" width="8.85546875" style="88" customWidth="1"/>
    <col min="6428" max="6444" width="4.7109375" style="88" customWidth="1"/>
    <col min="6445" max="6654" width="9.140625" style="88"/>
    <col min="6655" max="6655" width="7.85546875" style="88" customWidth="1"/>
    <col min="6656" max="6682" width="4.7109375" style="88" customWidth="1"/>
    <col min="6683" max="6683" width="8.85546875" style="88" customWidth="1"/>
    <col min="6684" max="6700" width="4.7109375" style="88" customWidth="1"/>
    <col min="6701" max="6910" width="9.140625" style="88"/>
    <col min="6911" max="6911" width="7.85546875" style="88" customWidth="1"/>
    <col min="6912" max="6938" width="4.7109375" style="88" customWidth="1"/>
    <col min="6939" max="6939" width="8.85546875" style="88" customWidth="1"/>
    <col min="6940" max="6956" width="4.7109375" style="88" customWidth="1"/>
    <col min="6957" max="7166" width="9.140625" style="88"/>
    <col min="7167" max="7167" width="7.85546875" style="88" customWidth="1"/>
    <col min="7168" max="7194" width="4.7109375" style="88" customWidth="1"/>
    <col min="7195" max="7195" width="8.85546875" style="88" customWidth="1"/>
    <col min="7196" max="7212" width="4.7109375" style="88" customWidth="1"/>
    <col min="7213" max="7422" width="9.140625" style="88"/>
    <col min="7423" max="7423" width="7.85546875" style="88" customWidth="1"/>
    <col min="7424" max="7450" width="4.7109375" style="88" customWidth="1"/>
    <col min="7451" max="7451" width="8.85546875" style="88" customWidth="1"/>
    <col min="7452" max="7468" width="4.7109375" style="88" customWidth="1"/>
    <col min="7469" max="7678" width="9.140625" style="88"/>
    <col min="7679" max="7679" width="7.85546875" style="88" customWidth="1"/>
    <col min="7680" max="7706" width="4.7109375" style="88" customWidth="1"/>
    <col min="7707" max="7707" width="8.85546875" style="88" customWidth="1"/>
    <col min="7708" max="7724" width="4.7109375" style="88" customWidth="1"/>
    <col min="7725" max="7934" width="9.140625" style="88"/>
    <col min="7935" max="7935" width="7.85546875" style="88" customWidth="1"/>
    <col min="7936" max="7962" width="4.7109375" style="88" customWidth="1"/>
    <col min="7963" max="7963" width="8.85546875" style="88" customWidth="1"/>
    <col min="7964" max="7980" width="4.7109375" style="88" customWidth="1"/>
    <col min="7981" max="8190" width="9.140625" style="88"/>
    <col min="8191" max="8191" width="7.85546875" style="88" customWidth="1"/>
    <col min="8192" max="8218" width="4.7109375" style="88" customWidth="1"/>
    <col min="8219" max="8219" width="8.85546875" style="88" customWidth="1"/>
    <col min="8220" max="8236" width="4.7109375" style="88" customWidth="1"/>
    <col min="8237" max="8446" width="9.140625" style="88"/>
    <col min="8447" max="8447" width="7.85546875" style="88" customWidth="1"/>
    <col min="8448" max="8474" width="4.7109375" style="88" customWidth="1"/>
    <col min="8475" max="8475" width="8.85546875" style="88" customWidth="1"/>
    <col min="8476" max="8492" width="4.7109375" style="88" customWidth="1"/>
    <col min="8493" max="8702" width="9.140625" style="88"/>
    <col min="8703" max="8703" width="7.85546875" style="88" customWidth="1"/>
    <col min="8704" max="8730" width="4.7109375" style="88" customWidth="1"/>
    <col min="8731" max="8731" width="8.85546875" style="88" customWidth="1"/>
    <col min="8732" max="8748" width="4.7109375" style="88" customWidth="1"/>
    <col min="8749" max="8958" width="9.140625" style="88"/>
    <col min="8959" max="8959" width="7.85546875" style="88" customWidth="1"/>
    <col min="8960" max="8986" width="4.7109375" style="88" customWidth="1"/>
    <col min="8987" max="8987" width="8.85546875" style="88" customWidth="1"/>
    <col min="8988" max="9004" width="4.7109375" style="88" customWidth="1"/>
    <col min="9005" max="9214" width="9.140625" style="88"/>
    <col min="9215" max="9215" width="7.85546875" style="88" customWidth="1"/>
    <col min="9216" max="9242" width="4.7109375" style="88" customWidth="1"/>
    <col min="9243" max="9243" width="8.85546875" style="88" customWidth="1"/>
    <col min="9244" max="9260" width="4.7109375" style="88" customWidth="1"/>
    <col min="9261" max="9470" width="9.140625" style="88"/>
    <col min="9471" max="9471" width="7.85546875" style="88" customWidth="1"/>
    <col min="9472" max="9498" width="4.7109375" style="88" customWidth="1"/>
    <col min="9499" max="9499" width="8.85546875" style="88" customWidth="1"/>
    <col min="9500" max="9516" width="4.7109375" style="88" customWidth="1"/>
    <col min="9517" max="9726" width="9.140625" style="88"/>
    <col min="9727" max="9727" width="7.85546875" style="88" customWidth="1"/>
    <col min="9728" max="9754" width="4.7109375" style="88" customWidth="1"/>
    <col min="9755" max="9755" width="8.85546875" style="88" customWidth="1"/>
    <col min="9756" max="9772" width="4.7109375" style="88" customWidth="1"/>
    <col min="9773" max="9982" width="9.140625" style="88"/>
    <col min="9983" max="9983" width="7.85546875" style="88" customWidth="1"/>
    <col min="9984" max="10010" width="4.7109375" style="88" customWidth="1"/>
    <col min="10011" max="10011" width="8.85546875" style="88" customWidth="1"/>
    <col min="10012" max="10028" width="4.7109375" style="88" customWidth="1"/>
    <col min="10029" max="10238" width="9.140625" style="88"/>
    <col min="10239" max="10239" width="7.85546875" style="88" customWidth="1"/>
    <col min="10240" max="10266" width="4.7109375" style="88" customWidth="1"/>
    <col min="10267" max="10267" width="8.85546875" style="88" customWidth="1"/>
    <col min="10268" max="10284" width="4.7109375" style="88" customWidth="1"/>
    <col min="10285" max="10494" width="9.140625" style="88"/>
    <col min="10495" max="10495" width="7.85546875" style="88" customWidth="1"/>
    <col min="10496" max="10522" width="4.7109375" style="88" customWidth="1"/>
    <col min="10523" max="10523" width="8.85546875" style="88" customWidth="1"/>
    <col min="10524" max="10540" width="4.7109375" style="88" customWidth="1"/>
    <col min="10541" max="10750" width="9.140625" style="88"/>
    <col min="10751" max="10751" width="7.85546875" style="88" customWidth="1"/>
    <col min="10752" max="10778" width="4.7109375" style="88" customWidth="1"/>
    <col min="10779" max="10779" width="8.85546875" style="88" customWidth="1"/>
    <col min="10780" max="10796" width="4.7109375" style="88" customWidth="1"/>
    <col min="10797" max="11006" width="9.140625" style="88"/>
    <col min="11007" max="11007" width="7.85546875" style="88" customWidth="1"/>
    <col min="11008" max="11034" width="4.7109375" style="88" customWidth="1"/>
    <col min="11035" max="11035" width="8.85546875" style="88" customWidth="1"/>
    <col min="11036" max="11052" width="4.7109375" style="88" customWidth="1"/>
    <col min="11053" max="11262" width="9.140625" style="88"/>
    <col min="11263" max="11263" width="7.85546875" style="88" customWidth="1"/>
    <col min="11264" max="11290" width="4.7109375" style="88" customWidth="1"/>
    <col min="11291" max="11291" width="8.85546875" style="88" customWidth="1"/>
    <col min="11292" max="11308" width="4.7109375" style="88" customWidth="1"/>
    <col min="11309" max="11518" width="9.140625" style="88"/>
    <col min="11519" max="11519" width="7.85546875" style="88" customWidth="1"/>
    <col min="11520" max="11546" width="4.7109375" style="88" customWidth="1"/>
    <col min="11547" max="11547" width="8.85546875" style="88" customWidth="1"/>
    <col min="11548" max="11564" width="4.7109375" style="88" customWidth="1"/>
    <col min="11565" max="11774" width="9.140625" style="88"/>
    <col min="11775" max="11775" width="7.85546875" style="88" customWidth="1"/>
    <col min="11776" max="11802" width="4.7109375" style="88" customWidth="1"/>
    <col min="11803" max="11803" width="8.85546875" style="88" customWidth="1"/>
    <col min="11804" max="11820" width="4.7109375" style="88" customWidth="1"/>
    <col min="11821" max="12030" width="9.140625" style="88"/>
    <col min="12031" max="12031" width="7.85546875" style="88" customWidth="1"/>
    <col min="12032" max="12058" width="4.7109375" style="88" customWidth="1"/>
    <col min="12059" max="12059" width="8.85546875" style="88" customWidth="1"/>
    <col min="12060" max="12076" width="4.7109375" style="88" customWidth="1"/>
    <col min="12077" max="12286" width="9.140625" style="88"/>
    <col min="12287" max="12287" width="7.85546875" style="88" customWidth="1"/>
    <col min="12288" max="12314" width="4.7109375" style="88" customWidth="1"/>
    <col min="12315" max="12315" width="8.85546875" style="88" customWidth="1"/>
    <col min="12316" max="12332" width="4.7109375" style="88" customWidth="1"/>
    <col min="12333" max="12542" width="9.140625" style="88"/>
    <col min="12543" max="12543" width="7.85546875" style="88" customWidth="1"/>
    <col min="12544" max="12570" width="4.7109375" style="88" customWidth="1"/>
    <col min="12571" max="12571" width="8.85546875" style="88" customWidth="1"/>
    <col min="12572" max="12588" width="4.7109375" style="88" customWidth="1"/>
    <col min="12589" max="12798" width="9.140625" style="88"/>
    <col min="12799" max="12799" width="7.85546875" style="88" customWidth="1"/>
    <col min="12800" max="12826" width="4.7109375" style="88" customWidth="1"/>
    <col min="12827" max="12827" width="8.85546875" style="88" customWidth="1"/>
    <col min="12828" max="12844" width="4.7109375" style="88" customWidth="1"/>
    <col min="12845" max="13054" width="9.140625" style="88"/>
    <col min="13055" max="13055" width="7.85546875" style="88" customWidth="1"/>
    <col min="13056" max="13082" width="4.7109375" style="88" customWidth="1"/>
    <col min="13083" max="13083" width="8.85546875" style="88" customWidth="1"/>
    <col min="13084" max="13100" width="4.7109375" style="88" customWidth="1"/>
    <col min="13101" max="13310" width="9.140625" style="88"/>
    <col min="13311" max="13311" width="7.85546875" style="88" customWidth="1"/>
    <col min="13312" max="13338" width="4.7109375" style="88" customWidth="1"/>
    <col min="13339" max="13339" width="8.85546875" style="88" customWidth="1"/>
    <col min="13340" max="13356" width="4.7109375" style="88" customWidth="1"/>
    <col min="13357" max="13566" width="9.140625" style="88"/>
    <col min="13567" max="13567" width="7.85546875" style="88" customWidth="1"/>
    <col min="13568" max="13594" width="4.7109375" style="88" customWidth="1"/>
    <col min="13595" max="13595" width="8.85546875" style="88" customWidth="1"/>
    <col min="13596" max="13612" width="4.7109375" style="88" customWidth="1"/>
    <col min="13613" max="13822" width="9.140625" style="88"/>
    <col min="13823" max="13823" width="7.85546875" style="88" customWidth="1"/>
    <col min="13824" max="13850" width="4.7109375" style="88" customWidth="1"/>
    <col min="13851" max="13851" width="8.85546875" style="88" customWidth="1"/>
    <col min="13852" max="13868" width="4.7109375" style="88" customWidth="1"/>
    <col min="13869" max="14078" width="9.140625" style="88"/>
    <col min="14079" max="14079" width="7.85546875" style="88" customWidth="1"/>
    <col min="14080" max="14106" width="4.7109375" style="88" customWidth="1"/>
    <col min="14107" max="14107" width="8.85546875" style="88" customWidth="1"/>
    <col min="14108" max="14124" width="4.7109375" style="88" customWidth="1"/>
    <col min="14125" max="14334" width="9.140625" style="88"/>
    <col min="14335" max="14335" width="7.85546875" style="88" customWidth="1"/>
    <col min="14336" max="14362" width="4.7109375" style="88" customWidth="1"/>
    <col min="14363" max="14363" width="8.85546875" style="88" customWidth="1"/>
    <col min="14364" max="14380" width="4.7109375" style="88" customWidth="1"/>
    <col min="14381" max="14590" width="9.140625" style="88"/>
    <col min="14591" max="14591" width="7.85546875" style="88" customWidth="1"/>
    <col min="14592" max="14618" width="4.7109375" style="88" customWidth="1"/>
    <col min="14619" max="14619" width="8.85546875" style="88" customWidth="1"/>
    <col min="14620" max="14636" width="4.7109375" style="88" customWidth="1"/>
    <col min="14637" max="14846" width="9.140625" style="88"/>
    <col min="14847" max="14847" width="7.85546875" style="88" customWidth="1"/>
    <col min="14848" max="14874" width="4.7109375" style="88" customWidth="1"/>
    <col min="14875" max="14875" width="8.85546875" style="88" customWidth="1"/>
    <col min="14876" max="14892" width="4.7109375" style="88" customWidth="1"/>
    <col min="14893" max="15102" width="9.140625" style="88"/>
    <col min="15103" max="15103" width="7.85546875" style="88" customWidth="1"/>
    <col min="15104" max="15130" width="4.7109375" style="88" customWidth="1"/>
    <col min="15131" max="15131" width="8.85546875" style="88" customWidth="1"/>
    <col min="15132" max="15148" width="4.7109375" style="88" customWidth="1"/>
    <col min="15149" max="15358" width="9.140625" style="88"/>
    <col min="15359" max="15359" width="7.85546875" style="88" customWidth="1"/>
    <col min="15360" max="15386" width="4.7109375" style="88" customWidth="1"/>
    <col min="15387" max="15387" width="8.85546875" style="88" customWidth="1"/>
    <col min="15388" max="15404" width="4.7109375" style="88" customWidth="1"/>
    <col min="15405" max="15614" width="9.140625" style="88"/>
    <col min="15615" max="15615" width="7.85546875" style="88" customWidth="1"/>
    <col min="15616" max="15642" width="4.7109375" style="88" customWidth="1"/>
    <col min="15643" max="15643" width="8.85546875" style="88" customWidth="1"/>
    <col min="15644" max="15660" width="4.7109375" style="88" customWidth="1"/>
    <col min="15661" max="15870" width="9.140625" style="88"/>
    <col min="15871" max="15871" width="7.85546875" style="88" customWidth="1"/>
    <col min="15872" max="15898" width="4.7109375" style="88" customWidth="1"/>
    <col min="15899" max="15899" width="8.85546875" style="88" customWidth="1"/>
    <col min="15900" max="15916" width="4.7109375" style="88" customWidth="1"/>
    <col min="15917" max="16126" width="9.140625" style="88"/>
    <col min="16127" max="16127" width="7.85546875" style="88" customWidth="1"/>
    <col min="16128" max="16154" width="4.7109375" style="88" customWidth="1"/>
    <col min="16155" max="16155" width="8.85546875" style="88" customWidth="1"/>
    <col min="16156" max="16172" width="4.7109375" style="88" customWidth="1"/>
    <col min="16173" max="16384" width="9.140625" style="88"/>
  </cols>
  <sheetData>
    <row r="1" spans="1:38" s="74" customFormat="1" ht="15" x14ac:dyDescent="0.25">
      <c r="A1" s="70" t="s">
        <v>39</v>
      </c>
      <c r="B1" s="124" t="s">
        <v>40</v>
      </c>
      <c r="C1" s="125"/>
      <c r="D1" s="125"/>
      <c r="E1" s="125"/>
      <c r="F1" s="125"/>
      <c r="G1" s="125"/>
      <c r="H1" s="125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2"/>
      <c r="W1" s="72"/>
      <c r="X1" s="72"/>
      <c r="Y1" s="72"/>
      <c r="Z1" s="72"/>
      <c r="AA1" s="72"/>
      <c r="AB1" s="73"/>
    </row>
    <row r="2" spans="1:38" s="74" customFormat="1" ht="9" x14ac:dyDescent="0.15">
      <c r="A2" s="75" t="s">
        <v>41</v>
      </c>
      <c r="B2" s="76">
        <v>0</v>
      </c>
      <c r="C2" s="76">
        <v>0.1</v>
      </c>
      <c r="D2" s="76">
        <v>0.2</v>
      </c>
      <c r="E2" s="76">
        <v>0.3</v>
      </c>
      <c r="F2" s="76">
        <v>0.4</v>
      </c>
      <c r="G2" s="76">
        <v>0.5</v>
      </c>
      <c r="H2" s="76">
        <v>0.6</v>
      </c>
      <c r="I2" s="76">
        <v>0.7</v>
      </c>
      <c r="J2" s="76">
        <v>0.8</v>
      </c>
      <c r="K2" s="76">
        <v>0.9</v>
      </c>
      <c r="L2" s="76">
        <v>1</v>
      </c>
      <c r="M2" s="76">
        <v>1.1000000000000001</v>
      </c>
      <c r="N2" s="76">
        <v>1.3</v>
      </c>
      <c r="O2" s="76">
        <v>1.4</v>
      </c>
      <c r="P2" s="76">
        <v>1.5</v>
      </c>
      <c r="Q2" s="76">
        <v>1.6</v>
      </c>
      <c r="R2" s="76">
        <v>1.7</v>
      </c>
      <c r="S2" s="76">
        <v>1.8</v>
      </c>
      <c r="T2" s="76">
        <v>1.9</v>
      </c>
      <c r="U2" s="76">
        <v>1.93</v>
      </c>
      <c r="V2" s="76"/>
      <c r="W2" s="76"/>
      <c r="X2" s="76"/>
      <c r="Y2" s="76"/>
      <c r="Z2" s="76"/>
      <c r="AA2" s="76"/>
      <c r="AB2" s="77"/>
      <c r="AC2" s="76"/>
      <c r="AD2" s="76"/>
      <c r="AE2" s="76"/>
      <c r="AF2" s="78"/>
      <c r="AG2" s="79"/>
      <c r="AH2" s="79"/>
      <c r="AI2" s="79"/>
      <c r="AJ2" s="79"/>
      <c r="AK2" s="79"/>
      <c r="AL2" s="79"/>
    </row>
    <row r="3" spans="1:38" s="74" customFormat="1" ht="9" x14ac:dyDescent="0.15">
      <c r="A3" s="75" t="s">
        <v>42</v>
      </c>
      <c r="B3" s="76">
        <v>-0.214</v>
      </c>
      <c r="C3" s="76">
        <v>-0.38400000000000001</v>
      </c>
      <c r="D3" s="76">
        <v>-0.58199999999999996</v>
      </c>
      <c r="E3" s="76">
        <v>-0.17499999999999999</v>
      </c>
      <c r="F3" s="76">
        <v>-6.4000000000000001E-2</v>
      </c>
      <c r="G3" s="76">
        <v>-0.27</v>
      </c>
      <c r="H3" s="76">
        <v>-0.56999999999999995</v>
      </c>
      <c r="I3" s="76">
        <v>-9.8000000000000004E-2</v>
      </c>
      <c r="J3" s="76">
        <v>0.313</v>
      </c>
      <c r="K3" s="76">
        <v>0.27300000000000002</v>
      </c>
      <c r="L3" s="76">
        <v>-8.0000000000000002E-3</v>
      </c>
      <c r="M3" s="76">
        <v>0.156</v>
      </c>
      <c r="N3" s="76">
        <v>0.216</v>
      </c>
      <c r="O3" s="76">
        <v>0.375</v>
      </c>
      <c r="P3" s="76">
        <v>0.48199999999999998</v>
      </c>
      <c r="Q3" s="76">
        <v>0.16900000000000001</v>
      </c>
      <c r="R3" s="76">
        <v>0.56499999999999995</v>
      </c>
      <c r="S3" s="76">
        <v>0.71</v>
      </c>
      <c r="T3" s="76">
        <v>0.52</v>
      </c>
      <c r="U3" s="76">
        <v>0.39800000000000002</v>
      </c>
      <c r="V3" s="80"/>
      <c r="W3" s="80"/>
      <c r="X3" s="80"/>
      <c r="Y3" s="80"/>
      <c r="Z3" s="80"/>
      <c r="AA3" s="80"/>
      <c r="AB3" s="81"/>
      <c r="AC3" s="80"/>
      <c r="AD3" s="80"/>
      <c r="AE3" s="80"/>
    </row>
    <row r="4" spans="1:38" s="74" customFormat="1" ht="9" x14ac:dyDescent="0.15">
      <c r="A4" s="75" t="s">
        <v>43</v>
      </c>
      <c r="B4" s="76">
        <v>3.9470000000000001</v>
      </c>
      <c r="C4" s="76">
        <v>3.919</v>
      </c>
      <c r="D4" s="76">
        <v>1.919</v>
      </c>
      <c r="E4" s="76">
        <v>1.909</v>
      </c>
      <c r="F4" s="76">
        <v>3.0230000000000001</v>
      </c>
      <c r="G4" s="76">
        <v>4.1769999999999996</v>
      </c>
      <c r="H4" s="76">
        <v>4.1829999999999998</v>
      </c>
      <c r="I4" s="76">
        <v>4.1950000000000003</v>
      </c>
      <c r="J4" s="76">
        <v>2.9660000000000002</v>
      </c>
      <c r="K4" s="76">
        <v>2.6869999999999998</v>
      </c>
      <c r="L4" s="76">
        <v>3.286</v>
      </c>
      <c r="M4" s="76">
        <v>2.9689999999999999</v>
      </c>
      <c r="N4" s="76">
        <v>3.3159999999999998</v>
      </c>
      <c r="O4" s="76">
        <v>2.9380000000000002</v>
      </c>
      <c r="P4" s="76">
        <v>2.8149999999999999</v>
      </c>
      <c r="Q4" s="76">
        <v>2.6150000000000002</v>
      </c>
      <c r="R4" s="76">
        <v>2.6970000000000001</v>
      </c>
      <c r="S4" s="76">
        <v>2.2160000000000002</v>
      </c>
      <c r="T4" s="76">
        <v>2.3439999999999999</v>
      </c>
      <c r="U4" s="76">
        <v>2.1080000000000001</v>
      </c>
      <c r="V4" s="80"/>
      <c r="W4" s="80"/>
      <c r="X4" s="80"/>
      <c r="Y4" s="80"/>
      <c r="Z4" s="80"/>
      <c r="AA4" s="80"/>
      <c r="AB4" s="81"/>
      <c r="AC4" s="80"/>
      <c r="AD4" s="80"/>
      <c r="AE4" s="80"/>
    </row>
    <row r="5" spans="1:38" s="74" customFormat="1" ht="9" x14ac:dyDescent="0.15">
      <c r="A5" s="75" t="s">
        <v>44</v>
      </c>
      <c r="B5" s="76">
        <v>2.7490000000000001</v>
      </c>
      <c r="C5" s="76">
        <v>4.125</v>
      </c>
      <c r="D5" s="76">
        <v>1.875</v>
      </c>
      <c r="E5" s="76">
        <v>4.1239999999999997</v>
      </c>
      <c r="F5" s="76">
        <v>3.9359999999999999</v>
      </c>
      <c r="G5" s="76">
        <v>4.0960000000000001</v>
      </c>
      <c r="H5" s="76">
        <v>3.4820000000000002</v>
      </c>
      <c r="I5" s="76">
        <v>3.7589999999999999</v>
      </c>
      <c r="J5" s="76">
        <v>3.177</v>
      </c>
      <c r="K5" s="76">
        <v>2.609</v>
      </c>
      <c r="L5" s="76">
        <v>3.073</v>
      </c>
      <c r="M5" s="76">
        <v>2.8660000000000001</v>
      </c>
      <c r="N5" s="76">
        <v>3.3959999999999999</v>
      </c>
      <c r="O5" s="76">
        <v>2.782</v>
      </c>
      <c r="P5" s="76">
        <v>3.0569999999999999</v>
      </c>
      <c r="Q5" s="76">
        <v>2.5579999999999998</v>
      </c>
      <c r="R5" s="76">
        <v>2.4969999999999999</v>
      </c>
      <c r="S5" s="76">
        <v>2.306</v>
      </c>
      <c r="T5" s="76">
        <v>2.4740000000000002</v>
      </c>
      <c r="U5" s="76">
        <v>1.4750000000000001</v>
      </c>
      <c r="V5" s="80"/>
      <c r="W5" s="80"/>
      <c r="X5" s="80"/>
      <c r="Y5" s="80"/>
      <c r="Z5" s="80"/>
      <c r="AA5" s="80"/>
      <c r="AB5" s="81"/>
      <c r="AC5" s="80"/>
      <c r="AD5" s="80"/>
      <c r="AE5" s="80"/>
    </row>
    <row r="6" spans="1:38" s="85" customFormat="1" ht="9" x14ac:dyDescent="0.15">
      <c r="A6" s="75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3"/>
      <c r="W6" s="83"/>
      <c r="X6" s="83"/>
      <c r="Y6" s="83"/>
      <c r="Z6" s="74"/>
      <c r="AA6" s="74"/>
      <c r="AB6" s="84"/>
    </row>
    <row r="7" spans="1:38" ht="15" x14ac:dyDescent="0.2">
      <c r="A7" s="86"/>
      <c r="F7" s="126" t="s">
        <v>45</v>
      </c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AB7" s="89"/>
    </row>
    <row r="8" spans="1:38" x14ac:dyDescent="0.2">
      <c r="A8" s="86"/>
      <c r="AB8" s="89"/>
    </row>
    <row r="9" spans="1:38" x14ac:dyDescent="0.2">
      <c r="A9" s="86"/>
      <c r="AB9" s="89"/>
    </row>
    <row r="10" spans="1:38" x14ac:dyDescent="0.2">
      <c r="A10" s="86"/>
      <c r="AB10" s="89"/>
    </row>
    <row r="11" spans="1:38" x14ac:dyDescent="0.2">
      <c r="A11" s="86"/>
      <c r="AB11" s="89"/>
    </row>
    <row r="12" spans="1:38" x14ac:dyDescent="0.2">
      <c r="A12" s="86"/>
      <c r="AB12" s="89"/>
    </row>
    <row r="13" spans="1:38" x14ac:dyDescent="0.2">
      <c r="A13" s="86"/>
      <c r="AB13" s="89"/>
    </row>
    <row r="14" spans="1:38" x14ac:dyDescent="0.2">
      <c r="A14" s="86"/>
      <c r="AB14" s="89"/>
    </row>
    <row r="15" spans="1:38" x14ac:dyDescent="0.2">
      <c r="A15" s="86"/>
      <c r="AB15" s="89"/>
    </row>
    <row r="16" spans="1:38" x14ac:dyDescent="0.2">
      <c r="A16" s="86"/>
      <c r="AB16" s="89"/>
    </row>
    <row r="17" spans="1:28" x14ac:dyDescent="0.2">
      <c r="A17" s="86"/>
      <c r="AB17" s="89"/>
    </row>
    <row r="18" spans="1:28" x14ac:dyDescent="0.2">
      <c r="A18" s="86"/>
      <c r="AB18" s="89"/>
    </row>
    <row r="19" spans="1:28" x14ac:dyDescent="0.2">
      <c r="A19" s="86"/>
      <c r="AB19" s="89"/>
    </row>
    <row r="20" spans="1:28" x14ac:dyDescent="0.2">
      <c r="A20" s="86"/>
      <c r="AB20" s="89"/>
    </row>
    <row r="21" spans="1:28" x14ac:dyDescent="0.2">
      <c r="A21" s="86"/>
      <c r="AB21" s="89"/>
    </row>
    <row r="22" spans="1:28" x14ac:dyDescent="0.2">
      <c r="A22" s="86"/>
      <c r="AB22" s="89"/>
    </row>
    <row r="23" spans="1:28" x14ac:dyDescent="0.2">
      <c r="A23" s="86"/>
      <c r="AB23" s="89"/>
    </row>
    <row r="24" spans="1:28" x14ac:dyDescent="0.2">
      <c r="A24" s="86"/>
      <c r="AB24" s="89"/>
    </row>
    <row r="25" spans="1:28" x14ac:dyDescent="0.2">
      <c r="A25" s="86"/>
      <c r="AB25" s="89"/>
    </row>
    <row r="26" spans="1:28" x14ac:dyDescent="0.2">
      <c r="A26" s="86"/>
      <c r="AB26" s="89"/>
    </row>
    <row r="27" spans="1:28" x14ac:dyDescent="0.2">
      <c r="A27" s="86"/>
      <c r="AB27" s="89"/>
    </row>
    <row r="28" spans="1:28" x14ac:dyDescent="0.2">
      <c r="A28" s="86"/>
      <c r="AB28" s="89"/>
    </row>
    <row r="29" spans="1:28" x14ac:dyDescent="0.2">
      <c r="A29" s="86"/>
      <c r="AB29" s="89"/>
    </row>
    <row r="30" spans="1:28" x14ac:dyDescent="0.2">
      <c r="A30" s="86"/>
      <c r="AB30" s="89"/>
    </row>
    <row r="31" spans="1:28" x14ac:dyDescent="0.2">
      <c r="A31" s="86"/>
      <c r="AB31" s="89"/>
    </row>
    <row r="32" spans="1:28" x14ac:dyDescent="0.2">
      <c r="A32" s="86"/>
      <c r="AB32" s="89"/>
    </row>
    <row r="33" spans="1:28" x14ac:dyDescent="0.2">
      <c r="A33" s="86"/>
      <c r="AB33" s="89"/>
    </row>
    <row r="34" spans="1:28" x14ac:dyDescent="0.2">
      <c r="A34" s="86"/>
      <c r="AB34" s="89"/>
    </row>
    <row r="35" spans="1:28" x14ac:dyDescent="0.2">
      <c r="A35" s="86"/>
      <c r="R35" s="127" t="s">
        <v>46</v>
      </c>
      <c r="S35" s="128"/>
      <c r="T35" s="128"/>
      <c r="U35" s="128"/>
      <c r="V35" s="128"/>
      <c r="W35" s="128"/>
      <c r="X35" s="128"/>
      <c r="Y35" s="128"/>
      <c r="Z35" s="128"/>
      <c r="AA35" s="128"/>
      <c r="AB35" s="129"/>
    </row>
    <row r="36" spans="1:28" ht="12.75" customHeight="1" x14ac:dyDescent="0.2">
      <c r="A36" s="86"/>
      <c r="R36" s="130" t="s">
        <v>56</v>
      </c>
      <c r="S36" s="131"/>
      <c r="T36" s="131"/>
      <c r="U36" s="131"/>
      <c r="V36" s="131"/>
      <c r="W36" s="131"/>
      <c r="X36" s="131"/>
      <c r="Y36" s="131"/>
      <c r="Z36" s="131"/>
      <c r="AA36" s="131"/>
      <c r="AB36" s="132"/>
    </row>
    <row r="37" spans="1:28" x14ac:dyDescent="0.2">
      <c r="A37" s="86"/>
      <c r="R37" s="133"/>
      <c r="S37" s="134"/>
      <c r="T37" s="134"/>
      <c r="U37" s="134"/>
      <c r="V37" s="134"/>
      <c r="W37" s="134"/>
      <c r="X37" s="134"/>
      <c r="Y37" s="134"/>
      <c r="Z37" s="134"/>
      <c r="AA37" s="134"/>
      <c r="AB37" s="135"/>
    </row>
    <row r="38" spans="1:28" x14ac:dyDescent="0.2">
      <c r="A38" s="86"/>
      <c r="R38" s="133"/>
      <c r="S38" s="134"/>
      <c r="T38" s="134"/>
      <c r="U38" s="134"/>
      <c r="V38" s="134"/>
      <c r="W38" s="134"/>
      <c r="X38" s="134"/>
      <c r="Y38" s="134"/>
      <c r="Z38" s="134"/>
      <c r="AA38" s="134"/>
      <c r="AB38" s="135"/>
    </row>
    <row r="39" spans="1:28" x14ac:dyDescent="0.2">
      <c r="A39" s="86"/>
      <c r="R39" s="136"/>
      <c r="S39" s="137"/>
      <c r="T39" s="137"/>
      <c r="U39" s="137"/>
      <c r="V39" s="137"/>
      <c r="W39" s="137"/>
      <c r="X39" s="137"/>
      <c r="Y39" s="137"/>
      <c r="Z39" s="137"/>
      <c r="AA39" s="137"/>
      <c r="AB39" s="138"/>
    </row>
    <row r="40" spans="1:28" x14ac:dyDescent="0.2">
      <c r="A40" s="86"/>
      <c r="R40" s="90"/>
      <c r="S40" s="91"/>
      <c r="T40" s="91"/>
      <c r="U40" s="92"/>
      <c r="V40" s="93"/>
      <c r="W40" s="94"/>
      <c r="X40" s="94"/>
      <c r="Y40" s="95"/>
      <c r="Z40" s="93"/>
      <c r="AA40" s="94"/>
      <c r="AB40" s="95"/>
    </row>
    <row r="41" spans="1:28" x14ac:dyDescent="0.2">
      <c r="A41" s="86"/>
      <c r="R41" s="96"/>
      <c r="S41" s="97"/>
      <c r="T41" s="97"/>
      <c r="U41" s="98"/>
      <c r="V41" s="99"/>
      <c r="W41" s="100"/>
      <c r="X41" s="100"/>
      <c r="Y41" s="101"/>
      <c r="Z41" s="99"/>
      <c r="AA41" s="100"/>
      <c r="AB41" s="101"/>
    </row>
    <row r="42" spans="1:28" x14ac:dyDescent="0.2">
      <c r="A42" s="86"/>
      <c r="R42" s="96"/>
      <c r="S42" s="97"/>
      <c r="T42" s="97"/>
      <c r="U42" s="98"/>
      <c r="V42" s="99"/>
      <c r="W42" s="100"/>
      <c r="X42" s="100"/>
      <c r="Y42" s="101"/>
      <c r="Z42" s="99"/>
      <c r="AA42" s="100"/>
      <c r="AB42" s="101"/>
    </row>
    <row r="43" spans="1:28" x14ac:dyDescent="0.2">
      <c r="A43" s="86"/>
      <c r="R43" s="102"/>
      <c r="S43" s="103"/>
      <c r="T43" s="103"/>
      <c r="U43" s="104"/>
      <c r="V43" s="105"/>
      <c r="W43" s="106"/>
      <c r="X43" s="106"/>
      <c r="Y43" s="107"/>
      <c r="Z43" s="105"/>
      <c r="AA43" s="106"/>
      <c r="AB43" s="107"/>
    </row>
    <row r="44" spans="1:28" ht="11.1" customHeight="1" x14ac:dyDescent="0.2">
      <c r="A44" s="86"/>
      <c r="R44" s="139" t="s">
        <v>47</v>
      </c>
      <c r="S44" s="140"/>
      <c r="T44" s="140"/>
      <c r="U44" s="141"/>
      <c r="V44" s="142" t="s">
        <v>48</v>
      </c>
      <c r="W44" s="143"/>
      <c r="X44" s="143"/>
      <c r="Y44" s="144"/>
      <c r="Z44" s="142" t="s">
        <v>49</v>
      </c>
      <c r="AA44" s="143"/>
      <c r="AB44" s="144"/>
    </row>
    <row r="45" spans="1:28" ht="11.1" customHeight="1" x14ac:dyDescent="0.2">
      <c r="A45" s="86"/>
      <c r="R45" s="112" t="s">
        <v>50</v>
      </c>
      <c r="S45" s="113"/>
      <c r="T45" s="113"/>
      <c r="U45" s="114"/>
      <c r="V45" s="115" t="s">
        <v>51</v>
      </c>
      <c r="W45" s="116"/>
      <c r="X45" s="116"/>
      <c r="Y45" s="117"/>
      <c r="Z45" s="115" t="s">
        <v>52</v>
      </c>
      <c r="AA45" s="116"/>
      <c r="AB45" s="117"/>
    </row>
    <row r="46" spans="1:28" ht="11.1" customHeight="1" x14ac:dyDescent="0.2">
      <c r="A46" s="86"/>
      <c r="R46" s="112" t="s">
        <v>53</v>
      </c>
      <c r="S46" s="113"/>
      <c r="T46" s="113"/>
      <c r="U46" s="114"/>
      <c r="V46" s="115" t="s">
        <v>53</v>
      </c>
      <c r="W46" s="116"/>
      <c r="X46" s="116"/>
      <c r="Y46" s="117"/>
      <c r="Z46" s="115" t="s">
        <v>53</v>
      </c>
      <c r="AA46" s="116"/>
      <c r="AB46" s="117"/>
    </row>
    <row r="47" spans="1:28" ht="11.1" customHeight="1" x14ac:dyDescent="0.2">
      <c r="A47" s="86"/>
      <c r="R47" s="112" t="s">
        <v>54</v>
      </c>
      <c r="S47" s="113"/>
      <c r="T47" s="113"/>
      <c r="U47" s="114"/>
      <c r="V47" s="115" t="s">
        <v>54</v>
      </c>
      <c r="W47" s="116"/>
      <c r="X47" s="116"/>
      <c r="Y47" s="117"/>
      <c r="Z47" s="115" t="s">
        <v>54</v>
      </c>
      <c r="AA47" s="116"/>
      <c r="AB47" s="117"/>
    </row>
    <row r="48" spans="1:28" ht="11.1" customHeight="1" x14ac:dyDescent="0.2">
      <c r="A48" s="108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18" t="s">
        <v>55</v>
      </c>
      <c r="S48" s="119"/>
      <c r="T48" s="119"/>
      <c r="U48" s="120"/>
      <c r="V48" s="121" t="s">
        <v>55</v>
      </c>
      <c r="W48" s="122"/>
      <c r="X48" s="122"/>
      <c r="Y48" s="123"/>
      <c r="Z48" s="121" t="s">
        <v>55</v>
      </c>
      <c r="AA48" s="122"/>
      <c r="AB48" s="123"/>
    </row>
    <row r="54" spans="18:28" x14ac:dyDescent="0.2">
      <c r="R54" s="110"/>
      <c r="S54" s="110"/>
      <c r="T54" s="110"/>
      <c r="U54" s="110"/>
      <c r="V54" s="111"/>
      <c r="W54" s="111"/>
      <c r="X54" s="111"/>
      <c r="Y54" s="111"/>
      <c r="Z54" s="111"/>
      <c r="AA54" s="111"/>
      <c r="AB54" s="111"/>
    </row>
    <row r="55" spans="18:28" x14ac:dyDescent="0.2">
      <c r="R55" s="110"/>
      <c r="S55" s="110"/>
      <c r="T55" s="110"/>
      <c r="U55" s="110"/>
      <c r="V55" s="111"/>
      <c r="W55" s="111"/>
      <c r="X55" s="111"/>
      <c r="Y55" s="111"/>
      <c r="Z55" s="111"/>
      <c r="AA55" s="111"/>
      <c r="AB55" s="111"/>
    </row>
    <row r="56" spans="18:28" x14ac:dyDescent="0.2">
      <c r="R56" s="110"/>
      <c r="S56" s="110"/>
      <c r="T56" s="110"/>
      <c r="U56" s="110"/>
      <c r="V56" s="111"/>
      <c r="W56" s="111"/>
      <c r="X56" s="111"/>
      <c r="Y56" s="111"/>
      <c r="Z56" s="111"/>
      <c r="AA56" s="111"/>
      <c r="AB56" s="111"/>
    </row>
  </sheetData>
  <mergeCells count="19">
    <mergeCell ref="B1:H1"/>
    <mergeCell ref="F7:R7"/>
    <mergeCell ref="R35:AB35"/>
    <mergeCell ref="R36:AB39"/>
    <mergeCell ref="R44:U44"/>
    <mergeCell ref="V44:Y44"/>
    <mergeCell ref="Z44:AB44"/>
    <mergeCell ref="R45:U45"/>
    <mergeCell ref="V45:Y45"/>
    <mergeCell ref="Z45:AB45"/>
    <mergeCell ref="R46:U46"/>
    <mergeCell ref="V46:Y46"/>
    <mergeCell ref="Z46:AB46"/>
    <mergeCell ref="R47:U47"/>
    <mergeCell ref="V47:Y47"/>
    <mergeCell ref="Z47:AB47"/>
    <mergeCell ref="R48:U48"/>
    <mergeCell ref="V48:Y48"/>
    <mergeCell ref="Z48:AB48"/>
  </mergeCells>
  <printOptions horizontalCentered="1"/>
  <pageMargins left="0.25" right="0.25" top="0.25" bottom="0.25" header="0.5" footer="0.5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22"/>
  <sheetViews>
    <sheetView tabSelected="1" zoomScaleNormal="100" workbookViewId="0">
      <selection activeCell="AA31" sqref="AA31"/>
    </sheetView>
  </sheetViews>
  <sheetFormatPr defaultRowHeight="12.75" x14ac:dyDescent="0.2"/>
  <cols>
    <col min="1" max="1" width="8.85546875" style="5"/>
    <col min="2" max="2" width="8.140625" style="22" customWidth="1"/>
    <col min="3" max="3" width="8.5703125" style="45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4" hidden="1" customWidth="1"/>
    <col min="10" max="12" width="7.42578125" style="5" hidden="1" customWidth="1"/>
    <col min="13" max="13" width="10.5703125" style="5" customWidth="1"/>
    <col min="14" max="16" width="10.140625" style="5" customWidth="1"/>
    <col min="17" max="17" width="8.7109375" style="5" customWidth="1"/>
    <col min="18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9.9" customHeight="1" x14ac:dyDescent="0.25">
      <c r="A1" s="145" t="s">
        <v>57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6"/>
      <c r="O1" s="146"/>
      <c r="P1" s="146"/>
      <c r="Q1" s="146"/>
      <c r="R1" s="146"/>
      <c r="S1" s="146"/>
      <c r="T1" s="146"/>
      <c r="U1" s="12"/>
      <c r="V1" s="12"/>
    </row>
    <row r="2" spans="1:22" ht="15" x14ac:dyDescent="0.2">
      <c r="B2" s="13"/>
      <c r="C2" s="29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47" t="s">
        <v>17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</row>
    <row r="4" spans="1:22" x14ac:dyDescent="0.2">
      <c r="B4" s="147" t="s">
        <v>8</v>
      </c>
      <c r="C4" s="147"/>
      <c r="D4" s="147"/>
      <c r="E4" s="147"/>
      <c r="F4" s="147"/>
      <c r="H4" s="147" t="s">
        <v>9</v>
      </c>
      <c r="I4" s="147"/>
      <c r="J4" s="147"/>
      <c r="K4" s="147"/>
      <c r="L4" s="147"/>
      <c r="M4" s="24"/>
      <c r="N4" s="15"/>
      <c r="O4" s="15"/>
      <c r="P4" s="15"/>
    </row>
    <row r="5" spans="1:22" x14ac:dyDescent="0.2">
      <c r="B5" s="2">
        <v>0</v>
      </c>
      <c r="C5" s="3">
        <v>4.1980000000000004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18</v>
      </c>
      <c r="N5" s="20"/>
      <c r="O5" s="20"/>
      <c r="P5" s="20"/>
      <c r="R5" s="21"/>
    </row>
    <row r="6" spans="1:22" x14ac:dyDescent="0.2">
      <c r="B6" s="2">
        <v>1</v>
      </c>
      <c r="C6" s="3">
        <v>4.1859999999999999</v>
      </c>
      <c r="D6" s="19">
        <f>(C5+C6)/2</f>
        <v>4.1920000000000002</v>
      </c>
      <c r="E6" s="16">
        <f>B6-B5</f>
        <v>1</v>
      </c>
      <c r="F6" s="19">
        <f>D6*E6</f>
        <v>4.1920000000000002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4</v>
      </c>
      <c r="C7" s="3">
        <v>4.0789999999999997</v>
      </c>
      <c r="D7" s="19">
        <f t="shared" ref="D7:D18" si="0">(C6+C7)/2</f>
        <v>4.1325000000000003</v>
      </c>
      <c r="E7" s="16">
        <f t="shared" ref="E7:E18" si="1">B7-B6</f>
        <v>3</v>
      </c>
      <c r="F7" s="19">
        <f t="shared" ref="F7:F18" si="2">D7*E7</f>
        <v>12.397500000000001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19</v>
      </c>
      <c r="N7" s="20"/>
      <c r="O7" s="20"/>
      <c r="P7" s="20"/>
      <c r="Q7" s="22"/>
      <c r="R7" s="21"/>
    </row>
    <row r="8" spans="1:22" x14ac:dyDescent="0.2">
      <c r="B8" s="2">
        <v>8</v>
      </c>
      <c r="C8" s="3">
        <v>4.0670000000000002</v>
      </c>
      <c r="D8" s="19">
        <f t="shared" si="0"/>
        <v>4.0730000000000004</v>
      </c>
      <c r="E8" s="16">
        <f t="shared" si="1"/>
        <v>4</v>
      </c>
      <c r="F8" s="19">
        <f t="shared" si="2"/>
        <v>16.292000000000002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 t="s">
        <v>20</v>
      </c>
      <c r="N8" s="20"/>
      <c r="O8" s="20"/>
      <c r="P8" s="20"/>
      <c r="Q8" s="22"/>
      <c r="R8" s="21"/>
    </row>
    <row r="9" spans="1:22" x14ac:dyDescent="0.2">
      <c r="B9" s="2">
        <v>9</v>
      </c>
      <c r="C9" s="3">
        <v>2.5579999999999998</v>
      </c>
      <c r="D9" s="19">
        <f t="shared" si="0"/>
        <v>3.3125</v>
      </c>
      <c r="E9" s="16">
        <f t="shared" si="1"/>
        <v>1</v>
      </c>
      <c r="F9" s="19">
        <f t="shared" si="2"/>
        <v>3.3125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11</v>
      </c>
      <c r="C10" s="3">
        <v>1.411</v>
      </c>
      <c r="D10" s="19">
        <f t="shared" si="0"/>
        <v>1.9844999999999999</v>
      </c>
      <c r="E10" s="16">
        <f t="shared" si="1"/>
        <v>2</v>
      </c>
      <c r="F10" s="19">
        <f t="shared" si="2"/>
        <v>3.9689999999999999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13</v>
      </c>
      <c r="C11" s="3">
        <v>0.31</v>
      </c>
      <c r="D11" s="19">
        <f t="shared" si="0"/>
        <v>0.86050000000000004</v>
      </c>
      <c r="E11" s="16">
        <f t="shared" si="1"/>
        <v>2</v>
      </c>
      <c r="F11" s="19">
        <f t="shared" si="2"/>
        <v>1.7210000000000001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15</v>
      </c>
      <c r="C12" s="3">
        <v>-0.22800000000000001</v>
      </c>
      <c r="D12" s="19">
        <f t="shared" si="0"/>
        <v>4.0999999999999995E-2</v>
      </c>
      <c r="E12" s="16">
        <f t="shared" si="1"/>
        <v>2</v>
      </c>
      <c r="F12" s="19">
        <f t="shared" si="2"/>
        <v>8.199999999999999E-2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/>
      <c r="N12" s="20"/>
      <c r="O12" s="20"/>
      <c r="P12" s="20"/>
      <c r="Q12" s="22"/>
      <c r="R12" s="21"/>
    </row>
    <row r="13" spans="1:22" x14ac:dyDescent="0.2">
      <c r="B13" s="2">
        <v>17</v>
      </c>
      <c r="C13" s="3">
        <v>-0.33</v>
      </c>
      <c r="D13" s="19">
        <f t="shared" si="0"/>
        <v>-0.27900000000000003</v>
      </c>
      <c r="E13" s="16">
        <f t="shared" si="1"/>
        <v>2</v>
      </c>
      <c r="F13" s="19">
        <f t="shared" si="2"/>
        <v>-0.55800000000000005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3"/>
      <c r="O13" s="23"/>
      <c r="P13" s="23"/>
      <c r="Q13" s="22"/>
      <c r="R13" s="21"/>
    </row>
    <row r="14" spans="1:22" x14ac:dyDescent="0.2">
      <c r="B14" s="2">
        <v>19</v>
      </c>
      <c r="C14" s="3">
        <v>-0.22900000000000001</v>
      </c>
      <c r="D14" s="19">
        <f t="shared" si="0"/>
        <v>-0.27950000000000003</v>
      </c>
      <c r="E14" s="16">
        <f t="shared" si="1"/>
        <v>2</v>
      </c>
      <c r="F14" s="19">
        <f t="shared" si="2"/>
        <v>-0.55900000000000005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21</v>
      </c>
      <c r="C15" s="3">
        <v>-0.22700000000000001</v>
      </c>
      <c r="D15" s="19">
        <f t="shared" si="0"/>
        <v>-0.22800000000000001</v>
      </c>
      <c r="E15" s="16">
        <f t="shared" si="1"/>
        <v>2</v>
      </c>
      <c r="F15" s="19">
        <f t="shared" si="2"/>
        <v>-0.45600000000000002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3"/>
      <c r="O15" s="23"/>
      <c r="P15" s="23"/>
      <c r="Q15" s="22"/>
      <c r="R15" s="21"/>
    </row>
    <row r="16" spans="1:22" x14ac:dyDescent="0.2">
      <c r="B16" s="2">
        <v>23</v>
      </c>
      <c r="C16" s="3">
        <v>-0.224</v>
      </c>
      <c r="D16" s="19">
        <f t="shared" si="0"/>
        <v>-0.22550000000000001</v>
      </c>
      <c r="E16" s="16">
        <f t="shared" si="1"/>
        <v>2</v>
      </c>
      <c r="F16" s="19">
        <f t="shared" si="2"/>
        <v>-0.45100000000000001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3"/>
      <c r="O16" s="23"/>
      <c r="P16" s="23"/>
      <c r="Q16" s="22"/>
      <c r="R16" s="21"/>
    </row>
    <row r="17" spans="2:18" x14ac:dyDescent="0.2">
      <c r="B17" s="2">
        <v>25</v>
      </c>
      <c r="C17" s="3">
        <v>-0.219</v>
      </c>
      <c r="D17" s="19">
        <f t="shared" si="0"/>
        <v>-0.2215</v>
      </c>
      <c r="E17" s="16">
        <f t="shared" si="1"/>
        <v>2</v>
      </c>
      <c r="F17" s="19">
        <f t="shared" si="2"/>
        <v>-0.443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/>
      <c r="N17" s="20"/>
      <c r="O17" s="20"/>
      <c r="P17" s="20"/>
      <c r="R17" s="21"/>
    </row>
    <row r="18" spans="2:18" x14ac:dyDescent="0.2">
      <c r="B18" s="2">
        <v>26</v>
      </c>
      <c r="C18" s="3">
        <v>-0.214</v>
      </c>
      <c r="D18" s="19">
        <f t="shared" si="0"/>
        <v>-0.2165</v>
      </c>
      <c r="E18" s="16">
        <f t="shared" si="1"/>
        <v>1</v>
      </c>
      <c r="F18" s="19">
        <f t="shared" si="2"/>
        <v>-0.2165</v>
      </c>
      <c r="G18" s="1"/>
      <c r="H18" s="2">
        <v>50</v>
      </c>
      <c r="I18" s="27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 t="s">
        <v>21</v>
      </c>
      <c r="N18" s="20"/>
      <c r="O18" s="20"/>
      <c r="P18" s="20"/>
      <c r="R18" s="21"/>
    </row>
    <row r="19" spans="2:18" x14ac:dyDescent="0.2">
      <c r="B19" s="2">
        <v>30</v>
      </c>
      <c r="C19" s="3">
        <v>-8.8999999999999996E-2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2:18" x14ac:dyDescent="0.2">
      <c r="B20" s="17">
        <v>35</v>
      </c>
      <c r="C20" s="43">
        <v>-5.1999999999999998E-2</v>
      </c>
      <c r="D20" s="19"/>
      <c r="E20" s="16"/>
      <c r="F20" s="19"/>
      <c r="H20" s="17"/>
      <c r="I20" s="17"/>
      <c r="J20" s="19"/>
      <c r="K20" s="16"/>
      <c r="L20" s="19"/>
      <c r="M20" s="19" t="s">
        <v>22</v>
      </c>
      <c r="N20" s="20"/>
      <c r="O20" s="20"/>
      <c r="P20" s="20"/>
      <c r="R20" s="21"/>
    </row>
    <row r="21" spans="2:18" x14ac:dyDescent="0.2">
      <c r="B21" s="17"/>
      <c r="C21" s="43"/>
      <c r="D21" s="19"/>
      <c r="E21" s="16"/>
      <c r="F21" s="19"/>
      <c r="H21" s="17"/>
      <c r="I21" s="17"/>
      <c r="J21" s="19"/>
      <c r="K21" s="16"/>
      <c r="L21" s="19"/>
      <c r="M21" s="19"/>
      <c r="O21" s="23"/>
      <c r="P21" s="23"/>
    </row>
    <row r="22" spans="2:18" x14ac:dyDescent="0.2">
      <c r="B22" s="17"/>
      <c r="C22" s="43"/>
      <c r="D22" s="19"/>
      <c r="E22" s="16"/>
      <c r="F22" s="19"/>
      <c r="H22" s="17"/>
      <c r="I22" s="17"/>
      <c r="J22" s="19"/>
      <c r="K22" s="16"/>
      <c r="L22" s="19"/>
      <c r="M22" s="19"/>
      <c r="O22" s="14"/>
      <c r="P22" s="14"/>
    </row>
  </sheetData>
  <mergeCells count="4">
    <mergeCell ref="A1:T1"/>
    <mergeCell ref="A3:Q3"/>
    <mergeCell ref="B4:F4"/>
    <mergeCell ref="H4:L4"/>
  </mergeCells>
  <printOptions horizontalCentered="1"/>
  <pageMargins left="0" right="0" top="0.25" bottom="0" header="0" footer="0"/>
  <pageSetup paperSize="9" scale="95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372"/>
  <sheetViews>
    <sheetView view="pageLayout" topLeftCell="A334" zoomScaleNormal="100" workbookViewId="0">
      <selection sqref="A1:T1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5" customWidth="1"/>
    <col min="4" max="4" width="10.5703125" style="45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24" hidden="1" customWidth="1"/>
    <col min="11" max="12" width="7.42578125" style="5" hidden="1" customWidth="1"/>
    <col min="13" max="13" width="8.5703125" style="5" hidden="1" customWidth="1"/>
    <col min="14" max="16" width="10.140625" style="5" customWidth="1"/>
    <col min="17" max="17" width="8.7109375" style="5" customWidth="1"/>
    <col min="18" max="18" width="9.140625" style="5"/>
    <col min="19" max="19" width="18.140625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49" t="s">
        <v>38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2"/>
      <c r="V1" s="12"/>
    </row>
    <row r="2" spans="1:22" ht="19.5" customHeight="1" x14ac:dyDescent="0.2">
      <c r="B2" s="13" t="s">
        <v>32</v>
      </c>
      <c r="C2" s="29" t="s">
        <v>33</v>
      </c>
      <c r="D2" s="29" t="s">
        <v>34</v>
      </c>
      <c r="E2" s="56" t="s">
        <v>35</v>
      </c>
      <c r="F2" s="13" t="s">
        <v>32</v>
      </c>
      <c r="G2" s="13" t="s">
        <v>36</v>
      </c>
      <c r="H2" s="13"/>
      <c r="I2" s="13" t="s">
        <v>32</v>
      </c>
      <c r="J2" s="29" t="s">
        <v>33</v>
      </c>
      <c r="K2" s="57" t="s">
        <v>35</v>
      </c>
      <c r="L2" s="13" t="s">
        <v>32</v>
      </c>
      <c r="M2" s="13" t="s">
        <v>36</v>
      </c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51">
        <v>0</v>
      </c>
      <c r="E3" s="151"/>
      <c r="J3" s="13"/>
      <c r="K3" s="13"/>
      <c r="L3" s="13"/>
      <c r="M3" s="13"/>
      <c r="N3" s="14"/>
      <c r="O3" s="14"/>
      <c r="P3" s="14"/>
    </row>
    <row r="4" spans="1:22" x14ac:dyDescent="0.2">
      <c r="B4" s="147" t="s">
        <v>8</v>
      </c>
      <c r="C4" s="147"/>
      <c r="D4" s="147"/>
      <c r="E4" s="147"/>
      <c r="F4" s="147"/>
      <c r="G4" s="147"/>
      <c r="I4" s="147" t="s">
        <v>9</v>
      </c>
      <c r="J4" s="147"/>
      <c r="K4" s="147"/>
      <c r="L4" s="147"/>
      <c r="M4" s="147"/>
      <c r="N4" s="15"/>
      <c r="O4" s="15"/>
      <c r="P4" s="15"/>
    </row>
    <row r="5" spans="1:22" x14ac:dyDescent="0.2">
      <c r="B5" s="2">
        <v>0</v>
      </c>
      <c r="C5" s="3">
        <v>3.9580000000000002</v>
      </c>
      <c r="D5" s="3" t="s">
        <v>18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3.9470000000000001</v>
      </c>
      <c r="D6" s="3" t="s">
        <v>20</v>
      </c>
      <c r="E6" s="19">
        <f>(C5+C6)/2</f>
        <v>3.9525000000000001</v>
      </c>
      <c r="F6" s="16">
        <f>B6-B5</f>
        <v>5</v>
      </c>
      <c r="G6" s="19">
        <f>E6*F6</f>
        <v>19.762499999999999</v>
      </c>
      <c r="H6" s="16"/>
      <c r="I6" s="2">
        <v>0</v>
      </c>
      <c r="J6" s="3">
        <v>3.9580000000000002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7</v>
      </c>
      <c r="C7" s="3">
        <v>2.6219999999999999</v>
      </c>
      <c r="D7" s="3"/>
      <c r="E7" s="19">
        <f t="shared" ref="E7:E18" si="0">(C6+C7)/2</f>
        <v>3.2845</v>
      </c>
      <c r="F7" s="16">
        <f t="shared" ref="F7:F18" si="1">B7-B6</f>
        <v>2</v>
      </c>
      <c r="G7" s="19">
        <f t="shared" ref="G7:G18" si="2">E7*F7</f>
        <v>6.569</v>
      </c>
      <c r="H7" s="16"/>
      <c r="I7" s="2">
        <v>5</v>
      </c>
      <c r="J7" s="3">
        <v>3.9470000000000001</v>
      </c>
      <c r="K7" s="19">
        <f t="shared" ref="K7:K9" si="3">AVERAGE(J6,J7)</f>
        <v>3.9525000000000001</v>
      </c>
      <c r="L7" s="16">
        <f t="shared" ref="L7:L9" si="4">I7-I6</f>
        <v>5</v>
      </c>
      <c r="M7" s="19">
        <f t="shared" ref="M7:M9" si="5">L7*K7</f>
        <v>19.762499999999999</v>
      </c>
      <c r="N7" s="20"/>
      <c r="O7" s="20"/>
      <c r="P7" s="20"/>
      <c r="Q7" s="22"/>
      <c r="R7" s="21"/>
    </row>
    <row r="8" spans="1:22" x14ac:dyDescent="0.2">
      <c r="B8" s="2">
        <v>9</v>
      </c>
      <c r="C8" s="3">
        <v>1.5660000000000001</v>
      </c>
      <c r="D8" s="3"/>
      <c r="E8" s="19">
        <f t="shared" si="0"/>
        <v>2.0939999999999999</v>
      </c>
      <c r="F8" s="16">
        <f t="shared" si="1"/>
        <v>2</v>
      </c>
      <c r="G8" s="19">
        <f t="shared" si="2"/>
        <v>4.1879999999999997</v>
      </c>
      <c r="H8" s="16"/>
      <c r="I8" s="2">
        <v>7</v>
      </c>
      <c r="J8" s="3">
        <v>2.6219999999999999</v>
      </c>
      <c r="K8" s="19">
        <f t="shared" si="3"/>
        <v>3.2845</v>
      </c>
      <c r="L8" s="16">
        <f t="shared" si="4"/>
        <v>2</v>
      </c>
      <c r="M8" s="19">
        <f t="shared" si="5"/>
        <v>6.569</v>
      </c>
      <c r="N8" s="20"/>
      <c r="O8" s="20"/>
      <c r="P8" s="20"/>
      <c r="Q8" s="22"/>
      <c r="R8" s="21"/>
    </row>
    <row r="9" spans="1:22" x14ac:dyDescent="0.2">
      <c r="B9" s="2">
        <v>11</v>
      </c>
      <c r="C9" s="3">
        <v>0.56100000000000005</v>
      </c>
      <c r="D9" s="3"/>
      <c r="E9" s="19">
        <f t="shared" si="0"/>
        <v>1.0635000000000001</v>
      </c>
      <c r="F9" s="16">
        <f t="shared" si="1"/>
        <v>2</v>
      </c>
      <c r="G9" s="19">
        <f t="shared" si="2"/>
        <v>2.1270000000000002</v>
      </c>
      <c r="H9" s="16"/>
      <c r="I9" s="2">
        <v>9</v>
      </c>
      <c r="J9" s="3">
        <v>1.5660000000000001</v>
      </c>
      <c r="K9" s="19">
        <f t="shared" si="3"/>
        <v>2.0939999999999999</v>
      </c>
      <c r="L9" s="16">
        <f t="shared" si="4"/>
        <v>2</v>
      </c>
      <c r="M9" s="19">
        <f t="shared" si="5"/>
        <v>4.1879999999999997</v>
      </c>
      <c r="N9" s="20"/>
      <c r="O9" s="20"/>
      <c r="P9" s="20"/>
      <c r="Q9" s="22"/>
      <c r="R9" s="21"/>
    </row>
    <row r="10" spans="1:22" x14ac:dyDescent="0.2">
      <c r="B10" s="2">
        <v>13</v>
      </c>
      <c r="C10" s="3">
        <v>-0.115</v>
      </c>
      <c r="D10" s="3"/>
      <c r="E10" s="19">
        <f t="shared" si="0"/>
        <v>0.22300000000000003</v>
      </c>
      <c r="F10" s="16">
        <f t="shared" si="1"/>
        <v>2</v>
      </c>
      <c r="G10" s="19">
        <f t="shared" si="2"/>
        <v>0.44600000000000006</v>
      </c>
      <c r="H10" s="16"/>
      <c r="I10" s="59">
        <f>I9+(J9-J10)*1.5</f>
        <v>13.149000000000001</v>
      </c>
      <c r="J10" s="60">
        <v>-1.2</v>
      </c>
      <c r="K10" s="19">
        <f t="shared" ref="K10:K12" si="6">AVERAGE(J9,J10)</f>
        <v>0.18300000000000005</v>
      </c>
      <c r="L10" s="16">
        <f t="shared" ref="L10:L12" si="7">I10-I9</f>
        <v>4.1490000000000009</v>
      </c>
      <c r="M10" s="19">
        <f t="shared" ref="M10:M15" si="8">L10*K10</f>
        <v>0.75926700000000036</v>
      </c>
      <c r="N10" s="20"/>
      <c r="O10" s="20"/>
      <c r="P10" s="20"/>
      <c r="Q10" s="22"/>
      <c r="R10" s="21"/>
    </row>
    <row r="11" spans="1:22" x14ac:dyDescent="0.2">
      <c r="B11" s="2">
        <v>15</v>
      </c>
      <c r="C11" s="3">
        <v>-0.214</v>
      </c>
      <c r="D11" s="3" t="s">
        <v>23</v>
      </c>
      <c r="E11" s="19">
        <f t="shared" si="0"/>
        <v>-0.16450000000000001</v>
      </c>
      <c r="F11" s="16">
        <f t="shared" si="1"/>
        <v>2</v>
      </c>
      <c r="G11" s="19">
        <f t="shared" si="2"/>
        <v>-0.32900000000000001</v>
      </c>
      <c r="H11" s="16"/>
      <c r="I11" s="61">
        <f>I10+2</f>
        <v>15.149000000000001</v>
      </c>
      <c r="J11" s="62">
        <f>J10</f>
        <v>-1.2</v>
      </c>
      <c r="K11" s="19">
        <f t="shared" si="6"/>
        <v>-1.2</v>
      </c>
      <c r="L11" s="16">
        <f t="shared" si="7"/>
        <v>2</v>
      </c>
      <c r="M11" s="19">
        <f t="shared" si="8"/>
        <v>-2.4</v>
      </c>
      <c r="N11" s="20"/>
      <c r="O11" s="20"/>
      <c r="P11" s="20"/>
      <c r="Q11" s="22"/>
      <c r="R11" s="21"/>
    </row>
    <row r="12" spans="1:22" x14ac:dyDescent="0.2">
      <c r="B12" s="2">
        <v>17</v>
      </c>
      <c r="C12" s="3">
        <v>-0.112</v>
      </c>
      <c r="D12" s="3"/>
      <c r="E12" s="19">
        <f t="shared" si="0"/>
        <v>-0.16300000000000001</v>
      </c>
      <c r="F12" s="16">
        <f t="shared" si="1"/>
        <v>2</v>
      </c>
      <c r="G12" s="19">
        <f t="shared" si="2"/>
        <v>-0.32600000000000001</v>
      </c>
      <c r="H12" s="16"/>
      <c r="I12" s="59">
        <f>I11+2</f>
        <v>17.149000000000001</v>
      </c>
      <c r="J12" s="60">
        <f>J10</f>
        <v>-1.2</v>
      </c>
      <c r="K12" s="19">
        <f t="shared" si="6"/>
        <v>-1.2</v>
      </c>
      <c r="L12" s="16">
        <f t="shared" si="7"/>
        <v>2</v>
      </c>
      <c r="M12" s="19">
        <f t="shared" si="8"/>
        <v>-2.4</v>
      </c>
      <c r="N12" s="20"/>
      <c r="O12" s="20"/>
      <c r="P12" s="20"/>
      <c r="Q12" s="22"/>
      <c r="R12" s="21"/>
    </row>
    <row r="13" spans="1:22" x14ac:dyDescent="0.2">
      <c r="B13" s="2">
        <v>19</v>
      </c>
      <c r="C13" s="3">
        <v>0.38500000000000001</v>
      </c>
      <c r="D13" s="3"/>
      <c r="E13" s="19">
        <f t="shared" si="0"/>
        <v>0.13650000000000001</v>
      </c>
      <c r="F13" s="16">
        <f t="shared" si="1"/>
        <v>2</v>
      </c>
      <c r="G13" s="19">
        <f t="shared" si="2"/>
        <v>0.27300000000000002</v>
      </c>
      <c r="H13" s="16"/>
      <c r="I13" s="59">
        <f>I12+(J13-J12)*1.5</f>
        <v>19.999000000000002</v>
      </c>
      <c r="J13" s="63">
        <v>0.7</v>
      </c>
      <c r="K13" s="19">
        <f>AVERAGE(J12,J13)</f>
        <v>-0.25</v>
      </c>
      <c r="L13" s="16">
        <f>I13-I12</f>
        <v>2.8500000000000014</v>
      </c>
      <c r="M13" s="19">
        <f t="shared" si="8"/>
        <v>-0.71250000000000036</v>
      </c>
      <c r="N13" s="23"/>
      <c r="O13" s="23"/>
      <c r="P13" s="23"/>
      <c r="Q13" s="22"/>
      <c r="R13" s="21"/>
    </row>
    <row r="14" spans="1:22" x14ac:dyDescent="0.2">
      <c r="B14" s="2">
        <v>21</v>
      </c>
      <c r="C14" s="3">
        <v>0.91</v>
      </c>
      <c r="D14" s="3"/>
      <c r="E14" s="19">
        <f t="shared" si="0"/>
        <v>0.64749999999999996</v>
      </c>
      <c r="F14" s="16">
        <f t="shared" si="1"/>
        <v>2</v>
      </c>
      <c r="G14" s="19">
        <f t="shared" si="2"/>
        <v>1.2949999999999999</v>
      </c>
      <c r="H14" s="16"/>
      <c r="I14" s="2">
        <v>21</v>
      </c>
      <c r="J14" s="3">
        <v>0.91</v>
      </c>
      <c r="K14" s="19">
        <f t="shared" ref="K14:K15" si="9">AVERAGE(J13,J14)</f>
        <v>0.80499999999999994</v>
      </c>
      <c r="L14" s="16">
        <f t="shared" ref="L14:L15" si="10">I14-I13</f>
        <v>1.0009999999999977</v>
      </c>
      <c r="M14" s="19">
        <f t="shared" si="8"/>
        <v>0.80580499999999811</v>
      </c>
      <c r="N14" s="20"/>
      <c r="O14" s="20"/>
      <c r="P14" s="20"/>
      <c r="Q14" s="22"/>
      <c r="R14" s="21"/>
    </row>
    <row r="15" spans="1:22" x14ac:dyDescent="0.2">
      <c r="B15" s="2">
        <v>23</v>
      </c>
      <c r="C15" s="3">
        <v>1.8180000000000001</v>
      </c>
      <c r="D15" s="3"/>
      <c r="E15" s="19">
        <f t="shared" si="0"/>
        <v>1.3640000000000001</v>
      </c>
      <c r="F15" s="16">
        <f t="shared" si="1"/>
        <v>2</v>
      </c>
      <c r="G15" s="19">
        <f t="shared" si="2"/>
        <v>2.7280000000000002</v>
      </c>
      <c r="H15" s="1"/>
      <c r="I15" s="2">
        <v>23</v>
      </c>
      <c r="J15" s="3">
        <v>1.8180000000000001</v>
      </c>
      <c r="K15" s="19">
        <f t="shared" si="9"/>
        <v>1.3640000000000001</v>
      </c>
      <c r="L15" s="16">
        <f t="shared" si="10"/>
        <v>2</v>
      </c>
      <c r="M15" s="19">
        <f t="shared" si="8"/>
        <v>2.7280000000000002</v>
      </c>
      <c r="N15" s="23"/>
      <c r="O15" s="23"/>
      <c r="P15" s="23"/>
      <c r="Q15" s="22"/>
      <c r="R15" s="21"/>
    </row>
    <row r="16" spans="1:22" x14ac:dyDescent="0.2">
      <c r="B16" s="2">
        <v>25</v>
      </c>
      <c r="C16" s="3">
        <v>2.7490000000000001</v>
      </c>
      <c r="D16" s="3" t="s">
        <v>21</v>
      </c>
      <c r="E16" s="19">
        <f t="shared" si="0"/>
        <v>2.2835000000000001</v>
      </c>
      <c r="F16" s="16">
        <f t="shared" si="1"/>
        <v>2</v>
      </c>
      <c r="G16" s="19">
        <f t="shared" si="2"/>
        <v>4.5670000000000002</v>
      </c>
      <c r="H16" s="1"/>
      <c r="I16" s="2">
        <v>25</v>
      </c>
      <c r="J16" s="3">
        <v>2.7490000000000001</v>
      </c>
      <c r="K16" s="19">
        <f t="shared" ref="K16:K17" si="11">AVERAGE(J15,J16)</f>
        <v>2.2835000000000001</v>
      </c>
      <c r="L16" s="16">
        <f t="shared" ref="L16:L17" si="12">I16-I15</f>
        <v>2</v>
      </c>
      <c r="M16" s="19">
        <f t="shared" ref="M16:M17" si="13">L16*K16</f>
        <v>4.5670000000000002</v>
      </c>
      <c r="N16" s="23"/>
      <c r="O16" s="23"/>
      <c r="P16" s="23"/>
      <c r="Q16" s="22"/>
      <c r="R16" s="21"/>
    </row>
    <row r="17" spans="2:18" x14ac:dyDescent="0.2">
      <c r="B17" s="2">
        <v>30</v>
      </c>
      <c r="C17" s="3">
        <v>2.742</v>
      </c>
      <c r="D17" s="3"/>
      <c r="E17" s="19">
        <f t="shared" si="0"/>
        <v>2.7454999999999998</v>
      </c>
      <c r="F17" s="16">
        <f t="shared" si="1"/>
        <v>5</v>
      </c>
      <c r="G17" s="19">
        <f t="shared" si="2"/>
        <v>13.727499999999999</v>
      </c>
      <c r="H17" s="1"/>
      <c r="I17" s="2">
        <v>30</v>
      </c>
      <c r="J17" s="3">
        <v>2.742</v>
      </c>
      <c r="K17" s="19">
        <f t="shared" si="11"/>
        <v>2.7454999999999998</v>
      </c>
      <c r="L17" s="16">
        <f t="shared" si="12"/>
        <v>5</v>
      </c>
      <c r="M17" s="19">
        <f t="shared" si="13"/>
        <v>13.727499999999999</v>
      </c>
      <c r="N17" s="20"/>
      <c r="O17" s="20"/>
      <c r="P17" s="20"/>
      <c r="R17" s="21"/>
    </row>
    <row r="18" spans="2:18" x14ac:dyDescent="0.2">
      <c r="B18" s="2">
        <v>35</v>
      </c>
      <c r="C18" s="3">
        <v>2.7360000000000002</v>
      </c>
      <c r="D18" s="3" t="s">
        <v>24</v>
      </c>
      <c r="E18" s="19">
        <f t="shared" si="0"/>
        <v>2.7389999999999999</v>
      </c>
      <c r="F18" s="16">
        <f t="shared" si="1"/>
        <v>5</v>
      </c>
      <c r="G18" s="19">
        <f t="shared" si="2"/>
        <v>13.695</v>
      </c>
      <c r="H18" s="1"/>
      <c r="I18" s="2">
        <v>35</v>
      </c>
      <c r="J18" s="3">
        <v>2.7360000000000002</v>
      </c>
      <c r="K18" s="19">
        <f t="shared" ref="K18" si="14">AVERAGE(J17,J18)</f>
        <v>2.7389999999999999</v>
      </c>
      <c r="L18" s="16">
        <f t="shared" ref="L18" si="15">I18-I17</f>
        <v>5</v>
      </c>
      <c r="M18" s="19">
        <f t="shared" ref="M18" si="16">L18*K18</f>
        <v>13.695</v>
      </c>
      <c r="N18" s="20"/>
      <c r="O18" s="20"/>
      <c r="P18" s="20"/>
      <c r="R18" s="21"/>
    </row>
    <row r="19" spans="2:18" ht="15" x14ac:dyDescent="0.2">
      <c r="B19" s="13"/>
      <c r="C19" s="29"/>
      <c r="D19" s="29"/>
      <c r="E19" s="13"/>
      <c r="F19" s="16"/>
      <c r="G19" s="19"/>
      <c r="H19" s="150" t="s">
        <v>10</v>
      </c>
      <c r="I19" s="150"/>
      <c r="J19" s="19" t="e">
        <f>#REF!</f>
        <v>#REF!</v>
      </c>
      <c r="K19" s="19" t="s">
        <v>11</v>
      </c>
      <c r="L19" s="16" t="e">
        <f>#REF!</f>
        <v>#REF!</v>
      </c>
      <c r="M19" s="19" t="e">
        <f>J19-L19</f>
        <v>#REF!</v>
      </c>
      <c r="N19" s="23"/>
      <c r="O19" s="14"/>
      <c r="P19" s="14"/>
    </row>
    <row r="20" spans="2:18" ht="15" x14ac:dyDescent="0.2">
      <c r="B20" s="1" t="s">
        <v>7</v>
      </c>
      <c r="C20" s="1"/>
      <c r="D20" s="151">
        <v>0.1</v>
      </c>
      <c r="E20" s="151"/>
      <c r="J20" s="13"/>
      <c r="K20" s="13"/>
      <c r="L20" s="13"/>
      <c r="M20" s="13"/>
      <c r="N20" s="14"/>
      <c r="O20" s="14"/>
      <c r="P20" s="14"/>
    </row>
    <row r="21" spans="2:18" x14ac:dyDescent="0.2">
      <c r="B21" s="147" t="s">
        <v>8</v>
      </c>
      <c r="C21" s="147"/>
      <c r="D21" s="147"/>
      <c r="E21" s="147"/>
      <c r="F21" s="147"/>
      <c r="G21" s="147"/>
      <c r="H21" s="5" t="s">
        <v>5</v>
      </c>
      <c r="I21" s="147" t="s">
        <v>9</v>
      </c>
      <c r="J21" s="147"/>
      <c r="K21" s="147"/>
      <c r="L21" s="147"/>
      <c r="M21" s="147"/>
      <c r="N21" s="15"/>
      <c r="O21" s="15"/>
      <c r="P21" s="15"/>
    </row>
    <row r="22" spans="2:18" x14ac:dyDescent="0.2">
      <c r="B22" s="2">
        <v>0</v>
      </c>
      <c r="C22" s="3">
        <v>1.2390000000000001</v>
      </c>
      <c r="D22" s="3" t="s">
        <v>25</v>
      </c>
      <c r="E22" s="16"/>
      <c r="F22" s="16"/>
      <c r="G22" s="16"/>
      <c r="H22" s="16"/>
      <c r="I22" s="17"/>
      <c r="J22" s="18"/>
      <c r="K22" s="19"/>
      <c r="L22" s="16"/>
      <c r="M22" s="19"/>
      <c r="N22" s="20"/>
      <c r="O22" s="20"/>
      <c r="P22" s="20"/>
      <c r="R22" s="21"/>
    </row>
    <row r="23" spans="2:18" x14ac:dyDescent="0.2">
      <c r="B23" s="2">
        <v>1</v>
      </c>
      <c r="C23" s="3">
        <v>1.246</v>
      </c>
      <c r="D23" s="3"/>
      <c r="E23" s="19">
        <f>(C22+C23)/2</f>
        <v>1.2425000000000002</v>
      </c>
      <c r="F23" s="16">
        <f>B23-B22</f>
        <v>1</v>
      </c>
      <c r="G23" s="19">
        <f>E23*F23</f>
        <v>1.2425000000000002</v>
      </c>
      <c r="H23" s="16"/>
      <c r="I23" s="2">
        <v>0</v>
      </c>
      <c r="J23" s="3">
        <v>1.2390000000000001</v>
      </c>
      <c r="K23" s="19"/>
      <c r="L23" s="16"/>
      <c r="M23" s="19"/>
      <c r="N23" s="20"/>
      <c r="O23" s="20"/>
      <c r="P23" s="20"/>
      <c r="Q23" s="22"/>
      <c r="R23" s="21"/>
    </row>
    <row r="24" spans="2:18" x14ac:dyDescent="0.2">
      <c r="B24" s="2">
        <v>5</v>
      </c>
      <c r="C24" s="3">
        <v>3.9260000000000002</v>
      </c>
      <c r="D24" s="3" t="s">
        <v>19</v>
      </c>
      <c r="E24" s="19">
        <f t="shared" ref="E24:E40" si="17">(C23+C24)/2</f>
        <v>2.5860000000000003</v>
      </c>
      <c r="F24" s="16">
        <f t="shared" ref="F24:F40" si="18">B24-B23</f>
        <v>4</v>
      </c>
      <c r="G24" s="19">
        <f t="shared" ref="G24:G40" si="19">E24*F24</f>
        <v>10.344000000000001</v>
      </c>
      <c r="H24" s="16"/>
      <c r="I24" s="2">
        <v>1</v>
      </c>
      <c r="J24" s="3">
        <v>1.246</v>
      </c>
      <c r="K24" s="19">
        <f t="shared" ref="K24:K29" si="20">AVERAGE(J23,J24)</f>
        <v>1.2425000000000002</v>
      </c>
      <c r="L24" s="16">
        <f t="shared" ref="L24:L29" si="21">I24-I23</f>
        <v>1</v>
      </c>
      <c r="M24" s="19">
        <f t="shared" ref="M24:M40" si="22">L24*K24</f>
        <v>1.2425000000000002</v>
      </c>
      <c r="N24" s="20"/>
      <c r="O24" s="20"/>
      <c r="P24" s="20"/>
      <c r="Q24" s="22"/>
      <c r="R24" s="21"/>
    </row>
    <row r="25" spans="2:18" x14ac:dyDescent="0.2">
      <c r="B25" s="2">
        <v>10</v>
      </c>
      <c r="C25" s="3">
        <v>3.919</v>
      </c>
      <c r="D25" s="19" t="s">
        <v>20</v>
      </c>
      <c r="E25" s="19">
        <f t="shared" si="17"/>
        <v>3.9225000000000003</v>
      </c>
      <c r="F25" s="16">
        <f t="shared" si="18"/>
        <v>5</v>
      </c>
      <c r="G25" s="19">
        <f t="shared" si="19"/>
        <v>19.612500000000001</v>
      </c>
      <c r="H25" s="16"/>
      <c r="I25" s="2">
        <v>5</v>
      </c>
      <c r="J25" s="3">
        <v>3.9260000000000002</v>
      </c>
      <c r="K25" s="19">
        <f t="shared" si="20"/>
        <v>2.5860000000000003</v>
      </c>
      <c r="L25" s="16">
        <f t="shared" si="21"/>
        <v>4</v>
      </c>
      <c r="M25" s="19">
        <f t="shared" si="22"/>
        <v>10.344000000000001</v>
      </c>
      <c r="N25" s="20"/>
      <c r="O25" s="20"/>
      <c r="P25" s="20"/>
      <c r="Q25" s="22"/>
      <c r="R25" s="21"/>
    </row>
    <row r="26" spans="2:18" x14ac:dyDescent="0.2">
      <c r="B26" s="2">
        <v>11</v>
      </c>
      <c r="C26" s="3">
        <v>2.3980000000000001</v>
      </c>
      <c r="D26" s="3"/>
      <c r="E26" s="19">
        <f t="shared" si="17"/>
        <v>3.1585000000000001</v>
      </c>
      <c r="F26" s="16">
        <f t="shared" si="18"/>
        <v>1</v>
      </c>
      <c r="G26" s="19">
        <f t="shared" si="19"/>
        <v>3.1585000000000001</v>
      </c>
      <c r="H26" s="16"/>
      <c r="I26" s="2">
        <v>10</v>
      </c>
      <c r="J26" s="3">
        <v>3.919</v>
      </c>
      <c r="K26" s="19">
        <f t="shared" si="20"/>
        <v>3.9225000000000003</v>
      </c>
      <c r="L26" s="16">
        <f t="shared" si="21"/>
        <v>5</v>
      </c>
      <c r="M26" s="19">
        <f t="shared" si="22"/>
        <v>19.612500000000001</v>
      </c>
      <c r="N26" s="20"/>
      <c r="O26" s="20"/>
      <c r="P26" s="20"/>
      <c r="Q26" s="22"/>
      <c r="R26" s="21"/>
    </row>
    <row r="27" spans="2:18" x14ac:dyDescent="0.2">
      <c r="B27" s="2">
        <v>13</v>
      </c>
      <c r="C27" s="3">
        <v>1.3460000000000001</v>
      </c>
      <c r="D27" s="3"/>
      <c r="E27" s="19">
        <f t="shared" si="17"/>
        <v>1.8720000000000001</v>
      </c>
      <c r="F27" s="16">
        <f t="shared" si="18"/>
        <v>2</v>
      </c>
      <c r="G27" s="19">
        <f t="shared" si="19"/>
        <v>3.7440000000000002</v>
      </c>
      <c r="H27" s="16"/>
      <c r="I27" s="2">
        <v>11</v>
      </c>
      <c r="J27" s="3">
        <v>2.3980000000000001</v>
      </c>
      <c r="K27" s="19">
        <f t="shared" si="20"/>
        <v>3.1585000000000001</v>
      </c>
      <c r="L27" s="16">
        <f t="shared" si="21"/>
        <v>1</v>
      </c>
      <c r="M27" s="19">
        <f t="shared" si="22"/>
        <v>3.1585000000000001</v>
      </c>
      <c r="N27" s="20"/>
      <c r="O27" s="20"/>
      <c r="P27" s="20"/>
      <c r="Q27" s="22"/>
      <c r="R27" s="21"/>
    </row>
    <row r="28" spans="2:18" x14ac:dyDescent="0.2">
      <c r="B28" s="2">
        <v>15</v>
      </c>
      <c r="C28" s="3">
        <v>0.39800000000000002</v>
      </c>
      <c r="D28" s="3"/>
      <c r="E28" s="19">
        <f t="shared" si="17"/>
        <v>0.87200000000000011</v>
      </c>
      <c r="F28" s="16">
        <f t="shared" si="18"/>
        <v>2</v>
      </c>
      <c r="G28" s="19">
        <f t="shared" si="19"/>
        <v>1.7440000000000002</v>
      </c>
      <c r="H28" s="16"/>
      <c r="I28" s="2">
        <v>13</v>
      </c>
      <c r="J28" s="3">
        <v>1.3460000000000001</v>
      </c>
      <c r="K28" s="19">
        <f t="shared" si="20"/>
        <v>1.8720000000000001</v>
      </c>
      <c r="L28" s="16">
        <f t="shared" si="21"/>
        <v>2</v>
      </c>
      <c r="M28" s="19">
        <f t="shared" si="22"/>
        <v>3.7440000000000002</v>
      </c>
      <c r="N28" s="20"/>
      <c r="O28" s="20"/>
      <c r="P28" s="20"/>
      <c r="Q28" s="22"/>
      <c r="R28" s="21"/>
    </row>
    <row r="29" spans="2:18" x14ac:dyDescent="0.2">
      <c r="B29" s="2">
        <v>17</v>
      </c>
      <c r="C29" s="3">
        <v>-0.28299999999999997</v>
      </c>
      <c r="D29" s="3"/>
      <c r="E29" s="19">
        <f t="shared" si="17"/>
        <v>5.7500000000000023E-2</v>
      </c>
      <c r="F29" s="16">
        <f t="shared" si="18"/>
        <v>2</v>
      </c>
      <c r="G29" s="19">
        <f t="shared" si="19"/>
        <v>0.11500000000000005</v>
      </c>
      <c r="H29" s="16"/>
      <c r="I29" s="2">
        <v>15</v>
      </c>
      <c r="J29" s="3">
        <v>0.39800000000000002</v>
      </c>
      <c r="K29" s="19">
        <f t="shared" si="20"/>
        <v>0.87200000000000011</v>
      </c>
      <c r="L29" s="16">
        <f t="shared" si="21"/>
        <v>2</v>
      </c>
      <c r="M29" s="19">
        <f t="shared" si="22"/>
        <v>1.7440000000000002</v>
      </c>
      <c r="N29" s="20"/>
      <c r="O29" s="20"/>
      <c r="P29" s="20"/>
      <c r="Q29" s="22"/>
      <c r="R29" s="21"/>
    </row>
    <row r="30" spans="2:18" x14ac:dyDescent="0.2">
      <c r="B30" s="2">
        <v>19</v>
      </c>
      <c r="C30" s="3">
        <v>-0.38400000000000001</v>
      </c>
      <c r="D30" s="19" t="s">
        <v>23</v>
      </c>
      <c r="E30" s="19">
        <f t="shared" si="17"/>
        <v>-0.33350000000000002</v>
      </c>
      <c r="F30" s="16">
        <f t="shared" si="18"/>
        <v>2</v>
      </c>
      <c r="G30" s="19">
        <f t="shared" si="19"/>
        <v>-0.66700000000000004</v>
      </c>
      <c r="H30" s="16"/>
      <c r="I30" s="59">
        <f>I29+(J29-J30)*1.5</f>
        <v>17.396999999999998</v>
      </c>
      <c r="J30" s="60">
        <v>-1.2</v>
      </c>
      <c r="K30" s="19">
        <f>AVERAGE(J29,J30)</f>
        <v>-0.40099999999999997</v>
      </c>
      <c r="L30" s="16">
        <f>I30-I29</f>
        <v>2.3969999999999985</v>
      </c>
      <c r="M30" s="19">
        <f t="shared" si="22"/>
        <v>-0.9611969999999993</v>
      </c>
      <c r="N30" s="23"/>
      <c r="O30" s="23"/>
      <c r="P30" s="23"/>
      <c r="Q30" s="22"/>
      <c r="R30" s="21"/>
    </row>
    <row r="31" spans="2:18" x14ac:dyDescent="0.2">
      <c r="B31" s="2">
        <v>21</v>
      </c>
      <c r="C31" s="3">
        <v>-0.28199999999999997</v>
      </c>
      <c r="D31" s="3"/>
      <c r="E31" s="19">
        <f t="shared" si="17"/>
        <v>-0.33299999999999996</v>
      </c>
      <c r="F31" s="16">
        <f t="shared" si="18"/>
        <v>2</v>
      </c>
      <c r="G31" s="19">
        <f t="shared" si="19"/>
        <v>-0.66599999999999993</v>
      </c>
      <c r="H31" s="16"/>
      <c r="I31" s="61">
        <f>I30+2</f>
        <v>19.396999999999998</v>
      </c>
      <c r="J31" s="62">
        <f>J30</f>
        <v>-1.2</v>
      </c>
      <c r="K31" s="19">
        <f t="shared" ref="K31:K40" si="23">AVERAGE(J30,J31)</f>
        <v>-1.2</v>
      </c>
      <c r="L31" s="16">
        <f t="shared" ref="L31:L40" si="24">I31-I30</f>
        <v>2</v>
      </c>
      <c r="M31" s="19">
        <f t="shared" si="22"/>
        <v>-2.4</v>
      </c>
      <c r="N31" s="20"/>
      <c r="O31" s="20"/>
      <c r="P31" s="20"/>
      <c r="Q31" s="22"/>
      <c r="R31" s="21"/>
    </row>
    <row r="32" spans="2:18" x14ac:dyDescent="0.2">
      <c r="B32" s="2">
        <v>23</v>
      </c>
      <c r="C32" s="3">
        <v>0.29299999999999998</v>
      </c>
      <c r="D32" s="3"/>
      <c r="E32" s="19">
        <f t="shared" si="17"/>
        <v>5.5000000000000049E-3</v>
      </c>
      <c r="F32" s="16">
        <f t="shared" si="18"/>
        <v>2</v>
      </c>
      <c r="G32" s="19">
        <f t="shared" si="19"/>
        <v>1.100000000000001E-2</v>
      </c>
      <c r="H32" s="1"/>
      <c r="I32" s="59">
        <f>I31+2</f>
        <v>21.396999999999998</v>
      </c>
      <c r="J32" s="60">
        <f>J30</f>
        <v>-1.2</v>
      </c>
      <c r="K32" s="19">
        <f t="shared" si="23"/>
        <v>-1.2</v>
      </c>
      <c r="L32" s="16">
        <f t="shared" si="24"/>
        <v>2</v>
      </c>
      <c r="M32" s="19">
        <f t="shared" si="22"/>
        <v>-2.4</v>
      </c>
      <c r="N32" s="23"/>
      <c r="O32" s="23"/>
      <c r="P32" s="23"/>
      <c r="Q32" s="22"/>
      <c r="R32" s="21"/>
    </row>
    <row r="33" spans="2:18" x14ac:dyDescent="0.2">
      <c r="B33" s="2">
        <v>25</v>
      </c>
      <c r="C33" s="3">
        <v>1.216</v>
      </c>
      <c r="D33" s="3"/>
      <c r="E33" s="19">
        <f t="shared" si="17"/>
        <v>0.75449999999999995</v>
      </c>
      <c r="F33" s="16">
        <f t="shared" si="18"/>
        <v>2</v>
      </c>
      <c r="G33" s="19">
        <f t="shared" si="19"/>
        <v>1.5089999999999999</v>
      </c>
      <c r="H33" s="1"/>
      <c r="I33" s="59">
        <f>I32+(J33-J32)*1.5</f>
        <v>24.247</v>
      </c>
      <c r="J33" s="63">
        <v>0.7</v>
      </c>
      <c r="K33" s="19">
        <f t="shared" si="23"/>
        <v>-0.25</v>
      </c>
      <c r="L33" s="16">
        <f t="shared" si="24"/>
        <v>2.8500000000000014</v>
      </c>
      <c r="M33" s="19">
        <f t="shared" si="22"/>
        <v>-0.71250000000000036</v>
      </c>
      <c r="N33" s="23"/>
      <c r="O33" s="23"/>
      <c r="P33" s="23"/>
      <c r="Q33" s="22"/>
      <c r="R33" s="21"/>
    </row>
    <row r="34" spans="2:18" x14ac:dyDescent="0.2">
      <c r="B34" s="2">
        <v>27</v>
      </c>
      <c r="C34" s="3">
        <v>2.3130000000000002</v>
      </c>
      <c r="D34" s="3"/>
      <c r="E34" s="19">
        <f t="shared" si="17"/>
        <v>1.7645</v>
      </c>
      <c r="F34" s="16">
        <f t="shared" si="18"/>
        <v>2</v>
      </c>
      <c r="G34" s="19">
        <f t="shared" si="19"/>
        <v>3.5289999999999999</v>
      </c>
      <c r="H34" s="1"/>
      <c r="I34" s="2">
        <v>25</v>
      </c>
      <c r="J34" s="3">
        <v>1.216</v>
      </c>
      <c r="K34" s="19">
        <f t="shared" si="23"/>
        <v>0.95799999999999996</v>
      </c>
      <c r="L34" s="16">
        <f t="shared" si="24"/>
        <v>0.75300000000000011</v>
      </c>
      <c r="M34" s="19">
        <f t="shared" si="22"/>
        <v>0.72137400000000007</v>
      </c>
      <c r="N34" s="20"/>
      <c r="O34" s="20"/>
      <c r="P34" s="20"/>
      <c r="R34" s="21"/>
    </row>
    <row r="35" spans="2:18" x14ac:dyDescent="0.2">
      <c r="B35" s="2">
        <v>28</v>
      </c>
      <c r="C35" s="3">
        <v>4.125</v>
      </c>
      <c r="D35" s="19" t="s">
        <v>21</v>
      </c>
      <c r="E35" s="19">
        <f t="shared" si="17"/>
        <v>3.2190000000000003</v>
      </c>
      <c r="F35" s="16">
        <f t="shared" si="18"/>
        <v>1</v>
      </c>
      <c r="G35" s="19">
        <f t="shared" si="19"/>
        <v>3.2190000000000003</v>
      </c>
      <c r="H35" s="1"/>
      <c r="I35" s="2">
        <v>27</v>
      </c>
      <c r="J35" s="3">
        <v>2.3130000000000002</v>
      </c>
      <c r="K35" s="19">
        <f t="shared" si="23"/>
        <v>1.7645</v>
      </c>
      <c r="L35" s="16">
        <f t="shared" si="24"/>
        <v>2</v>
      </c>
      <c r="M35" s="19">
        <f t="shared" si="22"/>
        <v>3.5289999999999999</v>
      </c>
      <c r="N35" s="20"/>
      <c r="O35" s="20"/>
      <c r="P35" s="20"/>
      <c r="R35" s="21"/>
    </row>
    <row r="36" spans="2:18" x14ac:dyDescent="0.2">
      <c r="B36" s="2">
        <v>30</v>
      </c>
      <c r="C36" s="3">
        <v>4.1139999999999999</v>
      </c>
      <c r="D36" s="3"/>
      <c r="E36" s="19">
        <f t="shared" si="17"/>
        <v>4.1195000000000004</v>
      </c>
      <c r="F36" s="16">
        <f t="shared" si="18"/>
        <v>2</v>
      </c>
      <c r="G36" s="19">
        <f t="shared" si="19"/>
        <v>8.2390000000000008</v>
      </c>
      <c r="H36" s="1"/>
      <c r="I36" s="2">
        <v>28</v>
      </c>
      <c r="J36" s="3">
        <v>4.125</v>
      </c>
      <c r="K36" s="19">
        <f t="shared" si="23"/>
        <v>3.2190000000000003</v>
      </c>
      <c r="L36" s="16">
        <f t="shared" si="24"/>
        <v>1</v>
      </c>
      <c r="M36" s="19">
        <f t="shared" si="22"/>
        <v>3.2190000000000003</v>
      </c>
      <c r="N36" s="20"/>
      <c r="O36" s="20"/>
      <c r="P36" s="20"/>
      <c r="R36" s="21"/>
    </row>
    <row r="37" spans="2:18" x14ac:dyDescent="0.2">
      <c r="B37" s="17">
        <v>31</v>
      </c>
      <c r="C37" s="43">
        <v>2.9460000000000002</v>
      </c>
      <c r="D37" s="43"/>
      <c r="E37" s="19">
        <f t="shared" si="17"/>
        <v>3.5300000000000002</v>
      </c>
      <c r="F37" s="16">
        <f t="shared" si="18"/>
        <v>1</v>
      </c>
      <c r="G37" s="19">
        <f t="shared" si="19"/>
        <v>3.5300000000000002</v>
      </c>
      <c r="I37" s="2">
        <v>30</v>
      </c>
      <c r="J37" s="3">
        <v>4.1139999999999999</v>
      </c>
      <c r="K37" s="19">
        <f t="shared" si="23"/>
        <v>4.1195000000000004</v>
      </c>
      <c r="L37" s="16">
        <f t="shared" si="24"/>
        <v>2</v>
      </c>
      <c r="M37" s="19">
        <f t="shared" si="22"/>
        <v>8.2390000000000008</v>
      </c>
      <c r="N37" s="20"/>
      <c r="O37" s="20"/>
      <c r="P37" s="20"/>
      <c r="R37" s="21"/>
    </row>
    <row r="38" spans="2:18" x14ac:dyDescent="0.2">
      <c r="B38" s="17">
        <v>35</v>
      </c>
      <c r="C38" s="43">
        <v>2.94</v>
      </c>
      <c r="D38" s="43"/>
      <c r="E38" s="19">
        <f t="shared" si="17"/>
        <v>2.9430000000000001</v>
      </c>
      <c r="F38" s="16">
        <f t="shared" si="18"/>
        <v>4</v>
      </c>
      <c r="G38" s="19">
        <f t="shared" si="19"/>
        <v>11.772</v>
      </c>
      <c r="I38" s="17">
        <v>31</v>
      </c>
      <c r="J38" s="43">
        <v>2.9460000000000002</v>
      </c>
      <c r="K38" s="19">
        <f t="shared" si="23"/>
        <v>3.5300000000000002</v>
      </c>
      <c r="L38" s="16">
        <f t="shared" si="24"/>
        <v>1</v>
      </c>
      <c r="M38" s="19">
        <f t="shared" si="22"/>
        <v>3.5300000000000002</v>
      </c>
      <c r="O38" s="23"/>
      <c r="P38" s="23"/>
    </row>
    <row r="39" spans="2:18" x14ac:dyDescent="0.2">
      <c r="B39" s="17">
        <v>40</v>
      </c>
      <c r="C39" s="43">
        <v>2.9249999999999998</v>
      </c>
      <c r="D39" s="43"/>
      <c r="E39" s="19">
        <f t="shared" si="17"/>
        <v>2.9325000000000001</v>
      </c>
      <c r="F39" s="16">
        <f t="shared" si="18"/>
        <v>5</v>
      </c>
      <c r="G39" s="19">
        <f t="shared" si="19"/>
        <v>14.662500000000001</v>
      </c>
      <c r="I39" s="17">
        <v>35</v>
      </c>
      <c r="J39" s="43">
        <v>2.94</v>
      </c>
      <c r="K39" s="19">
        <f t="shared" si="23"/>
        <v>2.9430000000000001</v>
      </c>
      <c r="L39" s="16">
        <f t="shared" si="24"/>
        <v>4</v>
      </c>
      <c r="M39" s="19">
        <f t="shared" si="22"/>
        <v>11.772</v>
      </c>
      <c r="O39" s="14"/>
      <c r="P39" s="14"/>
    </row>
    <row r="40" spans="2:18" x14ac:dyDescent="0.2">
      <c r="B40" s="17">
        <v>45</v>
      </c>
      <c r="C40" s="43">
        <v>2.9140000000000001</v>
      </c>
      <c r="D40" s="43" t="s">
        <v>26</v>
      </c>
      <c r="E40" s="19">
        <f t="shared" si="17"/>
        <v>2.9195000000000002</v>
      </c>
      <c r="F40" s="16">
        <f t="shared" si="18"/>
        <v>5</v>
      </c>
      <c r="G40" s="19">
        <f t="shared" si="19"/>
        <v>14.5975</v>
      </c>
      <c r="I40" s="17">
        <v>40</v>
      </c>
      <c r="J40" s="43">
        <v>2.9249999999999998</v>
      </c>
      <c r="K40" s="19">
        <f t="shared" si="23"/>
        <v>2.9325000000000001</v>
      </c>
      <c r="L40" s="16">
        <f t="shared" si="24"/>
        <v>5</v>
      </c>
      <c r="M40" s="19">
        <f t="shared" si="22"/>
        <v>14.662500000000001</v>
      </c>
      <c r="O40" s="14"/>
      <c r="P40" s="14"/>
    </row>
    <row r="41" spans="2:18" ht="15" x14ac:dyDescent="0.2">
      <c r="B41" s="13"/>
      <c r="C41" s="29"/>
      <c r="D41" s="29"/>
      <c r="E41" s="13"/>
      <c r="F41" s="16"/>
      <c r="G41" s="19"/>
      <c r="H41" s="150" t="s">
        <v>10</v>
      </c>
      <c r="I41" s="150"/>
      <c r="J41" s="19" t="e">
        <f>#REF!</f>
        <v>#REF!</v>
      </c>
      <c r="K41" s="19" t="s">
        <v>11</v>
      </c>
      <c r="L41" s="16" t="e">
        <f>#REF!</f>
        <v>#REF!</v>
      </c>
      <c r="M41" s="19" t="e">
        <f>J41-L41</f>
        <v>#REF!</v>
      </c>
      <c r="N41" s="23"/>
      <c r="O41" s="14"/>
      <c r="P41" s="14"/>
    </row>
    <row r="42" spans="2:18" ht="15" x14ac:dyDescent="0.2">
      <c r="B42" s="1" t="s">
        <v>7</v>
      </c>
      <c r="C42" s="1"/>
      <c r="D42" s="151">
        <v>0.2</v>
      </c>
      <c r="E42" s="151"/>
      <c r="J42" s="13"/>
      <c r="K42" s="13"/>
      <c r="L42" s="13"/>
      <c r="M42" s="13"/>
      <c r="N42" s="14"/>
      <c r="O42" s="14"/>
      <c r="P42" s="30">
        <f>I55-I53</f>
        <v>6.6784999999999997</v>
      </c>
    </row>
    <row r="43" spans="2:18" x14ac:dyDescent="0.2">
      <c r="B43" s="147" t="s">
        <v>8</v>
      </c>
      <c r="C43" s="147"/>
      <c r="D43" s="147"/>
      <c r="E43" s="147"/>
      <c r="F43" s="147"/>
      <c r="G43" s="147"/>
      <c r="H43" s="5" t="s">
        <v>5</v>
      </c>
      <c r="I43" s="147" t="s">
        <v>9</v>
      </c>
      <c r="J43" s="147"/>
      <c r="K43" s="147"/>
      <c r="L43" s="147"/>
      <c r="M43" s="147"/>
      <c r="N43" s="15"/>
      <c r="O43" s="15"/>
      <c r="P43" s="15"/>
    </row>
    <row r="44" spans="2:18" x14ac:dyDescent="0.2">
      <c r="B44" s="2">
        <v>0</v>
      </c>
      <c r="C44" s="3">
        <v>3.851</v>
      </c>
      <c r="D44" s="3" t="s">
        <v>19</v>
      </c>
      <c r="E44" s="16"/>
      <c r="F44" s="16"/>
      <c r="G44" s="16"/>
      <c r="H44" s="16"/>
      <c r="I44" s="17"/>
      <c r="J44" s="18"/>
      <c r="K44" s="19"/>
      <c r="L44" s="16"/>
      <c r="M44" s="19"/>
      <c r="N44" s="20"/>
      <c r="O44" s="20"/>
      <c r="P44" s="20"/>
      <c r="R44" s="21"/>
    </row>
    <row r="45" spans="2:18" x14ac:dyDescent="0.2">
      <c r="B45" s="2">
        <v>4</v>
      </c>
      <c r="C45" s="3">
        <v>3.8559999999999999</v>
      </c>
      <c r="D45" s="3"/>
      <c r="E45" s="19">
        <f>(C44+C45)/2</f>
        <v>3.8534999999999999</v>
      </c>
      <c r="F45" s="16">
        <f>B45-B44</f>
        <v>4</v>
      </c>
      <c r="G45" s="19">
        <f>E45*F45</f>
        <v>15.414</v>
      </c>
      <c r="H45" s="16"/>
      <c r="I45" s="2"/>
      <c r="J45" s="2"/>
      <c r="K45" s="19"/>
      <c r="L45" s="16"/>
      <c r="M45" s="19"/>
      <c r="N45" s="20"/>
      <c r="O45" s="20"/>
      <c r="P45" s="20"/>
      <c r="Q45" s="22"/>
      <c r="R45" s="21"/>
    </row>
    <row r="46" spans="2:18" x14ac:dyDescent="0.2">
      <c r="B46" s="2">
        <v>7</v>
      </c>
      <c r="C46" s="3">
        <v>1.9239999999999999</v>
      </c>
      <c r="D46" s="3"/>
      <c r="E46" s="19">
        <f t="shared" ref="E46:E56" si="25">(C45+C46)/2</f>
        <v>2.8899999999999997</v>
      </c>
      <c r="F46" s="16">
        <f t="shared" ref="F46:F56" si="26">B46-B45</f>
        <v>3</v>
      </c>
      <c r="G46" s="19">
        <f t="shared" ref="G46:G56" si="27">E46*F46</f>
        <v>8.6699999999999982</v>
      </c>
      <c r="H46" s="16"/>
      <c r="I46" s="2"/>
      <c r="J46" s="2"/>
      <c r="K46" s="19"/>
      <c r="L46" s="16"/>
      <c r="M46" s="19"/>
      <c r="N46" s="20"/>
      <c r="O46" s="20"/>
      <c r="P46" s="20"/>
      <c r="Q46" s="22"/>
      <c r="R46" s="21"/>
    </row>
    <row r="47" spans="2:18" x14ac:dyDescent="0.2">
      <c r="B47" s="2">
        <v>10</v>
      </c>
      <c r="C47" s="3">
        <v>1.919</v>
      </c>
      <c r="D47" s="19" t="s">
        <v>20</v>
      </c>
      <c r="E47" s="19">
        <f t="shared" si="25"/>
        <v>1.9215</v>
      </c>
      <c r="F47" s="16">
        <f t="shared" si="26"/>
        <v>3</v>
      </c>
      <c r="G47" s="19">
        <f t="shared" si="27"/>
        <v>5.7645</v>
      </c>
      <c r="H47" s="16"/>
      <c r="I47" s="2"/>
      <c r="J47" s="2"/>
      <c r="K47" s="19"/>
      <c r="L47" s="16"/>
      <c r="M47" s="19"/>
      <c r="N47" s="20"/>
      <c r="O47" s="20"/>
      <c r="P47" s="20"/>
      <c r="Q47" s="22"/>
      <c r="R47" s="21"/>
    </row>
    <row r="48" spans="2:18" x14ac:dyDescent="0.2">
      <c r="B48" s="2">
        <v>11</v>
      </c>
      <c r="C48" s="3">
        <v>0.67800000000000005</v>
      </c>
      <c r="D48" s="3"/>
      <c r="E48" s="19">
        <f t="shared" si="25"/>
        <v>1.2985</v>
      </c>
      <c r="F48" s="16">
        <f t="shared" si="26"/>
        <v>1</v>
      </c>
      <c r="G48" s="19">
        <f t="shared" si="27"/>
        <v>1.2985</v>
      </c>
      <c r="H48" s="16"/>
      <c r="I48" s="2"/>
      <c r="J48" s="2"/>
      <c r="K48" s="19"/>
      <c r="L48" s="16"/>
      <c r="M48" s="19"/>
      <c r="N48" s="20"/>
      <c r="O48" s="20"/>
      <c r="P48" s="20"/>
      <c r="Q48" s="22"/>
      <c r="R48" s="21"/>
    </row>
    <row r="49" spans="2:18" x14ac:dyDescent="0.2">
      <c r="B49" s="2">
        <v>12</v>
      </c>
      <c r="C49" s="3">
        <v>-0.02</v>
      </c>
      <c r="D49" s="3"/>
      <c r="E49" s="19">
        <f t="shared" si="25"/>
        <v>0.32900000000000001</v>
      </c>
      <c r="F49" s="16">
        <f t="shared" si="26"/>
        <v>1</v>
      </c>
      <c r="G49" s="19">
        <f t="shared" si="27"/>
        <v>0.32900000000000001</v>
      </c>
      <c r="H49" s="16"/>
      <c r="I49" s="2"/>
      <c r="J49" s="2"/>
      <c r="K49" s="19"/>
      <c r="L49" s="16"/>
      <c r="M49" s="19"/>
      <c r="N49" s="20"/>
      <c r="O49" s="20"/>
      <c r="P49" s="20"/>
      <c r="Q49" s="22"/>
      <c r="R49" s="21"/>
    </row>
    <row r="50" spans="2:18" x14ac:dyDescent="0.2">
      <c r="B50" s="2">
        <v>13</v>
      </c>
      <c r="C50" s="3">
        <v>-0.48</v>
      </c>
      <c r="D50" s="3"/>
      <c r="E50" s="19">
        <f t="shared" si="25"/>
        <v>-0.25</v>
      </c>
      <c r="F50" s="16">
        <f t="shared" si="26"/>
        <v>1</v>
      </c>
      <c r="G50" s="19">
        <f t="shared" si="27"/>
        <v>-0.25</v>
      </c>
      <c r="H50" s="16"/>
      <c r="I50" s="2">
        <v>0</v>
      </c>
      <c r="J50" s="3">
        <v>3.851</v>
      </c>
      <c r="K50" s="19"/>
      <c r="L50" s="16"/>
      <c r="M50" s="19"/>
      <c r="N50" s="20"/>
      <c r="O50" s="20"/>
      <c r="P50" s="20"/>
      <c r="Q50" s="22"/>
      <c r="R50" s="21"/>
    </row>
    <row r="51" spans="2:18" x14ac:dyDescent="0.2">
      <c r="B51" s="2">
        <v>15</v>
      </c>
      <c r="C51" s="3">
        <v>-0.58199999999999996</v>
      </c>
      <c r="D51" s="19" t="s">
        <v>23</v>
      </c>
      <c r="E51" s="19">
        <f t="shared" si="25"/>
        <v>-0.53099999999999992</v>
      </c>
      <c r="F51" s="16">
        <f t="shared" si="26"/>
        <v>2</v>
      </c>
      <c r="G51" s="19">
        <f t="shared" si="27"/>
        <v>-1.0619999999999998</v>
      </c>
      <c r="H51" s="16"/>
      <c r="I51" s="2">
        <v>4</v>
      </c>
      <c r="J51" s="3">
        <v>3.8559999999999999</v>
      </c>
      <c r="K51" s="19">
        <f t="shared" ref="K51" si="28">AVERAGE(J50,J51)</f>
        <v>3.8534999999999999</v>
      </c>
      <c r="L51" s="16">
        <f t="shared" ref="L51" si="29">I51-I50</f>
        <v>4</v>
      </c>
      <c r="M51" s="19">
        <f t="shared" ref="M51:M58" si="30">L51*K51</f>
        <v>15.414</v>
      </c>
      <c r="N51" s="20"/>
      <c r="O51" s="20"/>
      <c r="P51" s="20"/>
      <c r="Q51" s="22"/>
      <c r="R51" s="21"/>
    </row>
    <row r="52" spans="2:18" x14ac:dyDescent="0.2">
      <c r="B52" s="2">
        <v>17</v>
      </c>
      <c r="C52" s="3">
        <v>-0.47899999999999998</v>
      </c>
      <c r="D52" s="3"/>
      <c r="E52" s="19">
        <f t="shared" si="25"/>
        <v>-0.53049999999999997</v>
      </c>
      <c r="F52" s="16">
        <f t="shared" si="26"/>
        <v>2</v>
      </c>
      <c r="G52" s="19">
        <f t="shared" si="27"/>
        <v>-1.0609999999999999</v>
      </c>
      <c r="H52" s="16"/>
      <c r="I52" s="2">
        <v>7</v>
      </c>
      <c r="J52" s="3">
        <v>1.9239999999999999</v>
      </c>
      <c r="K52" s="19">
        <f>AVERAGE(J51,J52)</f>
        <v>2.8899999999999997</v>
      </c>
      <c r="L52" s="16">
        <f>I52-I51</f>
        <v>3</v>
      </c>
      <c r="M52" s="19">
        <f t="shared" si="30"/>
        <v>8.6699999999999982</v>
      </c>
      <c r="N52" s="23"/>
      <c r="O52" s="23"/>
      <c r="P52" s="23"/>
      <c r="Q52" s="22"/>
      <c r="R52" s="21"/>
    </row>
    <row r="53" spans="2:18" x14ac:dyDescent="0.2">
      <c r="B53" s="2">
        <v>18</v>
      </c>
      <c r="C53" s="19">
        <v>-7.0000000000000007E-2</v>
      </c>
      <c r="D53" s="3"/>
      <c r="E53" s="19">
        <f t="shared" si="25"/>
        <v>-0.27449999999999997</v>
      </c>
      <c r="F53" s="16">
        <f t="shared" si="26"/>
        <v>1</v>
      </c>
      <c r="G53" s="19">
        <f t="shared" si="27"/>
        <v>-0.27449999999999997</v>
      </c>
      <c r="H53" s="16"/>
      <c r="I53" s="2">
        <v>8</v>
      </c>
      <c r="J53" s="3">
        <v>1.919</v>
      </c>
      <c r="K53" s="19">
        <f t="shared" ref="K53:K58" si="31">AVERAGE(J52,J53)</f>
        <v>1.9215</v>
      </c>
      <c r="L53" s="16">
        <f t="shared" ref="L53:L58" si="32">I53-I52</f>
        <v>1</v>
      </c>
      <c r="M53" s="19">
        <f t="shared" si="30"/>
        <v>1.9215</v>
      </c>
      <c r="N53" s="20"/>
      <c r="O53" s="20"/>
      <c r="P53" s="20"/>
      <c r="Q53" s="22"/>
      <c r="R53" s="21"/>
    </row>
    <row r="54" spans="2:18" x14ac:dyDescent="0.2">
      <c r="B54" s="2">
        <v>19</v>
      </c>
      <c r="C54" s="3">
        <v>0.68500000000000005</v>
      </c>
      <c r="D54" s="3"/>
      <c r="E54" s="19">
        <f t="shared" si="25"/>
        <v>0.3075</v>
      </c>
      <c r="F54" s="16">
        <f t="shared" si="26"/>
        <v>1</v>
      </c>
      <c r="G54" s="19">
        <f t="shared" si="27"/>
        <v>0.3075</v>
      </c>
      <c r="H54" s="1"/>
      <c r="I54" s="59">
        <f>I53+(J53-J54)*1.5</f>
        <v>12.6785</v>
      </c>
      <c r="J54" s="60">
        <v>-1.2</v>
      </c>
      <c r="K54" s="19">
        <f t="shared" si="31"/>
        <v>0.35950000000000004</v>
      </c>
      <c r="L54" s="16">
        <f t="shared" si="32"/>
        <v>4.6784999999999997</v>
      </c>
      <c r="M54" s="19">
        <f t="shared" si="30"/>
        <v>1.68192075</v>
      </c>
      <c r="N54" s="23"/>
      <c r="O54" s="23"/>
      <c r="P54" s="23"/>
      <c r="Q54" s="22"/>
      <c r="R54" s="21"/>
    </row>
    <row r="55" spans="2:18" x14ac:dyDescent="0.2">
      <c r="B55" s="2">
        <v>20</v>
      </c>
      <c r="C55" s="3">
        <v>1.875</v>
      </c>
      <c r="D55" s="19" t="s">
        <v>21</v>
      </c>
      <c r="E55" s="19">
        <f t="shared" si="25"/>
        <v>1.28</v>
      </c>
      <c r="F55" s="16">
        <f t="shared" si="26"/>
        <v>1</v>
      </c>
      <c r="G55" s="19">
        <f t="shared" si="27"/>
        <v>1.28</v>
      </c>
      <c r="H55" s="1"/>
      <c r="I55" s="61">
        <f>I54+2</f>
        <v>14.6785</v>
      </c>
      <c r="J55" s="62">
        <f>J54</f>
        <v>-1.2</v>
      </c>
      <c r="K55" s="19">
        <f t="shared" si="31"/>
        <v>-1.2</v>
      </c>
      <c r="L55" s="16">
        <f t="shared" si="32"/>
        <v>2</v>
      </c>
      <c r="M55" s="19">
        <f t="shared" si="30"/>
        <v>-2.4</v>
      </c>
      <c r="N55" s="23"/>
      <c r="O55" s="23"/>
      <c r="P55" s="23"/>
      <c r="Q55" s="22"/>
      <c r="R55" s="21"/>
    </row>
    <row r="56" spans="2:18" x14ac:dyDescent="0.2">
      <c r="B56" s="2">
        <v>21</v>
      </c>
      <c r="C56" s="3">
        <v>1.88</v>
      </c>
      <c r="D56" s="3"/>
      <c r="E56" s="19">
        <f t="shared" si="25"/>
        <v>1.8774999999999999</v>
      </c>
      <c r="F56" s="16">
        <f t="shared" si="26"/>
        <v>1</v>
      </c>
      <c r="G56" s="19">
        <f t="shared" si="27"/>
        <v>1.8774999999999999</v>
      </c>
      <c r="H56" s="1"/>
      <c r="I56" s="59">
        <f>I55+2</f>
        <v>16.6785</v>
      </c>
      <c r="J56" s="60">
        <f>J54</f>
        <v>-1.2</v>
      </c>
      <c r="K56" s="19">
        <f t="shared" si="31"/>
        <v>-1.2</v>
      </c>
      <c r="L56" s="16">
        <f t="shared" si="32"/>
        <v>2</v>
      </c>
      <c r="M56" s="19">
        <f t="shared" si="30"/>
        <v>-2.4</v>
      </c>
      <c r="N56" s="20"/>
      <c r="O56" s="20"/>
      <c r="P56" s="20"/>
      <c r="R56" s="21"/>
    </row>
    <row r="57" spans="2:18" x14ac:dyDescent="0.2">
      <c r="B57" s="2">
        <v>25</v>
      </c>
      <c r="C57" s="3">
        <v>4.4800000000000004</v>
      </c>
      <c r="D57" s="3"/>
      <c r="E57" s="19">
        <f t="shared" ref="E57:E61" si="33">(C56+C57)/2</f>
        <v>3.18</v>
      </c>
      <c r="F57" s="16">
        <f t="shared" ref="F57:F61" si="34">B57-B56</f>
        <v>4</v>
      </c>
      <c r="G57" s="19">
        <f t="shared" ref="G57:G61" si="35">E57*F57</f>
        <v>12.72</v>
      </c>
      <c r="H57" s="1"/>
      <c r="I57" s="59">
        <f>I56+(J57-J56)*1.5</f>
        <v>25.189500000000002</v>
      </c>
      <c r="J57" s="63">
        <v>4.4740000000000002</v>
      </c>
      <c r="K57" s="19">
        <f t="shared" si="31"/>
        <v>1.637</v>
      </c>
      <c r="L57" s="16">
        <f t="shared" si="32"/>
        <v>8.5110000000000028</v>
      </c>
      <c r="M57" s="19">
        <f t="shared" si="30"/>
        <v>13.932507000000005</v>
      </c>
      <c r="N57" s="20"/>
      <c r="O57" s="20"/>
      <c r="P57" s="20"/>
      <c r="R57" s="21"/>
    </row>
    <row r="58" spans="2:18" x14ac:dyDescent="0.2">
      <c r="B58" s="2">
        <v>27</v>
      </c>
      <c r="C58" s="3">
        <v>4.4740000000000002</v>
      </c>
      <c r="D58" s="3"/>
      <c r="E58" s="19">
        <f t="shared" si="33"/>
        <v>4.4770000000000003</v>
      </c>
      <c r="F58" s="16">
        <f t="shared" si="34"/>
        <v>2</v>
      </c>
      <c r="G58" s="19">
        <f t="shared" si="35"/>
        <v>8.9540000000000006</v>
      </c>
      <c r="H58" s="1"/>
      <c r="I58" s="2">
        <v>27</v>
      </c>
      <c r="J58" s="3">
        <v>4.4740000000000002</v>
      </c>
      <c r="K58" s="19">
        <f t="shared" si="31"/>
        <v>4.4740000000000002</v>
      </c>
      <c r="L58" s="16">
        <f t="shared" si="32"/>
        <v>1.8104999999999976</v>
      </c>
      <c r="M58" s="19">
        <f t="shared" si="30"/>
        <v>8.1001769999999897</v>
      </c>
      <c r="N58" s="20"/>
      <c r="O58" s="20"/>
      <c r="P58" s="20"/>
      <c r="R58" s="21"/>
    </row>
    <row r="59" spans="2:18" x14ac:dyDescent="0.2">
      <c r="B59" s="17">
        <v>28</v>
      </c>
      <c r="C59" s="43">
        <v>3.173</v>
      </c>
      <c r="D59" s="43"/>
      <c r="E59" s="19">
        <f t="shared" si="33"/>
        <v>3.8235000000000001</v>
      </c>
      <c r="F59" s="16">
        <f t="shared" si="34"/>
        <v>1</v>
      </c>
      <c r="G59" s="19">
        <f t="shared" si="35"/>
        <v>3.8235000000000001</v>
      </c>
      <c r="I59" s="17">
        <v>28</v>
      </c>
      <c r="J59" s="43">
        <v>3.173</v>
      </c>
      <c r="K59" s="19">
        <f t="shared" ref="K59:K61" si="36">AVERAGE(J58,J59)</f>
        <v>3.8235000000000001</v>
      </c>
      <c r="L59" s="16">
        <f t="shared" ref="L59:L61" si="37">I59-I58</f>
        <v>1</v>
      </c>
      <c r="M59" s="19">
        <f t="shared" ref="M59:M61" si="38">L59*K59</f>
        <v>3.8235000000000001</v>
      </c>
      <c r="N59" s="20"/>
      <c r="O59" s="20"/>
      <c r="P59" s="20"/>
      <c r="R59" s="21"/>
    </row>
    <row r="60" spans="2:18" x14ac:dyDescent="0.2">
      <c r="B60" s="17">
        <v>33</v>
      </c>
      <c r="C60" s="43">
        <v>3.16</v>
      </c>
      <c r="D60" s="43"/>
      <c r="E60" s="19">
        <f t="shared" si="33"/>
        <v>3.1665000000000001</v>
      </c>
      <c r="F60" s="16">
        <f t="shared" si="34"/>
        <v>5</v>
      </c>
      <c r="G60" s="19">
        <f t="shared" si="35"/>
        <v>15.8325</v>
      </c>
      <c r="I60" s="17">
        <v>33</v>
      </c>
      <c r="J60" s="43">
        <v>3.16</v>
      </c>
      <c r="K60" s="19">
        <f t="shared" si="36"/>
        <v>3.1665000000000001</v>
      </c>
      <c r="L60" s="16">
        <f t="shared" si="37"/>
        <v>5</v>
      </c>
      <c r="M60" s="19">
        <f t="shared" si="38"/>
        <v>15.8325</v>
      </c>
      <c r="O60" s="23"/>
      <c r="P60" s="23"/>
    </row>
    <row r="61" spans="2:18" x14ac:dyDescent="0.2">
      <c r="B61" s="17">
        <v>38</v>
      </c>
      <c r="C61" s="43">
        <v>3.1509999999999998</v>
      </c>
      <c r="D61" s="43" t="s">
        <v>26</v>
      </c>
      <c r="E61" s="19">
        <f t="shared" si="33"/>
        <v>3.1555</v>
      </c>
      <c r="F61" s="16">
        <f t="shared" si="34"/>
        <v>5</v>
      </c>
      <c r="G61" s="19">
        <f t="shared" si="35"/>
        <v>15.7775</v>
      </c>
      <c r="I61" s="17">
        <v>38</v>
      </c>
      <c r="J61" s="43">
        <v>3.1509999999999998</v>
      </c>
      <c r="K61" s="19">
        <f t="shared" si="36"/>
        <v>3.1555</v>
      </c>
      <c r="L61" s="16">
        <f t="shared" si="37"/>
        <v>5</v>
      </c>
      <c r="M61" s="19">
        <f t="shared" si="38"/>
        <v>15.7775</v>
      </c>
      <c r="O61" s="14"/>
      <c r="P61" s="14"/>
    </row>
    <row r="62" spans="2:18" x14ac:dyDescent="0.2">
      <c r="B62" s="17"/>
      <c r="C62" s="43"/>
      <c r="D62" s="43"/>
      <c r="E62" s="19"/>
      <c r="F62" s="16"/>
      <c r="G62" s="19"/>
      <c r="I62" s="17"/>
      <c r="J62" s="17"/>
      <c r="K62" s="19"/>
      <c r="L62" s="16"/>
      <c r="M62" s="19"/>
      <c r="O62" s="14"/>
      <c r="P62" s="14"/>
    </row>
    <row r="63" spans="2:18" x14ac:dyDescent="0.2">
      <c r="B63" s="17"/>
      <c r="C63" s="43"/>
      <c r="D63" s="43"/>
      <c r="E63" s="19"/>
      <c r="F63" s="16"/>
      <c r="G63" s="19"/>
      <c r="H63" s="19"/>
      <c r="I63" s="17"/>
      <c r="J63" s="17"/>
      <c r="K63" s="19"/>
      <c r="L63" s="16"/>
      <c r="M63" s="19"/>
      <c r="N63" s="14"/>
      <c r="O63" s="14"/>
      <c r="P63" s="14"/>
    </row>
    <row r="64" spans="2:18" x14ac:dyDescent="0.2">
      <c r="B64" s="17"/>
      <c r="C64" s="43"/>
      <c r="D64" s="43"/>
      <c r="E64" s="19"/>
      <c r="F64" s="16"/>
      <c r="G64" s="19"/>
      <c r="H64" s="19"/>
      <c r="I64" s="17"/>
      <c r="J64" s="17"/>
      <c r="K64" s="19"/>
      <c r="L64" s="16">
        <f>SUM(L46:L63)</f>
        <v>38</v>
      </c>
      <c r="M64" s="19">
        <f>SUM(M46:M63)</f>
        <v>80.353604750000002</v>
      </c>
      <c r="N64" s="14"/>
      <c r="O64" s="14"/>
      <c r="P64" s="14"/>
    </row>
    <row r="65" spans="2:18" x14ac:dyDescent="0.2">
      <c r="B65" s="17"/>
      <c r="C65" s="43"/>
      <c r="D65" s="43"/>
      <c r="E65" s="19"/>
      <c r="F65" s="16"/>
      <c r="G65" s="19"/>
      <c r="H65" s="19"/>
      <c r="I65" s="17"/>
      <c r="J65" s="17"/>
      <c r="K65" s="19"/>
      <c r="L65" s="16"/>
      <c r="M65" s="19"/>
      <c r="N65" s="14"/>
      <c r="O65" s="14"/>
      <c r="P65" s="14"/>
    </row>
    <row r="66" spans="2:18" ht="15" x14ac:dyDescent="0.2">
      <c r="B66" s="13"/>
      <c r="C66" s="29"/>
      <c r="D66" s="29"/>
      <c r="E66" s="13"/>
      <c r="F66" s="25">
        <f>SUM(F45:F65)</f>
        <v>38</v>
      </c>
      <c r="G66" s="26">
        <f>SUM(G45:G65)</f>
        <v>89.400999999999996</v>
      </c>
      <c r="H66" s="19"/>
      <c r="I66" s="19"/>
      <c r="J66" s="13"/>
      <c r="K66" s="13"/>
      <c r="L66" s="28"/>
      <c r="M66" s="29"/>
      <c r="N66" s="14"/>
      <c r="O66" s="14"/>
      <c r="P66" s="14"/>
    </row>
    <row r="67" spans="2:18" ht="15" x14ac:dyDescent="0.2">
      <c r="B67" s="13"/>
      <c r="C67" s="29"/>
      <c r="D67" s="29"/>
      <c r="E67" s="13"/>
      <c r="F67" s="16"/>
      <c r="G67" s="19"/>
      <c r="H67" s="150" t="s">
        <v>10</v>
      </c>
      <c r="I67" s="150"/>
      <c r="J67" s="19">
        <f>G66</f>
        <v>89.400999999999996</v>
      </c>
      <c r="K67" s="19" t="s">
        <v>11</v>
      </c>
      <c r="L67" s="16">
        <f>M64</f>
        <v>80.353604750000002</v>
      </c>
      <c r="M67" s="19">
        <f>J67-L67</f>
        <v>9.0473952499999939</v>
      </c>
      <c r="N67" s="23"/>
      <c r="O67" s="14"/>
      <c r="P67" s="14"/>
    </row>
    <row r="68" spans="2:18" x14ac:dyDescent="0.2">
      <c r="B68" s="2"/>
      <c r="C68" s="3"/>
      <c r="D68" s="3"/>
      <c r="E68" s="19"/>
      <c r="F68" s="16"/>
      <c r="G68" s="19"/>
      <c r="H68" s="16"/>
      <c r="I68" s="2"/>
      <c r="J68" s="2"/>
      <c r="K68" s="19"/>
      <c r="L68" s="16"/>
      <c r="M68" s="19"/>
      <c r="N68" s="23"/>
      <c r="O68" s="23"/>
      <c r="P68" s="23"/>
      <c r="Q68" s="22"/>
      <c r="R68" s="21"/>
    </row>
    <row r="69" spans="2:18" ht="15" x14ac:dyDescent="0.2">
      <c r="B69" s="1" t="s">
        <v>7</v>
      </c>
      <c r="C69" s="1"/>
      <c r="D69" s="151">
        <v>0.3</v>
      </c>
      <c r="E69" s="151"/>
      <c r="J69" s="13"/>
      <c r="K69" s="13"/>
      <c r="L69" s="13"/>
      <c r="M69" s="13"/>
      <c r="N69" s="14"/>
      <c r="O69" s="14"/>
      <c r="P69" s="30">
        <f>I81-I79</f>
        <v>6.6634999999999991</v>
      </c>
    </row>
    <row r="70" spans="2:18" x14ac:dyDescent="0.2">
      <c r="B70" s="2">
        <v>0</v>
      </c>
      <c r="C70" s="3">
        <v>3.9860000000000002</v>
      </c>
      <c r="D70" s="3" t="s">
        <v>19</v>
      </c>
      <c r="E70" s="16"/>
      <c r="F70" s="16"/>
      <c r="G70" s="16"/>
      <c r="H70" s="16"/>
      <c r="I70" s="17"/>
      <c r="J70" s="18"/>
      <c r="K70" s="19"/>
      <c r="L70" s="16"/>
      <c r="M70" s="19"/>
      <c r="N70" s="20"/>
      <c r="O70" s="20"/>
      <c r="P70" s="20"/>
      <c r="R70" s="21"/>
    </row>
    <row r="71" spans="2:18" x14ac:dyDescent="0.2">
      <c r="B71" s="2">
        <v>4</v>
      </c>
      <c r="C71" s="3">
        <v>3.9780000000000002</v>
      </c>
      <c r="D71" s="3"/>
      <c r="E71" s="19">
        <f>(C70+C71)/2</f>
        <v>3.9820000000000002</v>
      </c>
      <c r="F71" s="16">
        <f>B71-B70</f>
        <v>4</v>
      </c>
      <c r="G71" s="19">
        <f>E71*F71</f>
        <v>15.928000000000001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7</v>
      </c>
      <c r="C72" s="3">
        <v>1.913</v>
      </c>
      <c r="D72" s="3"/>
      <c r="E72" s="19">
        <f t="shared" ref="E72:E85" si="39">(C71+C72)/2</f>
        <v>2.9455</v>
      </c>
      <c r="F72" s="16">
        <f t="shared" ref="F72:F85" si="40">B72-B71</f>
        <v>3</v>
      </c>
      <c r="G72" s="19">
        <f t="shared" ref="G72:G85" si="41">E72*F72</f>
        <v>8.8365000000000009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10</v>
      </c>
      <c r="C73" s="3">
        <v>1.909</v>
      </c>
      <c r="D73" s="19" t="s">
        <v>20</v>
      </c>
      <c r="E73" s="19">
        <f t="shared" si="39"/>
        <v>1.911</v>
      </c>
      <c r="F73" s="16">
        <f t="shared" si="40"/>
        <v>3</v>
      </c>
      <c r="G73" s="19">
        <f t="shared" si="41"/>
        <v>5.7330000000000005</v>
      </c>
      <c r="H73" s="16"/>
      <c r="I73" s="2"/>
      <c r="J73" s="2"/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11</v>
      </c>
      <c r="C74" s="3">
        <v>0.94499999999999995</v>
      </c>
      <c r="D74" s="3"/>
      <c r="E74" s="19">
        <f t="shared" si="39"/>
        <v>1.427</v>
      </c>
      <c r="F74" s="16">
        <f t="shared" si="40"/>
        <v>1</v>
      </c>
      <c r="G74" s="19">
        <f t="shared" si="41"/>
        <v>1.427</v>
      </c>
      <c r="H74" s="16"/>
      <c r="I74" s="2"/>
      <c r="J74" s="2"/>
      <c r="K74" s="19"/>
      <c r="L74" s="16"/>
      <c r="M74" s="19"/>
      <c r="N74" s="20"/>
      <c r="O74" s="20"/>
      <c r="P74" s="20"/>
      <c r="Q74" s="22"/>
      <c r="R74" s="21"/>
    </row>
    <row r="75" spans="2:18" x14ac:dyDescent="0.2">
      <c r="B75" s="2">
        <v>13</v>
      </c>
      <c r="C75" s="3">
        <v>0.34</v>
      </c>
      <c r="D75" s="3"/>
      <c r="E75" s="19">
        <f t="shared" si="39"/>
        <v>0.64249999999999996</v>
      </c>
      <c r="F75" s="16">
        <f t="shared" si="40"/>
        <v>2</v>
      </c>
      <c r="G75" s="19">
        <f t="shared" si="41"/>
        <v>1.2849999999999999</v>
      </c>
      <c r="H75" s="16"/>
      <c r="I75" s="2"/>
      <c r="J75" s="2"/>
      <c r="K75" s="19"/>
      <c r="L75" s="16"/>
      <c r="M75" s="19"/>
      <c r="N75" s="20"/>
      <c r="O75" s="20"/>
      <c r="P75" s="20"/>
      <c r="Q75" s="22"/>
      <c r="R75" s="21"/>
    </row>
    <row r="76" spans="2:18" x14ac:dyDescent="0.2">
      <c r="B76" s="2">
        <v>15</v>
      </c>
      <c r="C76" s="3">
        <v>-7.0999999999999994E-2</v>
      </c>
      <c r="D76" s="3"/>
      <c r="E76" s="19">
        <f t="shared" si="39"/>
        <v>0.13450000000000001</v>
      </c>
      <c r="F76" s="16">
        <f t="shared" si="40"/>
        <v>2</v>
      </c>
      <c r="G76" s="19">
        <f t="shared" si="41"/>
        <v>0.26900000000000002</v>
      </c>
      <c r="H76" s="16"/>
      <c r="I76" s="2">
        <v>0</v>
      </c>
      <c r="J76" s="3">
        <v>3.9860000000000002</v>
      </c>
      <c r="K76" s="19"/>
      <c r="L76" s="16"/>
      <c r="M76" s="19"/>
      <c r="N76" s="20"/>
      <c r="O76" s="20"/>
      <c r="P76" s="20"/>
      <c r="Q76" s="22"/>
      <c r="R76" s="21"/>
    </row>
    <row r="77" spans="2:18" x14ac:dyDescent="0.2">
      <c r="B77" s="2">
        <v>17</v>
      </c>
      <c r="C77" s="3">
        <v>-0.17499999999999999</v>
      </c>
      <c r="D77" s="19" t="s">
        <v>23</v>
      </c>
      <c r="E77" s="19">
        <f t="shared" si="39"/>
        <v>-0.123</v>
      </c>
      <c r="F77" s="16">
        <f t="shared" si="40"/>
        <v>2</v>
      </c>
      <c r="G77" s="19">
        <f t="shared" si="41"/>
        <v>-0.246</v>
      </c>
      <c r="H77" s="16"/>
      <c r="I77" s="2">
        <v>4</v>
      </c>
      <c r="J77" s="3">
        <v>3.9780000000000002</v>
      </c>
      <c r="K77" s="19">
        <f t="shared" ref="K77" si="42">AVERAGE(J76,J77)</f>
        <v>3.9820000000000002</v>
      </c>
      <c r="L77" s="16">
        <f t="shared" ref="L77" si="43">I77-I76</f>
        <v>4</v>
      </c>
      <c r="M77" s="19">
        <f t="shared" ref="M77:M85" si="44">L77*K77</f>
        <v>15.928000000000001</v>
      </c>
      <c r="N77" s="20"/>
      <c r="O77" s="20"/>
      <c r="P77" s="20"/>
      <c r="Q77" s="22"/>
      <c r="R77" s="21"/>
    </row>
    <row r="78" spans="2:18" x14ac:dyDescent="0.2">
      <c r="B78" s="2">
        <v>19</v>
      </c>
      <c r="C78" s="3">
        <v>-8.4000000000000005E-2</v>
      </c>
      <c r="D78" s="3"/>
      <c r="E78" s="19">
        <f t="shared" si="39"/>
        <v>-0.1295</v>
      </c>
      <c r="F78" s="16">
        <f t="shared" si="40"/>
        <v>2</v>
      </c>
      <c r="G78" s="19">
        <f t="shared" si="41"/>
        <v>-0.25900000000000001</v>
      </c>
      <c r="H78" s="16"/>
      <c r="I78" s="2">
        <v>7</v>
      </c>
      <c r="J78" s="3">
        <v>1.913</v>
      </c>
      <c r="K78" s="19">
        <f>AVERAGE(J77,J78)</f>
        <v>2.9455</v>
      </c>
      <c r="L78" s="16">
        <f>I78-I77</f>
        <v>3</v>
      </c>
      <c r="M78" s="19">
        <f t="shared" si="44"/>
        <v>8.8365000000000009</v>
      </c>
      <c r="N78" s="23"/>
      <c r="O78" s="23"/>
      <c r="P78" s="23"/>
      <c r="Q78" s="22"/>
      <c r="R78" s="21"/>
    </row>
    <row r="79" spans="2:18" x14ac:dyDescent="0.2">
      <c r="B79" s="2">
        <v>21</v>
      </c>
      <c r="C79" s="3">
        <v>0.44500000000000001</v>
      </c>
      <c r="D79" s="3"/>
      <c r="E79" s="19">
        <f t="shared" si="39"/>
        <v>0.18049999999999999</v>
      </c>
      <c r="F79" s="16">
        <f t="shared" si="40"/>
        <v>2</v>
      </c>
      <c r="G79" s="19">
        <f t="shared" si="41"/>
        <v>0.36099999999999999</v>
      </c>
      <c r="H79" s="16"/>
      <c r="I79" s="2">
        <v>9.75</v>
      </c>
      <c r="J79" s="3">
        <v>1.909</v>
      </c>
      <c r="K79" s="19">
        <f t="shared" ref="K79:K85" si="45">AVERAGE(J78,J79)</f>
        <v>1.911</v>
      </c>
      <c r="L79" s="16">
        <f t="shared" ref="L79:L85" si="46">I79-I78</f>
        <v>2.75</v>
      </c>
      <c r="M79" s="19">
        <f t="shared" si="44"/>
        <v>5.2552500000000002</v>
      </c>
      <c r="N79" s="20"/>
      <c r="O79" s="20"/>
      <c r="P79" s="20"/>
      <c r="Q79" s="22"/>
      <c r="R79" s="21"/>
    </row>
    <row r="80" spans="2:18" x14ac:dyDescent="0.2">
      <c r="B80" s="2">
        <v>23</v>
      </c>
      <c r="C80" s="3">
        <v>2.1259999999999999</v>
      </c>
      <c r="D80" s="3"/>
      <c r="E80" s="19">
        <f t="shared" si="39"/>
        <v>1.2854999999999999</v>
      </c>
      <c r="F80" s="16">
        <f t="shared" si="40"/>
        <v>2</v>
      </c>
      <c r="G80" s="19">
        <f t="shared" si="41"/>
        <v>2.5709999999999997</v>
      </c>
      <c r="H80" s="1"/>
      <c r="I80" s="59">
        <f>I79+(J79-J80)*1.5</f>
        <v>14.413499999999999</v>
      </c>
      <c r="J80" s="60">
        <v>-1.2</v>
      </c>
      <c r="K80" s="19">
        <f t="shared" si="45"/>
        <v>0.35450000000000004</v>
      </c>
      <c r="L80" s="16">
        <f t="shared" si="46"/>
        <v>4.6634999999999991</v>
      </c>
      <c r="M80" s="19">
        <f t="shared" si="44"/>
        <v>1.65321075</v>
      </c>
      <c r="N80" s="23"/>
      <c r="O80" s="23"/>
      <c r="P80" s="23"/>
      <c r="Q80" s="22"/>
      <c r="R80" s="21"/>
    </row>
    <row r="81" spans="2:18" x14ac:dyDescent="0.2">
      <c r="B81" s="2">
        <v>24</v>
      </c>
      <c r="C81" s="3">
        <v>4.1239999999999997</v>
      </c>
      <c r="D81" s="19" t="s">
        <v>21</v>
      </c>
      <c r="E81" s="19">
        <f t="shared" si="39"/>
        <v>3.125</v>
      </c>
      <c r="F81" s="16">
        <f t="shared" si="40"/>
        <v>1</v>
      </c>
      <c r="G81" s="19">
        <f t="shared" si="41"/>
        <v>3.125</v>
      </c>
      <c r="H81" s="1"/>
      <c r="I81" s="61">
        <f>I80+2</f>
        <v>16.413499999999999</v>
      </c>
      <c r="J81" s="62">
        <f>J80</f>
        <v>-1.2</v>
      </c>
      <c r="K81" s="19">
        <f t="shared" si="45"/>
        <v>-1.2</v>
      </c>
      <c r="L81" s="16">
        <f t="shared" si="46"/>
        <v>2</v>
      </c>
      <c r="M81" s="19">
        <f t="shared" si="44"/>
        <v>-2.4</v>
      </c>
      <c r="N81" s="23"/>
      <c r="O81" s="23"/>
      <c r="P81" s="23"/>
      <c r="Q81" s="22"/>
      <c r="R81" s="21"/>
    </row>
    <row r="82" spans="2:18" x14ac:dyDescent="0.2">
      <c r="B82" s="2">
        <v>26</v>
      </c>
      <c r="C82" s="3">
        <v>4.1150000000000002</v>
      </c>
      <c r="D82" s="3"/>
      <c r="E82" s="19">
        <f t="shared" si="39"/>
        <v>4.1195000000000004</v>
      </c>
      <c r="F82" s="16">
        <f t="shared" si="40"/>
        <v>2</v>
      </c>
      <c r="G82" s="19">
        <f t="shared" si="41"/>
        <v>8.2390000000000008</v>
      </c>
      <c r="H82" s="1"/>
      <c r="I82" s="59">
        <f>I81+2</f>
        <v>18.413499999999999</v>
      </c>
      <c r="J82" s="60">
        <f>J80</f>
        <v>-1.2</v>
      </c>
      <c r="K82" s="19">
        <f t="shared" si="45"/>
        <v>-1.2</v>
      </c>
      <c r="L82" s="16">
        <f t="shared" si="46"/>
        <v>2</v>
      </c>
      <c r="M82" s="19">
        <f t="shared" si="44"/>
        <v>-2.4</v>
      </c>
      <c r="N82" s="20"/>
      <c r="O82" s="20"/>
      <c r="P82" s="20"/>
      <c r="R82" s="21"/>
    </row>
    <row r="83" spans="2:18" x14ac:dyDescent="0.2">
      <c r="B83" s="2">
        <v>28</v>
      </c>
      <c r="C83" s="3">
        <v>2.738</v>
      </c>
      <c r="D83" s="3"/>
      <c r="E83" s="19">
        <f t="shared" si="39"/>
        <v>3.4264999999999999</v>
      </c>
      <c r="F83" s="16">
        <f t="shared" si="40"/>
        <v>2</v>
      </c>
      <c r="G83" s="19">
        <f t="shared" si="41"/>
        <v>6.8529999999999998</v>
      </c>
      <c r="H83" s="1"/>
      <c r="I83" s="59">
        <f>I82+(J83-J82)*1.5</f>
        <v>26.138500000000001</v>
      </c>
      <c r="J83" s="63">
        <v>3.95</v>
      </c>
      <c r="K83" s="19">
        <f t="shared" si="45"/>
        <v>1.375</v>
      </c>
      <c r="L83" s="16">
        <f t="shared" si="46"/>
        <v>7.7250000000000014</v>
      </c>
      <c r="M83" s="19">
        <f t="shared" si="44"/>
        <v>10.621875000000003</v>
      </c>
      <c r="N83" s="20"/>
      <c r="O83" s="20"/>
      <c r="P83" s="20"/>
      <c r="R83" s="21"/>
    </row>
    <row r="84" spans="2:18" x14ac:dyDescent="0.2">
      <c r="B84" s="2">
        <v>33</v>
      </c>
      <c r="C84" s="3">
        <v>2.714</v>
      </c>
      <c r="D84" s="3"/>
      <c r="E84" s="19">
        <f t="shared" si="39"/>
        <v>2.726</v>
      </c>
      <c r="F84" s="16">
        <f t="shared" si="40"/>
        <v>5</v>
      </c>
      <c r="G84" s="19">
        <f t="shared" si="41"/>
        <v>13.629999999999999</v>
      </c>
      <c r="H84" s="1"/>
      <c r="I84" s="2">
        <v>28</v>
      </c>
      <c r="J84" s="3">
        <v>2.738</v>
      </c>
      <c r="K84" s="19">
        <f t="shared" si="45"/>
        <v>3.3440000000000003</v>
      </c>
      <c r="L84" s="16">
        <f t="shared" si="46"/>
        <v>1.8614999999999995</v>
      </c>
      <c r="M84" s="19">
        <f t="shared" si="44"/>
        <v>6.2248559999999991</v>
      </c>
      <c r="N84" s="20"/>
      <c r="O84" s="20"/>
      <c r="P84" s="20"/>
      <c r="R84" s="21"/>
    </row>
    <row r="85" spans="2:18" x14ac:dyDescent="0.2">
      <c r="B85" s="17">
        <v>38</v>
      </c>
      <c r="C85" s="43">
        <v>2.6949999999999998</v>
      </c>
      <c r="D85" s="43" t="s">
        <v>26</v>
      </c>
      <c r="E85" s="19">
        <f t="shared" si="39"/>
        <v>2.7044999999999999</v>
      </c>
      <c r="F85" s="16">
        <f t="shared" si="40"/>
        <v>5</v>
      </c>
      <c r="G85" s="19">
        <f t="shared" si="41"/>
        <v>13.522499999999999</v>
      </c>
      <c r="I85" s="2">
        <v>33</v>
      </c>
      <c r="J85" s="3">
        <v>2.714</v>
      </c>
      <c r="K85" s="19">
        <f t="shared" si="45"/>
        <v>2.726</v>
      </c>
      <c r="L85" s="16">
        <f t="shared" si="46"/>
        <v>5</v>
      </c>
      <c r="M85" s="19">
        <f t="shared" si="44"/>
        <v>13.629999999999999</v>
      </c>
      <c r="N85" s="20"/>
      <c r="O85" s="20"/>
      <c r="P85" s="20"/>
      <c r="R85" s="21"/>
    </row>
    <row r="86" spans="2:18" x14ac:dyDescent="0.2">
      <c r="B86" s="2"/>
      <c r="C86" s="3"/>
      <c r="D86" s="3"/>
      <c r="E86" s="19"/>
      <c r="F86" s="16"/>
      <c r="G86" s="19"/>
      <c r="H86" s="16"/>
      <c r="I86" s="2"/>
      <c r="J86" s="2"/>
      <c r="K86" s="19"/>
      <c r="L86" s="16"/>
      <c r="M86" s="19"/>
      <c r="N86" s="23"/>
      <c r="O86" s="23"/>
      <c r="P86" s="23"/>
      <c r="Q86" s="22"/>
      <c r="R86" s="21"/>
    </row>
    <row r="87" spans="2:18" ht="15" x14ac:dyDescent="0.2">
      <c r="B87" s="1" t="s">
        <v>7</v>
      </c>
      <c r="C87" s="1"/>
      <c r="D87" s="151">
        <v>0.4</v>
      </c>
      <c r="E87" s="151"/>
      <c r="J87" s="13"/>
      <c r="K87" s="13"/>
      <c r="L87" s="13"/>
      <c r="M87" s="13"/>
      <c r="N87" s="14"/>
      <c r="O87" s="14"/>
      <c r="P87" s="14"/>
    </row>
    <row r="88" spans="2:18" x14ac:dyDescent="0.2">
      <c r="B88" s="2">
        <v>0</v>
      </c>
      <c r="C88" s="3">
        <v>3.032</v>
      </c>
      <c r="D88" s="3" t="s">
        <v>18</v>
      </c>
      <c r="E88" s="16"/>
      <c r="F88" s="16"/>
      <c r="G88" s="16"/>
      <c r="H88" s="16"/>
      <c r="I88" s="2">
        <v>0</v>
      </c>
      <c r="J88" s="3">
        <v>3.032</v>
      </c>
      <c r="K88" s="19"/>
      <c r="L88" s="16"/>
      <c r="M88" s="19"/>
      <c r="N88" s="20"/>
      <c r="O88" s="20"/>
      <c r="P88" s="20"/>
      <c r="R88" s="21"/>
    </row>
    <row r="89" spans="2:18" x14ac:dyDescent="0.2">
      <c r="B89" s="2">
        <v>2</v>
      </c>
      <c r="C89" s="3">
        <v>3.0230000000000001</v>
      </c>
      <c r="D89" s="19" t="s">
        <v>20</v>
      </c>
      <c r="E89" s="19">
        <f>(C88+C89)/2</f>
        <v>3.0274999999999999</v>
      </c>
      <c r="F89" s="16">
        <f>B89-B88</f>
        <v>2</v>
      </c>
      <c r="G89" s="19">
        <f>E89*F89</f>
        <v>6.0549999999999997</v>
      </c>
      <c r="H89" s="16"/>
      <c r="I89" s="2">
        <v>2</v>
      </c>
      <c r="J89" s="3">
        <v>3.0230000000000001</v>
      </c>
      <c r="K89" s="19">
        <f t="shared" ref="K89:K91" si="47">AVERAGE(J88,J89)</f>
        <v>3.0274999999999999</v>
      </c>
      <c r="L89" s="16">
        <f t="shared" ref="L89:L91" si="48">I89-I88</f>
        <v>2</v>
      </c>
      <c r="M89" s="19">
        <f t="shared" ref="M89:M91" si="49">L89*K89</f>
        <v>6.0549999999999997</v>
      </c>
      <c r="N89" s="20"/>
      <c r="O89" s="20"/>
      <c r="P89" s="20"/>
      <c r="Q89" s="22"/>
      <c r="R89" s="21"/>
    </row>
    <row r="90" spans="2:18" x14ac:dyDescent="0.2">
      <c r="B90" s="2">
        <v>3</v>
      </c>
      <c r="C90" s="3">
        <v>2.0299999999999998</v>
      </c>
      <c r="D90" s="3"/>
      <c r="E90" s="19">
        <f t="shared" ref="E90:E102" si="50">(C89+C90)/2</f>
        <v>2.5265</v>
      </c>
      <c r="F90" s="16">
        <f t="shared" ref="F90:F102" si="51">B90-B89</f>
        <v>1</v>
      </c>
      <c r="G90" s="19">
        <f t="shared" ref="G90:G102" si="52">E90*F90</f>
        <v>2.5265</v>
      </c>
      <c r="H90" s="16"/>
      <c r="I90" s="2">
        <v>3</v>
      </c>
      <c r="J90" s="3">
        <v>2.0299999999999998</v>
      </c>
      <c r="K90" s="19">
        <f t="shared" si="47"/>
        <v>2.5265</v>
      </c>
      <c r="L90" s="16">
        <f t="shared" si="48"/>
        <v>1</v>
      </c>
      <c r="M90" s="19">
        <f t="shared" si="49"/>
        <v>2.5265</v>
      </c>
      <c r="N90" s="20"/>
      <c r="O90" s="20"/>
      <c r="P90" s="20"/>
      <c r="Q90" s="22"/>
      <c r="R90" s="21"/>
    </row>
    <row r="91" spans="2:18" x14ac:dyDescent="0.2">
      <c r="B91" s="2">
        <v>5</v>
      </c>
      <c r="C91" s="3">
        <v>1.109</v>
      </c>
      <c r="D91" s="3"/>
      <c r="E91" s="19">
        <f t="shared" si="50"/>
        <v>1.5694999999999999</v>
      </c>
      <c r="F91" s="16">
        <f t="shared" si="51"/>
        <v>2</v>
      </c>
      <c r="G91" s="19">
        <f t="shared" si="52"/>
        <v>3.1389999999999998</v>
      </c>
      <c r="H91" s="16"/>
      <c r="I91" s="2">
        <v>5</v>
      </c>
      <c r="J91" s="3">
        <v>1.109</v>
      </c>
      <c r="K91" s="19">
        <f t="shared" si="47"/>
        <v>1.5694999999999999</v>
      </c>
      <c r="L91" s="16">
        <f t="shared" si="48"/>
        <v>2</v>
      </c>
      <c r="M91" s="19">
        <f t="shared" si="49"/>
        <v>3.1389999999999998</v>
      </c>
      <c r="N91" s="20"/>
      <c r="O91" s="20"/>
      <c r="P91" s="20"/>
      <c r="Q91" s="22"/>
      <c r="R91" s="21"/>
    </row>
    <row r="92" spans="2:18" x14ac:dyDescent="0.2">
      <c r="B92" s="2">
        <v>7</v>
      </c>
      <c r="C92" s="3">
        <v>0.437</v>
      </c>
      <c r="D92" s="3"/>
      <c r="E92" s="19">
        <f t="shared" si="50"/>
        <v>0.77300000000000002</v>
      </c>
      <c r="F92" s="16">
        <f t="shared" si="51"/>
        <v>2</v>
      </c>
      <c r="G92" s="19">
        <f t="shared" si="52"/>
        <v>1.546</v>
      </c>
      <c r="H92" s="16"/>
      <c r="I92" s="59">
        <f>I91+(J91-J92)*1.5</f>
        <v>8.4634999999999998</v>
      </c>
      <c r="J92" s="60">
        <v>-1.2</v>
      </c>
      <c r="K92" s="19">
        <f t="shared" ref="K92:K95" si="53">AVERAGE(J91,J92)</f>
        <v>-4.5499999999999985E-2</v>
      </c>
      <c r="L92" s="16">
        <f t="shared" ref="L92:L95" si="54">I92-I91</f>
        <v>3.4634999999999998</v>
      </c>
      <c r="M92" s="19">
        <f t="shared" ref="M92:M96" si="55">L92*K92</f>
        <v>-0.15758924999999993</v>
      </c>
      <c r="N92" s="20"/>
      <c r="O92" s="20"/>
      <c r="P92" s="20"/>
      <c r="Q92" s="22"/>
      <c r="R92" s="21"/>
    </row>
    <row r="93" spans="2:18" x14ac:dyDescent="0.2">
      <c r="B93" s="2">
        <v>9</v>
      </c>
      <c r="C93" s="3">
        <v>0.04</v>
      </c>
      <c r="D93" s="3"/>
      <c r="E93" s="19">
        <f t="shared" si="50"/>
        <v>0.23849999999999999</v>
      </c>
      <c r="F93" s="16">
        <f t="shared" si="51"/>
        <v>2</v>
      </c>
      <c r="G93" s="19">
        <f t="shared" si="52"/>
        <v>0.47699999999999998</v>
      </c>
      <c r="H93" s="16"/>
      <c r="I93" s="61">
        <f>I92+2</f>
        <v>10.4635</v>
      </c>
      <c r="J93" s="62">
        <f>J92</f>
        <v>-1.2</v>
      </c>
      <c r="K93" s="19">
        <f t="shared" si="53"/>
        <v>-1.2</v>
      </c>
      <c r="L93" s="16">
        <f t="shared" si="54"/>
        <v>2</v>
      </c>
      <c r="M93" s="19">
        <f t="shared" si="55"/>
        <v>-2.4</v>
      </c>
      <c r="N93" s="20"/>
      <c r="O93" s="20"/>
      <c r="P93" s="20"/>
      <c r="Q93" s="22"/>
      <c r="R93" s="21"/>
    </row>
    <row r="94" spans="2:18" x14ac:dyDescent="0.2">
      <c r="B94" s="2">
        <v>10.5</v>
      </c>
      <c r="C94" s="3">
        <v>-6.4000000000000001E-2</v>
      </c>
      <c r="D94" s="19" t="s">
        <v>23</v>
      </c>
      <c r="E94" s="19">
        <f t="shared" si="50"/>
        <v>-1.2E-2</v>
      </c>
      <c r="F94" s="16">
        <f t="shared" si="51"/>
        <v>1.5</v>
      </c>
      <c r="G94" s="19">
        <f t="shared" si="52"/>
        <v>-1.8000000000000002E-2</v>
      </c>
      <c r="H94" s="16"/>
      <c r="I94" s="59">
        <f>I93+2</f>
        <v>12.4635</v>
      </c>
      <c r="J94" s="60">
        <f>J92</f>
        <v>-1.2</v>
      </c>
      <c r="K94" s="19">
        <f t="shared" si="53"/>
        <v>-1.2</v>
      </c>
      <c r="L94" s="16">
        <f t="shared" si="54"/>
        <v>2</v>
      </c>
      <c r="M94" s="19">
        <f t="shared" si="55"/>
        <v>-2.4</v>
      </c>
      <c r="N94" s="20"/>
      <c r="O94" s="20"/>
      <c r="P94" s="20"/>
      <c r="Q94" s="22"/>
      <c r="R94" s="21"/>
    </row>
    <row r="95" spans="2:18" x14ac:dyDescent="0.2">
      <c r="B95" s="2">
        <v>12</v>
      </c>
      <c r="C95" s="3">
        <v>3.1E-2</v>
      </c>
      <c r="D95" s="3"/>
      <c r="E95" s="19">
        <f t="shared" si="50"/>
        <v>-1.6500000000000001E-2</v>
      </c>
      <c r="F95" s="16">
        <f t="shared" si="51"/>
        <v>1.5</v>
      </c>
      <c r="G95" s="19">
        <f t="shared" si="52"/>
        <v>-2.4750000000000001E-2</v>
      </c>
      <c r="H95" s="16"/>
      <c r="I95" s="59">
        <f>I94+(J95-J94)*1.5</f>
        <v>16.063499999999998</v>
      </c>
      <c r="J95" s="63">
        <v>1.2</v>
      </c>
      <c r="K95" s="19">
        <f t="shared" si="53"/>
        <v>0</v>
      </c>
      <c r="L95" s="16">
        <f t="shared" si="54"/>
        <v>3.5999999999999979</v>
      </c>
      <c r="M95" s="19">
        <f t="shared" si="55"/>
        <v>0</v>
      </c>
      <c r="N95" s="20"/>
      <c r="O95" s="20"/>
      <c r="P95" s="20"/>
      <c r="Q95" s="22"/>
      <c r="R95" s="21"/>
    </row>
    <row r="96" spans="2:18" x14ac:dyDescent="0.2">
      <c r="B96" s="2">
        <v>14</v>
      </c>
      <c r="C96" s="3">
        <v>0.46300000000000002</v>
      </c>
      <c r="D96" s="3"/>
      <c r="E96" s="19">
        <f t="shared" si="50"/>
        <v>0.247</v>
      </c>
      <c r="F96" s="16">
        <f t="shared" si="51"/>
        <v>2</v>
      </c>
      <c r="G96" s="19">
        <f t="shared" si="52"/>
        <v>0.49399999999999999</v>
      </c>
      <c r="H96" s="16"/>
      <c r="I96" s="2">
        <v>18</v>
      </c>
      <c r="J96" s="3">
        <v>2.012</v>
      </c>
      <c r="K96" s="19">
        <f>AVERAGE(J95,J96)</f>
        <v>1.6059999999999999</v>
      </c>
      <c r="L96" s="16">
        <f>I96-I95</f>
        <v>1.9365000000000023</v>
      </c>
      <c r="M96" s="19">
        <f t="shared" si="55"/>
        <v>3.1100190000000034</v>
      </c>
      <c r="N96" s="23"/>
      <c r="O96" s="23"/>
      <c r="P96" s="23"/>
      <c r="Q96" s="22"/>
      <c r="R96" s="21"/>
    </row>
    <row r="97" spans="2:18" x14ac:dyDescent="0.2">
      <c r="B97" s="2">
        <v>16</v>
      </c>
      <c r="C97" s="3">
        <v>1.125</v>
      </c>
      <c r="D97" s="3"/>
      <c r="E97" s="19">
        <f t="shared" si="50"/>
        <v>0.79400000000000004</v>
      </c>
      <c r="F97" s="16">
        <f t="shared" si="51"/>
        <v>2</v>
      </c>
      <c r="G97" s="19">
        <f t="shared" si="52"/>
        <v>1.5880000000000001</v>
      </c>
      <c r="H97" s="16"/>
      <c r="I97" s="2">
        <v>19</v>
      </c>
      <c r="J97" s="3">
        <v>3.9359999999999999</v>
      </c>
      <c r="K97" s="19">
        <f t="shared" ref="K97:K100" si="56">AVERAGE(J96,J97)</f>
        <v>2.9740000000000002</v>
      </c>
      <c r="L97" s="16">
        <f t="shared" ref="L97:L98" si="57">I97-I96</f>
        <v>1</v>
      </c>
      <c r="M97" s="19">
        <f t="shared" ref="M97:M98" si="58">L97*K97</f>
        <v>2.9740000000000002</v>
      </c>
      <c r="N97" s="20"/>
      <c r="O97" s="20"/>
      <c r="P97" s="20"/>
      <c r="Q97" s="22"/>
      <c r="R97" s="21"/>
    </row>
    <row r="98" spans="2:18" x14ac:dyDescent="0.2">
      <c r="B98" s="2">
        <v>18</v>
      </c>
      <c r="C98" s="3">
        <v>2.012</v>
      </c>
      <c r="D98" s="3"/>
      <c r="E98" s="19">
        <f t="shared" si="50"/>
        <v>1.5685</v>
      </c>
      <c r="F98" s="16">
        <f t="shared" si="51"/>
        <v>2</v>
      </c>
      <c r="G98" s="19">
        <f t="shared" si="52"/>
        <v>3.137</v>
      </c>
      <c r="H98" s="1"/>
      <c r="I98" s="2">
        <v>23</v>
      </c>
      <c r="J98" s="3">
        <v>3.931</v>
      </c>
      <c r="K98" s="19">
        <f t="shared" si="56"/>
        <v>3.9335</v>
      </c>
      <c r="L98" s="16">
        <f t="shared" si="57"/>
        <v>4</v>
      </c>
      <c r="M98" s="19">
        <f t="shared" si="58"/>
        <v>15.734</v>
      </c>
      <c r="N98" s="23"/>
      <c r="O98" s="23"/>
      <c r="P98" s="23"/>
      <c r="Q98" s="22"/>
      <c r="R98" s="21"/>
    </row>
    <row r="99" spans="2:18" x14ac:dyDescent="0.2">
      <c r="B99" s="2">
        <v>19</v>
      </c>
      <c r="C99" s="3">
        <v>3.9359999999999999</v>
      </c>
      <c r="D99" s="19" t="s">
        <v>21</v>
      </c>
      <c r="E99" s="19">
        <f t="shared" si="50"/>
        <v>2.9740000000000002</v>
      </c>
      <c r="F99" s="16">
        <f t="shared" si="51"/>
        <v>1</v>
      </c>
      <c r="G99" s="19">
        <f t="shared" si="52"/>
        <v>2.9740000000000002</v>
      </c>
      <c r="H99" s="1"/>
      <c r="I99" s="2">
        <v>24</v>
      </c>
      <c r="J99" s="3">
        <v>2.806</v>
      </c>
      <c r="K99" s="19">
        <f t="shared" si="56"/>
        <v>3.3685</v>
      </c>
      <c r="L99" s="16">
        <f t="shared" ref="L99:L100" si="59">I99-I98</f>
        <v>1</v>
      </c>
      <c r="M99" s="19">
        <f t="shared" ref="M99:M100" si="60">L99*K99</f>
        <v>3.3685</v>
      </c>
      <c r="N99" s="23"/>
      <c r="O99" s="23"/>
      <c r="P99" s="23"/>
      <c r="Q99" s="22"/>
      <c r="R99" s="21"/>
    </row>
    <row r="100" spans="2:18" x14ac:dyDescent="0.2">
      <c r="B100" s="2">
        <v>23</v>
      </c>
      <c r="C100" s="3">
        <v>3.931</v>
      </c>
      <c r="D100" s="3" t="s">
        <v>19</v>
      </c>
      <c r="E100" s="19">
        <f t="shared" si="50"/>
        <v>3.9335</v>
      </c>
      <c r="F100" s="16">
        <f t="shared" si="51"/>
        <v>4</v>
      </c>
      <c r="G100" s="19">
        <f t="shared" si="52"/>
        <v>15.734</v>
      </c>
      <c r="H100" s="1"/>
      <c r="I100" s="2">
        <v>30</v>
      </c>
      <c r="J100" s="3">
        <v>2.7949999999999999</v>
      </c>
      <c r="K100" s="19">
        <f t="shared" si="56"/>
        <v>2.8005</v>
      </c>
      <c r="L100" s="16">
        <f t="shared" si="59"/>
        <v>6</v>
      </c>
      <c r="M100" s="19">
        <f t="shared" si="60"/>
        <v>16.803000000000001</v>
      </c>
      <c r="N100" s="20"/>
      <c r="O100" s="20"/>
      <c r="P100" s="20"/>
      <c r="R100" s="21"/>
    </row>
    <row r="101" spans="2:18" x14ac:dyDescent="0.2">
      <c r="B101" s="2">
        <v>24</v>
      </c>
      <c r="C101" s="3">
        <v>2.806</v>
      </c>
      <c r="D101" s="3"/>
      <c r="E101" s="19">
        <f t="shared" si="50"/>
        <v>3.3685</v>
      </c>
      <c r="F101" s="16">
        <f t="shared" si="51"/>
        <v>1</v>
      </c>
      <c r="G101" s="19">
        <f t="shared" si="52"/>
        <v>3.3685</v>
      </c>
      <c r="H101" s="1"/>
      <c r="I101" s="2"/>
      <c r="J101" s="27"/>
      <c r="K101" s="19"/>
      <c r="L101" s="16"/>
      <c r="M101" s="19"/>
      <c r="N101" s="20"/>
      <c r="O101" s="20"/>
      <c r="P101" s="20"/>
      <c r="R101" s="21"/>
    </row>
    <row r="102" spans="2:18" x14ac:dyDescent="0.2">
      <c r="B102" s="2">
        <v>30</v>
      </c>
      <c r="C102" s="3">
        <v>2.7949999999999999</v>
      </c>
      <c r="D102" s="43" t="s">
        <v>26</v>
      </c>
      <c r="E102" s="19">
        <f t="shared" si="50"/>
        <v>2.8005</v>
      </c>
      <c r="F102" s="16">
        <f t="shared" si="51"/>
        <v>6</v>
      </c>
      <c r="G102" s="19">
        <f t="shared" si="52"/>
        <v>16.803000000000001</v>
      </c>
      <c r="H102" s="1"/>
      <c r="I102" s="17"/>
      <c r="J102" s="17"/>
      <c r="K102" s="19"/>
      <c r="L102" s="16"/>
      <c r="M102" s="19"/>
      <c r="N102" s="20"/>
      <c r="O102" s="20"/>
      <c r="P102" s="20"/>
      <c r="R102" s="21"/>
    </row>
    <row r="103" spans="2:18" ht="15" x14ac:dyDescent="0.2">
      <c r="B103" s="13"/>
      <c r="C103" s="29"/>
      <c r="D103" s="29"/>
      <c r="E103" s="13"/>
      <c r="F103" s="16"/>
      <c r="G103" s="19"/>
      <c r="H103" s="150" t="s">
        <v>10</v>
      </c>
      <c r="I103" s="150"/>
      <c r="J103" s="19" t="e">
        <f>#REF!</f>
        <v>#REF!</v>
      </c>
      <c r="K103" s="19" t="s">
        <v>11</v>
      </c>
      <c r="L103" s="16" t="e">
        <f>#REF!</f>
        <v>#REF!</v>
      </c>
      <c r="M103" s="19" t="e">
        <f>J103-L103</f>
        <v>#REF!</v>
      </c>
      <c r="N103" s="23"/>
      <c r="O103" s="14"/>
      <c r="P103" s="14"/>
    </row>
    <row r="104" spans="2:18" ht="15" x14ac:dyDescent="0.2">
      <c r="B104" s="1" t="s">
        <v>7</v>
      </c>
      <c r="C104" s="1"/>
      <c r="D104" s="151">
        <v>0.5</v>
      </c>
      <c r="E104" s="151"/>
      <c r="J104" s="13"/>
      <c r="K104" s="13"/>
      <c r="L104" s="13"/>
      <c r="M104" s="13"/>
      <c r="N104" s="14"/>
      <c r="O104" s="14"/>
      <c r="P104" s="14"/>
    </row>
    <row r="105" spans="2:18" x14ac:dyDescent="0.2">
      <c r="B105" s="2">
        <v>0</v>
      </c>
      <c r="C105" s="3">
        <v>2.177</v>
      </c>
      <c r="D105" s="19" t="s">
        <v>25</v>
      </c>
      <c r="E105" s="16"/>
      <c r="F105" s="16"/>
      <c r="G105" s="16"/>
      <c r="H105" s="16"/>
      <c r="I105" s="17"/>
      <c r="J105" s="18"/>
      <c r="K105" s="19"/>
      <c r="L105" s="16"/>
      <c r="M105" s="19"/>
      <c r="N105" s="20"/>
      <c r="O105" s="20"/>
      <c r="P105" s="20"/>
      <c r="R105" s="21"/>
    </row>
    <row r="106" spans="2:18" x14ac:dyDescent="0.2">
      <c r="B106" s="2">
        <v>4</v>
      </c>
      <c r="C106" s="3">
        <v>2.1920000000000002</v>
      </c>
      <c r="D106" s="3" t="s">
        <v>19</v>
      </c>
      <c r="E106" s="19">
        <f>(C105+C106)/2</f>
        <v>2.1844999999999999</v>
      </c>
      <c r="F106" s="16">
        <f>B106-B105</f>
        <v>4</v>
      </c>
      <c r="G106" s="19">
        <f>E106*F106</f>
        <v>8.7379999999999995</v>
      </c>
      <c r="H106" s="16"/>
      <c r="I106" s="2"/>
      <c r="J106" s="2"/>
      <c r="K106" s="19"/>
      <c r="L106" s="16"/>
      <c r="M106" s="19"/>
      <c r="N106" s="20"/>
      <c r="O106" s="20"/>
      <c r="P106" s="20"/>
      <c r="Q106" s="22"/>
      <c r="R106" s="21"/>
    </row>
    <row r="107" spans="2:18" x14ac:dyDescent="0.2">
      <c r="B107" s="2">
        <v>7</v>
      </c>
      <c r="C107" s="3">
        <v>4.1829999999999998</v>
      </c>
      <c r="D107" s="3"/>
      <c r="E107" s="19">
        <f t="shared" ref="E107:E121" si="61">(C106+C107)/2</f>
        <v>3.1875</v>
      </c>
      <c r="F107" s="16">
        <f t="shared" ref="F107:F121" si="62">B107-B106</f>
        <v>3</v>
      </c>
      <c r="G107" s="19">
        <f t="shared" ref="G107:G121" si="63">E107*F107</f>
        <v>9.5625</v>
      </c>
      <c r="H107" s="16"/>
      <c r="I107" s="2"/>
      <c r="J107" s="2"/>
      <c r="K107" s="19"/>
      <c r="L107" s="16"/>
      <c r="M107" s="19"/>
      <c r="N107" s="20"/>
      <c r="O107" s="20"/>
      <c r="P107" s="20"/>
      <c r="Q107" s="22"/>
      <c r="R107" s="21"/>
    </row>
    <row r="108" spans="2:18" x14ac:dyDescent="0.2">
      <c r="B108" s="2">
        <v>10</v>
      </c>
      <c r="C108" s="3">
        <v>4.1769999999999996</v>
      </c>
      <c r="D108" s="19" t="s">
        <v>20</v>
      </c>
      <c r="E108" s="19">
        <f t="shared" si="61"/>
        <v>4.18</v>
      </c>
      <c r="F108" s="16">
        <f t="shared" si="62"/>
        <v>3</v>
      </c>
      <c r="G108" s="19">
        <f t="shared" si="63"/>
        <v>12.54</v>
      </c>
      <c r="H108" s="16"/>
      <c r="I108" s="2"/>
      <c r="J108" s="2"/>
      <c r="K108" s="19"/>
      <c r="L108" s="16"/>
      <c r="M108" s="19"/>
      <c r="N108" s="20"/>
      <c r="O108" s="20"/>
      <c r="P108" s="20"/>
      <c r="Q108" s="22"/>
      <c r="R108" s="21"/>
    </row>
    <row r="109" spans="2:18" x14ac:dyDescent="0.2">
      <c r="B109" s="2">
        <v>11</v>
      </c>
      <c r="C109" s="3">
        <v>2.6869999999999998</v>
      </c>
      <c r="D109" s="3"/>
      <c r="E109" s="19">
        <f t="shared" si="61"/>
        <v>3.4319999999999995</v>
      </c>
      <c r="F109" s="16">
        <f t="shared" si="62"/>
        <v>1</v>
      </c>
      <c r="G109" s="19">
        <f t="shared" si="63"/>
        <v>3.4319999999999995</v>
      </c>
      <c r="H109" s="16"/>
      <c r="I109" s="2">
        <v>0</v>
      </c>
      <c r="J109" s="3">
        <v>2.177</v>
      </c>
      <c r="K109" s="19"/>
      <c r="L109" s="16"/>
      <c r="M109" s="19"/>
      <c r="N109" s="20"/>
      <c r="O109" s="20"/>
      <c r="P109" s="20"/>
      <c r="Q109" s="22"/>
      <c r="R109" s="21"/>
    </row>
    <row r="110" spans="2:18" x14ac:dyDescent="0.2">
      <c r="B110" s="2">
        <v>13</v>
      </c>
      <c r="C110" s="3">
        <v>1.623</v>
      </c>
      <c r="D110" s="3"/>
      <c r="E110" s="19">
        <f t="shared" si="61"/>
        <v>2.1549999999999998</v>
      </c>
      <c r="F110" s="16">
        <f t="shared" si="62"/>
        <v>2</v>
      </c>
      <c r="G110" s="19">
        <f t="shared" si="63"/>
        <v>4.3099999999999996</v>
      </c>
      <c r="H110" s="16"/>
      <c r="I110" s="2">
        <v>4</v>
      </c>
      <c r="J110" s="3">
        <v>2.1920000000000002</v>
      </c>
      <c r="K110" s="19">
        <f t="shared" ref="K110:K112" si="64">AVERAGE(J109,J110)</f>
        <v>2.1844999999999999</v>
      </c>
      <c r="L110" s="16">
        <f t="shared" ref="L110:L112" si="65">I110-I109</f>
        <v>4</v>
      </c>
      <c r="M110" s="19">
        <f t="shared" ref="M110:M120" si="66">L110*K110</f>
        <v>8.7379999999999995</v>
      </c>
      <c r="N110" s="20"/>
      <c r="O110" s="20"/>
      <c r="P110" s="20"/>
      <c r="Q110" s="22"/>
      <c r="R110" s="21"/>
    </row>
    <row r="111" spans="2:18" x14ac:dyDescent="0.2">
      <c r="B111" s="2">
        <v>15</v>
      </c>
      <c r="C111" s="3">
        <v>0.69699999999999995</v>
      </c>
      <c r="D111" s="3"/>
      <c r="E111" s="19">
        <f t="shared" si="61"/>
        <v>1.1599999999999999</v>
      </c>
      <c r="F111" s="16">
        <f t="shared" si="62"/>
        <v>2</v>
      </c>
      <c r="G111" s="19">
        <f t="shared" si="63"/>
        <v>2.3199999999999998</v>
      </c>
      <c r="H111" s="16"/>
      <c r="I111" s="2">
        <v>7</v>
      </c>
      <c r="J111" s="3">
        <v>4.1829999999999998</v>
      </c>
      <c r="K111" s="19">
        <f t="shared" si="64"/>
        <v>3.1875</v>
      </c>
      <c r="L111" s="16">
        <f t="shared" si="65"/>
        <v>3</v>
      </c>
      <c r="M111" s="19">
        <f t="shared" si="66"/>
        <v>9.5625</v>
      </c>
      <c r="N111" s="20"/>
      <c r="O111" s="20"/>
      <c r="P111" s="20"/>
      <c r="Q111" s="22"/>
      <c r="R111" s="21"/>
    </row>
    <row r="112" spans="2:18" x14ac:dyDescent="0.2">
      <c r="B112" s="2">
        <v>17</v>
      </c>
      <c r="C112" s="3">
        <v>7.1999999999999995E-2</v>
      </c>
      <c r="D112" s="3"/>
      <c r="E112" s="19">
        <f t="shared" si="61"/>
        <v>0.38449999999999995</v>
      </c>
      <c r="F112" s="16">
        <f t="shared" si="62"/>
        <v>2</v>
      </c>
      <c r="G112" s="19">
        <f t="shared" si="63"/>
        <v>0.76899999999999991</v>
      </c>
      <c r="H112" s="16"/>
      <c r="I112" s="2">
        <v>10</v>
      </c>
      <c r="J112" s="3">
        <v>4.1769999999999996</v>
      </c>
      <c r="K112" s="19">
        <f t="shared" si="64"/>
        <v>4.18</v>
      </c>
      <c r="L112" s="16">
        <f t="shared" si="65"/>
        <v>3</v>
      </c>
      <c r="M112" s="19">
        <f t="shared" si="66"/>
        <v>12.54</v>
      </c>
      <c r="N112" s="20"/>
      <c r="O112" s="20"/>
      <c r="P112" s="20"/>
      <c r="Q112" s="22"/>
      <c r="R112" s="21"/>
    </row>
    <row r="113" spans="2:18" x14ac:dyDescent="0.2">
      <c r="B113" s="2">
        <v>19</v>
      </c>
      <c r="C113" s="3">
        <v>-2.7E-2</v>
      </c>
      <c r="D113" s="19" t="s">
        <v>23</v>
      </c>
      <c r="E113" s="19">
        <f t="shared" si="61"/>
        <v>2.2499999999999999E-2</v>
      </c>
      <c r="F113" s="16">
        <f t="shared" si="62"/>
        <v>2</v>
      </c>
      <c r="G113" s="19">
        <f t="shared" si="63"/>
        <v>4.4999999999999998E-2</v>
      </c>
      <c r="H113" s="16"/>
      <c r="I113" s="2">
        <v>11</v>
      </c>
      <c r="J113" s="3">
        <v>2.6869999999999998</v>
      </c>
      <c r="K113" s="19">
        <f>AVERAGE(J112,J113)</f>
        <v>3.4319999999999995</v>
      </c>
      <c r="L113" s="16">
        <f>I113-I112</f>
        <v>1</v>
      </c>
      <c r="M113" s="19">
        <f t="shared" si="66"/>
        <v>3.4319999999999995</v>
      </c>
      <c r="N113" s="23"/>
      <c r="O113" s="23"/>
      <c r="P113" s="23"/>
      <c r="Q113" s="22"/>
      <c r="R113" s="21"/>
    </row>
    <row r="114" spans="2:18" x14ac:dyDescent="0.2">
      <c r="B114" s="2">
        <v>21</v>
      </c>
      <c r="C114" s="3">
        <v>7.5999999999999998E-2</v>
      </c>
      <c r="D114" s="3"/>
      <c r="E114" s="19">
        <f t="shared" si="61"/>
        <v>2.4500000000000001E-2</v>
      </c>
      <c r="F114" s="16">
        <f t="shared" si="62"/>
        <v>2</v>
      </c>
      <c r="G114" s="19">
        <f t="shared" si="63"/>
        <v>4.9000000000000002E-2</v>
      </c>
      <c r="H114" s="16"/>
      <c r="I114" s="59">
        <f>I113+(J113-J114)*1.5</f>
        <v>16.830500000000001</v>
      </c>
      <c r="J114" s="60">
        <v>-1.2</v>
      </c>
      <c r="K114" s="19">
        <f t="shared" ref="K114:K120" si="67">AVERAGE(J113,J114)</f>
        <v>0.74349999999999994</v>
      </c>
      <c r="L114" s="16">
        <f t="shared" ref="L114:L120" si="68">I114-I113</f>
        <v>5.8305000000000007</v>
      </c>
      <c r="M114" s="19">
        <f t="shared" si="66"/>
        <v>4.33497675</v>
      </c>
      <c r="N114" s="20"/>
      <c r="O114" s="20"/>
      <c r="P114" s="20"/>
      <c r="Q114" s="22"/>
      <c r="R114" s="21"/>
    </row>
    <row r="115" spans="2:18" x14ac:dyDescent="0.2">
      <c r="B115" s="2">
        <v>23</v>
      </c>
      <c r="C115" s="3">
        <v>0.67</v>
      </c>
      <c r="D115" s="3"/>
      <c r="E115" s="19">
        <f t="shared" si="61"/>
        <v>0.373</v>
      </c>
      <c r="F115" s="16">
        <f t="shared" si="62"/>
        <v>2</v>
      </c>
      <c r="G115" s="19">
        <f t="shared" si="63"/>
        <v>0.746</v>
      </c>
      <c r="H115" s="1"/>
      <c r="I115" s="61">
        <f>I114+2</f>
        <v>18.830500000000001</v>
      </c>
      <c r="J115" s="62">
        <f>J114</f>
        <v>-1.2</v>
      </c>
      <c r="K115" s="19">
        <f t="shared" si="67"/>
        <v>-1.2</v>
      </c>
      <c r="L115" s="16">
        <f t="shared" si="68"/>
        <v>2</v>
      </c>
      <c r="M115" s="19">
        <f t="shared" si="66"/>
        <v>-2.4</v>
      </c>
      <c r="N115" s="23"/>
      <c r="O115" s="23"/>
      <c r="P115" s="23"/>
      <c r="Q115" s="22"/>
      <c r="R115" s="21"/>
    </row>
    <row r="116" spans="2:18" x14ac:dyDescent="0.2">
      <c r="B116" s="2">
        <v>25</v>
      </c>
      <c r="C116" s="3">
        <v>1.5940000000000001</v>
      </c>
      <c r="D116" s="3"/>
      <c r="E116" s="19">
        <f t="shared" si="61"/>
        <v>1.1320000000000001</v>
      </c>
      <c r="F116" s="16">
        <f t="shared" si="62"/>
        <v>2</v>
      </c>
      <c r="G116" s="19">
        <f t="shared" si="63"/>
        <v>2.2640000000000002</v>
      </c>
      <c r="H116" s="1"/>
      <c r="I116" s="59">
        <f>I115+2</f>
        <v>20.830500000000001</v>
      </c>
      <c r="J116" s="60">
        <f>J114</f>
        <v>-1.2</v>
      </c>
      <c r="K116" s="19">
        <f t="shared" si="67"/>
        <v>-1.2</v>
      </c>
      <c r="L116" s="16">
        <f t="shared" si="68"/>
        <v>2</v>
      </c>
      <c r="M116" s="19">
        <f t="shared" si="66"/>
        <v>-2.4</v>
      </c>
      <c r="N116" s="23"/>
      <c r="O116" s="23"/>
      <c r="P116" s="23"/>
      <c r="Q116" s="22"/>
      <c r="R116" s="21"/>
    </row>
    <row r="117" spans="2:18" x14ac:dyDescent="0.2">
      <c r="B117" s="2">
        <v>27</v>
      </c>
      <c r="C117" s="3">
        <v>2.5950000000000002</v>
      </c>
      <c r="D117" s="3"/>
      <c r="E117" s="19">
        <f t="shared" si="61"/>
        <v>2.0945</v>
      </c>
      <c r="F117" s="16">
        <f t="shared" si="62"/>
        <v>2</v>
      </c>
      <c r="G117" s="19">
        <f t="shared" si="63"/>
        <v>4.1890000000000001</v>
      </c>
      <c r="H117" s="1"/>
      <c r="I117" s="59">
        <f>I116+(J117-J116)*1.5</f>
        <v>25.330500000000001</v>
      </c>
      <c r="J117" s="63">
        <v>1.8</v>
      </c>
      <c r="K117" s="19">
        <f t="shared" si="67"/>
        <v>0.30000000000000004</v>
      </c>
      <c r="L117" s="16">
        <f t="shared" si="68"/>
        <v>4.5</v>
      </c>
      <c r="M117" s="19">
        <f t="shared" si="66"/>
        <v>1.35</v>
      </c>
      <c r="N117" s="20"/>
      <c r="O117" s="20"/>
      <c r="P117" s="20"/>
      <c r="R117" s="21"/>
    </row>
    <row r="118" spans="2:18" x14ac:dyDescent="0.2">
      <c r="B118" s="2">
        <v>28</v>
      </c>
      <c r="C118" s="3">
        <v>4.0960000000000001</v>
      </c>
      <c r="D118" s="19" t="s">
        <v>21</v>
      </c>
      <c r="E118" s="19">
        <f t="shared" si="61"/>
        <v>3.3455000000000004</v>
      </c>
      <c r="F118" s="16">
        <f t="shared" si="62"/>
        <v>1</v>
      </c>
      <c r="G118" s="19">
        <f t="shared" si="63"/>
        <v>3.3455000000000004</v>
      </c>
      <c r="H118" s="1"/>
      <c r="I118" s="2">
        <v>27</v>
      </c>
      <c r="J118" s="3">
        <v>2.5950000000000002</v>
      </c>
      <c r="K118" s="19">
        <f t="shared" si="67"/>
        <v>2.1975000000000002</v>
      </c>
      <c r="L118" s="16">
        <f t="shared" si="68"/>
        <v>1.6694999999999993</v>
      </c>
      <c r="M118" s="19">
        <f t="shared" si="66"/>
        <v>3.6687262499999989</v>
      </c>
      <c r="N118" s="20"/>
      <c r="O118" s="20"/>
      <c r="P118" s="20"/>
      <c r="R118" s="21"/>
    </row>
    <row r="119" spans="2:18" x14ac:dyDescent="0.2">
      <c r="B119" s="2">
        <v>32</v>
      </c>
      <c r="C119" s="3">
        <v>4.0910000000000002</v>
      </c>
      <c r="D119" s="3" t="s">
        <v>19</v>
      </c>
      <c r="E119" s="19">
        <f t="shared" si="61"/>
        <v>4.0935000000000006</v>
      </c>
      <c r="F119" s="16">
        <f t="shared" si="62"/>
        <v>4</v>
      </c>
      <c r="G119" s="19">
        <f t="shared" si="63"/>
        <v>16.374000000000002</v>
      </c>
      <c r="H119" s="1"/>
      <c r="I119" s="2">
        <v>28</v>
      </c>
      <c r="J119" s="3">
        <v>4.0960000000000001</v>
      </c>
      <c r="K119" s="19">
        <f t="shared" si="67"/>
        <v>3.3455000000000004</v>
      </c>
      <c r="L119" s="16">
        <f t="shared" si="68"/>
        <v>1</v>
      </c>
      <c r="M119" s="19">
        <f t="shared" si="66"/>
        <v>3.3455000000000004</v>
      </c>
      <c r="N119" s="20"/>
      <c r="O119" s="20"/>
      <c r="P119" s="20"/>
      <c r="R119" s="21"/>
    </row>
    <row r="120" spans="2:18" x14ac:dyDescent="0.2">
      <c r="B120" s="17">
        <v>33</v>
      </c>
      <c r="C120" s="43">
        <v>3.19</v>
      </c>
      <c r="D120" s="43"/>
      <c r="E120" s="19">
        <f t="shared" si="61"/>
        <v>3.6405000000000003</v>
      </c>
      <c r="F120" s="16">
        <f t="shared" si="62"/>
        <v>1</v>
      </c>
      <c r="G120" s="19">
        <f t="shared" si="63"/>
        <v>3.6405000000000003</v>
      </c>
      <c r="I120" s="2">
        <v>32</v>
      </c>
      <c r="J120" s="3">
        <v>4.0910000000000002</v>
      </c>
      <c r="K120" s="19">
        <f t="shared" si="67"/>
        <v>4.0935000000000006</v>
      </c>
      <c r="L120" s="16">
        <f t="shared" si="68"/>
        <v>4</v>
      </c>
      <c r="M120" s="19">
        <f t="shared" si="66"/>
        <v>16.374000000000002</v>
      </c>
      <c r="N120" s="20"/>
      <c r="O120" s="20"/>
      <c r="P120" s="20"/>
      <c r="R120" s="21"/>
    </row>
    <row r="121" spans="2:18" x14ac:dyDescent="0.2">
      <c r="B121" s="17">
        <v>40</v>
      </c>
      <c r="C121" s="43">
        <v>3.1760000000000002</v>
      </c>
      <c r="D121" s="43" t="s">
        <v>26</v>
      </c>
      <c r="E121" s="19">
        <f t="shared" si="61"/>
        <v>3.1829999999999998</v>
      </c>
      <c r="F121" s="16">
        <f t="shared" si="62"/>
        <v>7</v>
      </c>
      <c r="G121" s="19">
        <f t="shared" si="63"/>
        <v>22.280999999999999</v>
      </c>
      <c r="I121" s="17">
        <v>33</v>
      </c>
      <c r="J121" s="43">
        <v>3.19</v>
      </c>
      <c r="K121" s="19">
        <f t="shared" ref="K121" si="69">AVERAGE(J120,J121)</f>
        <v>3.6405000000000003</v>
      </c>
      <c r="L121" s="16">
        <f t="shared" ref="L121" si="70">I121-I120</f>
        <v>1</v>
      </c>
      <c r="M121" s="19">
        <f t="shared" ref="M121" si="71">L121*K121</f>
        <v>3.6405000000000003</v>
      </c>
      <c r="O121" s="59"/>
      <c r="P121" s="60"/>
    </row>
    <row r="122" spans="2:18" ht="15" x14ac:dyDescent="0.2">
      <c r="B122" s="13"/>
      <c r="C122" s="29"/>
      <c r="D122" s="29"/>
      <c r="E122" s="13"/>
      <c r="F122" s="16"/>
      <c r="G122" s="19"/>
      <c r="H122" s="150" t="s">
        <v>10</v>
      </c>
      <c r="I122" s="150"/>
      <c r="J122" s="19" t="e">
        <f>#REF!</f>
        <v>#REF!</v>
      </c>
      <c r="K122" s="19" t="s">
        <v>11</v>
      </c>
      <c r="L122" s="16" t="e">
        <f>#REF!</f>
        <v>#REF!</v>
      </c>
      <c r="M122" s="19" t="e">
        <f>J122-L122</f>
        <v>#REF!</v>
      </c>
      <c r="N122" s="23"/>
      <c r="O122" s="14"/>
      <c r="P122" s="14"/>
    </row>
    <row r="123" spans="2:18" ht="15" x14ac:dyDescent="0.2">
      <c r="B123" s="1" t="s">
        <v>7</v>
      </c>
      <c r="C123" s="1"/>
      <c r="D123" s="151">
        <v>0.6</v>
      </c>
      <c r="E123" s="151"/>
      <c r="J123" s="13"/>
      <c r="K123" s="13"/>
      <c r="L123" s="13"/>
      <c r="M123" s="13"/>
      <c r="N123" s="14"/>
      <c r="O123" s="14"/>
      <c r="P123" s="14"/>
    </row>
    <row r="124" spans="2:18" x14ac:dyDescent="0.2">
      <c r="B124" s="2">
        <v>0</v>
      </c>
      <c r="C124" s="3">
        <v>1.9419999999999999</v>
      </c>
      <c r="D124" s="19" t="s">
        <v>25</v>
      </c>
      <c r="E124" s="16"/>
      <c r="F124" s="16"/>
      <c r="G124" s="16"/>
      <c r="H124" s="16"/>
      <c r="I124" s="2">
        <v>0</v>
      </c>
      <c r="J124" s="3">
        <v>1.9419999999999999</v>
      </c>
      <c r="K124" s="19"/>
      <c r="L124" s="16"/>
      <c r="M124" s="19"/>
      <c r="N124" s="20"/>
      <c r="O124" s="20"/>
      <c r="P124" s="20"/>
      <c r="R124" s="21"/>
    </row>
    <row r="125" spans="2:18" x14ac:dyDescent="0.2">
      <c r="B125" s="2">
        <v>4</v>
      </c>
      <c r="C125" s="3">
        <v>1.99</v>
      </c>
      <c r="D125" s="3"/>
      <c r="E125" s="19">
        <f>(C124+C125)/2</f>
        <v>1.966</v>
      </c>
      <c r="F125" s="16">
        <f>B125-B124</f>
        <v>4</v>
      </c>
      <c r="G125" s="19">
        <f>E125*F125</f>
        <v>7.8639999999999999</v>
      </c>
      <c r="H125" s="16"/>
      <c r="I125" s="2">
        <v>4</v>
      </c>
      <c r="J125" s="3">
        <v>1.99</v>
      </c>
      <c r="K125" s="19">
        <f t="shared" ref="K125" si="72">AVERAGE(J124,J125)</f>
        <v>1.966</v>
      </c>
      <c r="L125" s="16">
        <f t="shared" ref="L125" si="73">I125-I124</f>
        <v>4</v>
      </c>
      <c r="M125" s="19">
        <f t="shared" ref="M125" si="74">L125*K125</f>
        <v>7.8639999999999999</v>
      </c>
      <c r="N125" s="20"/>
      <c r="O125" s="20"/>
      <c r="P125" s="20"/>
      <c r="Q125" s="22"/>
      <c r="R125" s="21"/>
    </row>
    <row r="126" spans="2:18" x14ac:dyDescent="0.2">
      <c r="B126" s="2">
        <v>7</v>
      </c>
      <c r="C126" s="3">
        <v>4.1740000000000004</v>
      </c>
      <c r="D126" s="3" t="s">
        <v>19</v>
      </c>
      <c r="E126" s="19">
        <f t="shared" ref="E126:E138" si="75">(C125+C126)/2</f>
        <v>3.0820000000000003</v>
      </c>
      <c r="F126" s="16">
        <f t="shared" ref="F126:F138" si="76">B126-B125</f>
        <v>3</v>
      </c>
      <c r="G126" s="19">
        <f t="shared" ref="G126:G138" si="77">E126*F126</f>
        <v>9.2460000000000004</v>
      </c>
      <c r="H126" s="16"/>
      <c r="I126" s="2">
        <v>7</v>
      </c>
      <c r="J126" s="3">
        <v>4.1740000000000004</v>
      </c>
      <c r="K126" s="19">
        <f t="shared" ref="K126:K131" si="78">AVERAGE(J125,J126)</f>
        <v>3.0820000000000003</v>
      </c>
      <c r="L126" s="16">
        <f t="shared" ref="L126:L131" si="79">I126-I125</f>
        <v>3</v>
      </c>
      <c r="M126" s="19">
        <f t="shared" ref="M126:M134" si="80">L126*K126</f>
        <v>9.2460000000000004</v>
      </c>
      <c r="N126" s="20"/>
      <c r="O126" s="20"/>
      <c r="P126" s="20"/>
      <c r="Q126" s="22"/>
      <c r="R126" s="21"/>
    </row>
    <row r="127" spans="2:18" x14ac:dyDescent="0.2">
      <c r="B127" s="2">
        <v>10</v>
      </c>
      <c r="C127" s="3">
        <v>4.1829999999999998</v>
      </c>
      <c r="D127" s="19" t="s">
        <v>20</v>
      </c>
      <c r="E127" s="19">
        <f t="shared" si="75"/>
        <v>4.1784999999999997</v>
      </c>
      <c r="F127" s="16">
        <f t="shared" si="76"/>
        <v>3</v>
      </c>
      <c r="G127" s="19">
        <f t="shared" si="77"/>
        <v>12.535499999999999</v>
      </c>
      <c r="H127" s="16"/>
      <c r="I127" s="2">
        <v>8</v>
      </c>
      <c r="J127" s="3">
        <v>4.1829999999999998</v>
      </c>
      <c r="K127" s="19">
        <f t="shared" si="78"/>
        <v>4.1784999999999997</v>
      </c>
      <c r="L127" s="16">
        <f t="shared" si="79"/>
        <v>1</v>
      </c>
      <c r="M127" s="19">
        <f t="shared" si="80"/>
        <v>4.1784999999999997</v>
      </c>
      <c r="N127" s="20"/>
      <c r="O127" s="20"/>
      <c r="P127" s="20"/>
      <c r="Q127" s="22"/>
      <c r="R127" s="21"/>
    </row>
    <row r="128" spans="2:18" x14ac:dyDescent="0.2">
      <c r="B128" s="2">
        <v>12</v>
      </c>
      <c r="C128" s="3">
        <v>1.79</v>
      </c>
      <c r="D128" s="3"/>
      <c r="E128" s="19">
        <f t="shared" si="75"/>
        <v>2.9864999999999999</v>
      </c>
      <c r="F128" s="16">
        <f t="shared" si="76"/>
        <v>2</v>
      </c>
      <c r="G128" s="19">
        <f t="shared" si="77"/>
        <v>5.9729999999999999</v>
      </c>
      <c r="H128" s="16"/>
      <c r="I128" s="59">
        <f>I127+(J127-J128)*1.5</f>
        <v>16.0745</v>
      </c>
      <c r="J128" s="60">
        <v>-1.2</v>
      </c>
      <c r="K128" s="19">
        <f t="shared" si="78"/>
        <v>1.4914999999999998</v>
      </c>
      <c r="L128" s="16">
        <f t="shared" si="79"/>
        <v>8.0745000000000005</v>
      </c>
      <c r="M128" s="19">
        <f t="shared" si="80"/>
        <v>12.043116749999999</v>
      </c>
      <c r="N128" s="20"/>
      <c r="O128" s="20"/>
      <c r="P128" s="20"/>
      <c r="Q128" s="22"/>
      <c r="R128" s="21"/>
    </row>
    <row r="129" spans="2:18" x14ac:dyDescent="0.2">
      <c r="B129" s="2">
        <v>14</v>
      </c>
      <c r="C129" s="3">
        <v>0.26900000000000002</v>
      </c>
      <c r="D129" s="3"/>
      <c r="E129" s="19">
        <f t="shared" si="75"/>
        <v>1.0295000000000001</v>
      </c>
      <c r="F129" s="16">
        <f t="shared" si="76"/>
        <v>2</v>
      </c>
      <c r="G129" s="19">
        <f t="shared" si="77"/>
        <v>2.0590000000000002</v>
      </c>
      <c r="H129" s="16"/>
      <c r="I129" s="61">
        <f>I128+2</f>
        <v>18.0745</v>
      </c>
      <c r="J129" s="62">
        <f>J128</f>
        <v>-1.2</v>
      </c>
      <c r="K129" s="19">
        <f t="shared" si="78"/>
        <v>-1.2</v>
      </c>
      <c r="L129" s="16">
        <f t="shared" si="79"/>
        <v>2</v>
      </c>
      <c r="M129" s="19">
        <f t="shared" si="80"/>
        <v>-2.4</v>
      </c>
      <c r="N129" s="20"/>
      <c r="O129" s="20"/>
      <c r="P129" s="20"/>
      <c r="Q129" s="22"/>
      <c r="R129" s="21"/>
    </row>
    <row r="130" spans="2:18" x14ac:dyDescent="0.2">
      <c r="B130" s="2">
        <v>16</v>
      </c>
      <c r="C130" s="3">
        <v>-0.46899999999999997</v>
      </c>
      <c r="D130" s="3"/>
      <c r="E130" s="19">
        <f t="shared" si="75"/>
        <v>-9.9999999999999978E-2</v>
      </c>
      <c r="F130" s="16">
        <f t="shared" si="76"/>
        <v>2</v>
      </c>
      <c r="G130" s="19">
        <f t="shared" si="77"/>
        <v>-0.19999999999999996</v>
      </c>
      <c r="H130" s="16"/>
      <c r="I130" s="59">
        <f>I129+2</f>
        <v>20.0745</v>
      </c>
      <c r="J130" s="60">
        <f>J128</f>
        <v>-1.2</v>
      </c>
      <c r="K130" s="19">
        <f t="shared" si="78"/>
        <v>-1.2</v>
      </c>
      <c r="L130" s="16">
        <f t="shared" si="79"/>
        <v>2</v>
      </c>
      <c r="M130" s="19">
        <f t="shared" si="80"/>
        <v>-2.4</v>
      </c>
      <c r="N130" s="20"/>
      <c r="O130" s="20"/>
      <c r="P130" s="20"/>
      <c r="Q130" s="22"/>
      <c r="R130" s="21"/>
    </row>
    <row r="131" spans="2:18" x14ac:dyDescent="0.2">
      <c r="B131" s="2">
        <v>18</v>
      </c>
      <c r="C131" s="3">
        <v>-0.56999999999999995</v>
      </c>
      <c r="D131" s="19" t="s">
        <v>23</v>
      </c>
      <c r="E131" s="19">
        <f t="shared" si="75"/>
        <v>-0.51949999999999996</v>
      </c>
      <c r="F131" s="16">
        <f t="shared" si="76"/>
        <v>2</v>
      </c>
      <c r="G131" s="19">
        <f t="shared" si="77"/>
        <v>-1.0389999999999999</v>
      </c>
      <c r="H131" s="16"/>
      <c r="I131" s="59">
        <f>I130+(J131-J130)*1.5</f>
        <v>26.974499999999999</v>
      </c>
      <c r="J131" s="63">
        <v>3.4</v>
      </c>
      <c r="K131" s="19">
        <f t="shared" si="78"/>
        <v>1.1000000000000001</v>
      </c>
      <c r="L131" s="16">
        <f t="shared" si="79"/>
        <v>6.8999999999999986</v>
      </c>
      <c r="M131" s="19">
        <f t="shared" si="80"/>
        <v>7.589999999999999</v>
      </c>
      <c r="N131" s="20"/>
      <c r="O131" s="20"/>
      <c r="P131" s="20"/>
      <c r="Q131" s="22"/>
      <c r="R131" s="21"/>
    </row>
    <row r="132" spans="2:18" x14ac:dyDescent="0.2">
      <c r="B132" s="2">
        <v>20</v>
      </c>
      <c r="C132" s="3">
        <v>-0.46700000000000003</v>
      </c>
      <c r="D132" s="3"/>
      <c r="E132" s="19">
        <f t="shared" si="75"/>
        <v>-0.51849999999999996</v>
      </c>
      <c r="F132" s="16">
        <f t="shared" si="76"/>
        <v>2</v>
      </c>
      <c r="G132" s="19">
        <f t="shared" si="77"/>
        <v>-1.0369999999999999</v>
      </c>
      <c r="H132" s="16"/>
      <c r="I132" s="2">
        <v>28</v>
      </c>
      <c r="J132" s="3">
        <v>3.42</v>
      </c>
      <c r="K132" s="19">
        <f>AVERAGE(J131,J132)</f>
        <v>3.41</v>
      </c>
      <c r="L132" s="16">
        <f>I132-I131</f>
        <v>1.025500000000001</v>
      </c>
      <c r="M132" s="19">
        <f t="shared" si="80"/>
        <v>3.4969550000000034</v>
      </c>
      <c r="N132" s="23"/>
      <c r="O132" s="23"/>
      <c r="P132" s="23"/>
      <c r="Q132" s="22"/>
      <c r="R132" s="21"/>
    </row>
    <row r="133" spans="2:18" x14ac:dyDescent="0.2">
      <c r="B133" s="2">
        <v>22</v>
      </c>
      <c r="C133" s="3">
        <v>0.23300000000000001</v>
      </c>
      <c r="D133" s="3"/>
      <c r="E133" s="19">
        <f t="shared" si="75"/>
        <v>-0.11700000000000001</v>
      </c>
      <c r="F133" s="16">
        <f t="shared" si="76"/>
        <v>2</v>
      </c>
      <c r="G133" s="19">
        <f t="shared" si="77"/>
        <v>-0.23400000000000001</v>
      </c>
      <c r="H133" s="16"/>
      <c r="I133" s="2">
        <v>32</v>
      </c>
      <c r="J133" s="3">
        <v>3.4279999999999999</v>
      </c>
      <c r="K133" s="19">
        <f t="shared" ref="K133:K134" si="81">AVERAGE(J132,J133)</f>
        <v>3.4239999999999999</v>
      </c>
      <c r="L133" s="16">
        <f t="shared" ref="L133:L134" si="82">I133-I132</f>
        <v>4</v>
      </c>
      <c r="M133" s="19">
        <f t="shared" si="80"/>
        <v>13.696</v>
      </c>
      <c r="N133" s="20"/>
      <c r="O133" s="20"/>
      <c r="P133" s="20"/>
      <c r="Q133" s="22"/>
      <c r="R133" s="21"/>
    </row>
    <row r="134" spans="2:18" x14ac:dyDescent="0.2">
      <c r="B134" s="2">
        <v>24</v>
      </c>
      <c r="C134" s="3">
        <v>1.6839999999999999</v>
      </c>
      <c r="D134" s="3"/>
      <c r="E134" s="19">
        <f t="shared" si="75"/>
        <v>0.95850000000000002</v>
      </c>
      <c r="F134" s="16">
        <f t="shared" si="76"/>
        <v>2</v>
      </c>
      <c r="G134" s="19">
        <f t="shared" si="77"/>
        <v>1.917</v>
      </c>
      <c r="H134" s="1"/>
      <c r="I134" s="2">
        <v>33</v>
      </c>
      <c r="J134" s="3">
        <v>3.4329999999999998</v>
      </c>
      <c r="K134" s="19">
        <f t="shared" si="81"/>
        <v>3.4304999999999999</v>
      </c>
      <c r="L134" s="16">
        <f t="shared" si="82"/>
        <v>1</v>
      </c>
      <c r="M134" s="19">
        <f t="shared" si="80"/>
        <v>3.4304999999999999</v>
      </c>
      <c r="N134" s="23"/>
      <c r="O134" s="23"/>
      <c r="P134" s="23"/>
      <c r="Q134" s="22"/>
      <c r="R134" s="21"/>
    </row>
    <row r="135" spans="2:18" x14ac:dyDescent="0.2">
      <c r="B135" s="2">
        <v>26</v>
      </c>
      <c r="C135" s="3">
        <v>3.4820000000000002</v>
      </c>
      <c r="D135" s="19" t="s">
        <v>21</v>
      </c>
      <c r="E135" s="19">
        <f t="shared" si="75"/>
        <v>2.5830000000000002</v>
      </c>
      <c r="F135" s="16">
        <f t="shared" si="76"/>
        <v>2</v>
      </c>
      <c r="G135" s="19">
        <f t="shared" si="77"/>
        <v>5.1660000000000004</v>
      </c>
      <c r="H135" s="1"/>
      <c r="I135" s="16"/>
      <c r="J135" s="16"/>
      <c r="K135" s="19"/>
      <c r="L135" s="16"/>
      <c r="M135" s="19"/>
      <c r="N135" s="23"/>
      <c r="O135" s="23"/>
      <c r="P135" s="23"/>
      <c r="Q135" s="22"/>
      <c r="R135" s="21"/>
    </row>
    <row r="136" spans="2:18" x14ac:dyDescent="0.2">
      <c r="B136" s="2">
        <v>28</v>
      </c>
      <c r="C136" s="3">
        <v>3.42</v>
      </c>
      <c r="D136" s="3"/>
      <c r="E136" s="19">
        <f t="shared" si="75"/>
        <v>3.4510000000000001</v>
      </c>
      <c r="F136" s="16">
        <f t="shared" si="76"/>
        <v>2</v>
      </c>
      <c r="G136" s="19">
        <f t="shared" si="77"/>
        <v>6.9020000000000001</v>
      </c>
      <c r="H136" s="1"/>
      <c r="I136" s="16"/>
      <c r="J136" s="16"/>
      <c r="K136" s="19"/>
      <c r="L136" s="16"/>
      <c r="M136" s="19"/>
      <c r="N136" s="20"/>
      <c r="O136" s="20"/>
      <c r="P136" s="20"/>
      <c r="R136" s="21"/>
    </row>
    <row r="137" spans="2:18" x14ac:dyDescent="0.2">
      <c r="B137" s="2">
        <v>32</v>
      </c>
      <c r="C137" s="3">
        <v>3.4279999999999999</v>
      </c>
      <c r="D137" s="3" t="s">
        <v>19</v>
      </c>
      <c r="E137" s="19">
        <f t="shared" si="75"/>
        <v>3.4239999999999999</v>
      </c>
      <c r="F137" s="16">
        <f t="shared" si="76"/>
        <v>4</v>
      </c>
      <c r="G137" s="19">
        <f t="shared" si="77"/>
        <v>13.696</v>
      </c>
      <c r="H137" s="1"/>
      <c r="I137" s="2"/>
      <c r="J137" s="27"/>
      <c r="K137" s="19"/>
      <c r="L137" s="16"/>
      <c r="M137" s="19"/>
      <c r="N137" s="20"/>
      <c r="O137" s="20"/>
      <c r="P137" s="20"/>
      <c r="R137" s="21"/>
    </row>
    <row r="138" spans="2:18" x14ac:dyDescent="0.2">
      <c r="B138" s="2">
        <v>33</v>
      </c>
      <c r="C138" s="3">
        <v>3.4329999999999998</v>
      </c>
      <c r="D138" s="3" t="s">
        <v>18</v>
      </c>
      <c r="E138" s="19">
        <f t="shared" si="75"/>
        <v>3.4304999999999999</v>
      </c>
      <c r="F138" s="16">
        <f t="shared" si="76"/>
        <v>1</v>
      </c>
      <c r="G138" s="19">
        <f t="shared" si="77"/>
        <v>3.4304999999999999</v>
      </c>
      <c r="H138" s="1"/>
      <c r="I138" s="17"/>
      <c r="J138" s="17"/>
      <c r="K138" s="19"/>
      <c r="L138" s="16"/>
      <c r="M138" s="19"/>
      <c r="N138" s="20"/>
      <c r="O138" s="20"/>
      <c r="P138" s="20"/>
      <c r="R138" s="21"/>
    </row>
    <row r="139" spans="2:18" ht="15" x14ac:dyDescent="0.2">
      <c r="B139" s="13"/>
      <c r="C139" s="29"/>
      <c r="D139" s="29"/>
      <c r="E139" s="13"/>
      <c r="F139" s="16"/>
      <c r="G139" s="19"/>
      <c r="H139" s="150" t="s">
        <v>10</v>
      </c>
      <c r="I139" s="150"/>
      <c r="J139" s="19" t="e">
        <f>#REF!</f>
        <v>#REF!</v>
      </c>
      <c r="K139" s="19" t="s">
        <v>11</v>
      </c>
      <c r="L139" s="16" t="e">
        <f>#REF!</f>
        <v>#REF!</v>
      </c>
      <c r="M139" s="19" t="e">
        <f>J139-L139</f>
        <v>#REF!</v>
      </c>
      <c r="N139" s="23"/>
      <c r="O139" s="14"/>
      <c r="P139" s="14"/>
    </row>
    <row r="140" spans="2:18" ht="15" x14ac:dyDescent="0.2">
      <c r="B140" s="1" t="s">
        <v>7</v>
      </c>
      <c r="C140" s="1"/>
      <c r="D140" s="151">
        <v>0.7</v>
      </c>
      <c r="E140" s="151"/>
      <c r="J140" s="13"/>
      <c r="K140" s="13"/>
      <c r="L140" s="13"/>
      <c r="M140" s="13"/>
      <c r="N140" s="14"/>
      <c r="O140" s="14"/>
      <c r="P140" s="14"/>
    </row>
    <row r="141" spans="2:18" x14ac:dyDescent="0.2">
      <c r="B141" s="2">
        <v>0</v>
      </c>
      <c r="C141" s="3">
        <v>3.3690000000000002</v>
      </c>
      <c r="D141" s="19" t="s">
        <v>27</v>
      </c>
      <c r="E141" s="16"/>
      <c r="F141" s="16"/>
      <c r="G141" s="16"/>
      <c r="H141" s="16"/>
      <c r="I141" s="17"/>
      <c r="J141" s="18"/>
      <c r="K141" s="19"/>
      <c r="L141" s="16"/>
      <c r="M141" s="19"/>
      <c r="N141" s="20"/>
      <c r="O141" s="20"/>
      <c r="P141" s="20"/>
      <c r="R141" s="21"/>
    </row>
    <row r="142" spans="2:18" x14ac:dyDescent="0.2">
      <c r="B142" s="2">
        <v>6</v>
      </c>
      <c r="C142" s="3">
        <v>3.3820000000000001</v>
      </c>
      <c r="D142" s="3"/>
      <c r="E142" s="19">
        <f>(C141+C142)/2</f>
        <v>3.3755000000000002</v>
      </c>
      <c r="F142" s="16">
        <f>B142-B141</f>
        <v>6</v>
      </c>
      <c r="G142" s="19">
        <f>E142*F142</f>
        <v>20.253</v>
      </c>
      <c r="H142" s="16"/>
      <c r="I142" s="2"/>
      <c r="J142" s="2"/>
      <c r="K142" s="19"/>
      <c r="L142" s="16"/>
      <c r="M142" s="19"/>
      <c r="N142" s="20"/>
      <c r="O142" s="20"/>
      <c r="P142" s="20"/>
      <c r="Q142" s="22"/>
      <c r="R142" s="21"/>
    </row>
    <row r="143" spans="2:18" x14ac:dyDescent="0.2">
      <c r="B143" s="2">
        <v>7</v>
      </c>
      <c r="C143" s="3">
        <v>4.2069999999999999</v>
      </c>
      <c r="D143" s="3"/>
      <c r="E143" s="19">
        <f t="shared" ref="E143:E154" si="83">(C142+C143)/2</f>
        <v>3.7945000000000002</v>
      </c>
      <c r="F143" s="16">
        <f t="shared" ref="F143:F154" si="84">B143-B142</f>
        <v>1</v>
      </c>
      <c r="G143" s="19">
        <f t="shared" ref="G143:G154" si="85">E143*F143</f>
        <v>3.7945000000000002</v>
      </c>
      <c r="H143" s="16"/>
      <c r="I143" s="2"/>
      <c r="J143" s="2"/>
      <c r="K143" s="19"/>
      <c r="L143" s="16"/>
      <c r="M143" s="19"/>
      <c r="N143" s="20"/>
      <c r="O143" s="20"/>
      <c r="P143" s="20"/>
      <c r="Q143" s="22"/>
      <c r="R143" s="21"/>
    </row>
    <row r="144" spans="2:18" x14ac:dyDescent="0.2">
      <c r="B144" s="2">
        <v>10</v>
      </c>
      <c r="C144" s="3">
        <v>4.0949999999999998</v>
      </c>
      <c r="D144" s="19" t="s">
        <v>20</v>
      </c>
      <c r="E144" s="19">
        <f t="shared" si="83"/>
        <v>4.1509999999999998</v>
      </c>
      <c r="F144" s="16">
        <f t="shared" si="84"/>
        <v>3</v>
      </c>
      <c r="G144" s="19">
        <f t="shared" si="85"/>
        <v>12.452999999999999</v>
      </c>
      <c r="H144" s="16"/>
      <c r="I144" s="2"/>
      <c r="J144" s="2"/>
      <c r="K144" s="19"/>
      <c r="L144" s="16"/>
      <c r="M144" s="19"/>
      <c r="N144" s="20"/>
      <c r="O144" s="20"/>
      <c r="P144" s="20"/>
      <c r="Q144" s="22"/>
      <c r="R144" s="21"/>
    </row>
    <row r="145" spans="2:18" x14ac:dyDescent="0.2">
      <c r="B145" s="2">
        <v>11</v>
      </c>
      <c r="C145" s="3">
        <v>2.3370000000000002</v>
      </c>
      <c r="D145" s="3"/>
      <c r="E145" s="19">
        <f t="shared" si="83"/>
        <v>3.2160000000000002</v>
      </c>
      <c r="F145" s="16">
        <f t="shared" si="84"/>
        <v>1</v>
      </c>
      <c r="G145" s="19">
        <f t="shared" si="85"/>
        <v>3.2160000000000002</v>
      </c>
      <c r="H145" s="16"/>
      <c r="I145" s="2"/>
      <c r="J145" s="2"/>
      <c r="K145" s="19"/>
      <c r="L145" s="16"/>
      <c r="M145" s="19"/>
      <c r="N145" s="20"/>
      <c r="O145" s="20"/>
      <c r="P145" s="20"/>
      <c r="Q145" s="22"/>
      <c r="R145" s="21"/>
    </row>
    <row r="146" spans="2:18" x14ac:dyDescent="0.2">
      <c r="B146" s="2">
        <v>13</v>
      </c>
      <c r="C146" s="3">
        <v>0.77200000000000002</v>
      </c>
      <c r="D146" s="3"/>
      <c r="E146" s="19">
        <f t="shared" si="83"/>
        <v>1.5545</v>
      </c>
      <c r="F146" s="16">
        <f t="shared" si="84"/>
        <v>2</v>
      </c>
      <c r="G146" s="19">
        <f t="shared" si="85"/>
        <v>3.109</v>
      </c>
      <c r="H146" s="16"/>
      <c r="I146" s="2"/>
      <c r="J146" s="2"/>
      <c r="K146" s="19"/>
      <c r="L146" s="16"/>
      <c r="M146" s="19"/>
      <c r="N146" s="20"/>
      <c r="O146" s="20"/>
      <c r="P146" s="20"/>
      <c r="Q146" s="22"/>
      <c r="R146" s="21"/>
    </row>
    <row r="147" spans="2:18" x14ac:dyDescent="0.2">
      <c r="B147" s="2">
        <v>15</v>
      </c>
      <c r="C147" s="3">
        <v>-3.0000000000000001E-3</v>
      </c>
      <c r="D147" s="3"/>
      <c r="E147" s="19">
        <f t="shared" si="83"/>
        <v>0.38450000000000001</v>
      </c>
      <c r="F147" s="16">
        <f t="shared" si="84"/>
        <v>2</v>
      </c>
      <c r="G147" s="19">
        <f t="shared" si="85"/>
        <v>0.76900000000000002</v>
      </c>
      <c r="H147" s="16"/>
      <c r="I147" s="2">
        <v>0</v>
      </c>
      <c r="J147" s="3">
        <v>3.3690000000000002</v>
      </c>
      <c r="K147" s="19"/>
      <c r="L147" s="16"/>
      <c r="M147" s="19"/>
      <c r="N147" s="20"/>
      <c r="O147" s="20"/>
      <c r="P147" s="20"/>
      <c r="Q147" s="22"/>
      <c r="R147" s="21"/>
    </row>
    <row r="148" spans="2:18" x14ac:dyDescent="0.2">
      <c r="B148" s="2">
        <v>17</v>
      </c>
      <c r="C148" s="3">
        <v>-9.8000000000000004E-2</v>
      </c>
      <c r="D148" s="19" t="s">
        <v>23</v>
      </c>
      <c r="E148" s="19">
        <f t="shared" si="83"/>
        <v>-5.0500000000000003E-2</v>
      </c>
      <c r="F148" s="16">
        <f t="shared" si="84"/>
        <v>2</v>
      </c>
      <c r="G148" s="19">
        <f t="shared" si="85"/>
        <v>-0.10100000000000001</v>
      </c>
      <c r="H148" s="16"/>
      <c r="I148" s="2">
        <v>6</v>
      </c>
      <c r="J148" s="3">
        <v>3.3820000000000001</v>
      </c>
      <c r="K148" s="19">
        <f t="shared" ref="K148" si="86">AVERAGE(J147,J148)</f>
        <v>3.3755000000000002</v>
      </c>
      <c r="L148" s="16">
        <f t="shared" ref="L148" si="87">I148-I147</f>
        <v>6</v>
      </c>
      <c r="M148" s="19">
        <f t="shared" ref="M148:M154" si="88">L148*K148</f>
        <v>20.253</v>
      </c>
      <c r="N148" s="20"/>
      <c r="O148" s="20"/>
      <c r="P148" s="20"/>
      <c r="Q148" s="22"/>
      <c r="R148" s="21"/>
    </row>
    <row r="149" spans="2:18" x14ac:dyDescent="0.2">
      <c r="B149" s="2">
        <v>19</v>
      </c>
      <c r="C149" s="3">
        <v>3.0000000000000001E-3</v>
      </c>
      <c r="D149" s="3"/>
      <c r="E149" s="19">
        <f t="shared" si="83"/>
        <v>-4.7500000000000001E-2</v>
      </c>
      <c r="F149" s="16">
        <f t="shared" si="84"/>
        <v>2</v>
      </c>
      <c r="G149" s="19">
        <f t="shared" si="85"/>
        <v>-9.5000000000000001E-2</v>
      </c>
      <c r="H149" s="16"/>
      <c r="I149" s="2">
        <v>7</v>
      </c>
      <c r="J149" s="3">
        <v>4.2069999999999999</v>
      </c>
      <c r="K149" s="19">
        <f>AVERAGE(J148,J149)</f>
        <v>3.7945000000000002</v>
      </c>
      <c r="L149" s="16">
        <f>I149-I148</f>
        <v>1</v>
      </c>
      <c r="M149" s="19">
        <f t="shared" si="88"/>
        <v>3.7945000000000002</v>
      </c>
      <c r="N149" s="23"/>
      <c r="O149" s="23"/>
      <c r="P149" s="23"/>
      <c r="Q149" s="22"/>
      <c r="R149" s="21"/>
    </row>
    <row r="150" spans="2:18" x14ac:dyDescent="0.2">
      <c r="B150" s="2">
        <v>21</v>
      </c>
      <c r="C150" s="3">
        <v>0.75600000000000001</v>
      </c>
      <c r="D150" s="3"/>
      <c r="E150" s="19">
        <f t="shared" si="83"/>
        <v>0.3795</v>
      </c>
      <c r="F150" s="16">
        <f t="shared" si="84"/>
        <v>2</v>
      </c>
      <c r="G150" s="19">
        <f t="shared" si="85"/>
        <v>0.75900000000000001</v>
      </c>
      <c r="H150" s="16"/>
      <c r="I150" s="59">
        <f>I149+(J149-J150)*1.5</f>
        <v>15.1105</v>
      </c>
      <c r="J150" s="60">
        <v>-1.2</v>
      </c>
      <c r="K150" s="19">
        <f t="shared" ref="K150:K154" si="89">AVERAGE(J149,J150)</f>
        <v>1.5034999999999998</v>
      </c>
      <c r="L150" s="16">
        <f t="shared" ref="L150:L154" si="90">I150-I149</f>
        <v>8.1105</v>
      </c>
      <c r="M150" s="19">
        <f t="shared" si="88"/>
        <v>12.194136749999998</v>
      </c>
      <c r="N150" s="20"/>
      <c r="O150" s="20"/>
      <c r="P150" s="20"/>
      <c r="Q150" s="22"/>
      <c r="R150" s="21"/>
    </row>
    <row r="151" spans="2:18" x14ac:dyDescent="0.2">
      <c r="B151" s="2">
        <v>23</v>
      </c>
      <c r="C151" s="3">
        <v>2.1859999999999999</v>
      </c>
      <c r="D151" s="3"/>
      <c r="E151" s="19">
        <f t="shared" si="83"/>
        <v>1.4710000000000001</v>
      </c>
      <c r="F151" s="16">
        <f t="shared" si="84"/>
        <v>2</v>
      </c>
      <c r="G151" s="19">
        <f t="shared" si="85"/>
        <v>2.9420000000000002</v>
      </c>
      <c r="H151" s="1"/>
      <c r="I151" s="61">
        <f>I150+2</f>
        <v>17.110500000000002</v>
      </c>
      <c r="J151" s="62">
        <f>J150</f>
        <v>-1.2</v>
      </c>
      <c r="K151" s="19">
        <f t="shared" si="89"/>
        <v>-1.2</v>
      </c>
      <c r="L151" s="16">
        <f t="shared" si="90"/>
        <v>2.0000000000000018</v>
      </c>
      <c r="M151" s="19">
        <f t="shared" si="88"/>
        <v>-2.4000000000000021</v>
      </c>
      <c r="N151" s="23"/>
      <c r="O151" s="23"/>
      <c r="P151" s="23"/>
      <c r="Q151" s="22"/>
      <c r="R151" s="21"/>
    </row>
    <row r="152" spans="2:18" x14ac:dyDescent="0.2">
      <c r="B152" s="2">
        <v>24</v>
      </c>
      <c r="C152" s="3">
        <v>3.7589999999999999</v>
      </c>
      <c r="D152" s="19" t="s">
        <v>21</v>
      </c>
      <c r="E152" s="19">
        <f t="shared" si="83"/>
        <v>2.9725000000000001</v>
      </c>
      <c r="F152" s="16">
        <f t="shared" si="84"/>
        <v>1</v>
      </c>
      <c r="G152" s="19">
        <f t="shared" si="85"/>
        <v>2.9725000000000001</v>
      </c>
      <c r="H152" s="1"/>
      <c r="I152" s="59">
        <f>I151+2</f>
        <v>19.110500000000002</v>
      </c>
      <c r="J152" s="60">
        <f>J150</f>
        <v>-1.2</v>
      </c>
      <c r="K152" s="19">
        <f t="shared" si="89"/>
        <v>-1.2</v>
      </c>
      <c r="L152" s="16">
        <f t="shared" si="90"/>
        <v>2</v>
      </c>
      <c r="M152" s="19">
        <f t="shared" si="88"/>
        <v>-2.4</v>
      </c>
      <c r="N152" s="23"/>
      <c r="O152" s="23"/>
      <c r="P152" s="23"/>
      <c r="Q152" s="22"/>
      <c r="R152" s="21"/>
    </row>
    <row r="153" spans="2:18" x14ac:dyDescent="0.2">
      <c r="B153" s="2">
        <v>29</v>
      </c>
      <c r="C153" s="3">
        <v>3.7810000000000001</v>
      </c>
      <c r="D153" s="3" t="s">
        <v>19</v>
      </c>
      <c r="E153" s="19">
        <f t="shared" si="83"/>
        <v>3.77</v>
      </c>
      <c r="F153" s="16">
        <f t="shared" si="84"/>
        <v>5</v>
      </c>
      <c r="G153" s="19">
        <f t="shared" si="85"/>
        <v>18.850000000000001</v>
      </c>
      <c r="H153" s="1"/>
      <c r="I153" s="59">
        <f>I152+(J153-J152)*1.5</f>
        <v>26.610500000000002</v>
      </c>
      <c r="J153" s="63">
        <v>3.8</v>
      </c>
      <c r="K153" s="19">
        <f t="shared" si="89"/>
        <v>1.2999999999999998</v>
      </c>
      <c r="L153" s="16">
        <f t="shared" si="90"/>
        <v>7.5</v>
      </c>
      <c r="M153" s="19">
        <f t="shared" si="88"/>
        <v>9.7499999999999982</v>
      </c>
      <c r="N153" s="20"/>
      <c r="O153" s="20"/>
      <c r="P153" s="20"/>
      <c r="R153" s="21"/>
    </row>
    <row r="154" spans="2:18" x14ac:dyDescent="0.2">
      <c r="B154" s="2">
        <v>30</v>
      </c>
      <c r="C154" s="3">
        <v>3.7930000000000001</v>
      </c>
      <c r="D154" s="3" t="s">
        <v>18</v>
      </c>
      <c r="E154" s="19">
        <f t="shared" si="83"/>
        <v>3.7869999999999999</v>
      </c>
      <c r="F154" s="16">
        <f t="shared" si="84"/>
        <v>1</v>
      </c>
      <c r="G154" s="19">
        <f t="shared" si="85"/>
        <v>3.7869999999999999</v>
      </c>
      <c r="H154" s="1"/>
      <c r="I154" s="2">
        <v>29</v>
      </c>
      <c r="J154" s="3">
        <v>3.7810000000000001</v>
      </c>
      <c r="K154" s="19">
        <f t="shared" si="89"/>
        <v>3.7904999999999998</v>
      </c>
      <c r="L154" s="16">
        <f t="shared" si="90"/>
        <v>2.3894999999999982</v>
      </c>
      <c r="M154" s="19">
        <f t="shared" si="88"/>
        <v>9.057399749999993</v>
      </c>
      <c r="N154" s="20"/>
      <c r="O154" s="20"/>
      <c r="P154" s="20"/>
      <c r="R154" s="21"/>
    </row>
    <row r="155" spans="2:18" x14ac:dyDescent="0.2">
      <c r="B155" s="18"/>
      <c r="C155" s="44"/>
      <c r="D155" s="44"/>
      <c r="E155" s="19"/>
      <c r="F155" s="16"/>
      <c r="G155" s="19"/>
      <c r="H155" s="16"/>
      <c r="I155" s="16"/>
      <c r="J155" s="19"/>
      <c r="K155" s="19"/>
      <c r="L155" s="16"/>
      <c r="M155" s="19"/>
      <c r="N155" s="23"/>
      <c r="O155" s="23"/>
      <c r="P155" s="23"/>
    </row>
    <row r="156" spans="2:18" ht="15" x14ac:dyDescent="0.2">
      <c r="B156" s="1" t="s">
        <v>7</v>
      </c>
      <c r="C156" s="1"/>
      <c r="D156" s="151">
        <v>0.8</v>
      </c>
      <c r="E156" s="151"/>
      <c r="J156" s="13"/>
      <c r="K156" s="13"/>
      <c r="L156" s="13"/>
      <c r="M156" s="13"/>
      <c r="N156" s="14"/>
      <c r="O156" s="14"/>
      <c r="P156" s="14"/>
    </row>
    <row r="157" spans="2:18" x14ac:dyDescent="0.2">
      <c r="B157" s="2">
        <v>0</v>
      </c>
      <c r="C157" s="3">
        <v>2.9790000000000001</v>
      </c>
      <c r="D157" s="3" t="s">
        <v>18</v>
      </c>
      <c r="E157" s="16"/>
      <c r="F157" s="16"/>
      <c r="G157" s="16"/>
      <c r="H157" s="16"/>
      <c r="I157" s="17"/>
      <c r="J157" s="18"/>
      <c r="K157" s="19"/>
      <c r="L157" s="16"/>
      <c r="M157" s="19"/>
      <c r="N157" s="20"/>
      <c r="O157" s="20"/>
      <c r="P157" s="20"/>
      <c r="R157" s="21"/>
    </row>
    <row r="158" spans="2:18" x14ac:dyDescent="0.2">
      <c r="B158" s="2">
        <v>5</v>
      </c>
      <c r="C158" s="3">
        <v>2.9660000000000002</v>
      </c>
      <c r="D158" s="19" t="s">
        <v>20</v>
      </c>
      <c r="E158" s="19">
        <f>(C157+C158)/2</f>
        <v>2.9725000000000001</v>
      </c>
      <c r="F158" s="16">
        <f>B158-B157</f>
        <v>5</v>
      </c>
      <c r="G158" s="19">
        <f>E158*F158</f>
        <v>14.862500000000001</v>
      </c>
      <c r="H158" s="16"/>
      <c r="I158" s="2"/>
      <c r="J158" s="2"/>
      <c r="K158" s="19"/>
      <c r="L158" s="16"/>
      <c r="M158" s="19"/>
      <c r="N158" s="20"/>
      <c r="O158" s="20"/>
      <c r="P158" s="20"/>
      <c r="Q158" s="22"/>
      <c r="R158" s="21"/>
    </row>
    <row r="159" spans="2:18" x14ac:dyDescent="0.2">
      <c r="B159" s="2">
        <v>6</v>
      </c>
      <c r="C159" s="3">
        <v>1.6839999999999999</v>
      </c>
      <c r="D159" s="3"/>
      <c r="E159" s="19">
        <f t="shared" ref="E159:E167" si="91">(C158+C159)/2</f>
        <v>2.3250000000000002</v>
      </c>
      <c r="F159" s="16">
        <f t="shared" ref="F159:F167" si="92">B159-B158</f>
        <v>1</v>
      </c>
      <c r="G159" s="19">
        <f t="shared" ref="G159:G167" si="93">E159*F159</f>
        <v>2.3250000000000002</v>
      </c>
      <c r="H159" s="16"/>
      <c r="I159" s="2"/>
      <c r="J159" s="2"/>
      <c r="K159" s="19"/>
      <c r="L159" s="16"/>
      <c r="M159" s="19"/>
      <c r="N159" s="20"/>
      <c r="O159" s="20"/>
      <c r="P159" s="20"/>
      <c r="Q159" s="22"/>
      <c r="R159" s="21"/>
    </row>
    <row r="160" spans="2:18" x14ac:dyDescent="0.2">
      <c r="B160" s="2">
        <v>8</v>
      </c>
      <c r="C160" s="3">
        <v>0.88500000000000001</v>
      </c>
      <c r="D160" s="3"/>
      <c r="E160" s="19">
        <f t="shared" si="91"/>
        <v>1.2845</v>
      </c>
      <c r="F160" s="16">
        <f t="shared" si="92"/>
        <v>2</v>
      </c>
      <c r="G160" s="19">
        <f t="shared" si="93"/>
        <v>2.569</v>
      </c>
      <c r="H160" s="16"/>
      <c r="I160" s="2"/>
      <c r="J160" s="2"/>
      <c r="K160" s="19"/>
      <c r="L160" s="16"/>
      <c r="M160" s="19"/>
      <c r="N160" s="20"/>
      <c r="O160" s="20"/>
      <c r="P160" s="20"/>
      <c r="Q160" s="22"/>
      <c r="R160" s="21"/>
    </row>
    <row r="161" spans="2:18" x14ac:dyDescent="0.2">
      <c r="B161" s="2">
        <v>10</v>
      </c>
      <c r="C161" s="3">
        <v>0.41399999999999998</v>
      </c>
      <c r="D161" s="3"/>
      <c r="E161" s="19">
        <f t="shared" si="91"/>
        <v>0.64949999999999997</v>
      </c>
      <c r="F161" s="16">
        <f t="shared" si="92"/>
        <v>2</v>
      </c>
      <c r="G161" s="19">
        <f t="shared" si="93"/>
        <v>1.2989999999999999</v>
      </c>
      <c r="H161" s="16"/>
      <c r="I161" s="2"/>
      <c r="J161" s="2"/>
      <c r="K161" s="19"/>
      <c r="L161" s="16"/>
      <c r="M161" s="19"/>
      <c r="N161" s="20"/>
      <c r="O161" s="20"/>
      <c r="P161" s="20"/>
      <c r="Q161" s="22"/>
      <c r="R161" s="21"/>
    </row>
    <row r="162" spans="2:18" x14ac:dyDescent="0.2">
      <c r="B162" s="2">
        <v>11</v>
      </c>
      <c r="C162" s="3">
        <v>0.313</v>
      </c>
      <c r="D162" s="19" t="s">
        <v>23</v>
      </c>
      <c r="E162" s="19">
        <f t="shared" si="91"/>
        <v>0.36349999999999999</v>
      </c>
      <c r="F162" s="16">
        <f t="shared" si="92"/>
        <v>1</v>
      </c>
      <c r="G162" s="19">
        <f t="shared" si="93"/>
        <v>0.36349999999999999</v>
      </c>
      <c r="H162" s="16"/>
      <c r="I162" s="2"/>
      <c r="J162" s="2"/>
      <c r="K162" s="19"/>
      <c r="L162" s="16"/>
      <c r="M162" s="19"/>
      <c r="N162" s="20"/>
      <c r="O162" s="20"/>
      <c r="P162" s="20"/>
      <c r="Q162" s="22"/>
      <c r="R162" s="21"/>
    </row>
    <row r="163" spans="2:18" x14ac:dyDescent="0.2">
      <c r="B163" s="2">
        <v>12</v>
      </c>
      <c r="C163" s="3">
        <v>0.41499999999999998</v>
      </c>
      <c r="D163" s="3"/>
      <c r="E163" s="19">
        <f t="shared" si="91"/>
        <v>0.36399999999999999</v>
      </c>
      <c r="F163" s="16">
        <f t="shared" si="92"/>
        <v>1</v>
      </c>
      <c r="G163" s="19">
        <f t="shared" si="93"/>
        <v>0.36399999999999999</v>
      </c>
      <c r="H163" s="16"/>
      <c r="I163" s="2"/>
      <c r="J163" s="2"/>
      <c r="K163" s="19"/>
      <c r="L163" s="16"/>
      <c r="M163" s="19"/>
      <c r="N163" s="20"/>
      <c r="O163" s="20"/>
      <c r="P163" s="20"/>
      <c r="Q163" s="22"/>
      <c r="R163" s="21"/>
    </row>
    <row r="164" spans="2:18" x14ac:dyDescent="0.2">
      <c r="B164" s="2">
        <v>14</v>
      </c>
      <c r="C164" s="3">
        <v>0.85299999999999998</v>
      </c>
      <c r="D164" s="3"/>
      <c r="E164" s="19">
        <f t="shared" si="91"/>
        <v>0.63400000000000001</v>
      </c>
      <c r="F164" s="16">
        <f t="shared" si="92"/>
        <v>2</v>
      </c>
      <c r="G164" s="19">
        <f t="shared" si="93"/>
        <v>1.268</v>
      </c>
      <c r="H164" s="16"/>
      <c r="I164" s="2">
        <v>0</v>
      </c>
      <c r="J164" s="3">
        <v>2.9790000000000001</v>
      </c>
      <c r="K164" s="19"/>
      <c r="L164" s="16"/>
      <c r="M164" s="19"/>
      <c r="N164" s="20"/>
      <c r="O164" s="20"/>
      <c r="P164" s="20"/>
      <c r="Q164" s="22"/>
      <c r="R164" s="21"/>
    </row>
    <row r="165" spans="2:18" x14ac:dyDescent="0.2">
      <c r="B165" s="2">
        <v>16</v>
      </c>
      <c r="C165" s="3">
        <v>1.677</v>
      </c>
      <c r="D165" s="3"/>
      <c r="E165" s="19">
        <f t="shared" si="91"/>
        <v>1.2650000000000001</v>
      </c>
      <c r="F165" s="16">
        <f t="shared" si="92"/>
        <v>2</v>
      </c>
      <c r="G165" s="19">
        <f t="shared" si="93"/>
        <v>2.5300000000000002</v>
      </c>
      <c r="H165" s="16"/>
      <c r="I165" s="2">
        <v>3</v>
      </c>
      <c r="J165" s="3">
        <v>2.9660000000000002</v>
      </c>
      <c r="K165" s="19">
        <f>AVERAGE(J164,J165)</f>
        <v>2.9725000000000001</v>
      </c>
      <c r="L165" s="16">
        <f>I165-I164</f>
        <v>3</v>
      </c>
      <c r="M165" s="19">
        <f t="shared" ref="M165:M167" si="94">L165*K165</f>
        <v>8.9175000000000004</v>
      </c>
      <c r="N165" s="23"/>
      <c r="O165" s="23"/>
      <c r="P165" s="23"/>
      <c r="Q165" s="22"/>
      <c r="R165" s="21"/>
    </row>
    <row r="166" spans="2:18" x14ac:dyDescent="0.2">
      <c r="B166" s="2">
        <v>17</v>
      </c>
      <c r="C166" s="3">
        <v>3.177</v>
      </c>
      <c r="D166" s="19" t="s">
        <v>21</v>
      </c>
      <c r="E166" s="19">
        <f t="shared" si="91"/>
        <v>2.427</v>
      </c>
      <c r="F166" s="16">
        <f t="shared" si="92"/>
        <v>1</v>
      </c>
      <c r="G166" s="19">
        <f t="shared" si="93"/>
        <v>2.427</v>
      </c>
      <c r="H166" s="16"/>
      <c r="I166" s="59">
        <f>I165+(J165-J166)*1.5</f>
        <v>9.2490000000000006</v>
      </c>
      <c r="J166" s="60">
        <v>-1.2</v>
      </c>
      <c r="K166" s="19">
        <f t="shared" ref="K166:K167" si="95">AVERAGE(J165,J166)</f>
        <v>0.88300000000000012</v>
      </c>
      <c r="L166" s="16">
        <f t="shared" ref="L166:L167" si="96">I166-I165</f>
        <v>6.2490000000000006</v>
      </c>
      <c r="M166" s="19">
        <f t="shared" si="94"/>
        <v>5.5178670000000016</v>
      </c>
      <c r="N166" s="20"/>
      <c r="O166" s="20"/>
      <c r="P166" s="20"/>
      <c r="Q166" s="22"/>
      <c r="R166" s="21"/>
    </row>
    <row r="167" spans="2:18" x14ac:dyDescent="0.2">
      <c r="B167" s="2">
        <v>20</v>
      </c>
      <c r="C167" s="3">
        <v>3.1890000000000001</v>
      </c>
      <c r="D167" s="3" t="s">
        <v>18</v>
      </c>
      <c r="E167" s="19">
        <f t="shared" si="91"/>
        <v>3.1829999999999998</v>
      </c>
      <c r="F167" s="16">
        <f t="shared" si="92"/>
        <v>3</v>
      </c>
      <c r="G167" s="19">
        <f t="shared" si="93"/>
        <v>9.5489999999999995</v>
      </c>
      <c r="H167" s="1"/>
      <c r="I167" s="61">
        <f>I166+2</f>
        <v>11.249000000000001</v>
      </c>
      <c r="J167" s="62">
        <f>J166</f>
        <v>-1.2</v>
      </c>
      <c r="K167" s="19">
        <f t="shared" si="95"/>
        <v>-1.2</v>
      </c>
      <c r="L167" s="16">
        <f t="shared" si="96"/>
        <v>2</v>
      </c>
      <c r="M167" s="19">
        <f t="shared" si="94"/>
        <v>-2.4</v>
      </c>
      <c r="N167" s="23"/>
      <c r="O167" s="23"/>
      <c r="P167" s="23"/>
      <c r="Q167" s="22"/>
      <c r="R167" s="21"/>
    </row>
    <row r="168" spans="2:18" ht="15" x14ac:dyDescent="0.2">
      <c r="B168" s="13"/>
      <c r="C168" s="29"/>
      <c r="D168" s="29"/>
      <c r="E168" s="13"/>
      <c r="F168" s="16"/>
      <c r="G168" s="19"/>
      <c r="H168" s="150" t="s">
        <v>10</v>
      </c>
      <c r="I168" s="150"/>
      <c r="J168" s="19" t="e">
        <f>#REF!</f>
        <v>#REF!</v>
      </c>
      <c r="K168" s="19" t="s">
        <v>11</v>
      </c>
      <c r="L168" s="16" t="e">
        <f>#REF!</f>
        <v>#REF!</v>
      </c>
      <c r="M168" s="19" t="e">
        <f>J168-L168</f>
        <v>#REF!</v>
      </c>
      <c r="N168" s="23"/>
      <c r="O168" s="14"/>
      <c r="P168" s="14"/>
    </row>
    <row r="169" spans="2:18" ht="15" x14ac:dyDescent="0.2">
      <c r="B169" s="1" t="s">
        <v>7</v>
      </c>
      <c r="C169" s="1"/>
      <c r="D169" s="151">
        <v>0.9</v>
      </c>
      <c r="E169" s="151"/>
      <c r="J169" s="13"/>
      <c r="K169" s="13"/>
      <c r="L169" s="13"/>
      <c r="M169" s="13"/>
      <c r="N169" s="14"/>
      <c r="O169" s="14"/>
      <c r="P169" s="14"/>
    </row>
    <row r="170" spans="2:18" x14ac:dyDescent="0.2">
      <c r="B170" s="2">
        <v>0</v>
      </c>
      <c r="C170" s="3">
        <v>2.6949999999999998</v>
      </c>
      <c r="D170" s="3" t="s">
        <v>18</v>
      </c>
      <c r="E170" s="16"/>
      <c r="F170" s="16"/>
      <c r="G170" s="16"/>
      <c r="H170" s="16"/>
      <c r="I170" s="17"/>
      <c r="J170" s="18"/>
      <c r="K170" s="19"/>
      <c r="L170" s="16"/>
      <c r="M170" s="19"/>
      <c r="N170" s="20"/>
      <c r="O170" s="20"/>
      <c r="P170" s="20"/>
      <c r="R170" s="21"/>
    </row>
    <row r="171" spans="2:18" x14ac:dyDescent="0.2">
      <c r="B171" s="2">
        <v>2</v>
      </c>
      <c r="C171" s="3">
        <v>2.6869999999999998</v>
      </c>
      <c r="D171" s="19" t="s">
        <v>20</v>
      </c>
      <c r="E171" s="19">
        <f>(C170+C171)/2</f>
        <v>2.6909999999999998</v>
      </c>
      <c r="F171" s="16">
        <f>B171-B170</f>
        <v>2</v>
      </c>
      <c r="G171" s="19">
        <f>E171*F171</f>
        <v>5.3819999999999997</v>
      </c>
      <c r="H171" s="16"/>
      <c r="I171" s="2"/>
      <c r="J171" s="2"/>
      <c r="K171" s="19"/>
      <c r="L171" s="16"/>
      <c r="M171" s="19"/>
      <c r="N171" s="20"/>
      <c r="O171" s="20"/>
      <c r="P171" s="20"/>
      <c r="Q171" s="22"/>
      <c r="R171" s="21"/>
    </row>
    <row r="172" spans="2:18" x14ac:dyDescent="0.2">
      <c r="B172" s="2">
        <v>3</v>
      </c>
      <c r="C172" s="3">
        <v>1.6419999999999999</v>
      </c>
      <c r="D172" s="3"/>
      <c r="E172" s="19">
        <f t="shared" ref="E172:E181" si="97">(C171+C172)/2</f>
        <v>2.1644999999999999</v>
      </c>
      <c r="F172" s="16">
        <f t="shared" ref="F172:F181" si="98">B172-B171</f>
        <v>1</v>
      </c>
      <c r="G172" s="19">
        <f t="shared" ref="G172:G181" si="99">E172*F172</f>
        <v>2.1644999999999999</v>
      </c>
      <c r="H172" s="16"/>
      <c r="I172" s="2"/>
      <c r="J172" s="2"/>
      <c r="K172" s="19"/>
      <c r="L172" s="16"/>
      <c r="M172" s="19"/>
      <c r="N172" s="20"/>
      <c r="O172" s="20"/>
      <c r="P172" s="20"/>
      <c r="Q172" s="22"/>
      <c r="R172" s="21"/>
    </row>
    <row r="173" spans="2:18" x14ac:dyDescent="0.2">
      <c r="B173" s="2">
        <v>5</v>
      </c>
      <c r="C173" s="3">
        <v>0.83799999999999997</v>
      </c>
      <c r="D173" s="3"/>
      <c r="E173" s="19">
        <f t="shared" si="97"/>
        <v>1.24</v>
      </c>
      <c r="F173" s="16">
        <f t="shared" si="98"/>
        <v>2</v>
      </c>
      <c r="G173" s="19">
        <f t="shared" si="99"/>
        <v>2.48</v>
      </c>
      <c r="H173" s="16"/>
      <c r="I173" s="2"/>
      <c r="J173" s="2"/>
      <c r="K173" s="19"/>
      <c r="L173" s="16"/>
      <c r="M173" s="19"/>
      <c r="N173" s="20"/>
      <c r="O173" s="20"/>
      <c r="P173" s="20"/>
      <c r="Q173" s="22"/>
      <c r="R173" s="21"/>
    </row>
    <row r="174" spans="2:18" x14ac:dyDescent="0.2">
      <c r="B174" s="2">
        <v>7</v>
      </c>
      <c r="C174" s="3">
        <v>0.375</v>
      </c>
      <c r="D174" s="3"/>
      <c r="E174" s="19">
        <f t="shared" si="97"/>
        <v>0.60650000000000004</v>
      </c>
      <c r="F174" s="16">
        <f t="shared" si="98"/>
        <v>2</v>
      </c>
      <c r="G174" s="19">
        <f t="shared" si="99"/>
        <v>1.2130000000000001</v>
      </c>
      <c r="H174" s="16"/>
      <c r="I174" s="2"/>
      <c r="J174" s="2"/>
      <c r="K174" s="19"/>
      <c r="L174" s="16"/>
      <c r="M174" s="19"/>
      <c r="N174" s="20"/>
      <c r="O174" s="20"/>
      <c r="P174" s="20"/>
      <c r="Q174" s="22"/>
      <c r="R174" s="21"/>
    </row>
    <row r="175" spans="2:18" x14ac:dyDescent="0.2">
      <c r="B175" s="2">
        <v>8</v>
      </c>
      <c r="C175" s="3">
        <v>0.27300000000000002</v>
      </c>
      <c r="D175" s="19" t="s">
        <v>23</v>
      </c>
      <c r="E175" s="19">
        <f t="shared" si="97"/>
        <v>0.32400000000000001</v>
      </c>
      <c r="F175" s="16">
        <f t="shared" si="98"/>
        <v>1</v>
      </c>
      <c r="G175" s="19">
        <f t="shared" si="99"/>
        <v>0.32400000000000001</v>
      </c>
      <c r="H175" s="16"/>
      <c r="I175" s="2"/>
      <c r="J175" s="2"/>
      <c r="K175" s="19"/>
      <c r="L175" s="16"/>
      <c r="M175" s="19"/>
      <c r="N175" s="20"/>
      <c r="O175" s="20"/>
      <c r="P175" s="20"/>
      <c r="Q175" s="22"/>
      <c r="R175" s="21"/>
    </row>
    <row r="176" spans="2:18" x14ac:dyDescent="0.2">
      <c r="B176" s="2">
        <v>9</v>
      </c>
      <c r="C176" s="3">
        <v>0.374</v>
      </c>
      <c r="D176" s="3"/>
      <c r="E176" s="19">
        <f t="shared" si="97"/>
        <v>0.32350000000000001</v>
      </c>
      <c r="F176" s="16">
        <f t="shared" si="98"/>
        <v>1</v>
      </c>
      <c r="G176" s="19">
        <f t="shared" si="99"/>
        <v>0.32350000000000001</v>
      </c>
      <c r="H176" s="16"/>
      <c r="I176" s="2">
        <v>0</v>
      </c>
      <c r="J176" s="3">
        <v>2.6949999999999998</v>
      </c>
      <c r="K176" s="19"/>
      <c r="L176" s="16"/>
      <c r="M176" s="19"/>
      <c r="N176" s="20"/>
      <c r="O176" s="20"/>
      <c r="P176" s="20"/>
      <c r="Q176" s="22"/>
      <c r="R176" s="21"/>
    </row>
    <row r="177" spans="2:18" x14ac:dyDescent="0.2">
      <c r="B177" s="2">
        <v>11</v>
      </c>
      <c r="C177" s="3">
        <v>0.81499999999999995</v>
      </c>
      <c r="D177" s="3"/>
      <c r="E177" s="19">
        <f t="shared" si="97"/>
        <v>0.59450000000000003</v>
      </c>
      <c r="F177" s="16">
        <f t="shared" si="98"/>
        <v>2</v>
      </c>
      <c r="G177" s="19">
        <f t="shared" si="99"/>
        <v>1.1890000000000001</v>
      </c>
      <c r="H177" s="16"/>
      <c r="I177" s="2">
        <v>0.5</v>
      </c>
      <c r="J177" s="3">
        <v>2.6869999999999998</v>
      </c>
      <c r="K177" s="19">
        <f t="shared" ref="K177:K179" si="100">AVERAGE(J176,J177)</f>
        <v>2.6909999999999998</v>
      </c>
      <c r="L177" s="16">
        <f t="shared" ref="L177:L179" si="101">I177-I176</f>
        <v>0.5</v>
      </c>
      <c r="M177" s="19">
        <f t="shared" ref="M177:M179" si="102">L177*K177</f>
        <v>1.3454999999999999</v>
      </c>
      <c r="N177" s="20"/>
      <c r="O177" s="20"/>
      <c r="P177" s="20"/>
      <c r="Q177" s="22"/>
      <c r="R177" s="21"/>
    </row>
    <row r="178" spans="2:18" x14ac:dyDescent="0.2">
      <c r="B178" s="2">
        <v>13</v>
      </c>
      <c r="C178" s="3">
        <v>1.619</v>
      </c>
      <c r="D178" s="3"/>
      <c r="E178" s="19">
        <f t="shared" si="97"/>
        <v>1.2170000000000001</v>
      </c>
      <c r="F178" s="16">
        <f t="shared" si="98"/>
        <v>2</v>
      </c>
      <c r="G178" s="19">
        <f t="shared" si="99"/>
        <v>2.4340000000000002</v>
      </c>
      <c r="H178" s="16"/>
      <c r="I178" s="59">
        <f>I177+(J177-J178)*1.5</f>
        <v>6.3304999999999989</v>
      </c>
      <c r="J178" s="60">
        <v>-1.2</v>
      </c>
      <c r="K178" s="19">
        <f t="shared" si="100"/>
        <v>0.74349999999999994</v>
      </c>
      <c r="L178" s="16">
        <f t="shared" si="101"/>
        <v>5.8304999999999989</v>
      </c>
      <c r="M178" s="19">
        <f t="shared" si="102"/>
        <v>4.3349767499999992</v>
      </c>
      <c r="N178" s="23"/>
      <c r="O178" s="23"/>
      <c r="P178" s="23"/>
      <c r="Q178" s="22"/>
      <c r="R178" s="21"/>
    </row>
    <row r="179" spans="2:18" x14ac:dyDescent="0.2">
      <c r="B179" s="2">
        <v>14</v>
      </c>
      <c r="C179" s="3">
        <v>2.609</v>
      </c>
      <c r="D179" s="19" t="s">
        <v>21</v>
      </c>
      <c r="E179" s="19">
        <f t="shared" si="97"/>
        <v>2.1139999999999999</v>
      </c>
      <c r="F179" s="16">
        <f t="shared" si="98"/>
        <v>1</v>
      </c>
      <c r="G179" s="19">
        <f t="shared" si="99"/>
        <v>2.1139999999999999</v>
      </c>
      <c r="H179" s="16"/>
      <c r="I179" s="61">
        <f>I178+2</f>
        <v>8.3304999999999989</v>
      </c>
      <c r="J179" s="62">
        <f>J178</f>
        <v>-1.2</v>
      </c>
      <c r="K179" s="19">
        <f t="shared" si="100"/>
        <v>-1.2</v>
      </c>
      <c r="L179" s="16">
        <f t="shared" si="101"/>
        <v>2</v>
      </c>
      <c r="M179" s="19">
        <f t="shared" si="102"/>
        <v>-2.4</v>
      </c>
      <c r="N179" s="20"/>
      <c r="O179" s="20"/>
      <c r="P179" s="20"/>
      <c r="Q179" s="22"/>
      <c r="R179" s="21"/>
    </row>
    <row r="180" spans="2:18" x14ac:dyDescent="0.2">
      <c r="B180" s="2">
        <v>20</v>
      </c>
      <c r="C180" s="3">
        <v>2.633</v>
      </c>
      <c r="D180" s="3"/>
      <c r="E180" s="19">
        <f t="shared" si="97"/>
        <v>2.621</v>
      </c>
      <c r="F180" s="16">
        <f t="shared" si="98"/>
        <v>6</v>
      </c>
      <c r="G180" s="19">
        <f t="shared" si="99"/>
        <v>15.725999999999999</v>
      </c>
      <c r="H180" s="1"/>
      <c r="I180" s="59">
        <f>I179+2</f>
        <v>10.330499999999999</v>
      </c>
      <c r="J180" s="60">
        <f>J178</f>
        <v>-1.2</v>
      </c>
      <c r="K180" s="19">
        <f t="shared" ref="K180:K181" si="103">AVERAGE(J179,J180)</f>
        <v>-1.2</v>
      </c>
      <c r="L180" s="16">
        <f t="shared" ref="L180:L181" si="104">I180-I179</f>
        <v>2</v>
      </c>
      <c r="M180" s="19">
        <f t="shared" ref="M180:M181" si="105">L180*K180</f>
        <v>-2.4</v>
      </c>
      <c r="N180" s="23"/>
      <c r="O180" s="23"/>
      <c r="P180" s="23"/>
      <c r="Q180" s="22"/>
      <c r="R180" s="21"/>
    </row>
    <row r="181" spans="2:18" x14ac:dyDescent="0.2">
      <c r="B181" s="2">
        <v>25</v>
      </c>
      <c r="C181" s="19">
        <v>2.6379999999999999</v>
      </c>
      <c r="D181" s="43" t="s">
        <v>26</v>
      </c>
      <c r="E181" s="19">
        <f t="shared" si="97"/>
        <v>2.6355</v>
      </c>
      <c r="F181" s="16">
        <f t="shared" si="98"/>
        <v>5</v>
      </c>
      <c r="G181" s="19">
        <f t="shared" si="99"/>
        <v>13.1775</v>
      </c>
      <c r="H181" s="1"/>
      <c r="I181" s="59">
        <f>I180+(J181-J180)*1.5</f>
        <v>16.030499999999996</v>
      </c>
      <c r="J181" s="63">
        <v>2.6</v>
      </c>
      <c r="K181" s="19">
        <f t="shared" si="103"/>
        <v>0.70000000000000007</v>
      </c>
      <c r="L181" s="16">
        <f t="shared" si="104"/>
        <v>5.6999999999999975</v>
      </c>
      <c r="M181" s="19">
        <f t="shared" si="105"/>
        <v>3.9899999999999984</v>
      </c>
      <c r="N181" s="23"/>
      <c r="O181" s="23"/>
      <c r="P181" s="23"/>
      <c r="Q181" s="22"/>
      <c r="R181" s="21"/>
    </row>
    <row r="182" spans="2:18" x14ac:dyDescent="0.2">
      <c r="B182" s="2"/>
      <c r="C182" s="3"/>
      <c r="D182" s="3"/>
      <c r="E182" s="19"/>
      <c r="F182" s="16"/>
      <c r="G182" s="19"/>
      <c r="H182" s="16"/>
      <c r="I182" s="16"/>
      <c r="J182" s="19"/>
      <c r="K182" s="19"/>
      <c r="L182" s="16"/>
      <c r="M182" s="19"/>
      <c r="N182" s="20"/>
      <c r="O182" s="20"/>
      <c r="P182" s="20"/>
      <c r="Q182" s="22"/>
      <c r="R182" s="21"/>
    </row>
    <row r="183" spans="2:18" ht="15" x14ac:dyDescent="0.2">
      <c r="B183" s="1" t="s">
        <v>7</v>
      </c>
      <c r="C183" s="1"/>
      <c r="D183" s="151">
        <v>1</v>
      </c>
      <c r="E183" s="151"/>
      <c r="J183" s="13"/>
      <c r="K183" s="13"/>
      <c r="L183" s="13"/>
      <c r="M183" s="13"/>
      <c r="N183" s="14"/>
      <c r="O183" s="14"/>
      <c r="P183" s="14"/>
    </row>
    <row r="184" spans="2:18" x14ac:dyDescent="0.2">
      <c r="B184" s="2">
        <v>0</v>
      </c>
      <c r="C184" s="3">
        <v>3.294</v>
      </c>
      <c r="D184" s="3" t="s">
        <v>18</v>
      </c>
      <c r="E184" s="16"/>
      <c r="F184" s="16"/>
      <c r="G184" s="16"/>
      <c r="H184" s="16"/>
      <c r="I184" s="17"/>
      <c r="J184" s="18"/>
      <c r="K184" s="19"/>
      <c r="L184" s="16"/>
      <c r="M184" s="19"/>
      <c r="N184" s="20"/>
      <c r="O184" s="20"/>
      <c r="P184" s="20"/>
      <c r="R184" s="21"/>
    </row>
    <row r="185" spans="2:18" x14ac:dyDescent="0.2">
      <c r="B185" s="2">
        <v>2</v>
      </c>
      <c r="C185" s="3">
        <v>3.286</v>
      </c>
      <c r="D185" s="19" t="s">
        <v>20</v>
      </c>
      <c r="E185" s="19">
        <f>(C184+C185)/2</f>
        <v>3.29</v>
      </c>
      <c r="F185" s="16">
        <f>B185-B184</f>
        <v>2</v>
      </c>
      <c r="G185" s="19">
        <f>E185*F185</f>
        <v>6.58</v>
      </c>
      <c r="H185" s="16"/>
      <c r="I185" s="2"/>
      <c r="J185" s="2"/>
      <c r="K185" s="19"/>
      <c r="L185" s="16"/>
      <c r="M185" s="19"/>
      <c r="N185" s="20"/>
      <c r="O185" s="20"/>
      <c r="P185" s="20"/>
      <c r="Q185" s="22"/>
      <c r="R185" s="21"/>
    </row>
    <row r="186" spans="2:18" x14ac:dyDescent="0.2">
      <c r="B186" s="2">
        <v>3</v>
      </c>
      <c r="C186" s="3">
        <v>1.472</v>
      </c>
      <c r="D186" s="3"/>
      <c r="E186" s="19">
        <f t="shared" ref="E186:E195" si="106">(C185+C186)/2</f>
        <v>2.379</v>
      </c>
      <c r="F186" s="16">
        <f t="shared" ref="F186:F195" si="107">B186-B185</f>
        <v>1</v>
      </c>
      <c r="G186" s="19">
        <f t="shared" ref="G186:G195" si="108">E186*F186</f>
        <v>2.379</v>
      </c>
      <c r="H186" s="16"/>
      <c r="I186" s="2"/>
      <c r="J186" s="2"/>
      <c r="K186" s="19"/>
      <c r="L186" s="16"/>
      <c r="M186" s="19"/>
      <c r="N186" s="20"/>
      <c r="O186" s="20"/>
      <c r="P186" s="20"/>
      <c r="Q186" s="22"/>
      <c r="R186" s="21"/>
    </row>
    <row r="187" spans="2:18" x14ac:dyDescent="0.2">
      <c r="B187" s="2">
        <v>5</v>
      </c>
      <c r="C187" s="3">
        <v>0.50600000000000001</v>
      </c>
      <c r="D187" s="3"/>
      <c r="E187" s="19">
        <f t="shared" si="106"/>
        <v>0.98899999999999999</v>
      </c>
      <c r="F187" s="16">
        <f t="shared" si="107"/>
        <v>2</v>
      </c>
      <c r="G187" s="19">
        <f t="shared" si="108"/>
        <v>1.978</v>
      </c>
      <c r="H187" s="16"/>
      <c r="I187" s="2"/>
      <c r="J187" s="2"/>
      <c r="K187" s="19"/>
      <c r="L187" s="16"/>
      <c r="M187" s="19"/>
      <c r="N187" s="20"/>
      <c r="O187" s="20"/>
      <c r="P187" s="20"/>
      <c r="Q187" s="22"/>
      <c r="R187" s="21"/>
    </row>
    <row r="188" spans="2:18" x14ac:dyDescent="0.2">
      <c r="B188" s="2">
        <v>7</v>
      </c>
      <c r="C188" s="3">
        <v>9.0999999999999998E-2</v>
      </c>
      <c r="D188" s="3"/>
      <c r="E188" s="19">
        <f t="shared" si="106"/>
        <v>0.29849999999999999</v>
      </c>
      <c r="F188" s="16">
        <f t="shared" si="107"/>
        <v>2</v>
      </c>
      <c r="G188" s="19">
        <f t="shared" si="108"/>
        <v>0.59699999999999998</v>
      </c>
      <c r="H188" s="16"/>
      <c r="I188" s="2"/>
      <c r="J188" s="2"/>
      <c r="K188" s="19"/>
      <c r="L188" s="16"/>
      <c r="M188" s="19"/>
      <c r="N188" s="20"/>
      <c r="O188" s="20"/>
      <c r="P188" s="20"/>
      <c r="Q188" s="22"/>
      <c r="R188" s="21"/>
    </row>
    <row r="189" spans="2:18" x14ac:dyDescent="0.2">
      <c r="B189" s="2">
        <v>8</v>
      </c>
      <c r="C189" s="3">
        <v>-8.0000000000000002E-3</v>
      </c>
      <c r="D189" s="19" t="s">
        <v>23</v>
      </c>
      <c r="E189" s="19">
        <f t="shared" si="106"/>
        <v>4.1499999999999995E-2</v>
      </c>
      <c r="F189" s="16">
        <f t="shared" si="107"/>
        <v>1</v>
      </c>
      <c r="G189" s="19">
        <f t="shared" si="108"/>
        <v>4.1499999999999995E-2</v>
      </c>
      <c r="H189" s="16"/>
      <c r="I189" s="2"/>
      <c r="J189" s="2"/>
      <c r="K189" s="19"/>
      <c r="L189" s="16"/>
      <c r="M189" s="19"/>
      <c r="N189" s="20"/>
      <c r="O189" s="20"/>
      <c r="P189" s="20"/>
      <c r="Q189" s="22"/>
      <c r="R189" s="21"/>
    </row>
    <row r="190" spans="2:18" x14ac:dyDescent="0.2">
      <c r="B190" s="2">
        <v>9</v>
      </c>
      <c r="C190" s="3">
        <v>9.2999999999999999E-2</v>
      </c>
      <c r="D190" s="3"/>
      <c r="E190" s="19">
        <f t="shared" si="106"/>
        <v>4.2499999999999996E-2</v>
      </c>
      <c r="F190" s="16">
        <f t="shared" si="107"/>
        <v>1</v>
      </c>
      <c r="G190" s="19">
        <f t="shared" si="108"/>
        <v>4.2499999999999996E-2</v>
      </c>
      <c r="H190" s="16"/>
      <c r="I190" s="2">
        <v>0</v>
      </c>
      <c r="J190" s="3">
        <v>3.294</v>
      </c>
      <c r="K190" s="19"/>
      <c r="L190" s="16"/>
      <c r="M190" s="19"/>
      <c r="N190" s="20"/>
      <c r="O190" s="20"/>
      <c r="P190" s="20"/>
      <c r="Q190" s="22"/>
      <c r="R190" s="21"/>
    </row>
    <row r="191" spans="2:18" x14ac:dyDescent="0.2">
      <c r="B191" s="2">
        <v>11</v>
      </c>
      <c r="C191" s="3">
        <v>0.49199999999999999</v>
      </c>
      <c r="D191" s="3"/>
      <c r="E191" s="19">
        <f t="shared" si="106"/>
        <v>0.29249999999999998</v>
      </c>
      <c r="F191" s="16">
        <f t="shared" si="107"/>
        <v>2</v>
      </c>
      <c r="G191" s="19">
        <f t="shared" si="108"/>
        <v>0.58499999999999996</v>
      </c>
      <c r="H191" s="16"/>
      <c r="I191" s="59">
        <f>I190+(J190-J191)*1.5</f>
        <v>6.7409999999999997</v>
      </c>
      <c r="J191" s="60">
        <v>-1.2</v>
      </c>
      <c r="K191" s="19">
        <f t="shared" ref="K191:K195" si="109">AVERAGE(J190,J191)</f>
        <v>1.0470000000000002</v>
      </c>
      <c r="L191" s="16">
        <f t="shared" ref="L191:L195" si="110">I191-I190</f>
        <v>6.7409999999999997</v>
      </c>
      <c r="M191" s="19">
        <f t="shared" ref="M191:M195" si="111">L191*K191</f>
        <v>7.0578270000000005</v>
      </c>
      <c r="N191" s="20"/>
      <c r="O191" s="20"/>
      <c r="P191" s="20"/>
      <c r="Q191" s="22"/>
      <c r="R191" s="21"/>
    </row>
    <row r="192" spans="2:18" x14ac:dyDescent="0.2">
      <c r="B192" s="2">
        <v>13</v>
      </c>
      <c r="C192" s="3">
        <v>1.454</v>
      </c>
      <c r="D192" s="3"/>
      <c r="E192" s="19">
        <f t="shared" si="106"/>
        <v>0.97299999999999998</v>
      </c>
      <c r="F192" s="16">
        <f t="shared" si="107"/>
        <v>2</v>
      </c>
      <c r="G192" s="19">
        <f t="shared" si="108"/>
        <v>1.946</v>
      </c>
      <c r="H192" s="16"/>
      <c r="I192" s="61">
        <f>I191+2</f>
        <v>8.7409999999999997</v>
      </c>
      <c r="J192" s="62">
        <f>J191</f>
        <v>-1.2</v>
      </c>
      <c r="K192" s="19">
        <f t="shared" si="109"/>
        <v>-1.2</v>
      </c>
      <c r="L192" s="16">
        <f t="shared" si="110"/>
        <v>2</v>
      </c>
      <c r="M192" s="19">
        <f t="shared" si="111"/>
        <v>-2.4</v>
      </c>
      <c r="N192" s="23"/>
      <c r="O192" s="23"/>
      <c r="P192" s="23"/>
      <c r="Q192" s="22"/>
      <c r="R192" s="21"/>
    </row>
    <row r="193" spans="2:18" x14ac:dyDescent="0.2">
      <c r="B193" s="2">
        <v>14</v>
      </c>
      <c r="C193" s="3">
        <v>3.073</v>
      </c>
      <c r="D193" s="19" t="s">
        <v>21</v>
      </c>
      <c r="E193" s="19">
        <f t="shared" si="106"/>
        <v>2.2635000000000001</v>
      </c>
      <c r="F193" s="16">
        <f t="shared" si="107"/>
        <v>1</v>
      </c>
      <c r="G193" s="19">
        <f t="shared" si="108"/>
        <v>2.2635000000000001</v>
      </c>
      <c r="H193" s="16"/>
      <c r="I193" s="59">
        <f>I192+2</f>
        <v>10.741</v>
      </c>
      <c r="J193" s="60">
        <f>J191</f>
        <v>-1.2</v>
      </c>
      <c r="K193" s="19">
        <f t="shared" si="109"/>
        <v>-1.2</v>
      </c>
      <c r="L193" s="16">
        <f t="shared" si="110"/>
        <v>2</v>
      </c>
      <c r="M193" s="19">
        <f t="shared" si="111"/>
        <v>-2.4</v>
      </c>
      <c r="N193" s="20"/>
      <c r="O193" s="20"/>
      <c r="P193" s="20"/>
      <c r="Q193" s="22"/>
      <c r="R193" s="21"/>
    </row>
    <row r="194" spans="2:18" x14ac:dyDescent="0.2">
      <c r="B194" s="2">
        <v>20</v>
      </c>
      <c r="C194" s="3">
        <v>3.08</v>
      </c>
      <c r="D194" s="3"/>
      <c r="E194" s="19">
        <f t="shared" si="106"/>
        <v>3.0765000000000002</v>
      </c>
      <c r="F194" s="16">
        <f t="shared" si="107"/>
        <v>6</v>
      </c>
      <c r="G194" s="19">
        <f t="shared" si="108"/>
        <v>18.459000000000003</v>
      </c>
      <c r="H194" s="1"/>
      <c r="I194" s="59">
        <f>I193+(J194-J193)*1.5</f>
        <v>17.190999999999999</v>
      </c>
      <c r="J194" s="63">
        <v>3.1</v>
      </c>
      <c r="K194" s="19">
        <f t="shared" si="109"/>
        <v>0.95000000000000007</v>
      </c>
      <c r="L194" s="16">
        <f t="shared" si="110"/>
        <v>6.4499999999999993</v>
      </c>
      <c r="M194" s="19">
        <f t="shared" si="111"/>
        <v>6.1274999999999995</v>
      </c>
      <c r="N194" s="23"/>
      <c r="O194" s="23"/>
      <c r="P194" s="23"/>
      <c r="Q194" s="22"/>
      <c r="R194" s="21"/>
    </row>
    <row r="195" spans="2:18" x14ac:dyDescent="0.2">
      <c r="B195" s="2">
        <v>25</v>
      </c>
      <c r="C195" s="3">
        <v>3.085</v>
      </c>
      <c r="D195" s="43" t="s">
        <v>26</v>
      </c>
      <c r="E195" s="19">
        <f t="shared" si="106"/>
        <v>3.0825</v>
      </c>
      <c r="F195" s="16">
        <f t="shared" si="107"/>
        <v>5</v>
      </c>
      <c r="G195" s="19">
        <f t="shared" si="108"/>
        <v>15.4125</v>
      </c>
      <c r="H195" s="1"/>
      <c r="I195" s="2">
        <v>20</v>
      </c>
      <c r="J195" s="3">
        <v>3.08</v>
      </c>
      <c r="K195" s="19">
        <f t="shared" si="109"/>
        <v>3.09</v>
      </c>
      <c r="L195" s="16">
        <f t="shared" si="110"/>
        <v>2.8090000000000011</v>
      </c>
      <c r="M195" s="19">
        <f t="shared" si="111"/>
        <v>8.6798100000000034</v>
      </c>
      <c r="N195" s="23"/>
      <c r="O195" s="23"/>
      <c r="P195" s="23"/>
      <c r="Q195" s="22"/>
      <c r="R195" s="21"/>
    </row>
    <row r="196" spans="2:18" ht="15" x14ac:dyDescent="0.2">
      <c r="B196" s="1" t="s">
        <v>7</v>
      </c>
      <c r="C196" s="1"/>
      <c r="D196" s="151">
        <v>1.1000000000000001</v>
      </c>
      <c r="E196" s="151"/>
      <c r="J196" s="13"/>
      <c r="K196" s="13"/>
      <c r="L196" s="13"/>
      <c r="M196" s="13"/>
      <c r="N196" s="14"/>
      <c r="O196" s="14"/>
      <c r="P196" s="14"/>
    </row>
    <row r="197" spans="2:18" x14ac:dyDescent="0.2">
      <c r="B197" s="2">
        <v>0</v>
      </c>
      <c r="C197" s="3">
        <v>2.9889999999999999</v>
      </c>
      <c r="D197" s="3" t="s">
        <v>27</v>
      </c>
      <c r="E197" s="16"/>
      <c r="F197" s="16"/>
      <c r="G197" s="16"/>
      <c r="H197" s="16"/>
      <c r="I197" s="17"/>
      <c r="J197" s="18"/>
      <c r="K197" s="19"/>
      <c r="L197" s="16"/>
      <c r="M197" s="19"/>
      <c r="N197" s="20"/>
      <c r="O197" s="20"/>
      <c r="P197" s="20"/>
      <c r="R197" s="21"/>
    </row>
    <row r="198" spans="2:18" x14ac:dyDescent="0.2">
      <c r="B198" s="2">
        <v>5</v>
      </c>
      <c r="C198" s="3">
        <v>2.9780000000000002</v>
      </c>
      <c r="D198" s="3"/>
      <c r="E198" s="19">
        <f>(C197+C198)/2</f>
        <v>2.9835000000000003</v>
      </c>
      <c r="F198" s="16">
        <f>B198-B197</f>
        <v>5</v>
      </c>
      <c r="G198" s="19">
        <f>E198*F198</f>
        <v>14.9175</v>
      </c>
      <c r="H198" s="16"/>
      <c r="I198" s="2"/>
      <c r="J198" s="2"/>
      <c r="K198" s="19"/>
      <c r="L198" s="16"/>
      <c r="M198" s="19"/>
      <c r="N198" s="20"/>
      <c r="O198" s="20"/>
      <c r="P198" s="20"/>
      <c r="Q198" s="22"/>
      <c r="R198" s="21"/>
    </row>
    <row r="199" spans="2:18" x14ac:dyDescent="0.2">
      <c r="B199" s="2">
        <v>10</v>
      </c>
      <c r="C199" s="3">
        <v>2.9689999999999999</v>
      </c>
      <c r="D199" s="19" t="s">
        <v>20</v>
      </c>
      <c r="E199" s="19">
        <f t="shared" ref="E199:E209" si="112">(C198+C199)/2</f>
        <v>2.9735</v>
      </c>
      <c r="F199" s="16">
        <f t="shared" ref="F199:F209" si="113">B199-B198</f>
        <v>5</v>
      </c>
      <c r="G199" s="19">
        <f t="shared" ref="G199:G209" si="114">E199*F199</f>
        <v>14.8675</v>
      </c>
      <c r="H199" s="16"/>
      <c r="I199" s="2"/>
      <c r="J199" s="2"/>
      <c r="K199" s="19"/>
      <c r="L199" s="16"/>
      <c r="M199" s="19"/>
      <c r="N199" s="20"/>
      <c r="O199" s="20"/>
      <c r="P199" s="20"/>
      <c r="Q199" s="22"/>
      <c r="R199" s="21"/>
    </row>
    <row r="200" spans="2:18" x14ac:dyDescent="0.2">
      <c r="B200" s="2">
        <v>11</v>
      </c>
      <c r="C200" s="3">
        <v>1.6559999999999999</v>
      </c>
      <c r="D200" s="3"/>
      <c r="E200" s="19">
        <f t="shared" si="112"/>
        <v>2.3125</v>
      </c>
      <c r="F200" s="16">
        <f t="shared" si="113"/>
        <v>1</v>
      </c>
      <c r="G200" s="19">
        <f t="shared" si="114"/>
        <v>2.3125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13</v>
      </c>
      <c r="C201" s="3">
        <v>0.73799999999999999</v>
      </c>
      <c r="D201" s="3"/>
      <c r="E201" s="19">
        <f t="shared" si="112"/>
        <v>1.1970000000000001</v>
      </c>
      <c r="F201" s="16">
        <f t="shared" si="113"/>
        <v>2</v>
      </c>
      <c r="G201" s="19">
        <f t="shared" si="114"/>
        <v>2.3940000000000001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15</v>
      </c>
      <c r="C202" s="3">
        <v>0.25900000000000001</v>
      </c>
      <c r="D202" s="3"/>
      <c r="E202" s="19">
        <f t="shared" si="112"/>
        <v>0.4985</v>
      </c>
      <c r="F202" s="16">
        <f t="shared" si="113"/>
        <v>2</v>
      </c>
      <c r="G202" s="19">
        <f t="shared" si="114"/>
        <v>0.997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16</v>
      </c>
      <c r="C203" s="3">
        <v>0.156</v>
      </c>
      <c r="D203" s="19" t="s">
        <v>23</v>
      </c>
      <c r="E203" s="19">
        <f t="shared" si="112"/>
        <v>0.20750000000000002</v>
      </c>
      <c r="F203" s="16">
        <f t="shared" si="113"/>
        <v>1</v>
      </c>
      <c r="G203" s="19">
        <f t="shared" si="114"/>
        <v>0.20750000000000002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17</v>
      </c>
      <c r="C204" s="3">
        <v>0.25700000000000001</v>
      </c>
      <c r="D204" s="3"/>
      <c r="E204" s="19">
        <f t="shared" si="112"/>
        <v>0.20650000000000002</v>
      </c>
      <c r="F204" s="16">
        <f t="shared" si="113"/>
        <v>1</v>
      </c>
      <c r="G204" s="19">
        <f t="shared" si="114"/>
        <v>0.20650000000000002</v>
      </c>
      <c r="H204" s="16"/>
      <c r="I204" s="2">
        <v>0</v>
      </c>
      <c r="J204" s="3">
        <v>2.9889999999999999</v>
      </c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19</v>
      </c>
      <c r="C205" s="3">
        <v>0.71699999999999997</v>
      </c>
      <c r="D205" s="3"/>
      <c r="E205" s="19">
        <f t="shared" si="112"/>
        <v>0.48699999999999999</v>
      </c>
      <c r="F205" s="16">
        <f t="shared" si="113"/>
        <v>2</v>
      </c>
      <c r="G205" s="19">
        <f t="shared" si="114"/>
        <v>0.97399999999999998</v>
      </c>
      <c r="H205" s="16"/>
      <c r="I205" s="2">
        <v>5</v>
      </c>
      <c r="J205" s="3">
        <v>2.9780000000000002</v>
      </c>
      <c r="K205" s="19">
        <f t="shared" ref="K205:K209" si="115">AVERAGE(J204,J205)</f>
        <v>2.9835000000000003</v>
      </c>
      <c r="L205" s="16">
        <f t="shared" ref="L205:L209" si="116">I205-I204</f>
        <v>5</v>
      </c>
      <c r="M205" s="19">
        <f t="shared" ref="M205:M209" si="117">L205*K205</f>
        <v>14.9175</v>
      </c>
      <c r="N205" s="23"/>
      <c r="O205" s="23"/>
      <c r="P205" s="23"/>
      <c r="Q205" s="22"/>
      <c r="R205" s="21"/>
    </row>
    <row r="206" spans="2:18" x14ac:dyDescent="0.2">
      <c r="B206" s="2">
        <v>21</v>
      </c>
      <c r="C206" s="3">
        <v>1.6910000000000001</v>
      </c>
      <c r="D206" s="3"/>
      <c r="E206" s="19">
        <f t="shared" si="112"/>
        <v>1.204</v>
      </c>
      <c r="F206" s="16">
        <f t="shared" si="113"/>
        <v>2</v>
      </c>
      <c r="G206" s="19">
        <f t="shared" si="114"/>
        <v>2.4079999999999999</v>
      </c>
      <c r="H206" s="16"/>
      <c r="I206" s="2">
        <v>8</v>
      </c>
      <c r="J206" s="3">
        <v>2.9689999999999999</v>
      </c>
      <c r="K206" s="19">
        <f t="shared" si="115"/>
        <v>2.9735</v>
      </c>
      <c r="L206" s="16">
        <f t="shared" si="116"/>
        <v>3</v>
      </c>
      <c r="M206" s="19">
        <f t="shared" si="117"/>
        <v>8.9205000000000005</v>
      </c>
      <c r="N206" s="20"/>
      <c r="O206" s="20"/>
      <c r="P206" s="20"/>
      <c r="Q206" s="22"/>
      <c r="R206" s="21"/>
    </row>
    <row r="207" spans="2:18" x14ac:dyDescent="0.2">
      <c r="B207" s="2">
        <v>22</v>
      </c>
      <c r="C207" s="3">
        <v>2.8660000000000001</v>
      </c>
      <c r="D207" s="19" t="s">
        <v>21</v>
      </c>
      <c r="E207" s="19">
        <f t="shared" si="112"/>
        <v>2.2785000000000002</v>
      </c>
      <c r="F207" s="16">
        <f t="shared" si="113"/>
        <v>1</v>
      </c>
      <c r="G207" s="19">
        <f t="shared" si="114"/>
        <v>2.2785000000000002</v>
      </c>
      <c r="H207" s="1"/>
      <c r="I207" s="59">
        <f>I206+(J206-J207)*1.5</f>
        <v>14.253499999999999</v>
      </c>
      <c r="J207" s="60">
        <v>-1.2</v>
      </c>
      <c r="K207" s="19">
        <f t="shared" si="115"/>
        <v>0.88449999999999995</v>
      </c>
      <c r="L207" s="16">
        <f t="shared" si="116"/>
        <v>6.2534999999999989</v>
      </c>
      <c r="M207" s="19">
        <f t="shared" si="117"/>
        <v>5.5312207499999984</v>
      </c>
      <c r="N207" s="23"/>
      <c r="O207" s="23"/>
      <c r="P207" s="23"/>
      <c r="Q207" s="22"/>
      <c r="R207" s="21"/>
    </row>
    <row r="208" spans="2:18" x14ac:dyDescent="0.2">
      <c r="B208" s="2">
        <v>27</v>
      </c>
      <c r="C208" s="3">
        <v>2.8780000000000001</v>
      </c>
      <c r="D208" s="3"/>
      <c r="E208" s="19">
        <f t="shared" si="112"/>
        <v>2.8719999999999999</v>
      </c>
      <c r="F208" s="16">
        <f t="shared" si="113"/>
        <v>5</v>
      </c>
      <c r="G208" s="19">
        <f t="shared" si="114"/>
        <v>14.36</v>
      </c>
      <c r="H208" s="1"/>
      <c r="I208" s="61">
        <f>I207+2</f>
        <v>16.253499999999999</v>
      </c>
      <c r="J208" s="62">
        <f>J207</f>
        <v>-1.2</v>
      </c>
      <c r="K208" s="19">
        <f t="shared" si="115"/>
        <v>-1.2</v>
      </c>
      <c r="L208" s="16">
        <f t="shared" si="116"/>
        <v>2</v>
      </c>
      <c r="M208" s="19">
        <f t="shared" si="117"/>
        <v>-2.4</v>
      </c>
      <c r="N208" s="23"/>
      <c r="O208" s="23"/>
      <c r="P208" s="23"/>
      <c r="Q208" s="22"/>
      <c r="R208" s="21"/>
    </row>
    <row r="209" spans="2:18" x14ac:dyDescent="0.2">
      <c r="B209" s="2">
        <v>32</v>
      </c>
      <c r="C209" s="3">
        <v>2.8889999999999998</v>
      </c>
      <c r="D209" s="43" t="s">
        <v>26</v>
      </c>
      <c r="E209" s="19">
        <f t="shared" si="112"/>
        <v>2.8834999999999997</v>
      </c>
      <c r="F209" s="16">
        <f t="shared" si="113"/>
        <v>5</v>
      </c>
      <c r="G209" s="19">
        <f t="shared" si="114"/>
        <v>14.417499999999999</v>
      </c>
      <c r="H209" s="1"/>
      <c r="I209" s="59">
        <f>I208+2</f>
        <v>18.253499999999999</v>
      </c>
      <c r="J209" s="60">
        <f>J207</f>
        <v>-1.2</v>
      </c>
      <c r="K209" s="19">
        <f t="shared" si="115"/>
        <v>-1.2</v>
      </c>
      <c r="L209" s="16">
        <f t="shared" si="116"/>
        <v>2</v>
      </c>
      <c r="M209" s="19">
        <f t="shared" si="117"/>
        <v>-2.4</v>
      </c>
      <c r="N209" s="20"/>
      <c r="O209" s="20"/>
      <c r="P209" s="20"/>
      <c r="R209" s="21"/>
    </row>
    <row r="210" spans="2:18" ht="15" x14ac:dyDescent="0.2">
      <c r="B210" s="13"/>
      <c r="C210" s="29"/>
      <c r="D210" s="29"/>
      <c r="E210" s="13"/>
      <c r="F210" s="16"/>
      <c r="G210" s="19"/>
      <c r="H210" s="150" t="s">
        <v>10</v>
      </c>
      <c r="I210" s="150"/>
      <c r="J210" s="16" t="e">
        <f>#REF!</f>
        <v>#REF!</v>
      </c>
      <c r="K210" s="19" t="s">
        <v>11</v>
      </c>
      <c r="L210" s="16" t="e">
        <f>#REF!</f>
        <v>#REF!</v>
      </c>
      <c r="M210" s="64">
        <v>15</v>
      </c>
      <c r="N210" s="23"/>
      <c r="O210" s="14"/>
      <c r="P210" s="14"/>
    </row>
    <row r="211" spans="2:18" ht="15" x14ac:dyDescent="0.2">
      <c r="B211" s="1" t="s">
        <v>7</v>
      </c>
      <c r="C211" s="1"/>
      <c r="D211" s="151">
        <v>1.3</v>
      </c>
      <c r="E211" s="151"/>
      <c r="J211" s="13"/>
      <c r="K211" s="13"/>
      <c r="L211" s="13"/>
      <c r="M211" s="13"/>
      <c r="N211" s="14"/>
      <c r="O211" s="14"/>
      <c r="P211" s="14"/>
    </row>
    <row r="212" spans="2:18" x14ac:dyDescent="0.2">
      <c r="B212" s="147" t="s">
        <v>8</v>
      </c>
      <c r="C212" s="147"/>
      <c r="D212" s="147"/>
      <c r="E212" s="147"/>
      <c r="F212" s="147"/>
      <c r="G212" s="147"/>
      <c r="H212" s="5" t="s">
        <v>5</v>
      </c>
      <c r="I212" s="147" t="s">
        <v>9</v>
      </c>
      <c r="J212" s="147"/>
      <c r="K212" s="147"/>
      <c r="L212" s="147"/>
      <c r="M212" s="147"/>
      <c r="N212" s="15"/>
      <c r="O212" s="15"/>
      <c r="P212" s="20">
        <f>I224-I222</f>
        <v>8.7740000000000009</v>
      </c>
    </row>
    <row r="213" spans="2:18" x14ac:dyDescent="0.2">
      <c r="B213" s="2">
        <v>0</v>
      </c>
      <c r="C213" s="3">
        <v>3.3370000000000002</v>
      </c>
      <c r="D213" s="43" t="s">
        <v>26</v>
      </c>
      <c r="E213" s="16"/>
      <c r="F213" s="16"/>
      <c r="G213" s="16"/>
      <c r="H213" s="16"/>
      <c r="I213" s="17"/>
      <c r="J213" s="18"/>
      <c r="K213" s="19"/>
      <c r="L213" s="16"/>
      <c r="M213" s="19"/>
      <c r="N213" s="20"/>
      <c r="O213" s="20"/>
      <c r="P213" s="20"/>
      <c r="R213" s="21"/>
    </row>
    <row r="214" spans="2:18" x14ac:dyDescent="0.2">
      <c r="B214" s="2">
        <v>5</v>
      </c>
      <c r="C214" s="3">
        <v>3.3250000000000002</v>
      </c>
      <c r="D214" s="3"/>
      <c r="E214" s="19">
        <f>(C213+C214)/2</f>
        <v>3.3310000000000004</v>
      </c>
      <c r="F214" s="16">
        <f>B214-B213</f>
        <v>5</v>
      </c>
      <c r="G214" s="19">
        <f>E214*F214</f>
        <v>16.655000000000001</v>
      </c>
      <c r="H214" s="16"/>
      <c r="I214" s="2"/>
      <c r="J214" s="2"/>
      <c r="K214" s="19"/>
      <c r="L214" s="16"/>
      <c r="M214" s="19"/>
      <c r="N214" s="20"/>
      <c r="O214" s="20"/>
      <c r="P214" s="20"/>
      <c r="Q214" s="22"/>
      <c r="R214" s="21"/>
    </row>
    <row r="215" spans="2:18" x14ac:dyDescent="0.2">
      <c r="B215" s="2">
        <v>10</v>
      </c>
      <c r="C215" s="3">
        <v>3.3159999999999998</v>
      </c>
      <c r="D215" s="19" t="s">
        <v>20</v>
      </c>
      <c r="E215" s="19">
        <f t="shared" ref="E215:E225" si="118">(C214+C215)/2</f>
        <v>3.3205</v>
      </c>
      <c r="F215" s="16">
        <f t="shared" ref="F215:F225" si="119">B215-B214</f>
        <v>5</v>
      </c>
      <c r="G215" s="19">
        <f t="shared" ref="G215:G225" si="120">E215*F215</f>
        <v>16.602499999999999</v>
      </c>
      <c r="H215" s="16"/>
      <c r="I215" s="2"/>
      <c r="J215" s="2"/>
      <c r="K215" s="19"/>
      <c r="L215" s="16"/>
      <c r="M215" s="19"/>
      <c r="N215" s="20"/>
      <c r="O215" s="20"/>
      <c r="P215" s="20"/>
      <c r="Q215" s="22"/>
      <c r="R215" s="21"/>
    </row>
    <row r="216" spans="2:18" x14ac:dyDescent="0.2">
      <c r="B216" s="2">
        <v>11</v>
      </c>
      <c r="C216" s="3">
        <v>2.137</v>
      </c>
      <c r="D216" s="3"/>
      <c r="E216" s="19">
        <f t="shared" si="118"/>
        <v>2.7264999999999997</v>
      </c>
      <c r="F216" s="16">
        <f t="shared" si="119"/>
        <v>1</v>
      </c>
      <c r="G216" s="19">
        <f t="shared" si="120"/>
        <v>2.7264999999999997</v>
      </c>
      <c r="H216" s="16"/>
      <c r="I216" s="2"/>
      <c r="J216" s="2"/>
      <c r="K216" s="19"/>
      <c r="L216" s="16"/>
      <c r="M216" s="19"/>
      <c r="N216" s="20"/>
      <c r="O216" s="20"/>
      <c r="P216" s="20"/>
      <c r="Q216" s="22"/>
      <c r="R216" s="21"/>
    </row>
    <row r="217" spans="2:18" x14ac:dyDescent="0.2">
      <c r="B217" s="2">
        <v>13</v>
      </c>
      <c r="C217" s="3">
        <v>1.1339999999999999</v>
      </c>
      <c r="D217" s="3"/>
      <c r="E217" s="19">
        <f t="shared" si="118"/>
        <v>1.6355</v>
      </c>
      <c r="F217" s="16">
        <f t="shared" si="119"/>
        <v>2</v>
      </c>
      <c r="G217" s="19">
        <f t="shared" si="120"/>
        <v>3.2709999999999999</v>
      </c>
      <c r="H217" s="16"/>
      <c r="I217" s="2"/>
      <c r="J217" s="2"/>
      <c r="K217" s="19"/>
      <c r="L217" s="16"/>
      <c r="M217" s="19"/>
      <c r="N217" s="20"/>
      <c r="O217" s="20"/>
      <c r="P217" s="20"/>
      <c r="Q217" s="22"/>
      <c r="R217" s="21"/>
    </row>
    <row r="218" spans="2:18" x14ac:dyDescent="0.2">
      <c r="B218" s="2">
        <v>15</v>
      </c>
      <c r="C218" s="3">
        <v>0.32</v>
      </c>
      <c r="D218" s="3"/>
      <c r="E218" s="19">
        <f t="shared" si="118"/>
        <v>0.72699999999999998</v>
      </c>
      <c r="F218" s="16">
        <f t="shared" si="119"/>
        <v>2</v>
      </c>
      <c r="G218" s="19">
        <f t="shared" si="120"/>
        <v>1.454</v>
      </c>
      <c r="H218" s="16"/>
      <c r="I218" s="2"/>
      <c r="J218" s="2"/>
      <c r="K218" s="19"/>
      <c r="L218" s="16"/>
      <c r="M218" s="19"/>
      <c r="N218" s="20"/>
      <c r="O218" s="20"/>
      <c r="P218" s="20"/>
      <c r="Q218" s="22"/>
      <c r="R218" s="21"/>
    </row>
    <row r="219" spans="2:18" x14ac:dyDescent="0.2">
      <c r="B219" s="2">
        <v>17</v>
      </c>
      <c r="C219" s="3">
        <v>0.216</v>
      </c>
      <c r="D219" s="19" t="s">
        <v>23</v>
      </c>
      <c r="E219" s="19">
        <f t="shared" si="118"/>
        <v>0.26800000000000002</v>
      </c>
      <c r="F219" s="16">
        <f t="shared" si="119"/>
        <v>2</v>
      </c>
      <c r="G219" s="19">
        <f t="shared" si="120"/>
        <v>0.53600000000000003</v>
      </c>
      <c r="H219" s="16"/>
      <c r="I219" s="2"/>
      <c r="J219" s="2"/>
      <c r="K219" s="19"/>
      <c r="L219" s="16"/>
      <c r="M219" s="19"/>
      <c r="N219" s="20"/>
      <c r="O219" s="20"/>
      <c r="P219" s="20"/>
      <c r="Q219" s="22"/>
      <c r="R219" s="21"/>
    </row>
    <row r="220" spans="2:18" x14ac:dyDescent="0.2">
      <c r="B220" s="2">
        <v>19</v>
      </c>
      <c r="C220" s="3">
        <v>0.317</v>
      </c>
      <c r="D220" s="3"/>
      <c r="E220" s="19">
        <f t="shared" si="118"/>
        <v>0.26650000000000001</v>
      </c>
      <c r="F220" s="16">
        <f t="shared" si="119"/>
        <v>2</v>
      </c>
      <c r="G220" s="19">
        <f t="shared" si="120"/>
        <v>0.53300000000000003</v>
      </c>
      <c r="H220" s="16"/>
      <c r="I220" s="2">
        <v>0</v>
      </c>
      <c r="J220" s="3">
        <v>3.3370000000000002</v>
      </c>
      <c r="K220" s="19"/>
      <c r="L220" s="16"/>
      <c r="M220" s="19"/>
      <c r="N220" s="20"/>
      <c r="O220" s="20"/>
      <c r="P220" s="20"/>
      <c r="Q220" s="22"/>
      <c r="R220" s="21"/>
    </row>
    <row r="221" spans="2:18" x14ac:dyDescent="0.2">
      <c r="B221" s="2">
        <v>21</v>
      </c>
      <c r="C221" s="3">
        <v>1.036</v>
      </c>
      <c r="D221" s="3"/>
      <c r="E221" s="19">
        <f t="shared" si="118"/>
        <v>0.67649999999999999</v>
      </c>
      <c r="F221" s="16">
        <f t="shared" si="119"/>
        <v>2</v>
      </c>
      <c r="G221" s="19">
        <f t="shared" si="120"/>
        <v>1.353</v>
      </c>
      <c r="H221" s="16"/>
      <c r="I221" s="2">
        <v>5</v>
      </c>
      <c r="J221" s="3">
        <v>3.3250000000000002</v>
      </c>
      <c r="K221" s="19">
        <f t="shared" ref="K221:K225" si="121">AVERAGE(J220,J221)</f>
        <v>3.3310000000000004</v>
      </c>
      <c r="L221" s="16">
        <f t="shared" ref="L221:L225" si="122">I221-I220</f>
        <v>5</v>
      </c>
      <c r="M221" s="19">
        <f t="shared" ref="M221:M225" si="123">L221*K221</f>
        <v>16.655000000000001</v>
      </c>
      <c r="N221" s="23"/>
      <c r="O221" s="23"/>
      <c r="P221" s="23"/>
      <c r="Q221" s="22"/>
      <c r="R221" s="21"/>
    </row>
    <row r="222" spans="2:18" x14ac:dyDescent="0.2">
      <c r="B222" s="2">
        <v>23</v>
      </c>
      <c r="C222" s="3">
        <v>2.0310000000000001</v>
      </c>
      <c r="D222" s="3"/>
      <c r="E222" s="19">
        <f t="shared" si="118"/>
        <v>1.5335000000000001</v>
      </c>
      <c r="F222" s="16">
        <f t="shared" si="119"/>
        <v>2</v>
      </c>
      <c r="G222" s="19">
        <f t="shared" si="120"/>
        <v>3.0670000000000002</v>
      </c>
      <c r="H222" s="16"/>
      <c r="I222" s="2">
        <v>8.5</v>
      </c>
      <c r="J222" s="3">
        <v>3.3159999999999998</v>
      </c>
      <c r="K222" s="19">
        <f t="shared" si="121"/>
        <v>3.3205</v>
      </c>
      <c r="L222" s="16">
        <f t="shared" si="122"/>
        <v>3.5</v>
      </c>
      <c r="M222" s="19">
        <f t="shared" si="123"/>
        <v>11.62175</v>
      </c>
      <c r="N222" s="20"/>
      <c r="O222" s="20"/>
      <c r="P222" s="20"/>
      <c r="Q222" s="22"/>
      <c r="R222" s="21"/>
    </row>
    <row r="223" spans="2:18" x14ac:dyDescent="0.2">
      <c r="B223" s="2">
        <v>24</v>
      </c>
      <c r="C223" s="3">
        <v>3.3959999999999999</v>
      </c>
      <c r="D223" s="19" t="s">
        <v>21</v>
      </c>
      <c r="E223" s="19">
        <f t="shared" si="118"/>
        <v>2.7134999999999998</v>
      </c>
      <c r="F223" s="16">
        <f t="shared" si="119"/>
        <v>1</v>
      </c>
      <c r="G223" s="19">
        <f t="shared" si="120"/>
        <v>2.7134999999999998</v>
      </c>
      <c r="H223" s="1"/>
      <c r="I223" s="59">
        <f>I222+(J222-J223)*1.5</f>
        <v>15.274000000000001</v>
      </c>
      <c r="J223" s="60">
        <v>-1.2</v>
      </c>
      <c r="K223" s="19">
        <f t="shared" si="121"/>
        <v>1.0579999999999998</v>
      </c>
      <c r="L223" s="16">
        <f t="shared" si="122"/>
        <v>6.7740000000000009</v>
      </c>
      <c r="M223" s="19">
        <f t="shared" si="123"/>
        <v>7.1668919999999998</v>
      </c>
      <c r="N223" s="23"/>
      <c r="O223" s="23"/>
      <c r="P223" s="23"/>
      <c r="Q223" s="22"/>
      <c r="R223" s="21"/>
    </row>
    <row r="224" spans="2:18" x14ac:dyDescent="0.2">
      <c r="B224" s="2">
        <v>30</v>
      </c>
      <c r="C224" s="3">
        <v>3.4049999999999998</v>
      </c>
      <c r="D224" s="3"/>
      <c r="E224" s="19">
        <f t="shared" si="118"/>
        <v>3.4005000000000001</v>
      </c>
      <c r="F224" s="16">
        <f t="shared" si="119"/>
        <v>6</v>
      </c>
      <c r="G224" s="19">
        <f t="shared" si="120"/>
        <v>20.402999999999999</v>
      </c>
      <c r="H224" s="1"/>
      <c r="I224" s="61">
        <f>I223+2</f>
        <v>17.274000000000001</v>
      </c>
      <c r="J224" s="62">
        <f>J223</f>
        <v>-1.2</v>
      </c>
      <c r="K224" s="19">
        <f t="shared" si="121"/>
        <v>-1.2</v>
      </c>
      <c r="L224" s="16">
        <f t="shared" si="122"/>
        <v>2</v>
      </c>
      <c r="M224" s="19">
        <f t="shared" si="123"/>
        <v>-2.4</v>
      </c>
      <c r="N224" s="23"/>
      <c r="O224" s="23"/>
      <c r="P224" s="23"/>
      <c r="Q224" s="22"/>
      <c r="R224" s="21"/>
    </row>
    <row r="225" spans="2:18" x14ac:dyDescent="0.2">
      <c r="B225" s="2">
        <v>35</v>
      </c>
      <c r="C225" s="3">
        <v>3.41</v>
      </c>
      <c r="D225" s="3" t="s">
        <v>27</v>
      </c>
      <c r="E225" s="19">
        <f t="shared" si="118"/>
        <v>3.4074999999999998</v>
      </c>
      <c r="F225" s="16">
        <f t="shared" si="119"/>
        <v>5</v>
      </c>
      <c r="G225" s="19">
        <f t="shared" si="120"/>
        <v>17.037499999999998</v>
      </c>
      <c r="H225" s="1"/>
      <c r="I225" s="59">
        <f>I224+2</f>
        <v>19.274000000000001</v>
      </c>
      <c r="J225" s="60">
        <f>J223</f>
        <v>-1.2</v>
      </c>
      <c r="K225" s="19">
        <f t="shared" si="121"/>
        <v>-1.2</v>
      </c>
      <c r="L225" s="16">
        <f t="shared" si="122"/>
        <v>2</v>
      </c>
      <c r="M225" s="19">
        <f t="shared" si="123"/>
        <v>-2.4</v>
      </c>
      <c r="N225" s="20"/>
      <c r="O225" s="20"/>
      <c r="P225" s="20"/>
      <c r="R225" s="21"/>
    </row>
    <row r="226" spans="2:18" x14ac:dyDescent="0.2">
      <c r="B226" s="17"/>
      <c r="C226" s="43"/>
      <c r="D226" s="43"/>
      <c r="E226" s="19"/>
      <c r="F226" s="16"/>
      <c r="G226" s="19"/>
      <c r="I226" s="18"/>
      <c r="J226" s="3"/>
      <c r="K226" s="19"/>
      <c r="L226" s="16"/>
      <c r="M226" s="19"/>
      <c r="N226" s="20"/>
      <c r="O226" s="20"/>
      <c r="P226" s="20"/>
      <c r="R226" s="21"/>
    </row>
    <row r="227" spans="2:18" ht="15" x14ac:dyDescent="0.2">
      <c r="B227" s="1" t="s">
        <v>7</v>
      </c>
      <c r="C227" s="1"/>
      <c r="D227" s="151">
        <v>1.4</v>
      </c>
      <c r="E227" s="151"/>
      <c r="J227" s="13"/>
      <c r="K227" s="13"/>
      <c r="L227" s="13"/>
      <c r="M227" s="13"/>
      <c r="N227" s="14"/>
      <c r="O227" s="14"/>
      <c r="P227" s="14"/>
    </row>
    <row r="228" spans="2:18" x14ac:dyDescent="0.2">
      <c r="B228" s="147" t="s">
        <v>8</v>
      </c>
      <c r="C228" s="147"/>
      <c r="D228" s="147"/>
      <c r="E228" s="147"/>
      <c r="F228" s="147"/>
      <c r="G228" s="147"/>
      <c r="H228" s="5" t="s">
        <v>5</v>
      </c>
      <c r="I228" s="147" t="s">
        <v>9</v>
      </c>
      <c r="J228" s="147"/>
      <c r="K228" s="147"/>
      <c r="L228" s="147"/>
      <c r="M228" s="147"/>
      <c r="N228" s="15"/>
      <c r="O228" s="15"/>
      <c r="P228" s="20">
        <f>I240-I238</f>
        <v>7.9699999999999989</v>
      </c>
    </row>
    <row r="229" spans="2:18" x14ac:dyDescent="0.2">
      <c r="B229" s="2">
        <v>0</v>
      </c>
      <c r="C229" s="3">
        <v>2.944</v>
      </c>
      <c r="D229" s="3" t="s">
        <v>28</v>
      </c>
      <c r="E229" s="16"/>
      <c r="F229" s="16"/>
      <c r="G229" s="16"/>
      <c r="H229" s="16"/>
      <c r="I229" s="17"/>
      <c r="J229" s="18"/>
      <c r="K229" s="19"/>
      <c r="L229" s="16"/>
      <c r="M229" s="19"/>
      <c r="N229" s="20"/>
      <c r="O229" s="20"/>
      <c r="P229" s="20"/>
      <c r="R229" s="21"/>
    </row>
    <row r="230" spans="2:18" x14ac:dyDescent="0.2">
      <c r="B230" s="2">
        <v>2</v>
      </c>
      <c r="C230" s="3">
        <v>2.9380000000000002</v>
      </c>
      <c r="D230" s="19" t="s">
        <v>20</v>
      </c>
      <c r="E230" s="19">
        <f>(C229+C230)/2</f>
        <v>2.9409999999999998</v>
      </c>
      <c r="F230" s="16">
        <f>B230-B229</f>
        <v>2</v>
      </c>
      <c r="G230" s="19">
        <f>E230*F230</f>
        <v>5.8819999999999997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3</v>
      </c>
      <c r="C231" s="3">
        <v>1.843</v>
      </c>
      <c r="D231" s="3"/>
      <c r="E231" s="19">
        <f t="shared" ref="E231:E240" si="124">(C230+C231)/2</f>
        <v>2.3905000000000003</v>
      </c>
      <c r="F231" s="16">
        <f t="shared" ref="F231:F240" si="125">B231-B230</f>
        <v>1</v>
      </c>
      <c r="G231" s="19">
        <f t="shared" ref="G231:G240" si="126">E231*F231</f>
        <v>2.3905000000000003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4</v>
      </c>
      <c r="C232" s="3">
        <v>0.97599999999999998</v>
      </c>
      <c r="D232" s="3"/>
      <c r="E232" s="19">
        <f t="shared" si="124"/>
        <v>1.4095</v>
      </c>
      <c r="F232" s="16">
        <f t="shared" si="125"/>
        <v>1</v>
      </c>
      <c r="G232" s="19">
        <f t="shared" si="126"/>
        <v>1.4095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6</v>
      </c>
      <c r="C233" s="3">
        <v>0.48099999999999998</v>
      </c>
      <c r="D233" s="3"/>
      <c r="E233" s="19">
        <f t="shared" si="124"/>
        <v>0.72849999999999993</v>
      </c>
      <c r="F233" s="16">
        <f t="shared" si="125"/>
        <v>2</v>
      </c>
      <c r="G233" s="19">
        <f t="shared" si="126"/>
        <v>1.4569999999999999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7.5</v>
      </c>
      <c r="C234" s="3">
        <v>0.378</v>
      </c>
      <c r="D234" s="19" t="s">
        <v>23</v>
      </c>
      <c r="E234" s="19">
        <f t="shared" si="124"/>
        <v>0.42949999999999999</v>
      </c>
      <c r="F234" s="16">
        <f t="shared" si="125"/>
        <v>1.5</v>
      </c>
      <c r="G234" s="19">
        <f t="shared" si="126"/>
        <v>0.64424999999999999</v>
      </c>
      <c r="H234" s="16"/>
      <c r="I234" s="2"/>
      <c r="J234" s="2"/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9</v>
      </c>
      <c r="C235" s="3">
        <v>0.47899999999999998</v>
      </c>
      <c r="D235" s="3"/>
      <c r="E235" s="19">
        <f t="shared" si="124"/>
        <v>0.42849999999999999</v>
      </c>
      <c r="F235" s="16">
        <f t="shared" si="125"/>
        <v>1.5</v>
      </c>
      <c r="G235" s="19">
        <f t="shared" si="126"/>
        <v>0.64274999999999993</v>
      </c>
      <c r="H235" s="16"/>
      <c r="I235" s="2"/>
      <c r="J235" s="2"/>
      <c r="K235" s="19"/>
      <c r="L235" s="16"/>
      <c r="M235" s="19"/>
      <c r="N235" s="20"/>
      <c r="O235" s="20"/>
      <c r="P235" s="20"/>
      <c r="Q235" s="22"/>
      <c r="R235" s="21"/>
    </row>
    <row r="236" spans="2:18" x14ac:dyDescent="0.2">
      <c r="B236" s="2">
        <v>11</v>
      </c>
      <c r="C236" s="3">
        <v>1.038</v>
      </c>
      <c r="D236" s="3"/>
      <c r="E236" s="19">
        <f t="shared" si="124"/>
        <v>0.75849999999999995</v>
      </c>
      <c r="F236" s="16">
        <f t="shared" si="125"/>
        <v>2</v>
      </c>
      <c r="G236" s="19">
        <f t="shared" si="126"/>
        <v>1.5169999999999999</v>
      </c>
      <c r="H236" s="16"/>
      <c r="I236" s="2">
        <v>0</v>
      </c>
      <c r="J236" s="3">
        <v>2.944</v>
      </c>
      <c r="K236" s="19"/>
      <c r="L236" s="16"/>
      <c r="M236" s="19"/>
      <c r="N236" s="20"/>
      <c r="O236" s="20"/>
      <c r="P236" s="20"/>
      <c r="Q236" s="22"/>
      <c r="R236" s="21"/>
    </row>
    <row r="237" spans="2:18" x14ac:dyDescent="0.2">
      <c r="B237" s="2">
        <v>12</v>
      </c>
      <c r="C237" s="3">
        <v>1.778</v>
      </c>
      <c r="D237" s="3"/>
      <c r="E237" s="19">
        <f t="shared" si="124"/>
        <v>1.4079999999999999</v>
      </c>
      <c r="F237" s="16">
        <f t="shared" si="125"/>
        <v>1</v>
      </c>
      <c r="G237" s="19">
        <f t="shared" si="126"/>
        <v>1.4079999999999999</v>
      </c>
      <c r="H237" s="16"/>
      <c r="I237" s="59">
        <f>I236+(J236-J237)*1.5</f>
        <v>6.2160000000000002</v>
      </c>
      <c r="J237" s="60">
        <v>-1.2</v>
      </c>
      <c r="K237" s="19">
        <f t="shared" ref="K237:K240" si="127">AVERAGE(J236,J237)</f>
        <v>0.872</v>
      </c>
      <c r="L237" s="16">
        <f t="shared" ref="L237:L240" si="128">I237-I236</f>
        <v>6.2160000000000002</v>
      </c>
      <c r="M237" s="19">
        <f t="shared" ref="M237:M240" si="129">L237*K237</f>
        <v>5.4203520000000003</v>
      </c>
      <c r="N237" s="23"/>
      <c r="O237" s="23"/>
      <c r="P237" s="23"/>
      <c r="Q237" s="22"/>
      <c r="R237" s="21"/>
    </row>
    <row r="238" spans="2:18" x14ac:dyDescent="0.2">
      <c r="B238" s="2">
        <v>13</v>
      </c>
      <c r="C238" s="3">
        <v>2.782</v>
      </c>
      <c r="D238" s="19" t="s">
        <v>21</v>
      </c>
      <c r="E238" s="19">
        <f t="shared" si="124"/>
        <v>2.2800000000000002</v>
      </c>
      <c r="F238" s="16">
        <f t="shared" si="125"/>
        <v>1</v>
      </c>
      <c r="G238" s="19">
        <f t="shared" si="126"/>
        <v>2.2800000000000002</v>
      </c>
      <c r="H238" s="16"/>
      <c r="I238" s="61">
        <f>I237+2</f>
        <v>8.2160000000000011</v>
      </c>
      <c r="J238" s="62">
        <f>J237</f>
        <v>-1.2</v>
      </c>
      <c r="K238" s="19">
        <f t="shared" si="127"/>
        <v>-1.2</v>
      </c>
      <c r="L238" s="16">
        <f t="shared" si="128"/>
        <v>2.0000000000000009</v>
      </c>
      <c r="M238" s="19">
        <f t="shared" si="129"/>
        <v>-2.4000000000000008</v>
      </c>
      <c r="N238" s="20"/>
      <c r="O238" s="20"/>
      <c r="P238" s="20"/>
      <c r="Q238" s="22"/>
      <c r="R238" s="21"/>
    </row>
    <row r="239" spans="2:18" x14ac:dyDescent="0.2">
      <c r="B239" s="2">
        <v>18</v>
      </c>
      <c r="C239" s="3">
        <v>2.7869999999999999</v>
      </c>
      <c r="D239" s="3"/>
      <c r="E239" s="19">
        <f t="shared" si="124"/>
        <v>2.7845</v>
      </c>
      <c r="F239" s="16">
        <f t="shared" si="125"/>
        <v>5</v>
      </c>
      <c r="G239" s="19">
        <f t="shared" si="126"/>
        <v>13.922499999999999</v>
      </c>
      <c r="H239" s="1"/>
      <c r="I239" s="59">
        <f>I238+2</f>
        <v>10.216000000000001</v>
      </c>
      <c r="J239" s="60">
        <f>J237</f>
        <v>-1.2</v>
      </c>
      <c r="K239" s="19">
        <f t="shared" si="127"/>
        <v>-1.2</v>
      </c>
      <c r="L239" s="16">
        <f t="shared" si="128"/>
        <v>2</v>
      </c>
      <c r="M239" s="19">
        <f t="shared" si="129"/>
        <v>-2.4</v>
      </c>
      <c r="N239" s="23"/>
      <c r="O239" s="23"/>
      <c r="P239" s="23"/>
      <c r="Q239" s="22"/>
      <c r="R239" s="21"/>
    </row>
    <row r="240" spans="2:18" x14ac:dyDescent="0.2">
      <c r="B240" s="2">
        <v>23</v>
      </c>
      <c r="C240" s="3">
        <v>2.794</v>
      </c>
      <c r="D240" s="43" t="s">
        <v>26</v>
      </c>
      <c r="E240" s="19">
        <f t="shared" si="124"/>
        <v>2.7904999999999998</v>
      </c>
      <c r="F240" s="16">
        <f t="shared" si="125"/>
        <v>5</v>
      </c>
      <c r="G240" s="19">
        <f t="shared" si="126"/>
        <v>13.952499999999999</v>
      </c>
      <c r="H240" s="1"/>
      <c r="I240" s="59">
        <f>I239+(J240-J239)*1.5</f>
        <v>16.186</v>
      </c>
      <c r="J240" s="63">
        <v>2.78</v>
      </c>
      <c r="K240" s="19">
        <f t="shared" si="127"/>
        <v>0.78999999999999992</v>
      </c>
      <c r="L240" s="16">
        <f t="shared" si="128"/>
        <v>5.9699999999999989</v>
      </c>
      <c r="M240" s="19">
        <f t="shared" si="129"/>
        <v>4.7162999999999986</v>
      </c>
      <c r="N240" s="23"/>
      <c r="O240" s="23"/>
      <c r="P240" s="23"/>
      <c r="Q240" s="22"/>
      <c r="R240" s="21"/>
    </row>
    <row r="241" spans="2:18" ht="15" x14ac:dyDescent="0.2">
      <c r="B241" s="13"/>
      <c r="C241" s="29"/>
      <c r="D241" s="29"/>
      <c r="E241" s="13"/>
      <c r="F241" s="16"/>
      <c r="G241" s="19"/>
      <c r="H241" s="150" t="s">
        <v>10</v>
      </c>
      <c r="I241" s="150"/>
      <c r="J241" s="16" t="e">
        <f>#REF!</f>
        <v>#REF!</v>
      </c>
      <c r="K241" s="19" t="s">
        <v>11</v>
      </c>
      <c r="L241" s="16" t="e">
        <f>#REF!</f>
        <v>#REF!</v>
      </c>
      <c r="M241" s="19" t="e">
        <f>J241-L241</f>
        <v>#REF!</v>
      </c>
      <c r="N241" s="23"/>
      <c r="O241" s="14"/>
      <c r="P241" s="14"/>
    </row>
    <row r="242" spans="2:18" ht="15" x14ac:dyDescent="0.2">
      <c r="B242" s="1" t="s">
        <v>7</v>
      </c>
      <c r="C242" s="1"/>
      <c r="D242" s="151">
        <v>1.5</v>
      </c>
      <c r="E242" s="151"/>
      <c r="J242" s="13"/>
      <c r="K242" s="13"/>
      <c r="L242" s="13"/>
      <c r="M242" s="13"/>
      <c r="N242" s="14"/>
      <c r="O242" s="14"/>
      <c r="P242" s="14"/>
    </row>
    <row r="243" spans="2:18" x14ac:dyDescent="0.2">
      <c r="B243" s="147" t="s">
        <v>8</v>
      </c>
      <c r="C243" s="147"/>
      <c r="D243" s="147"/>
      <c r="E243" s="147"/>
      <c r="F243" s="147"/>
      <c r="G243" s="147"/>
      <c r="H243" s="5" t="s">
        <v>5</v>
      </c>
      <c r="I243" s="147" t="s">
        <v>9</v>
      </c>
      <c r="J243" s="147"/>
      <c r="K243" s="147"/>
      <c r="L243" s="147"/>
      <c r="M243" s="147"/>
      <c r="N243" s="15"/>
      <c r="O243" s="15"/>
      <c r="P243" s="20" t="e">
        <f>#REF!-I256</f>
        <v>#REF!</v>
      </c>
    </row>
    <row r="244" spans="2:18" x14ac:dyDescent="0.2">
      <c r="B244" s="2">
        <v>0</v>
      </c>
      <c r="C244" s="3">
        <v>2.8319999999999999</v>
      </c>
      <c r="D244" s="3" t="s">
        <v>31</v>
      </c>
      <c r="E244" s="16"/>
      <c r="F244" s="16"/>
      <c r="G244" s="16"/>
      <c r="H244" s="16"/>
      <c r="I244" s="17"/>
      <c r="J244" s="18"/>
      <c r="K244" s="19"/>
      <c r="L244" s="16"/>
      <c r="M244" s="19"/>
      <c r="N244" s="20"/>
      <c r="O244" s="20"/>
      <c r="P244" s="20"/>
      <c r="R244" s="21"/>
    </row>
    <row r="245" spans="2:18" x14ac:dyDescent="0.2">
      <c r="B245" s="2">
        <v>5</v>
      </c>
      <c r="C245" s="3">
        <v>2.8239999999999998</v>
      </c>
      <c r="D245" s="3"/>
      <c r="E245" s="19">
        <f>(C244+C245)/2</f>
        <v>2.8279999999999998</v>
      </c>
      <c r="F245" s="16">
        <f>B245-B244</f>
        <v>5</v>
      </c>
      <c r="G245" s="19">
        <f>E245*F245</f>
        <v>14.139999999999999</v>
      </c>
      <c r="H245" s="16"/>
      <c r="I245" s="2">
        <v>0</v>
      </c>
      <c r="J245" s="3">
        <v>2.8319999999999999</v>
      </c>
      <c r="K245" s="19"/>
      <c r="L245" s="16"/>
      <c r="M245" s="19"/>
      <c r="N245" s="20"/>
      <c r="O245" s="20"/>
      <c r="P245" s="20"/>
      <c r="Q245" s="22"/>
      <c r="R245" s="21"/>
    </row>
    <row r="246" spans="2:18" x14ac:dyDescent="0.2">
      <c r="B246" s="2">
        <v>10</v>
      </c>
      <c r="C246" s="3">
        <v>2.8149999999999999</v>
      </c>
      <c r="D246" s="19" t="s">
        <v>20</v>
      </c>
      <c r="E246" s="19">
        <f t="shared" ref="E246:E256" si="130">(C245+C246)/2</f>
        <v>2.8194999999999997</v>
      </c>
      <c r="F246" s="16">
        <f t="shared" ref="F246:F256" si="131">B246-B245</f>
        <v>5</v>
      </c>
      <c r="G246" s="19">
        <f t="shared" ref="G246:G256" si="132">E246*F246</f>
        <v>14.097499999999998</v>
      </c>
      <c r="H246" s="16"/>
      <c r="I246" s="2">
        <v>5</v>
      </c>
      <c r="J246" s="3">
        <v>2.8239999999999998</v>
      </c>
      <c r="K246" s="19">
        <f t="shared" ref="K246:K253" si="133">AVERAGE(J245,J246)</f>
        <v>2.8279999999999998</v>
      </c>
      <c r="L246" s="16">
        <f t="shared" ref="L246:L253" si="134">I246-I245</f>
        <v>5</v>
      </c>
      <c r="M246" s="19">
        <f t="shared" ref="M246:M253" si="135">L246*K246</f>
        <v>14.139999999999999</v>
      </c>
      <c r="N246" s="20"/>
      <c r="O246" s="20"/>
      <c r="P246" s="20"/>
      <c r="Q246" s="22"/>
      <c r="R246" s="21"/>
    </row>
    <row r="247" spans="2:18" x14ac:dyDescent="0.2">
      <c r="B247" s="2">
        <v>11</v>
      </c>
      <c r="C247" s="3">
        <v>1.802</v>
      </c>
      <c r="D247" s="3"/>
      <c r="E247" s="19">
        <f t="shared" si="130"/>
        <v>2.3085</v>
      </c>
      <c r="F247" s="16">
        <f t="shared" si="131"/>
        <v>1</v>
      </c>
      <c r="G247" s="19">
        <f t="shared" si="132"/>
        <v>2.3085</v>
      </c>
      <c r="H247" s="16"/>
      <c r="I247" s="2">
        <v>8.5</v>
      </c>
      <c r="J247" s="3">
        <v>2.8149999999999999</v>
      </c>
      <c r="K247" s="19">
        <f t="shared" si="133"/>
        <v>2.8194999999999997</v>
      </c>
      <c r="L247" s="16">
        <f t="shared" si="134"/>
        <v>3.5</v>
      </c>
      <c r="M247" s="19">
        <f t="shared" si="135"/>
        <v>9.8682499999999997</v>
      </c>
      <c r="N247" s="20"/>
      <c r="O247" s="20"/>
      <c r="P247" s="20"/>
      <c r="Q247" s="22"/>
      <c r="R247" s="21"/>
    </row>
    <row r="248" spans="2:18" x14ac:dyDescent="0.2">
      <c r="B248" s="2">
        <v>13</v>
      </c>
      <c r="C248" s="3">
        <v>0.97</v>
      </c>
      <c r="D248" s="3"/>
      <c r="E248" s="19">
        <f t="shared" si="130"/>
        <v>1.3860000000000001</v>
      </c>
      <c r="F248" s="16">
        <f t="shared" si="131"/>
        <v>2</v>
      </c>
      <c r="G248" s="19">
        <f t="shared" si="132"/>
        <v>2.7720000000000002</v>
      </c>
      <c r="H248" s="16"/>
      <c r="I248" s="59">
        <f>I247+(J247-J248)*1.5</f>
        <v>14.522499999999999</v>
      </c>
      <c r="J248" s="60">
        <v>-1.2</v>
      </c>
      <c r="K248" s="19">
        <f t="shared" si="133"/>
        <v>0.8075</v>
      </c>
      <c r="L248" s="16">
        <f t="shared" si="134"/>
        <v>6.0224999999999991</v>
      </c>
      <c r="M248" s="19">
        <f t="shared" si="135"/>
        <v>4.8631687499999989</v>
      </c>
      <c r="N248" s="20"/>
      <c r="O248" s="20"/>
      <c r="P248" s="20"/>
      <c r="Q248" s="22"/>
      <c r="R248" s="21"/>
    </row>
    <row r="249" spans="2:18" x14ac:dyDescent="0.2">
      <c r="B249" s="2">
        <v>15</v>
      </c>
      <c r="C249" s="3">
        <v>0.57999999999999996</v>
      </c>
      <c r="D249" s="3"/>
      <c r="E249" s="19">
        <f t="shared" si="130"/>
        <v>0.77499999999999991</v>
      </c>
      <c r="F249" s="16">
        <f t="shared" si="131"/>
        <v>2</v>
      </c>
      <c r="G249" s="19">
        <f t="shared" si="132"/>
        <v>1.5499999999999998</v>
      </c>
      <c r="H249" s="16"/>
      <c r="I249" s="61">
        <f>I248+2</f>
        <v>16.522500000000001</v>
      </c>
      <c r="J249" s="62">
        <f>J248</f>
        <v>-1.2</v>
      </c>
      <c r="K249" s="19">
        <f t="shared" si="133"/>
        <v>-1.2</v>
      </c>
      <c r="L249" s="16">
        <f t="shared" si="134"/>
        <v>2.0000000000000018</v>
      </c>
      <c r="M249" s="19">
        <f t="shared" si="135"/>
        <v>-2.4000000000000021</v>
      </c>
      <c r="N249" s="20"/>
      <c r="O249" s="20"/>
      <c r="P249" s="20"/>
      <c r="Q249" s="22"/>
      <c r="R249" s="21"/>
    </row>
    <row r="250" spans="2:18" x14ac:dyDescent="0.2">
      <c r="B250" s="2">
        <v>16.5</v>
      </c>
      <c r="C250" s="3">
        <v>0.48199999999999998</v>
      </c>
      <c r="D250" s="19" t="s">
        <v>23</v>
      </c>
      <c r="E250" s="19">
        <f t="shared" si="130"/>
        <v>0.53099999999999992</v>
      </c>
      <c r="F250" s="16">
        <f t="shared" si="131"/>
        <v>1.5</v>
      </c>
      <c r="G250" s="19">
        <f t="shared" si="132"/>
        <v>0.79649999999999987</v>
      </c>
      <c r="I250" s="59">
        <f>I249+2</f>
        <v>18.522500000000001</v>
      </c>
      <c r="J250" s="60">
        <f>J248</f>
        <v>-1.2</v>
      </c>
      <c r="K250" s="19">
        <f t="shared" si="133"/>
        <v>-1.2</v>
      </c>
      <c r="L250" s="16">
        <f t="shared" si="134"/>
        <v>2</v>
      </c>
      <c r="M250" s="19">
        <f t="shared" si="135"/>
        <v>-2.4</v>
      </c>
      <c r="N250" s="20"/>
      <c r="O250" s="20"/>
      <c r="P250" s="20"/>
      <c r="Q250" s="22"/>
      <c r="R250" s="21"/>
    </row>
    <row r="251" spans="2:18" x14ac:dyDescent="0.2">
      <c r="B251" s="2">
        <v>18</v>
      </c>
      <c r="C251" s="3">
        <v>0.58299999999999996</v>
      </c>
      <c r="D251" s="3"/>
      <c r="E251" s="19">
        <f t="shared" si="130"/>
        <v>0.53249999999999997</v>
      </c>
      <c r="F251" s="16">
        <f t="shared" si="131"/>
        <v>1.5</v>
      </c>
      <c r="G251" s="19">
        <f t="shared" si="132"/>
        <v>0.79874999999999996</v>
      </c>
      <c r="I251" s="59">
        <f>I250+(J251-J250)*1.5</f>
        <v>24.822500000000002</v>
      </c>
      <c r="J251" s="63">
        <v>3</v>
      </c>
      <c r="K251" s="19">
        <f t="shared" si="133"/>
        <v>0.9</v>
      </c>
      <c r="L251" s="16">
        <f t="shared" si="134"/>
        <v>6.3000000000000007</v>
      </c>
      <c r="M251" s="19">
        <f t="shared" si="135"/>
        <v>5.6700000000000008</v>
      </c>
      <c r="N251" s="20"/>
      <c r="O251" s="20"/>
      <c r="P251" s="20"/>
      <c r="Q251" s="22"/>
      <c r="R251" s="21"/>
    </row>
    <row r="252" spans="2:18" x14ac:dyDescent="0.2">
      <c r="B252" s="2">
        <v>20</v>
      </c>
      <c r="C252" s="3">
        <v>0.99399999999999999</v>
      </c>
      <c r="D252" s="3"/>
      <c r="E252" s="19">
        <f t="shared" si="130"/>
        <v>0.78849999999999998</v>
      </c>
      <c r="F252" s="16">
        <f t="shared" si="131"/>
        <v>2</v>
      </c>
      <c r="G252" s="19">
        <f t="shared" si="132"/>
        <v>1.577</v>
      </c>
      <c r="I252" s="2">
        <v>28</v>
      </c>
      <c r="J252" s="3">
        <v>3.073</v>
      </c>
      <c r="K252" s="19">
        <f t="shared" si="133"/>
        <v>3.0365000000000002</v>
      </c>
      <c r="L252" s="16">
        <f t="shared" si="134"/>
        <v>3.1774999999999984</v>
      </c>
      <c r="M252" s="19">
        <f t="shared" si="135"/>
        <v>9.6484787499999953</v>
      </c>
      <c r="N252" s="23"/>
      <c r="O252" s="23"/>
      <c r="P252" s="23"/>
      <c r="Q252" s="22"/>
      <c r="R252" s="21"/>
    </row>
    <row r="253" spans="2:18" x14ac:dyDescent="0.2">
      <c r="B253" s="2">
        <v>22</v>
      </c>
      <c r="C253" s="3">
        <v>1.7889999999999999</v>
      </c>
      <c r="D253" s="3"/>
      <c r="E253" s="19">
        <f t="shared" si="130"/>
        <v>1.3915</v>
      </c>
      <c r="F253" s="16">
        <f t="shared" si="131"/>
        <v>2</v>
      </c>
      <c r="G253" s="19">
        <f t="shared" si="132"/>
        <v>2.7829999999999999</v>
      </c>
      <c r="H253" s="16"/>
      <c r="I253" s="2">
        <v>33</v>
      </c>
      <c r="J253" s="3">
        <v>3.0840000000000001</v>
      </c>
      <c r="K253" s="19">
        <f t="shared" si="133"/>
        <v>3.0785</v>
      </c>
      <c r="L253" s="16">
        <f t="shared" si="134"/>
        <v>5</v>
      </c>
      <c r="M253" s="19">
        <f t="shared" si="135"/>
        <v>15.3925</v>
      </c>
      <c r="N253" s="20"/>
      <c r="O253" s="20"/>
      <c r="P253" s="20"/>
      <c r="Q253" s="22"/>
      <c r="R253" s="21"/>
    </row>
    <row r="254" spans="2:18" x14ac:dyDescent="0.2">
      <c r="B254" s="2">
        <v>23</v>
      </c>
      <c r="C254" s="3">
        <v>3.0569999999999999</v>
      </c>
      <c r="D254" s="19" t="s">
        <v>21</v>
      </c>
      <c r="E254" s="19">
        <f t="shared" si="130"/>
        <v>2.423</v>
      </c>
      <c r="F254" s="16">
        <f t="shared" si="131"/>
        <v>1</v>
      </c>
      <c r="G254" s="19">
        <f t="shared" si="132"/>
        <v>2.423</v>
      </c>
      <c r="H254" s="16"/>
      <c r="I254" s="21"/>
      <c r="J254" s="21"/>
      <c r="K254" s="19"/>
      <c r="L254" s="16"/>
      <c r="M254" s="19"/>
      <c r="N254" s="23"/>
      <c r="O254" s="23"/>
      <c r="P254" s="23"/>
      <c r="Q254" s="22"/>
      <c r="R254" s="21"/>
    </row>
    <row r="255" spans="2:18" x14ac:dyDescent="0.2">
      <c r="B255" s="2">
        <v>28</v>
      </c>
      <c r="C255" s="3">
        <v>3.073</v>
      </c>
      <c r="D255" s="3"/>
      <c r="E255" s="19">
        <f t="shared" si="130"/>
        <v>3.0649999999999999</v>
      </c>
      <c r="F255" s="16">
        <f t="shared" si="131"/>
        <v>5</v>
      </c>
      <c r="G255" s="19">
        <f t="shared" si="132"/>
        <v>15.324999999999999</v>
      </c>
      <c r="H255" s="16"/>
      <c r="I255" s="16"/>
      <c r="J255" s="16"/>
      <c r="K255" s="19"/>
      <c r="L255" s="16"/>
      <c r="M255" s="19"/>
      <c r="N255" s="23"/>
      <c r="O255" s="23"/>
      <c r="P255" s="23"/>
      <c r="Q255" s="22"/>
      <c r="R255" s="21"/>
    </row>
    <row r="256" spans="2:18" x14ac:dyDescent="0.2">
      <c r="B256" s="2">
        <v>33</v>
      </c>
      <c r="C256" s="3">
        <v>3.0840000000000001</v>
      </c>
      <c r="D256" s="43" t="s">
        <v>26</v>
      </c>
      <c r="E256" s="19">
        <f t="shared" si="130"/>
        <v>3.0785</v>
      </c>
      <c r="F256" s="16">
        <f t="shared" si="131"/>
        <v>5</v>
      </c>
      <c r="G256" s="19">
        <f t="shared" si="132"/>
        <v>15.3925</v>
      </c>
      <c r="H256" s="16"/>
      <c r="I256" s="32"/>
      <c r="J256" s="21"/>
      <c r="K256" s="19"/>
      <c r="L256" s="16"/>
      <c r="M256" s="19"/>
      <c r="N256" s="20"/>
      <c r="O256" s="20"/>
      <c r="P256" s="20"/>
      <c r="R256" s="21"/>
    </row>
    <row r="257" spans="2:18" x14ac:dyDescent="0.2">
      <c r="B257" s="17"/>
      <c r="C257" s="43"/>
      <c r="D257" s="43"/>
      <c r="E257" s="19"/>
      <c r="F257" s="16"/>
      <c r="G257" s="19"/>
      <c r="H257" s="19"/>
      <c r="I257" s="17"/>
      <c r="J257" s="17"/>
      <c r="K257" s="19"/>
      <c r="L257" s="16"/>
      <c r="M257" s="19"/>
      <c r="N257" s="14"/>
      <c r="O257" s="14"/>
      <c r="P257" s="14"/>
    </row>
    <row r="258" spans="2:18" ht="15" x14ac:dyDescent="0.2">
      <c r="B258" s="1" t="s">
        <v>7</v>
      </c>
      <c r="C258" s="1"/>
      <c r="D258" s="151">
        <v>1.6</v>
      </c>
      <c r="E258" s="151"/>
      <c r="J258" s="13"/>
      <c r="K258" s="13"/>
      <c r="L258" s="13"/>
      <c r="M258" s="13"/>
      <c r="N258" s="14"/>
      <c r="O258" s="14"/>
      <c r="P258" s="14"/>
    </row>
    <row r="259" spans="2:18" x14ac:dyDescent="0.2">
      <c r="B259" s="147" t="s">
        <v>8</v>
      </c>
      <c r="C259" s="147"/>
      <c r="D259" s="147"/>
      <c r="E259" s="147"/>
      <c r="F259" s="147"/>
      <c r="G259" s="147"/>
      <c r="H259" s="5" t="s">
        <v>5</v>
      </c>
      <c r="I259" s="147" t="s">
        <v>9</v>
      </c>
      <c r="J259" s="147"/>
      <c r="K259" s="147"/>
      <c r="L259" s="147"/>
      <c r="M259" s="147"/>
      <c r="N259" s="15"/>
      <c r="O259" s="15"/>
      <c r="P259" s="20" t="e">
        <f>#REF!-I272</f>
        <v>#REF!</v>
      </c>
    </row>
    <row r="260" spans="2:18" x14ac:dyDescent="0.2">
      <c r="B260" s="2">
        <v>0</v>
      </c>
      <c r="C260" s="3">
        <v>2.6280000000000001</v>
      </c>
      <c r="D260" s="3" t="s">
        <v>30</v>
      </c>
      <c r="E260" s="16"/>
      <c r="F260" s="16"/>
      <c r="G260" s="16"/>
      <c r="H260" s="16"/>
      <c r="I260" s="17"/>
      <c r="J260" s="18"/>
      <c r="K260" s="19"/>
      <c r="L260" s="16"/>
      <c r="M260" s="19"/>
      <c r="N260" s="20"/>
      <c r="O260" s="20"/>
      <c r="P260" s="20"/>
      <c r="R260" s="21"/>
    </row>
    <row r="261" spans="2:18" x14ac:dyDescent="0.2">
      <c r="B261" s="2">
        <v>5</v>
      </c>
      <c r="C261" s="3">
        <v>2.6230000000000002</v>
      </c>
      <c r="D261" s="3"/>
      <c r="E261" s="19">
        <f>(C260+C261)/2</f>
        <v>2.6255000000000002</v>
      </c>
      <c r="F261" s="16">
        <f>B261-B260</f>
        <v>5</v>
      </c>
      <c r="G261" s="19">
        <f>E261*F261</f>
        <v>13.127500000000001</v>
      </c>
      <c r="H261" s="16"/>
      <c r="I261" s="21"/>
      <c r="J261" s="21"/>
      <c r="K261" s="19"/>
      <c r="L261" s="16"/>
      <c r="M261" s="19"/>
      <c r="N261" s="20"/>
      <c r="O261" s="20"/>
      <c r="P261" s="20"/>
      <c r="Q261" s="22"/>
      <c r="R261" s="21"/>
    </row>
    <row r="262" spans="2:18" x14ac:dyDescent="0.2">
      <c r="B262" s="2">
        <v>10</v>
      </c>
      <c r="C262" s="3">
        <v>2.6150000000000002</v>
      </c>
      <c r="D262" s="19" t="s">
        <v>20</v>
      </c>
      <c r="E262" s="19">
        <f t="shared" ref="E262:E272" si="136">(C261+C262)/2</f>
        <v>2.6190000000000002</v>
      </c>
      <c r="F262" s="16">
        <f t="shared" ref="F262:F272" si="137">B262-B261</f>
        <v>5</v>
      </c>
      <c r="G262" s="19">
        <f t="shared" ref="G262:G272" si="138">E262*F262</f>
        <v>13.095000000000001</v>
      </c>
      <c r="H262" s="16"/>
      <c r="I262" s="21"/>
      <c r="J262" s="21"/>
      <c r="K262" s="19"/>
      <c r="L262" s="16"/>
      <c r="M262" s="19"/>
      <c r="N262" s="20"/>
      <c r="O262" s="20"/>
      <c r="P262" s="20"/>
      <c r="Q262" s="22"/>
      <c r="R262" s="21"/>
    </row>
    <row r="263" spans="2:18" x14ac:dyDescent="0.2">
      <c r="B263" s="2">
        <v>11</v>
      </c>
      <c r="C263" s="3">
        <v>1.6579999999999999</v>
      </c>
      <c r="D263" s="3"/>
      <c r="E263" s="19">
        <f t="shared" si="136"/>
        <v>2.1364999999999998</v>
      </c>
      <c r="F263" s="16">
        <f t="shared" si="137"/>
        <v>1</v>
      </c>
      <c r="G263" s="19">
        <f t="shared" si="138"/>
        <v>2.1364999999999998</v>
      </c>
      <c r="H263" s="16"/>
      <c r="I263" s="21"/>
      <c r="J263" s="21"/>
      <c r="K263" s="19"/>
      <c r="L263" s="16"/>
      <c r="M263" s="19"/>
      <c r="N263" s="20"/>
      <c r="O263" s="20"/>
      <c r="P263" s="20"/>
      <c r="Q263" s="22"/>
      <c r="R263" s="21"/>
    </row>
    <row r="264" spans="2:18" x14ac:dyDescent="0.2">
      <c r="B264" s="2">
        <v>13</v>
      </c>
      <c r="C264" s="3">
        <v>0.84499999999999997</v>
      </c>
      <c r="D264" s="3"/>
      <c r="E264" s="19">
        <f t="shared" si="136"/>
        <v>1.2515000000000001</v>
      </c>
      <c r="F264" s="16">
        <f t="shared" si="137"/>
        <v>2</v>
      </c>
      <c r="G264" s="19">
        <f t="shared" si="138"/>
        <v>2.5030000000000001</v>
      </c>
      <c r="H264" s="16"/>
      <c r="I264" s="21"/>
      <c r="J264" s="21"/>
      <c r="K264" s="19"/>
      <c r="L264" s="16"/>
      <c r="M264" s="19"/>
      <c r="N264" s="20"/>
      <c r="O264" s="20"/>
      <c r="P264" s="20"/>
      <c r="Q264" s="22"/>
      <c r="R264" s="21"/>
    </row>
    <row r="265" spans="2:18" x14ac:dyDescent="0.2">
      <c r="B265" s="2">
        <v>15</v>
      </c>
      <c r="C265" s="3">
        <v>0.26800000000000002</v>
      </c>
      <c r="D265" s="3"/>
      <c r="E265" s="19">
        <f t="shared" si="136"/>
        <v>0.55649999999999999</v>
      </c>
      <c r="F265" s="16">
        <f t="shared" si="137"/>
        <v>2</v>
      </c>
      <c r="G265" s="19">
        <f t="shared" si="138"/>
        <v>1.113</v>
      </c>
      <c r="H265" s="16"/>
      <c r="I265" s="2">
        <v>0</v>
      </c>
      <c r="J265" s="3">
        <v>2.6280000000000001</v>
      </c>
      <c r="K265" s="19"/>
      <c r="L265" s="16"/>
      <c r="M265" s="19"/>
      <c r="N265" s="20"/>
      <c r="O265" s="20"/>
      <c r="P265" s="20"/>
      <c r="Q265" s="22"/>
      <c r="R265" s="21"/>
    </row>
    <row r="266" spans="2:18" x14ac:dyDescent="0.2">
      <c r="B266" s="2">
        <v>16.5</v>
      </c>
      <c r="C266" s="3">
        <v>0.16800000000000001</v>
      </c>
      <c r="D266" s="19" t="s">
        <v>23</v>
      </c>
      <c r="E266" s="19">
        <f t="shared" si="136"/>
        <v>0.21800000000000003</v>
      </c>
      <c r="F266" s="16">
        <f t="shared" si="137"/>
        <v>1.5</v>
      </c>
      <c r="G266" s="19">
        <f t="shared" si="138"/>
        <v>0.32700000000000007</v>
      </c>
      <c r="I266" s="2">
        <v>5</v>
      </c>
      <c r="J266" s="3">
        <v>2.6230000000000002</v>
      </c>
      <c r="K266" s="19">
        <f t="shared" ref="K266:K272" si="139">AVERAGE(J265,J266)</f>
        <v>2.6255000000000002</v>
      </c>
      <c r="L266" s="16">
        <f t="shared" ref="L266:L272" si="140">I266-I265</f>
        <v>5</v>
      </c>
      <c r="M266" s="19">
        <f t="shared" ref="M266:M272" si="141">L266*K266</f>
        <v>13.127500000000001</v>
      </c>
      <c r="N266" s="20"/>
      <c r="O266" s="20"/>
      <c r="P266" s="20"/>
      <c r="Q266" s="22"/>
      <c r="R266" s="21"/>
    </row>
    <row r="267" spans="2:18" x14ac:dyDescent="0.2">
      <c r="B267" s="2">
        <v>18</v>
      </c>
      <c r="C267" s="3">
        <v>0.27</v>
      </c>
      <c r="D267" s="3"/>
      <c r="E267" s="19">
        <f t="shared" si="136"/>
        <v>0.21900000000000003</v>
      </c>
      <c r="F267" s="16">
        <f t="shared" si="137"/>
        <v>1.5</v>
      </c>
      <c r="G267" s="19">
        <f t="shared" si="138"/>
        <v>0.32850000000000001</v>
      </c>
      <c r="I267" s="2">
        <v>8.6</v>
      </c>
      <c r="J267" s="3">
        <v>2.6150000000000002</v>
      </c>
      <c r="K267" s="19">
        <f t="shared" si="139"/>
        <v>2.6190000000000002</v>
      </c>
      <c r="L267" s="16">
        <f t="shared" si="140"/>
        <v>3.5999999999999996</v>
      </c>
      <c r="M267" s="19">
        <f t="shared" si="141"/>
        <v>9.4283999999999999</v>
      </c>
      <c r="N267" s="20"/>
      <c r="O267" s="20"/>
      <c r="P267" s="20"/>
      <c r="Q267" s="22"/>
      <c r="R267" s="21"/>
    </row>
    <row r="268" spans="2:18" x14ac:dyDescent="0.2">
      <c r="B268" s="2">
        <v>20</v>
      </c>
      <c r="C268" s="3">
        <v>0.83799999999999997</v>
      </c>
      <c r="D268" s="3"/>
      <c r="E268" s="19">
        <f t="shared" si="136"/>
        <v>0.55400000000000005</v>
      </c>
      <c r="F268" s="16">
        <f t="shared" si="137"/>
        <v>2</v>
      </c>
      <c r="G268" s="19">
        <f t="shared" si="138"/>
        <v>1.1080000000000001</v>
      </c>
      <c r="I268" s="59">
        <f>I267+(J267-J268)*1.5</f>
        <v>14.3225</v>
      </c>
      <c r="J268" s="60">
        <v>-1.2</v>
      </c>
      <c r="K268" s="19">
        <f t="shared" si="139"/>
        <v>0.70750000000000013</v>
      </c>
      <c r="L268" s="16">
        <f t="shared" si="140"/>
        <v>5.7225000000000001</v>
      </c>
      <c r="M268" s="19">
        <f t="shared" si="141"/>
        <v>4.0486687500000009</v>
      </c>
      <c r="N268" s="23"/>
      <c r="O268" s="23"/>
      <c r="P268" s="23"/>
      <c r="Q268" s="22"/>
      <c r="R268" s="21"/>
    </row>
    <row r="269" spans="2:18" x14ac:dyDescent="0.2">
      <c r="B269" s="2">
        <v>22</v>
      </c>
      <c r="C269" s="3">
        <v>1.6739999999999999</v>
      </c>
      <c r="D269" s="3"/>
      <c r="E269" s="19">
        <f t="shared" si="136"/>
        <v>1.256</v>
      </c>
      <c r="F269" s="16">
        <f t="shared" si="137"/>
        <v>2</v>
      </c>
      <c r="G269" s="19">
        <f t="shared" si="138"/>
        <v>2.512</v>
      </c>
      <c r="H269" s="16"/>
      <c r="I269" s="61">
        <f>I268+2</f>
        <v>16.322499999999998</v>
      </c>
      <c r="J269" s="62">
        <f>J268</f>
        <v>-1.2</v>
      </c>
      <c r="K269" s="19">
        <f t="shared" si="139"/>
        <v>-1.2</v>
      </c>
      <c r="L269" s="16">
        <f t="shared" si="140"/>
        <v>1.9999999999999982</v>
      </c>
      <c r="M269" s="19">
        <f t="shared" si="141"/>
        <v>-2.3999999999999977</v>
      </c>
      <c r="N269" s="20"/>
      <c r="O269" s="20"/>
      <c r="P269" s="20"/>
      <c r="Q269" s="22"/>
      <c r="R269" s="21"/>
    </row>
    <row r="270" spans="2:18" x14ac:dyDescent="0.2">
      <c r="B270" s="2">
        <v>23</v>
      </c>
      <c r="C270" s="3">
        <v>2.5579999999999998</v>
      </c>
      <c r="D270" s="19" t="s">
        <v>21</v>
      </c>
      <c r="E270" s="19">
        <f t="shared" si="136"/>
        <v>2.1159999999999997</v>
      </c>
      <c r="F270" s="16">
        <f t="shared" si="137"/>
        <v>1</v>
      </c>
      <c r="G270" s="19">
        <f t="shared" si="138"/>
        <v>2.1159999999999997</v>
      </c>
      <c r="H270" s="16"/>
      <c r="I270" s="59">
        <f>I269+2</f>
        <v>18.322499999999998</v>
      </c>
      <c r="J270" s="60">
        <f>J268</f>
        <v>-1.2</v>
      </c>
      <c r="K270" s="19">
        <f t="shared" si="139"/>
        <v>-1.2</v>
      </c>
      <c r="L270" s="16">
        <f t="shared" si="140"/>
        <v>2</v>
      </c>
      <c r="M270" s="19">
        <f t="shared" si="141"/>
        <v>-2.4</v>
      </c>
      <c r="N270" s="23"/>
      <c r="O270" s="23"/>
      <c r="P270" s="23"/>
      <c r="Q270" s="22"/>
      <c r="R270" s="21"/>
    </row>
    <row r="271" spans="2:18" x14ac:dyDescent="0.2">
      <c r="B271" s="2">
        <v>28</v>
      </c>
      <c r="C271" s="3">
        <v>2.5649999999999999</v>
      </c>
      <c r="D271" s="3"/>
      <c r="E271" s="19">
        <f t="shared" si="136"/>
        <v>2.5614999999999997</v>
      </c>
      <c r="F271" s="16">
        <f t="shared" si="137"/>
        <v>5</v>
      </c>
      <c r="G271" s="19">
        <f t="shared" si="138"/>
        <v>12.807499999999997</v>
      </c>
      <c r="H271" s="16"/>
      <c r="I271" s="59">
        <f>I270+(J271-J270)*1.5</f>
        <v>23.947499999999998</v>
      </c>
      <c r="J271" s="63">
        <v>2.5499999999999998</v>
      </c>
      <c r="K271" s="19">
        <f t="shared" si="139"/>
        <v>0.67499999999999993</v>
      </c>
      <c r="L271" s="16">
        <f t="shared" si="140"/>
        <v>5.625</v>
      </c>
      <c r="M271" s="19">
        <f t="shared" si="141"/>
        <v>3.7968749999999996</v>
      </c>
      <c r="N271" s="23"/>
      <c r="O271" s="23"/>
      <c r="P271" s="23"/>
      <c r="Q271" s="22"/>
      <c r="R271" s="21"/>
    </row>
    <row r="272" spans="2:18" x14ac:dyDescent="0.2">
      <c r="B272" s="2">
        <v>33</v>
      </c>
      <c r="C272" s="3">
        <v>2.5790000000000002</v>
      </c>
      <c r="D272" s="43" t="s">
        <v>26</v>
      </c>
      <c r="E272" s="19">
        <f t="shared" si="136"/>
        <v>2.5720000000000001</v>
      </c>
      <c r="F272" s="16">
        <f t="shared" si="137"/>
        <v>5</v>
      </c>
      <c r="G272" s="19">
        <f t="shared" si="138"/>
        <v>12.86</v>
      </c>
      <c r="H272" s="16"/>
      <c r="I272" s="2">
        <v>28</v>
      </c>
      <c r="J272" s="3">
        <v>2.5649999999999999</v>
      </c>
      <c r="K272" s="19">
        <f t="shared" si="139"/>
        <v>2.5575000000000001</v>
      </c>
      <c r="L272" s="16">
        <f t="shared" si="140"/>
        <v>4.052500000000002</v>
      </c>
      <c r="M272" s="19">
        <f t="shared" si="141"/>
        <v>10.364268750000006</v>
      </c>
      <c r="N272" s="20"/>
      <c r="O272" s="20"/>
      <c r="P272" s="20"/>
      <c r="R272" s="21"/>
    </row>
    <row r="273" spans="2:18" x14ac:dyDescent="0.2">
      <c r="B273" s="17"/>
      <c r="C273" s="43"/>
      <c r="D273" s="43"/>
      <c r="E273" s="19"/>
      <c r="F273" s="16"/>
      <c r="G273" s="19"/>
      <c r="H273" s="16" t="s">
        <v>10</v>
      </c>
      <c r="I273" s="16"/>
      <c r="J273" s="16" t="e">
        <f>#REF!</f>
        <v>#REF!</v>
      </c>
      <c r="K273" s="19" t="s">
        <v>11</v>
      </c>
      <c r="L273" s="16" t="e">
        <f>#REF!</f>
        <v>#REF!</v>
      </c>
      <c r="M273" s="19" t="e">
        <f>J273-L273</f>
        <v>#REF!</v>
      </c>
      <c r="N273" s="20"/>
      <c r="O273" s="20"/>
      <c r="P273" s="20"/>
      <c r="R273" s="21"/>
    </row>
    <row r="274" spans="2:18" x14ac:dyDescent="0.2">
      <c r="B274" s="17"/>
      <c r="C274" s="43"/>
      <c r="D274" s="43"/>
      <c r="E274" s="68"/>
      <c r="F274" s="69"/>
      <c r="G274" s="68"/>
      <c r="H274" s="69"/>
      <c r="I274" s="69"/>
      <c r="J274" s="69"/>
      <c r="K274" s="68"/>
      <c r="L274" s="69"/>
      <c r="M274" s="68"/>
      <c r="N274" s="20"/>
      <c r="O274" s="20"/>
      <c r="P274" s="20"/>
      <c r="R274" s="21"/>
    </row>
    <row r="275" spans="2:18" x14ac:dyDescent="0.2">
      <c r="B275" s="17"/>
      <c r="C275" s="43"/>
      <c r="D275" s="43"/>
      <c r="E275" s="68"/>
      <c r="F275" s="69"/>
      <c r="G275" s="68"/>
      <c r="H275" s="69"/>
      <c r="I275" s="69"/>
      <c r="J275" s="69"/>
      <c r="K275" s="68"/>
      <c r="L275" s="69"/>
      <c r="M275" s="68"/>
      <c r="N275" s="20"/>
      <c r="O275" s="20"/>
      <c r="P275" s="20"/>
      <c r="R275" s="21"/>
    </row>
    <row r="276" spans="2:18" x14ac:dyDescent="0.2">
      <c r="B276" s="17"/>
      <c r="C276" s="43"/>
      <c r="D276" s="43"/>
      <c r="E276" s="68"/>
      <c r="F276" s="69"/>
      <c r="G276" s="68"/>
      <c r="H276" s="69"/>
      <c r="I276" s="69"/>
      <c r="J276" s="69"/>
      <c r="K276" s="68"/>
      <c r="L276" s="69"/>
      <c r="M276" s="68"/>
      <c r="N276" s="20"/>
      <c r="O276" s="20"/>
      <c r="P276" s="20"/>
      <c r="R276" s="21"/>
    </row>
    <row r="277" spans="2:18" x14ac:dyDescent="0.2">
      <c r="B277" s="17"/>
      <c r="C277" s="43"/>
      <c r="D277" s="43"/>
      <c r="E277" s="68"/>
      <c r="F277" s="69"/>
      <c r="G277" s="68"/>
      <c r="H277" s="69"/>
      <c r="I277" s="69"/>
      <c r="J277" s="69"/>
      <c r="K277" s="68"/>
      <c r="L277" s="69"/>
      <c r="M277" s="68"/>
      <c r="N277" s="20"/>
      <c r="O277" s="20"/>
      <c r="P277" s="20"/>
      <c r="R277" s="21"/>
    </row>
    <row r="278" spans="2:18" x14ac:dyDescent="0.2">
      <c r="B278" s="17"/>
      <c r="C278" s="43"/>
      <c r="D278" s="43"/>
      <c r="E278" s="68"/>
      <c r="F278" s="69"/>
      <c r="G278" s="68"/>
      <c r="H278" s="69"/>
      <c r="I278" s="69"/>
      <c r="J278" s="69"/>
      <c r="K278" s="68"/>
      <c r="L278" s="69"/>
      <c r="M278" s="68"/>
      <c r="N278" s="20"/>
      <c r="O278" s="20"/>
      <c r="P278" s="20"/>
      <c r="R278" s="21"/>
    </row>
    <row r="279" spans="2:18" x14ac:dyDescent="0.2">
      <c r="B279" s="17"/>
      <c r="C279" s="43"/>
      <c r="D279" s="43"/>
      <c r="E279" s="68"/>
      <c r="F279" s="69"/>
      <c r="G279" s="68"/>
      <c r="H279" s="69"/>
      <c r="I279" s="69"/>
      <c r="J279" s="69"/>
      <c r="K279" s="68"/>
      <c r="L279" s="69"/>
      <c r="M279" s="68"/>
      <c r="N279" s="20"/>
      <c r="O279" s="20"/>
      <c r="P279" s="20"/>
      <c r="R279" s="21"/>
    </row>
    <row r="280" spans="2:18" x14ac:dyDescent="0.2">
      <c r="B280" s="17"/>
      <c r="C280" s="43"/>
      <c r="D280" s="43"/>
      <c r="E280" s="68"/>
      <c r="F280" s="69"/>
      <c r="G280" s="68"/>
      <c r="H280" s="69"/>
      <c r="I280" s="69"/>
      <c r="J280" s="69"/>
      <c r="K280" s="68"/>
      <c r="L280" s="69"/>
      <c r="M280" s="68"/>
      <c r="N280" s="20"/>
      <c r="O280" s="20"/>
      <c r="P280" s="20"/>
      <c r="R280" s="21"/>
    </row>
    <row r="281" spans="2:18" x14ac:dyDescent="0.2">
      <c r="B281" s="17"/>
      <c r="C281" s="43"/>
      <c r="D281" s="43"/>
      <c r="E281" s="68"/>
      <c r="F281" s="69"/>
      <c r="G281" s="68"/>
      <c r="H281" s="69"/>
      <c r="I281" s="69"/>
      <c r="J281" s="69"/>
      <c r="K281" s="68"/>
      <c r="L281" s="69"/>
      <c r="M281" s="68"/>
      <c r="N281" s="20"/>
      <c r="O281" s="20"/>
      <c r="P281" s="20"/>
      <c r="R281" s="21"/>
    </row>
    <row r="282" spans="2:18" ht="15" x14ac:dyDescent="0.2">
      <c r="B282" s="1" t="s">
        <v>7</v>
      </c>
      <c r="C282" s="1"/>
      <c r="D282" s="151">
        <v>1.7</v>
      </c>
      <c r="E282" s="151"/>
      <c r="J282" s="13"/>
      <c r="K282" s="13"/>
      <c r="L282" s="13"/>
      <c r="M282" s="13"/>
      <c r="N282" s="14"/>
      <c r="O282" s="14"/>
      <c r="P282" s="14"/>
    </row>
    <row r="283" spans="2:18" x14ac:dyDescent="0.2">
      <c r="B283" s="2">
        <v>0</v>
      </c>
      <c r="C283" s="3">
        <v>2.0910000000000002</v>
      </c>
      <c r="D283" s="3" t="s">
        <v>25</v>
      </c>
      <c r="E283" s="16"/>
      <c r="F283" s="16"/>
      <c r="G283" s="16"/>
      <c r="H283" s="16"/>
      <c r="I283" s="17"/>
      <c r="J283" s="18"/>
      <c r="K283" s="19"/>
      <c r="L283" s="16"/>
      <c r="M283" s="19"/>
      <c r="N283" s="20"/>
      <c r="O283" s="20"/>
      <c r="P283" s="20"/>
      <c r="R283" s="21"/>
    </row>
    <row r="284" spans="2:18" x14ac:dyDescent="0.2">
      <c r="B284" s="2">
        <v>5</v>
      </c>
      <c r="C284" s="3">
        <v>2.097</v>
      </c>
      <c r="D284" s="3"/>
      <c r="E284" s="19">
        <f>(C283+C284)/2</f>
        <v>2.0940000000000003</v>
      </c>
      <c r="F284" s="16">
        <f>B284-B283</f>
        <v>5</v>
      </c>
      <c r="G284" s="19">
        <f>E284*F284</f>
        <v>10.470000000000002</v>
      </c>
      <c r="H284" s="16"/>
      <c r="I284" s="21"/>
      <c r="J284" s="21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">
      <c r="B285" s="2">
        <v>7</v>
      </c>
      <c r="C285" s="3">
        <v>2.1019999999999999</v>
      </c>
      <c r="D285" s="3"/>
      <c r="E285" s="19">
        <f t="shared" ref="E285:E297" si="142">(C284+C285)/2</f>
        <v>2.0994999999999999</v>
      </c>
      <c r="F285" s="16">
        <f t="shared" ref="F285:F297" si="143">B285-B284</f>
        <v>2</v>
      </c>
      <c r="G285" s="19">
        <f t="shared" ref="G285:G297" si="144">E285*F285</f>
        <v>4.1989999999999998</v>
      </c>
      <c r="H285" s="16"/>
      <c r="I285" s="21"/>
      <c r="J285" s="21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8</v>
      </c>
      <c r="C286" s="3">
        <v>2.706</v>
      </c>
      <c r="D286" s="3"/>
      <c r="E286" s="19">
        <f t="shared" si="142"/>
        <v>2.4039999999999999</v>
      </c>
      <c r="F286" s="16">
        <f t="shared" si="143"/>
        <v>1</v>
      </c>
      <c r="G286" s="19">
        <f t="shared" si="144"/>
        <v>2.4039999999999999</v>
      </c>
      <c r="H286" s="16"/>
      <c r="I286" s="2">
        <v>0</v>
      </c>
      <c r="J286" s="3">
        <v>2.0910000000000002</v>
      </c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>
        <v>10</v>
      </c>
      <c r="C287" s="3">
        <v>2.6970000000000001</v>
      </c>
      <c r="D287" s="3" t="s">
        <v>20</v>
      </c>
      <c r="E287" s="19">
        <f t="shared" si="142"/>
        <v>2.7015000000000002</v>
      </c>
      <c r="F287" s="16">
        <f t="shared" si="143"/>
        <v>2</v>
      </c>
      <c r="G287" s="19">
        <f t="shared" si="144"/>
        <v>5.4030000000000005</v>
      </c>
      <c r="H287" s="16"/>
      <c r="I287" s="2">
        <v>5</v>
      </c>
      <c r="J287" s="3">
        <v>2.097</v>
      </c>
      <c r="K287" s="19">
        <f t="shared" ref="K287" si="145">AVERAGE(J286,J287)</f>
        <v>2.0940000000000003</v>
      </c>
      <c r="L287" s="16">
        <f t="shared" ref="L287" si="146">I287-I286</f>
        <v>5</v>
      </c>
      <c r="M287" s="19">
        <f t="shared" ref="M287" si="147">L287*K287</f>
        <v>10.470000000000002</v>
      </c>
      <c r="N287" s="20"/>
      <c r="O287" s="20"/>
      <c r="P287" s="20"/>
      <c r="Q287" s="22"/>
      <c r="R287" s="21"/>
    </row>
    <row r="288" spans="2:18" x14ac:dyDescent="0.2">
      <c r="B288" s="2">
        <v>11</v>
      </c>
      <c r="C288" s="3">
        <v>1.718</v>
      </c>
      <c r="D288" s="3"/>
      <c r="E288" s="19">
        <f t="shared" si="142"/>
        <v>2.2075</v>
      </c>
      <c r="F288" s="16">
        <f t="shared" si="143"/>
        <v>1</v>
      </c>
      <c r="G288" s="19">
        <f t="shared" si="144"/>
        <v>2.2075</v>
      </c>
      <c r="H288" s="16"/>
      <c r="I288" s="2">
        <v>7</v>
      </c>
      <c r="J288" s="3">
        <v>2.1019999999999999</v>
      </c>
      <c r="K288" s="19">
        <f t="shared" ref="K288:K295" si="148">AVERAGE(J287,J288)</f>
        <v>2.0994999999999999</v>
      </c>
      <c r="L288" s="16">
        <f t="shared" ref="L288:L295" si="149">I288-I287</f>
        <v>2</v>
      </c>
      <c r="M288" s="19">
        <f t="shared" ref="M288:M295" si="150">L288*K288</f>
        <v>4.1989999999999998</v>
      </c>
      <c r="N288" s="20"/>
      <c r="O288" s="20"/>
      <c r="P288" s="20"/>
      <c r="Q288" s="22"/>
      <c r="R288" s="21"/>
    </row>
    <row r="289" spans="2:18" x14ac:dyDescent="0.2">
      <c r="B289" s="2">
        <v>12</v>
      </c>
      <c r="C289" s="3">
        <v>0.88400000000000001</v>
      </c>
      <c r="D289" s="3"/>
      <c r="E289" s="19">
        <f t="shared" si="142"/>
        <v>1.3009999999999999</v>
      </c>
      <c r="F289" s="16">
        <f t="shared" si="143"/>
        <v>1</v>
      </c>
      <c r="G289" s="19">
        <f t="shared" si="144"/>
        <v>1.3009999999999999</v>
      </c>
      <c r="I289" s="2">
        <v>7.5</v>
      </c>
      <c r="J289" s="3">
        <v>2.4</v>
      </c>
      <c r="K289" s="19">
        <f t="shared" si="148"/>
        <v>2.2509999999999999</v>
      </c>
      <c r="L289" s="16">
        <f t="shared" si="149"/>
        <v>0.5</v>
      </c>
      <c r="M289" s="19">
        <f t="shared" si="150"/>
        <v>1.1254999999999999</v>
      </c>
      <c r="N289" s="20"/>
      <c r="O289" s="20"/>
      <c r="P289" s="20"/>
      <c r="Q289" s="22"/>
      <c r="R289" s="21"/>
    </row>
    <row r="290" spans="2:18" x14ac:dyDescent="0.2">
      <c r="B290" s="2">
        <v>13</v>
      </c>
      <c r="C290" s="3">
        <v>0.66600000000000004</v>
      </c>
      <c r="D290" s="3"/>
      <c r="E290" s="19">
        <f t="shared" si="142"/>
        <v>0.77500000000000002</v>
      </c>
      <c r="F290" s="16">
        <f t="shared" si="143"/>
        <v>1</v>
      </c>
      <c r="G290" s="19">
        <f t="shared" si="144"/>
        <v>0.77500000000000002</v>
      </c>
      <c r="I290" s="59">
        <f>I289+(J289-J290)*1.5</f>
        <v>12.899999999999999</v>
      </c>
      <c r="J290" s="60">
        <v>-1.2</v>
      </c>
      <c r="K290" s="19">
        <f t="shared" si="148"/>
        <v>0.6</v>
      </c>
      <c r="L290" s="16">
        <f t="shared" si="149"/>
        <v>5.3999999999999986</v>
      </c>
      <c r="M290" s="19">
        <f t="shared" si="150"/>
        <v>3.2399999999999989</v>
      </c>
      <c r="N290" s="20"/>
      <c r="O290" s="20"/>
      <c r="P290" s="20"/>
      <c r="Q290" s="22"/>
      <c r="R290" s="21"/>
    </row>
    <row r="291" spans="2:18" x14ac:dyDescent="0.2">
      <c r="B291" s="2">
        <v>15</v>
      </c>
      <c r="C291" s="3">
        <v>0.56699999999999995</v>
      </c>
      <c r="D291" s="19" t="s">
        <v>23</v>
      </c>
      <c r="E291" s="19">
        <f t="shared" si="142"/>
        <v>0.61650000000000005</v>
      </c>
      <c r="F291" s="16">
        <f t="shared" si="143"/>
        <v>2</v>
      </c>
      <c r="G291" s="19">
        <f t="shared" si="144"/>
        <v>1.2330000000000001</v>
      </c>
      <c r="I291" s="61">
        <f>I290+2</f>
        <v>14.899999999999999</v>
      </c>
      <c r="J291" s="62">
        <f>J290</f>
        <v>-1.2</v>
      </c>
      <c r="K291" s="19">
        <f t="shared" si="148"/>
        <v>-1.2</v>
      </c>
      <c r="L291" s="16">
        <f t="shared" si="149"/>
        <v>2</v>
      </c>
      <c r="M291" s="19">
        <f t="shared" si="150"/>
        <v>-2.4</v>
      </c>
      <c r="N291" s="23"/>
      <c r="O291" s="23"/>
      <c r="P291" s="23"/>
      <c r="Q291" s="22"/>
      <c r="R291" s="21"/>
    </row>
    <row r="292" spans="2:18" x14ac:dyDescent="0.2">
      <c r="B292" s="2">
        <v>17</v>
      </c>
      <c r="C292" s="3">
        <v>0.66800000000000004</v>
      </c>
      <c r="D292" s="3"/>
      <c r="E292" s="19">
        <f t="shared" si="142"/>
        <v>0.61749999999999994</v>
      </c>
      <c r="F292" s="16">
        <f t="shared" si="143"/>
        <v>2</v>
      </c>
      <c r="G292" s="19">
        <f t="shared" si="144"/>
        <v>1.2349999999999999</v>
      </c>
      <c r="H292" s="16"/>
      <c r="I292" s="59">
        <f>I291+2</f>
        <v>16.899999999999999</v>
      </c>
      <c r="J292" s="60">
        <f>J290</f>
        <v>-1.2</v>
      </c>
      <c r="K292" s="19">
        <f t="shared" si="148"/>
        <v>-1.2</v>
      </c>
      <c r="L292" s="16">
        <f t="shared" si="149"/>
        <v>2</v>
      </c>
      <c r="M292" s="19">
        <f t="shared" si="150"/>
        <v>-2.4</v>
      </c>
      <c r="N292" s="20"/>
      <c r="O292" s="20"/>
      <c r="P292" s="20"/>
      <c r="Q292" s="22"/>
      <c r="R292" s="21"/>
    </row>
    <row r="293" spans="2:18" x14ac:dyDescent="0.2">
      <c r="B293" s="2">
        <v>18</v>
      </c>
      <c r="C293" s="3">
        <v>0.875</v>
      </c>
      <c r="D293" s="3"/>
      <c r="E293" s="19">
        <f t="shared" si="142"/>
        <v>0.77150000000000007</v>
      </c>
      <c r="F293" s="16">
        <f t="shared" si="143"/>
        <v>1</v>
      </c>
      <c r="G293" s="19">
        <f t="shared" si="144"/>
        <v>0.77150000000000007</v>
      </c>
      <c r="H293" s="16"/>
      <c r="I293" s="59">
        <f>I292+(J293-J292)*1.5</f>
        <v>22.45</v>
      </c>
      <c r="J293" s="63">
        <v>2.5</v>
      </c>
      <c r="K293" s="19">
        <f t="shared" si="148"/>
        <v>0.65</v>
      </c>
      <c r="L293" s="16">
        <f t="shared" si="149"/>
        <v>5.5500000000000007</v>
      </c>
      <c r="M293" s="19">
        <f t="shared" si="150"/>
        <v>3.6075000000000004</v>
      </c>
      <c r="N293" s="23"/>
      <c r="O293" s="23"/>
      <c r="P293" s="23"/>
      <c r="Q293" s="22"/>
      <c r="R293" s="21"/>
    </row>
    <row r="294" spans="2:18" x14ac:dyDescent="0.2">
      <c r="B294" s="2">
        <v>19</v>
      </c>
      <c r="C294" s="3">
        <v>1.617</v>
      </c>
      <c r="D294" s="3"/>
      <c r="E294" s="19">
        <f t="shared" si="142"/>
        <v>1.246</v>
      </c>
      <c r="F294" s="16">
        <f t="shared" si="143"/>
        <v>1</v>
      </c>
      <c r="G294" s="19">
        <f t="shared" si="144"/>
        <v>1.246</v>
      </c>
      <c r="H294" s="16"/>
      <c r="I294" s="2">
        <v>25</v>
      </c>
      <c r="J294" s="3">
        <v>2.5019999999999998</v>
      </c>
      <c r="K294" s="19">
        <f t="shared" si="148"/>
        <v>2.5009999999999999</v>
      </c>
      <c r="L294" s="16">
        <f t="shared" si="149"/>
        <v>2.5500000000000007</v>
      </c>
      <c r="M294" s="19">
        <f t="shared" si="150"/>
        <v>6.3775500000000012</v>
      </c>
      <c r="N294" s="23"/>
      <c r="O294" s="23"/>
      <c r="P294" s="23"/>
      <c r="Q294" s="22"/>
      <c r="R294" s="21"/>
    </row>
    <row r="295" spans="2:18" x14ac:dyDescent="0.2">
      <c r="B295" s="2">
        <v>20</v>
      </c>
      <c r="C295" s="3">
        <v>2.4969999999999999</v>
      </c>
      <c r="D295" s="19" t="s">
        <v>21</v>
      </c>
      <c r="E295" s="19">
        <f t="shared" si="142"/>
        <v>2.0569999999999999</v>
      </c>
      <c r="F295" s="16">
        <f t="shared" si="143"/>
        <v>1</v>
      </c>
      <c r="G295" s="19">
        <f t="shared" si="144"/>
        <v>2.0569999999999999</v>
      </c>
      <c r="H295" s="16"/>
      <c r="I295" s="2">
        <v>30</v>
      </c>
      <c r="J295" s="3">
        <v>2.5070000000000001</v>
      </c>
      <c r="K295" s="19">
        <f t="shared" si="148"/>
        <v>2.5045000000000002</v>
      </c>
      <c r="L295" s="16">
        <f t="shared" si="149"/>
        <v>5</v>
      </c>
      <c r="M295" s="19">
        <f t="shared" si="150"/>
        <v>12.522500000000001</v>
      </c>
      <c r="N295" s="20"/>
      <c r="O295" s="20"/>
      <c r="P295" s="20"/>
      <c r="R295" s="21"/>
    </row>
    <row r="296" spans="2:18" x14ac:dyDescent="0.2">
      <c r="B296" s="2">
        <v>25</v>
      </c>
      <c r="C296" s="3">
        <v>2.5019999999999998</v>
      </c>
      <c r="D296" s="3"/>
      <c r="E296" s="19">
        <f t="shared" si="142"/>
        <v>2.4994999999999998</v>
      </c>
      <c r="F296" s="16">
        <f t="shared" si="143"/>
        <v>5</v>
      </c>
      <c r="G296" s="19">
        <f t="shared" si="144"/>
        <v>12.497499999999999</v>
      </c>
      <c r="H296" s="1"/>
      <c r="I296" s="32"/>
      <c r="J296" s="21"/>
      <c r="K296" s="19"/>
      <c r="L296" s="16"/>
      <c r="M296" s="19"/>
      <c r="N296" s="20"/>
      <c r="O296" s="20"/>
      <c r="P296" s="20"/>
      <c r="R296" s="21"/>
    </row>
    <row r="297" spans="2:18" x14ac:dyDescent="0.2">
      <c r="B297" s="2">
        <v>30</v>
      </c>
      <c r="C297" s="3">
        <v>2.5070000000000001</v>
      </c>
      <c r="D297" s="43" t="s">
        <v>26</v>
      </c>
      <c r="E297" s="19">
        <f t="shared" si="142"/>
        <v>2.5045000000000002</v>
      </c>
      <c r="F297" s="16">
        <f t="shared" si="143"/>
        <v>5</v>
      </c>
      <c r="G297" s="19">
        <f t="shared" si="144"/>
        <v>12.522500000000001</v>
      </c>
      <c r="H297" s="1"/>
      <c r="I297" s="33"/>
      <c r="J297" s="16"/>
      <c r="K297" s="19"/>
      <c r="L297" s="16"/>
      <c r="M297" s="19"/>
      <c r="N297" s="20"/>
      <c r="O297" s="20"/>
      <c r="P297" s="20"/>
      <c r="R297" s="21"/>
    </row>
    <row r="298" spans="2:18" x14ac:dyDescent="0.2">
      <c r="B298" s="17"/>
      <c r="C298" s="43"/>
      <c r="D298" s="43"/>
      <c r="E298" s="19"/>
      <c r="F298" s="16"/>
      <c r="G298" s="19"/>
      <c r="H298" s="16" t="s">
        <v>10</v>
      </c>
      <c r="I298" s="16"/>
      <c r="J298" s="16" t="e">
        <f>#REF!</f>
        <v>#REF!</v>
      </c>
      <c r="K298" s="19" t="s">
        <v>11</v>
      </c>
      <c r="L298" s="16" t="e">
        <f>#REF!</f>
        <v>#REF!</v>
      </c>
      <c r="M298" s="19" t="e">
        <f>J298-L298</f>
        <v>#REF!</v>
      </c>
      <c r="N298" s="20"/>
      <c r="O298" s="20"/>
      <c r="P298" s="20"/>
      <c r="R298" s="21"/>
    </row>
    <row r="299" spans="2:18" ht="15" x14ac:dyDescent="0.2">
      <c r="B299" s="1" t="s">
        <v>7</v>
      </c>
      <c r="C299" s="1"/>
      <c r="D299" s="151">
        <v>1.8</v>
      </c>
      <c r="E299" s="151"/>
      <c r="J299" s="13"/>
      <c r="K299" s="13"/>
      <c r="L299" s="13"/>
      <c r="M299" s="13"/>
      <c r="N299" s="14"/>
      <c r="O299" s="14"/>
      <c r="P299" s="14"/>
    </row>
    <row r="300" spans="2:18" x14ac:dyDescent="0.2">
      <c r="B300" s="2">
        <v>0</v>
      </c>
      <c r="C300" s="3">
        <v>2.2320000000000002</v>
      </c>
      <c r="D300" s="3" t="s">
        <v>25</v>
      </c>
      <c r="E300" s="16"/>
      <c r="F300" s="16"/>
      <c r="G300" s="16"/>
      <c r="H300" s="16"/>
      <c r="I300" s="17"/>
      <c r="J300" s="18"/>
      <c r="K300" s="19"/>
      <c r="L300" s="16"/>
      <c r="M300" s="19"/>
      <c r="N300" s="20"/>
      <c r="O300" s="20"/>
      <c r="P300" s="20"/>
      <c r="R300" s="21"/>
    </row>
    <row r="301" spans="2:18" x14ac:dyDescent="0.2">
      <c r="B301" s="2">
        <v>5</v>
      </c>
      <c r="C301" s="3">
        <v>2.2269999999999999</v>
      </c>
      <c r="D301" s="3"/>
      <c r="E301" s="19">
        <f>(C300+C301)/2</f>
        <v>2.2294999999999998</v>
      </c>
      <c r="F301" s="16">
        <f>B301-B300</f>
        <v>5</v>
      </c>
      <c r="G301" s="19">
        <f>E301*F301</f>
        <v>11.147499999999999</v>
      </c>
      <c r="H301" s="16"/>
      <c r="I301" s="21"/>
      <c r="J301" s="21"/>
      <c r="K301" s="19"/>
      <c r="L301" s="16"/>
      <c r="M301" s="19"/>
      <c r="N301" s="20"/>
      <c r="O301" s="20"/>
      <c r="P301" s="20"/>
      <c r="Q301" s="22"/>
      <c r="R301" s="21"/>
    </row>
    <row r="302" spans="2:18" x14ac:dyDescent="0.2">
      <c r="B302" s="2">
        <v>10</v>
      </c>
      <c r="C302" s="3">
        <v>2.2160000000000002</v>
      </c>
      <c r="D302" s="3" t="s">
        <v>20</v>
      </c>
      <c r="E302" s="19">
        <f t="shared" ref="E302:E312" si="151">(C301+C302)/2</f>
        <v>2.2214999999999998</v>
      </c>
      <c r="F302" s="16">
        <f t="shared" ref="F302:F312" si="152">B302-B301</f>
        <v>5</v>
      </c>
      <c r="G302" s="19">
        <f t="shared" ref="G302:G312" si="153">E302*F302</f>
        <v>11.107499999999998</v>
      </c>
      <c r="H302" s="16"/>
      <c r="I302" s="21"/>
      <c r="J302" s="21"/>
      <c r="K302" s="19"/>
      <c r="L302" s="16"/>
      <c r="M302" s="19"/>
      <c r="N302" s="20"/>
      <c r="O302" s="20"/>
      <c r="P302" s="20"/>
      <c r="Q302" s="22"/>
      <c r="R302" s="21"/>
    </row>
    <row r="303" spans="2:18" x14ac:dyDescent="0.2">
      <c r="B303" s="2">
        <v>11</v>
      </c>
      <c r="C303" s="3">
        <v>1.548</v>
      </c>
      <c r="D303" s="3"/>
      <c r="E303" s="19">
        <f t="shared" si="151"/>
        <v>1.8820000000000001</v>
      </c>
      <c r="F303" s="16">
        <f t="shared" si="152"/>
        <v>1</v>
      </c>
      <c r="G303" s="19">
        <f t="shared" si="153"/>
        <v>1.8820000000000001</v>
      </c>
      <c r="H303" s="16"/>
      <c r="I303" s="21"/>
      <c r="J303" s="21"/>
      <c r="K303" s="19"/>
      <c r="L303" s="16"/>
      <c r="M303" s="19"/>
      <c r="N303" s="20"/>
      <c r="O303" s="20"/>
      <c r="P303" s="20"/>
      <c r="Q303" s="22"/>
      <c r="R303" s="21"/>
    </row>
    <row r="304" spans="2:18" x14ac:dyDescent="0.2">
      <c r="B304" s="2">
        <v>12</v>
      </c>
      <c r="C304" s="3">
        <v>1.1200000000000001</v>
      </c>
      <c r="D304" s="3"/>
      <c r="E304" s="19">
        <f t="shared" si="151"/>
        <v>1.3340000000000001</v>
      </c>
      <c r="F304" s="16">
        <f t="shared" si="152"/>
        <v>1</v>
      </c>
      <c r="G304" s="19">
        <f t="shared" si="153"/>
        <v>1.3340000000000001</v>
      </c>
      <c r="H304" s="16"/>
      <c r="I304" s="2">
        <v>0</v>
      </c>
      <c r="J304" s="3">
        <v>2.2320000000000002</v>
      </c>
      <c r="K304" s="19"/>
      <c r="L304" s="16"/>
      <c r="M304" s="19"/>
      <c r="N304" s="20"/>
      <c r="O304" s="20"/>
      <c r="P304" s="20"/>
      <c r="Q304" s="22"/>
      <c r="R304" s="21"/>
    </row>
    <row r="305" spans="2:18" x14ac:dyDescent="0.2">
      <c r="B305" s="2">
        <v>13</v>
      </c>
      <c r="C305" s="3">
        <v>0.81100000000000005</v>
      </c>
      <c r="D305" s="3"/>
      <c r="E305" s="19">
        <f t="shared" si="151"/>
        <v>0.96550000000000002</v>
      </c>
      <c r="F305" s="16">
        <f t="shared" si="152"/>
        <v>1</v>
      </c>
      <c r="G305" s="19">
        <f t="shared" si="153"/>
        <v>0.96550000000000002</v>
      </c>
      <c r="H305" s="16"/>
      <c r="I305" s="2">
        <v>5</v>
      </c>
      <c r="J305" s="3">
        <v>2.2269999999999999</v>
      </c>
      <c r="K305" s="19">
        <f t="shared" ref="K305:K312" si="154">AVERAGE(J304,J305)</f>
        <v>2.2294999999999998</v>
      </c>
      <c r="L305" s="16">
        <f t="shared" ref="L305:L312" si="155">I305-I304</f>
        <v>5</v>
      </c>
      <c r="M305" s="19">
        <f t="shared" ref="M305:M312" si="156">L305*K305</f>
        <v>11.147499999999999</v>
      </c>
      <c r="N305" s="20"/>
      <c r="O305" s="20"/>
      <c r="P305" s="20"/>
      <c r="Q305" s="22"/>
      <c r="R305" s="21"/>
    </row>
    <row r="306" spans="2:18" x14ac:dyDescent="0.2">
      <c r="B306" s="2">
        <v>14.5</v>
      </c>
      <c r="C306" s="3">
        <v>0.71</v>
      </c>
      <c r="D306" s="19" t="s">
        <v>23</v>
      </c>
      <c r="E306" s="19">
        <f t="shared" si="151"/>
        <v>0.76049999999999995</v>
      </c>
      <c r="F306" s="16">
        <f t="shared" si="152"/>
        <v>1.5</v>
      </c>
      <c r="G306" s="19">
        <f t="shared" si="153"/>
        <v>1.1407499999999999</v>
      </c>
      <c r="I306" s="2">
        <v>7.5</v>
      </c>
      <c r="J306" s="3">
        <v>2.2160000000000002</v>
      </c>
      <c r="K306" s="19">
        <f t="shared" si="154"/>
        <v>2.2214999999999998</v>
      </c>
      <c r="L306" s="16">
        <f t="shared" si="155"/>
        <v>2.5</v>
      </c>
      <c r="M306" s="19">
        <f t="shared" si="156"/>
        <v>5.5537499999999991</v>
      </c>
      <c r="N306" s="20"/>
      <c r="O306" s="20"/>
      <c r="P306" s="20"/>
      <c r="Q306" s="22"/>
      <c r="R306" s="21"/>
    </row>
    <row r="307" spans="2:18" x14ac:dyDescent="0.2">
      <c r="B307" s="2">
        <v>16</v>
      </c>
      <c r="C307" s="3">
        <v>0.80900000000000005</v>
      </c>
      <c r="D307" s="3"/>
      <c r="E307" s="19">
        <f t="shared" si="151"/>
        <v>0.75950000000000006</v>
      </c>
      <c r="F307" s="16">
        <f t="shared" si="152"/>
        <v>1.5</v>
      </c>
      <c r="G307" s="19">
        <f t="shared" si="153"/>
        <v>1.1392500000000001</v>
      </c>
      <c r="I307" s="59">
        <f>I306+(J306-J307)*1.5</f>
        <v>12.624000000000001</v>
      </c>
      <c r="J307" s="60">
        <v>-1.2</v>
      </c>
      <c r="K307" s="19">
        <f t="shared" si="154"/>
        <v>0.50800000000000012</v>
      </c>
      <c r="L307" s="16">
        <f t="shared" si="155"/>
        <v>5.1240000000000006</v>
      </c>
      <c r="M307" s="19">
        <f t="shared" si="156"/>
        <v>2.6029920000000009</v>
      </c>
      <c r="N307" s="20"/>
      <c r="O307" s="20"/>
      <c r="P307" s="20"/>
      <c r="Q307" s="22"/>
      <c r="R307" s="21"/>
    </row>
    <row r="308" spans="2:18" x14ac:dyDescent="0.2">
      <c r="B308" s="2">
        <v>17</v>
      </c>
      <c r="C308" s="3">
        <v>1.1120000000000001</v>
      </c>
      <c r="D308" s="3"/>
      <c r="E308" s="19">
        <f t="shared" si="151"/>
        <v>0.96050000000000013</v>
      </c>
      <c r="F308" s="16">
        <f t="shared" si="152"/>
        <v>1</v>
      </c>
      <c r="G308" s="19">
        <f t="shared" si="153"/>
        <v>0.96050000000000013</v>
      </c>
      <c r="I308" s="61">
        <f>I307+2</f>
        <v>14.624000000000001</v>
      </c>
      <c r="J308" s="62">
        <f>J307</f>
        <v>-1.2</v>
      </c>
      <c r="K308" s="19">
        <f t="shared" si="154"/>
        <v>-1.2</v>
      </c>
      <c r="L308" s="16">
        <f t="shared" si="155"/>
        <v>2</v>
      </c>
      <c r="M308" s="19">
        <f t="shared" si="156"/>
        <v>-2.4</v>
      </c>
      <c r="N308" s="23"/>
      <c r="O308" s="23"/>
      <c r="P308" s="23"/>
      <c r="Q308" s="22"/>
      <c r="R308" s="21"/>
    </row>
    <row r="309" spans="2:18" x14ac:dyDescent="0.2">
      <c r="B309" s="2">
        <v>18</v>
      </c>
      <c r="C309" s="3">
        <v>1.5489999999999999</v>
      </c>
      <c r="D309" s="3"/>
      <c r="E309" s="19">
        <f t="shared" si="151"/>
        <v>1.3305</v>
      </c>
      <c r="F309" s="16">
        <f t="shared" si="152"/>
        <v>1</v>
      </c>
      <c r="G309" s="19">
        <f t="shared" si="153"/>
        <v>1.3305</v>
      </c>
      <c r="H309" s="16"/>
      <c r="I309" s="59">
        <f>I308+2</f>
        <v>16.624000000000002</v>
      </c>
      <c r="J309" s="60">
        <f>J307</f>
        <v>-1.2</v>
      </c>
      <c r="K309" s="19">
        <f t="shared" si="154"/>
        <v>-1.2</v>
      </c>
      <c r="L309" s="16">
        <f t="shared" si="155"/>
        <v>2.0000000000000018</v>
      </c>
      <c r="M309" s="19">
        <f t="shared" si="156"/>
        <v>-2.4000000000000021</v>
      </c>
      <c r="N309" s="20"/>
      <c r="O309" s="20"/>
      <c r="P309" s="20"/>
      <c r="Q309" s="22"/>
      <c r="R309" s="21"/>
    </row>
    <row r="310" spans="2:18" x14ac:dyDescent="0.2">
      <c r="B310" s="2">
        <v>19</v>
      </c>
      <c r="C310" s="3">
        <v>2.306</v>
      </c>
      <c r="D310" s="19" t="s">
        <v>21</v>
      </c>
      <c r="E310" s="19">
        <f t="shared" si="151"/>
        <v>1.9275</v>
      </c>
      <c r="F310" s="16">
        <f t="shared" si="152"/>
        <v>1</v>
      </c>
      <c r="G310" s="19">
        <f t="shared" si="153"/>
        <v>1.9275</v>
      </c>
      <c r="H310" s="16"/>
      <c r="I310" s="59">
        <f>I309+(J310-J309)*1.5</f>
        <v>21.874000000000002</v>
      </c>
      <c r="J310" s="63">
        <v>2.2999999999999998</v>
      </c>
      <c r="K310" s="19">
        <f t="shared" si="154"/>
        <v>0.54999999999999993</v>
      </c>
      <c r="L310" s="16">
        <f t="shared" si="155"/>
        <v>5.25</v>
      </c>
      <c r="M310" s="19">
        <f t="shared" si="156"/>
        <v>2.8874999999999997</v>
      </c>
      <c r="N310" s="23"/>
      <c r="O310" s="23"/>
      <c r="P310" s="23"/>
      <c r="Q310" s="22"/>
      <c r="R310" s="21"/>
    </row>
    <row r="311" spans="2:18" x14ac:dyDescent="0.2">
      <c r="B311" s="2">
        <v>25</v>
      </c>
      <c r="C311" s="3">
        <v>2.3119999999999998</v>
      </c>
      <c r="D311" s="3"/>
      <c r="E311" s="19">
        <f t="shared" si="151"/>
        <v>2.3090000000000002</v>
      </c>
      <c r="F311" s="16">
        <f t="shared" si="152"/>
        <v>6</v>
      </c>
      <c r="G311" s="19">
        <f t="shared" si="153"/>
        <v>13.854000000000001</v>
      </c>
      <c r="H311" s="16"/>
      <c r="I311" s="2">
        <v>25</v>
      </c>
      <c r="J311" s="3">
        <v>2.3119999999999998</v>
      </c>
      <c r="K311" s="19">
        <f t="shared" si="154"/>
        <v>2.306</v>
      </c>
      <c r="L311" s="16">
        <f t="shared" si="155"/>
        <v>3.1259999999999977</v>
      </c>
      <c r="M311" s="19">
        <f t="shared" si="156"/>
        <v>7.2085559999999944</v>
      </c>
      <c r="N311" s="23"/>
      <c r="O311" s="23"/>
      <c r="P311" s="23"/>
      <c r="Q311" s="22"/>
      <c r="R311" s="21"/>
    </row>
    <row r="312" spans="2:18" x14ac:dyDescent="0.2">
      <c r="B312" s="2">
        <v>30</v>
      </c>
      <c r="C312" s="3">
        <v>2.3199999999999998</v>
      </c>
      <c r="D312" s="43" t="s">
        <v>26</v>
      </c>
      <c r="E312" s="19">
        <f t="shared" si="151"/>
        <v>2.3159999999999998</v>
      </c>
      <c r="F312" s="16">
        <f t="shared" si="152"/>
        <v>5</v>
      </c>
      <c r="G312" s="19">
        <f t="shared" si="153"/>
        <v>11.579999999999998</v>
      </c>
      <c r="H312" s="16"/>
      <c r="I312" s="2">
        <v>30</v>
      </c>
      <c r="J312" s="3">
        <v>2.3199999999999998</v>
      </c>
      <c r="K312" s="19">
        <f t="shared" si="154"/>
        <v>2.3159999999999998</v>
      </c>
      <c r="L312" s="16">
        <f t="shared" si="155"/>
        <v>5</v>
      </c>
      <c r="M312" s="19">
        <f t="shared" si="156"/>
        <v>11.579999999999998</v>
      </c>
      <c r="N312" s="20"/>
      <c r="O312" s="20"/>
      <c r="P312" s="20"/>
      <c r="R312" s="21"/>
    </row>
    <row r="314" spans="2:18" ht="15" x14ac:dyDescent="0.2">
      <c r="B314" s="1" t="s">
        <v>7</v>
      </c>
      <c r="C314" s="1"/>
      <c r="D314" s="151">
        <v>1.9</v>
      </c>
      <c r="E314" s="151"/>
      <c r="J314" s="13"/>
      <c r="K314" s="13"/>
      <c r="L314" s="13"/>
      <c r="M314" s="13"/>
      <c r="N314" s="14"/>
      <c r="O314" s="14"/>
      <c r="P314" s="14"/>
    </row>
    <row r="315" spans="2:18" x14ac:dyDescent="0.2">
      <c r="B315" s="2">
        <v>0</v>
      </c>
      <c r="C315" s="3">
        <v>2.3580000000000001</v>
      </c>
      <c r="D315" s="43" t="s">
        <v>26</v>
      </c>
      <c r="E315" s="16"/>
      <c r="F315" s="16"/>
      <c r="G315" s="16"/>
      <c r="H315" s="16"/>
      <c r="I315" s="17"/>
      <c r="J315" s="18"/>
      <c r="K315" s="19"/>
      <c r="L315" s="16"/>
      <c r="M315" s="19"/>
      <c r="N315" s="20"/>
      <c r="O315" s="20"/>
      <c r="P315" s="20"/>
      <c r="R315" s="21"/>
    </row>
    <row r="316" spans="2:18" x14ac:dyDescent="0.2">
      <c r="B316" s="2">
        <v>5</v>
      </c>
      <c r="C316" s="3">
        <v>2.351</v>
      </c>
      <c r="D316" s="3"/>
      <c r="E316" s="19">
        <f>(C315+C316)/2</f>
        <v>2.3544999999999998</v>
      </c>
      <c r="F316" s="16">
        <f>B316-B315</f>
        <v>5</v>
      </c>
      <c r="G316" s="19">
        <f>E316*F316</f>
        <v>11.772499999999999</v>
      </c>
      <c r="H316" s="16"/>
      <c r="I316" s="21"/>
      <c r="J316" s="21"/>
      <c r="K316" s="19"/>
      <c r="L316" s="16"/>
      <c r="M316" s="19"/>
      <c r="N316" s="20"/>
      <c r="O316" s="20"/>
      <c r="P316" s="20"/>
      <c r="Q316" s="22"/>
      <c r="R316" s="21"/>
    </row>
    <row r="317" spans="2:18" x14ac:dyDescent="0.2">
      <c r="B317" s="2">
        <v>10</v>
      </c>
      <c r="C317" s="3">
        <v>2.3439999999999999</v>
      </c>
      <c r="D317" s="3" t="s">
        <v>20</v>
      </c>
      <c r="E317" s="19">
        <f t="shared" ref="E317:E327" si="157">(C316+C317)/2</f>
        <v>2.3475000000000001</v>
      </c>
      <c r="F317" s="16">
        <f t="shared" ref="F317:F327" si="158">B317-B316</f>
        <v>5</v>
      </c>
      <c r="G317" s="19">
        <f t="shared" ref="G317:G327" si="159">E317*F317</f>
        <v>11.737500000000001</v>
      </c>
      <c r="H317" s="16"/>
      <c r="I317" s="21"/>
      <c r="J317" s="21"/>
      <c r="K317" s="19"/>
      <c r="L317" s="16"/>
      <c r="M317" s="19"/>
      <c r="N317" s="20"/>
      <c r="O317" s="20"/>
      <c r="P317" s="20"/>
      <c r="Q317" s="22"/>
      <c r="R317" s="21"/>
    </row>
    <row r="318" spans="2:18" x14ac:dyDescent="0.2">
      <c r="B318" s="2">
        <v>11</v>
      </c>
      <c r="C318" s="3">
        <v>1.6040000000000001</v>
      </c>
      <c r="D318" s="3"/>
      <c r="E318" s="19">
        <f t="shared" si="157"/>
        <v>1.974</v>
      </c>
      <c r="F318" s="16">
        <f t="shared" si="158"/>
        <v>1</v>
      </c>
      <c r="G318" s="19">
        <f t="shared" si="159"/>
        <v>1.974</v>
      </c>
      <c r="H318" s="16"/>
      <c r="I318" s="21"/>
      <c r="J318" s="21"/>
      <c r="K318" s="19"/>
      <c r="L318" s="16"/>
      <c r="M318" s="19"/>
      <c r="N318" s="20"/>
      <c r="O318" s="20"/>
      <c r="P318" s="20"/>
      <c r="Q318" s="22"/>
      <c r="R318" s="21"/>
    </row>
    <row r="319" spans="2:18" x14ac:dyDescent="0.2">
      <c r="B319" s="2">
        <v>12</v>
      </c>
      <c r="C319" s="3">
        <v>0.97499999999999998</v>
      </c>
      <c r="D319" s="3"/>
      <c r="E319" s="19">
        <f t="shared" si="157"/>
        <v>1.2895000000000001</v>
      </c>
      <c r="F319" s="16">
        <f t="shared" si="158"/>
        <v>1</v>
      </c>
      <c r="G319" s="19">
        <f t="shared" si="159"/>
        <v>1.2895000000000001</v>
      </c>
      <c r="H319" s="16"/>
      <c r="I319" s="21"/>
      <c r="J319" s="21"/>
      <c r="K319" s="19"/>
      <c r="L319" s="16"/>
      <c r="M319" s="19"/>
      <c r="N319" s="20"/>
      <c r="O319" s="20"/>
      <c r="P319" s="20"/>
      <c r="Q319" s="22"/>
      <c r="R319" s="21"/>
    </row>
    <row r="320" spans="2:18" x14ac:dyDescent="0.2">
      <c r="B320" s="2">
        <v>13</v>
      </c>
      <c r="C320" s="3">
        <v>0.61699999999999999</v>
      </c>
      <c r="D320" s="3"/>
      <c r="E320" s="19">
        <f t="shared" si="157"/>
        <v>0.79600000000000004</v>
      </c>
      <c r="F320" s="16">
        <f t="shared" si="158"/>
        <v>1</v>
      </c>
      <c r="G320" s="19">
        <f t="shared" si="159"/>
        <v>0.79600000000000004</v>
      </c>
      <c r="H320" s="16"/>
      <c r="I320" s="2">
        <v>0</v>
      </c>
      <c r="J320" s="3">
        <v>2.3580000000000001</v>
      </c>
      <c r="K320" s="19"/>
      <c r="L320" s="16"/>
      <c r="M320" s="19"/>
      <c r="N320" s="20"/>
      <c r="O320" s="20"/>
      <c r="P320" s="20"/>
      <c r="Q320" s="22"/>
      <c r="R320" s="21"/>
    </row>
    <row r="321" spans="2:18" x14ac:dyDescent="0.2">
      <c r="B321" s="2">
        <v>15</v>
      </c>
      <c r="C321" s="3">
        <v>0.52</v>
      </c>
      <c r="D321" s="19" t="s">
        <v>23</v>
      </c>
      <c r="E321" s="19">
        <f t="shared" si="157"/>
        <v>0.56850000000000001</v>
      </c>
      <c r="F321" s="16">
        <f t="shared" si="158"/>
        <v>2</v>
      </c>
      <c r="G321" s="19">
        <f t="shared" si="159"/>
        <v>1.137</v>
      </c>
      <c r="I321" s="2">
        <v>5</v>
      </c>
      <c r="J321" s="3">
        <v>2.351</v>
      </c>
      <c r="K321" s="19">
        <f t="shared" ref="K321:K327" si="160">AVERAGE(J320,J321)</f>
        <v>2.3544999999999998</v>
      </c>
      <c r="L321" s="16">
        <f t="shared" ref="L321:L327" si="161">I321-I320</f>
        <v>5</v>
      </c>
      <c r="M321" s="19">
        <f t="shared" ref="M321:M327" si="162">L321*K321</f>
        <v>11.772499999999999</v>
      </c>
      <c r="N321" s="20"/>
      <c r="O321" s="20"/>
      <c r="P321" s="20"/>
      <c r="Q321" s="22"/>
      <c r="R321" s="21"/>
    </row>
    <row r="322" spans="2:18" x14ac:dyDescent="0.2">
      <c r="B322" s="2">
        <v>17</v>
      </c>
      <c r="C322" s="3">
        <v>0.61899999999999999</v>
      </c>
      <c r="D322" s="3"/>
      <c r="E322" s="19">
        <f t="shared" si="157"/>
        <v>0.56950000000000001</v>
      </c>
      <c r="F322" s="16">
        <f t="shared" si="158"/>
        <v>2</v>
      </c>
      <c r="G322" s="19">
        <f t="shared" si="159"/>
        <v>1.139</v>
      </c>
      <c r="I322" s="2">
        <v>8</v>
      </c>
      <c r="J322" s="3">
        <v>2.3439999999999999</v>
      </c>
      <c r="K322" s="19">
        <f t="shared" si="160"/>
        <v>2.3475000000000001</v>
      </c>
      <c r="L322" s="16">
        <f t="shared" si="161"/>
        <v>3</v>
      </c>
      <c r="M322" s="19">
        <f t="shared" si="162"/>
        <v>7.0425000000000004</v>
      </c>
      <c r="N322" s="20"/>
      <c r="O322" s="20"/>
      <c r="P322" s="20"/>
      <c r="Q322" s="22"/>
      <c r="R322" s="21"/>
    </row>
    <row r="323" spans="2:18" x14ac:dyDescent="0.2">
      <c r="B323" s="2">
        <v>18</v>
      </c>
      <c r="C323" s="3">
        <v>1.0680000000000001</v>
      </c>
      <c r="D323" s="3"/>
      <c r="E323" s="19">
        <f t="shared" si="157"/>
        <v>0.84350000000000003</v>
      </c>
      <c r="F323" s="16">
        <f t="shared" si="158"/>
        <v>1</v>
      </c>
      <c r="G323" s="19">
        <f t="shared" si="159"/>
        <v>0.84350000000000003</v>
      </c>
      <c r="I323" s="59">
        <f>I322+(J322-J323)*1.5</f>
        <v>13.315999999999999</v>
      </c>
      <c r="J323" s="60">
        <v>-1.2</v>
      </c>
      <c r="K323" s="19">
        <f t="shared" si="160"/>
        <v>0.57199999999999995</v>
      </c>
      <c r="L323" s="16">
        <f t="shared" si="161"/>
        <v>5.3159999999999989</v>
      </c>
      <c r="M323" s="19">
        <f t="shared" si="162"/>
        <v>3.040751999999999</v>
      </c>
      <c r="N323" s="23"/>
      <c r="O323" s="23"/>
      <c r="P323" s="23"/>
      <c r="Q323" s="22"/>
      <c r="R323" s="21"/>
    </row>
    <row r="324" spans="2:18" x14ac:dyDescent="0.2">
      <c r="B324" s="2">
        <v>19</v>
      </c>
      <c r="C324" s="3">
        <v>1.6</v>
      </c>
      <c r="D324" s="3"/>
      <c r="E324" s="19">
        <f t="shared" si="157"/>
        <v>1.3340000000000001</v>
      </c>
      <c r="F324" s="16">
        <f t="shared" si="158"/>
        <v>1</v>
      </c>
      <c r="G324" s="19">
        <f t="shared" si="159"/>
        <v>1.3340000000000001</v>
      </c>
      <c r="H324" s="16"/>
      <c r="I324" s="61">
        <f>I323+2</f>
        <v>15.315999999999999</v>
      </c>
      <c r="J324" s="62">
        <f>J323</f>
        <v>-1.2</v>
      </c>
      <c r="K324" s="19">
        <f t="shared" si="160"/>
        <v>-1.2</v>
      </c>
      <c r="L324" s="16">
        <f t="shared" si="161"/>
        <v>2</v>
      </c>
      <c r="M324" s="19">
        <f t="shared" si="162"/>
        <v>-2.4</v>
      </c>
      <c r="N324" s="20"/>
      <c r="O324" s="20"/>
      <c r="P324" s="20"/>
      <c r="Q324" s="22"/>
      <c r="R324" s="21"/>
    </row>
    <row r="325" spans="2:18" x14ac:dyDescent="0.2">
      <c r="B325" s="2">
        <v>20</v>
      </c>
      <c r="C325" s="3">
        <v>2.4740000000000002</v>
      </c>
      <c r="D325" s="19" t="s">
        <v>21</v>
      </c>
      <c r="E325" s="19">
        <f t="shared" si="157"/>
        <v>2.0369999999999999</v>
      </c>
      <c r="F325" s="16">
        <f t="shared" si="158"/>
        <v>1</v>
      </c>
      <c r="G325" s="19">
        <f t="shared" si="159"/>
        <v>2.0369999999999999</v>
      </c>
      <c r="H325" s="16"/>
      <c r="I325" s="59">
        <f>I324+2</f>
        <v>17.315999999999999</v>
      </c>
      <c r="J325" s="60">
        <f>J323</f>
        <v>-1.2</v>
      </c>
      <c r="K325" s="19">
        <f t="shared" si="160"/>
        <v>-1.2</v>
      </c>
      <c r="L325" s="16">
        <f t="shared" si="161"/>
        <v>2</v>
      </c>
      <c r="M325" s="19">
        <f t="shared" si="162"/>
        <v>-2.4</v>
      </c>
      <c r="N325" s="23"/>
      <c r="O325" s="23"/>
      <c r="P325" s="23"/>
      <c r="Q325" s="22"/>
      <c r="R325" s="21"/>
    </row>
    <row r="326" spans="2:18" x14ac:dyDescent="0.2">
      <c r="B326" s="2">
        <v>25</v>
      </c>
      <c r="C326" s="3">
        <v>2.4860000000000002</v>
      </c>
      <c r="D326" s="3"/>
      <c r="E326" s="19">
        <f t="shared" si="157"/>
        <v>2.4800000000000004</v>
      </c>
      <c r="F326" s="16">
        <f t="shared" si="158"/>
        <v>5</v>
      </c>
      <c r="G326" s="19">
        <f t="shared" si="159"/>
        <v>12.400000000000002</v>
      </c>
      <c r="H326" s="16"/>
      <c r="I326" s="59">
        <f>I325+(J326-J325)*1.5</f>
        <v>22.866</v>
      </c>
      <c r="J326" s="63">
        <v>2.5</v>
      </c>
      <c r="K326" s="19">
        <f t="shared" si="160"/>
        <v>0.65</v>
      </c>
      <c r="L326" s="16">
        <f t="shared" si="161"/>
        <v>5.5500000000000007</v>
      </c>
      <c r="M326" s="19">
        <f t="shared" si="162"/>
        <v>3.6075000000000004</v>
      </c>
      <c r="N326" s="23"/>
      <c r="O326" s="23"/>
      <c r="P326" s="23"/>
      <c r="Q326" s="22"/>
      <c r="R326" s="21"/>
    </row>
    <row r="327" spans="2:18" x14ac:dyDescent="0.2">
      <c r="B327" s="2">
        <v>30</v>
      </c>
      <c r="C327" s="3">
        <v>2.4990000000000001</v>
      </c>
      <c r="D327" s="3" t="s">
        <v>31</v>
      </c>
      <c r="E327" s="19">
        <f t="shared" si="157"/>
        <v>2.4925000000000002</v>
      </c>
      <c r="F327" s="16">
        <f t="shared" si="158"/>
        <v>5</v>
      </c>
      <c r="G327" s="19">
        <f t="shared" si="159"/>
        <v>12.4625</v>
      </c>
      <c r="H327" s="16"/>
      <c r="I327" s="2">
        <v>25</v>
      </c>
      <c r="J327" s="3">
        <v>2.4860000000000002</v>
      </c>
      <c r="K327" s="19">
        <f t="shared" si="160"/>
        <v>2.4930000000000003</v>
      </c>
      <c r="L327" s="16">
        <f t="shared" si="161"/>
        <v>2.1340000000000003</v>
      </c>
      <c r="M327" s="19">
        <f t="shared" si="162"/>
        <v>5.3200620000000018</v>
      </c>
      <c r="N327" s="20"/>
      <c r="O327" s="20"/>
      <c r="P327" s="20"/>
      <c r="R327" s="21"/>
    </row>
    <row r="328" spans="2:18" x14ac:dyDescent="0.2">
      <c r="B328" s="17"/>
      <c r="C328" s="43"/>
      <c r="D328" s="43"/>
      <c r="E328" s="19"/>
      <c r="F328" s="16"/>
      <c r="G328" s="19"/>
      <c r="I328" s="17"/>
      <c r="J328" s="17"/>
      <c r="K328" s="19"/>
      <c r="L328" s="16"/>
      <c r="M328" s="19"/>
      <c r="N328" s="14"/>
      <c r="O328" s="14"/>
      <c r="P328" s="14"/>
    </row>
    <row r="329" spans="2:18" ht="15" x14ac:dyDescent="0.2">
      <c r="B329" s="1" t="s">
        <v>7</v>
      </c>
      <c r="C329" s="1"/>
      <c r="D329" s="151">
        <v>1.93</v>
      </c>
      <c r="E329" s="151"/>
      <c r="J329" s="13"/>
      <c r="K329" s="13"/>
      <c r="L329" s="13"/>
      <c r="M329" s="13"/>
      <c r="N329" s="14"/>
      <c r="O329" s="14"/>
      <c r="P329" s="14"/>
    </row>
    <row r="330" spans="2:18" x14ac:dyDescent="0.2">
      <c r="B330" s="2">
        <v>0</v>
      </c>
      <c r="C330" s="3">
        <v>3.4750000000000001</v>
      </c>
      <c r="D330" s="3" t="s">
        <v>29</v>
      </c>
      <c r="E330" s="16"/>
      <c r="F330" s="16"/>
      <c r="G330" s="16"/>
      <c r="H330" s="16"/>
      <c r="I330" s="17"/>
      <c r="J330" s="18"/>
      <c r="K330" s="19"/>
      <c r="L330" s="16"/>
      <c r="M330" s="19"/>
      <c r="N330" s="20"/>
      <c r="O330" s="20"/>
      <c r="P330" s="20"/>
      <c r="R330" s="21"/>
    </row>
    <row r="331" spans="2:18" x14ac:dyDescent="0.2">
      <c r="B331" s="2">
        <v>1</v>
      </c>
      <c r="C331" s="3">
        <v>3.4889999999999999</v>
      </c>
      <c r="D331" s="3"/>
      <c r="E331" s="19">
        <f>(C330+C331)/2</f>
        <v>3.4820000000000002</v>
      </c>
      <c r="F331" s="16">
        <f>B331-B330</f>
        <v>1</v>
      </c>
      <c r="G331" s="19">
        <f>E331*F331</f>
        <v>3.4820000000000002</v>
      </c>
      <c r="H331" s="16"/>
      <c r="I331" s="21"/>
      <c r="J331" s="21"/>
      <c r="K331" s="19"/>
      <c r="L331" s="16"/>
      <c r="M331" s="19"/>
      <c r="N331" s="20"/>
      <c r="O331" s="20"/>
      <c r="P331" s="20"/>
      <c r="Q331" s="22"/>
      <c r="R331" s="21"/>
    </row>
    <row r="332" spans="2:18" x14ac:dyDescent="0.2">
      <c r="B332" s="2">
        <v>5</v>
      </c>
      <c r="C332" s="3">
        <v>2.1150000000000002</v>
      </c>
      <c r="D332" s="3"/>
      <c r="E332" s="19">
        <f t="shared" ref="E332:E344" si="163">(C331+C332)/2</f>
        <v>2.802</v>
      </c>
      <c r="F332" s="16">
        <f t="shared" ref="F332:F344" si="164">B332-B331</f>
        <v>4</v>
      </c>
      <c r="G332" s="19">
        <f t="shared" ref="G332:G344" si="165">E332*F332</f>
        <v>11.208</v>
      </c>
      <c r="H332" s="16"/>
      <c r="I332" s="21"/>
      <c r="J332" s="21"/>
      <c r="K332" s="19"/>
      <c r="L332" s="16"/>
      <c r="M332" s="19"/>
      <c r="N332" s="20"/>
      <c r="O332" s="20"/>
      <c r="P332" s="20"/>
      <c r="Q332" s="22"/>
      <c r="R332" s="21"/>
    </row>
    <row r="333" spans="2:18" x14ac:dyDescent="0.2">
      <c r="B333" s="2">
        <v>10</v>
      </c>
      <c r="C333" s="3">
        <v>2.1080000000000001</v>
      </c>
      <c r="D333" s="3" t="s">
        <v>20</v>
      </c>
      <c r="E333" s="19">
        <f t="shared" si="163"/>
        <v>2.1115000000000004</v>
      </c>
      <c r="F333" s="16">
        <f t="shared" si="164"/>
        <v>5</v>
      </c>
      <c r="G333" s="19">
        <f t="shared" si="165"/>
        <v>10.557500000000001</v>
      </c>
      <c r="H333" s="16"/>
      <c r="I333" s="21"/>
      <c r="J333" s="21"/>
      <c r="K333" s="19"/>
      <c r="L333" s="16"/>
      <c r="M333" s="19"/>
      <c r="N333" s="20"/>
      <c r="O333" s="20"/>
      <c r="P333" s="20"/>
      <c r="Q333" s="22"/>
      <c r="R333" s="21"/>
    </row>
    <row r="334" spans="2:18" x14ac:dyDescent="0.2">
      <c r="B334" s="2">
        <v>11</v>
      </c>
      <c r="C334" s="3">
        <v>1.127</v>
      </c>
      <c r="D334" s="3"/>
      <c r="E334" s="19">
        <f t="shared" si="163"/>
        <v>1.6175000000000002</v>
      </c>
      <c r="F334" s="16">
        <f t="shared" si="164"/>
        <v>1</v>
      </c>
      <c r="G334" s="19">
        <f t="shared" si="165"/>
        <v>1.6175000000000002</v>
      </c>
      <c r="H334" s="16"/>
      <c r="I334" s="2">
        <v>0</v>
      </c>
      <c r="J334" s="3">
        <v>3.4750000000000001</v>
      </c>
      <c r="K334" s="19"/>
      <c r="L334" s="16"/>
      <c r="M334" s="19"/>
      <c r="N334" s="20"/>
      <c r="O334" s="20"/>
      <c r="P334" s="20"/>
      <c r="Q334" s="22"/>
      <c r="R334" s="21"/>
    </row>
    <row r="335" spans="2:18" x14ac:dyDescent="0.2">
      <c r="B335" s="2">
        <v>13</v>
      </c>
      <c r="C335" s="3">
        <v>0.83499999999999996</v>
      </c>
      <c r="D335" s="3"/>
      <c r="E335" s="19">
        <f t="shared" si="163"/>
        <v>0.98099999999999998</v>
      </c>
      <c r="F335" s="16">
        <f t="shared" si="164"/>
        <v>2</v>
      </c>
      <c r="G335" s="19">
        <f t="shared" si="165"/>
        <v>1.962</v>
      </c>
      <c r="H335" s="16"/>
      <c r="I335" s="2">
        <v>1</v>
      </c>
      <c r="J335" s="3">
        <v>3.4889999999999999</v>
      </c>
      <c r="K335" s="19">
        <f t="shared" ref="K335:K347" si="166">AVERAGE(J334,J335)</f>
        <v>3.4820000000000002</v>
      </c>
      <c r="L335" s="16">
        <f t="shared" ref="L335:L347" si="167">I335-I334</f>
        <v>1</v>
      </c>
      <c r="M335" s="19">
        <f t="shared" ref="M335:M347" si="168">L335*K335</f>
        <v>3.4820000000000002</v>
      </c>
      <c r="N335" s="20"/>
      <c r="O335" s="20"/>
      <c r="P335" s="20"/>
      <c r="Q335" s="22"/>
      <c r="R335" s="21"/>
    </row>
    <row r="336" spans="2:18" x14ac:dyDescent="0.2">
      <c r="B336" s="2">
        <v>15</v>
      </c>
      <c r="C336" s="3">
        <v>0.497</v>
      </c>
      <c r="D336" s="3"/>
      <c r="E336" s="19">
        <f t="shared" si="163"/>
        <v>0.66599999999999993</v>
      </c>
      <c r="F336" s="16">
        <f t="shared" si="164"/>
        <v>2</v>
      </c>
      <c r="G336" s="19">
        <f t="shared" si="165"/>
        <v>1.3319999999999999</v>
      </c>
      <c r="I336" s="2">
        <v>5</v>
      </c>
      <c r="J336" s="3">
        <v>2.1150000000000002</v>
      </c>
      <c r="K336" s="19">
        <f t="shared" si="166"/>
        <v>2.802</v>
      </c>
      <c r="L336" s="16">
        <f t="shared" si="167"/>
        <v>4</v>
      </c>
      <c r="M336" s="19">
        <f t="shared" si="168"/>
        <v>11.208</v>
      </c>
      <c r="N336" s="20"/>
      <c r="O336" s="20"/>
      <c r="P336" s="20"/>
      <c r="Q336" s="22"/>
      <c r="R336" s="21"/>
    </row>
    <row r="337" spans="2:18" x14ac:dyDescent="0.2">
      <c r="B337" s="2">
        <v>17</v>
      </c>
      <c r="C337" s="3">
        <v>0.39800000000000002</v>
      </c>
      <c r="D337" s="19" t="s">
        <v>23</v>
      </c>
      <c r="E337" s="19">
        <f t="shared" si="163"/>
        <v>0.44750000000000001</v>
      </c>
      <c r="F337" s="16">
        <f t="shared" si="164"/>
        <v>2</v>
      </c>
      <c r="G337" s="19">
        <f t="shared" si="165"/>
        <v>0.89500000000000002</v>
      </c>
      <c r="I337" s="2">
        <v>10</v>
      </c>
      <c r="J337" s="3">
        <v>2.1080000000000001</v>
      </c>
      <c r="K337" s="19">
        <f t="shared" si="166"/>
        <v>2.1115000000000004</v>
      </c>
      <c r="L337" s="16">
        <f t="shared" si="167"/>
        <v>5</v>
      </c>
      <c r="M337" s="19">
        <f t="shared" si="168"/>
        <v>10.557500000000001</v>
      </c>
      <c r="N337" s="20"/>
      <c r="O337" s="20"/>
      <c r="P337" s="20"/>
      <c r="Q337" s="22"/>
      <c r="R337" s="21"/>
    </row>
    <row r="338" spans="2:18" x14ac:dyDescent="0.2">
      <c r="B338" s="2">
        <v>19</v>
      </c>
      <c r="C338" s="3">
        <v>0.499</v>
      </c>
      <c r="D338" s="3"/>
      <c r="E338" s="19">
        <f t="shared" si="163"/>
        <v>0.44850000000000001</v>
      </c>
      <c r="F338" s="16">
        <f t="shared" si="164"/>
        <v>2</v>
      </c>
      <c r="G338" s="19">
        <f t="shared" si="165"/>
        <v>0.89700000000000002</v>
      </c>
      <c r="I338" s="2">
        <v>11</v>
      </c>
      <c r="J338" s="3">
        <v>1.127</v>
      </c>
      <c r="K338" s="19">
        <f t="shared" si="166"/>
        <v>1.6175000000000002</v>
      </c>
      <c r="L338" s="16">
        <f t="shared" si="167"/>
        <v>1</v>
      </c>
      <c r="M338" s="19">
        <f t="shared" si="168"/>
        <v>1.6175000000000002</v>
      </c>
      <c r="N338" s="23"/>
      <c r="O338" s="23"/>
      <c r="P338" s="23"/>
      <c r="Q338" s="22"/>
      <c r="R338" s="21"/>
    </row>
    <row r="339" spans="2:18" x14ac:dyDescent="0.2">
      <c r="B339" s="2">
        <v>21</v>
      </c>
      <c r="C339" s="3">
        <v>0.82899999999999996</v>
      </c>
      <c r="D339" s="3"/>
      <c r="E339" s="19">
        <f t="shared" si="163"/>
        <v>0.66399999999999992</v>
      </c>
      <c r="F339" s="16">
        <f t="shared" si="164"/>
        <v>2</v>
      </c>
      <c r="G339" s="19">
        <f t="shared" si="165"/>
        <v>1.3279999999999998</v>
      </c>
      <c r="H339" s="16"/>
      <c r="I339" s="59">
        <f>I338+(J338-J339)*1.5</f>
        <v>14.490500000000001</v>
      </c>
      <c r="J339" s="60">
        <v>-1.2</v>
      </c>
      <c r="K339" s="19">
        <f t="shared" si="166"/>
        <v>-3.6499999999999977E-2</v>
      </c>
      <c r="L339" s="16">
        <f t="shared" si="167"/>
        <v>3.4905000000000008</v>
      </c>
      <c r="M339" s="19">
        <f t="shared" si="168"/>
        <v>-0.12740324999999994</v>
      </c>
      <c r="N339" s="20"/>
      <c r="O339" s="20"/>
      <c r="P339" s="20"/>
      <c r="Q339" s="22"/>
      <c r="R339" s="21"/>
    </row>
    <row r="340" spans="2:18" x14ac:dyDescent="0.2">
      <c r="B340" s="2">
        <v>23</v>
      </c>
      <c r="C340" s="3">
        <v>1.1279999999999999</v>
      </c>
      <c r="D340" s="3"/>
      <c r="E340" s="19">
        <f t="shared" si="163"/>
        <v>0.97849999999999993</v>
      </c>
      <c r="F340" s="16">
        <f t="shared" si="164"/>
        <v>2</v>
      </c>
      <c r="G340" s="19">
        <f t="shared" si="165"/>
        <v>1.9569999999999999</v>
      </c>
      <c r="H340" s="16"/>
      <c r="I340" s="61">
        <f>I339+2</f>
        <v>16.490500000000001</v>
      </c>
      <c r="J340" s="62">
        <f>J339</f>
        <v>-1.2</v>
      </c>
      <c r="K340" s="19">
        <f t="shared" si="166"/>
        <v>-1.2</v>
      </c>
      <c r="L340" s="16">
        <f t="shared" si="167"/>
        <v>2</v>
      </c>
      <c r="M340" s="19">
        <f t="shared" si="168"/>
        <v>-2.4</v>
      </c>
      <c r="N340" s="23"/>
      <c r="O340" s="23"/>
      <c r="P340" s="23"/>
      <c r="Q340" s="22"/>
      <c r="R340" s="21"/>
    </row>
    <row r="341" spans="2:18" x14ac:dyDescent="0.2">
      <c r="B341" s="2">
        <v>24</v>
      </c>
      <c r="C341" s="3">
        <v>1.4750000000000001</v>
      </c>
      <c r="D341" s="19" t="s">
        <v>21</v>
      </c>
      <c r="E341" s="19">
        <f t="shared" si="163"/>
        <v>1.3014999999999999</v>
      </c>
      <c r="F341" s="16">
        <f t="shared" si="164"/>
        <v>1</v>
      </c>
      <c r="G341" s="19">
        <f t="shared" si="165"/>
        <v>1.3014999999999999</v>
      </c>
      <c r="H341" s="16"/>
      <c r="I341" s="59">
        <f>I340+2</f>
        <v>18.490500000000001</v>
      </c>
      <c r="J341" s="60">
        <f>J339</f>
        <v>-1.2</v>
      </c>
      <c r="K341" s="19">
        <f t="shared" si="166"/>
        <v>-1.2</v>
      </c>
      <c r="L341" s="16">
        <f t="shared" si="167"/>
        <v>2</v>
      </c>
      <c r="M341" s="19">
        <f t="shared" si="168"/>
        <v>-2.4</v>
      </c>
      <c r="N341" s="23"/>
      <c r="O341" s="23"/>
      <c r="P341" s="23"/>
      <c r="Q341" s="22"/>
      <c r="R341" s="21"/>
    </row>
    <row r="342" spans="2:18" x14ac:dyDescent="0.2">
      <c r="B342" s="2">
        <v>26</v>
      </c>
      <c r="C342" s="3">
        <v>1.486</v>
      </c>
      <c r="D342" s="3"/>
      <c r="E342" s="19">
        <f t="shared" si="163"/>
        <v>1.4805000000000001</v>
      </c>
      <c r="F342" s="16">
        <f t="shared" si="164"/>
        <v>2</v>
      </c>
      <c r="G342" s="19">
        <f t="shared" si="165"/>
        <v>2.9610000000000003</v>
      </c>
      <c r="H342" s="16"/>
      <c r="I342" s="59">
        <f>I341+(J342-J341)*1.5</f>
        <v>21.790500000000002</v>
      </c>
      <c r="J342" s="63">
        <v>1</v>
      </c>
      <c r="K342" s="19">
        <f t="shared" si="166"/>
        <v>-9.9999999999999978E-2</v>
      </c>
      <c r="L342" s="16">
        <f t="shared" si="167"/>
        <v>3.3000000000000007</v>
      </c>
      <c r="M342" s="19">
        <f t="shared" si="168"/>
        <v>-0.33</v>
      </c>
      <c r="N342" s="20"/>
      <c r="O342" s="20"/>
      <c r="P342" s="20"/>
      <c r="R342" s="21"/>
    </row>
    <row r="343" spans="2:18" x14ac:dyDescent="0.2">
      <c r="B343" s="2">
        <v>30</v>
      </c>
      <c r="C343" s="3">
        <v>4.5149999999999997</v>
      </c>
      <c r="D343" s="3"/>
      <c r="E343" s="19">
        <f t="shared" si="163"/>
        <v>3.0004999999999997</v>
      </c>
      <c r="F343" s="16">
        <f t="shared" si="164"/>
        <v>4</v>
      </c>
      <c r="G343" s="19">
        <f t="shared" si="165"/>
        <v>12.001999999999999</v>
      </c>
      <c r="H343" s="1"/>
      <c r="I343" s="2">
        <v>23</v>
      </c>
      <c r="J343" s="3">
        <v>1.1279999999999999</v>
      </c>
      <c r="K343" s="19">
        <f t="shared" si="166"/>
        <v>1.0640000000000001</v>
      </c>
      <c r="L343" s="16">
        <f t="shared" si="167"/>
        <v>1.2094999999999985</v>
      </c>
      <c r="M343" s="19">
        <f t="shared" si="168"/>
        <v>1.2869079999999984</v>
      </c>
      <c r="N343" s="20"/>
      <c r="O343" s="20"/>
      <c r="P343" s="20"/>
      <c r="R343" s="21"/>
    </row>
    <row r="344" spans="2:18" x14ac:dyDescent="0.2">
      <c r="B344" s="2">
        <v>31</v>
      </c>
      <c r="C344" s="3">
        <v>4.5330000000000004</v>
      </c>
      <c r="D344" s="3" t="s">
        <v>18</v>
      </c>
      <c r="E344" s="19">
        <f t="shared" si="163"/>
        <v>4.524</v>
      </c>
      <c r="F344" s="16">
        <f t="shared" si="164"/>
        <v>1</v>
      </c>
      <c r="G344" s="19">
        <f t="shared" si="165"/>
        <v>4.524</v>
      </c>
      <c r="H344" s="1"/>
      <c r="I344" s="2">
        <v>24</v>
      </c>
      <c r="J344" s="3">
        <v>1.4750000000000001</v>
      </c>
      <c r="K344" s="19">
        <f t="shared" si="166"/>
        <v>1.3014999999999999</v>
      </c>
      <c r="L344" s="16">
        <f t="shared" si="167"/>
        <v>1</v>
      </c>
      <c r="M344" s="19">
        <f t="shared" si="168"/>
        <v>1.3014999999999999</v>
      </c>
      <c r="N344" s="20"/>
      <c r="O344" s="20"/>
      <c r="P344" s="20"/>
      <c r="R344" s="21"/>
    </row>
    <row r="345" spans="2:18" x14ac:dyDescent="0.2">
      <c r="B345" s="17"/>
      <c r="C345" s="43"/>
      <c r="D345" s="43"/>
      <c r="E345" s="19"/>
      <c r="F345" s="16"/>
      <c r="G345" s="19"/>
      <c r="H345" s="1"/>
      <c r="I345" s="2">
        <v>26</v>
      </c>
      <c r="J345" s="3">
        <v>1.486</v>
      </c>
      <c r="K345" s="19">
        <f t="shared" si="166"/>
        <v>1.4805000000000001</v>
      </c>
      <c r="L345" s="16">
        <f t="shared" si="167"/>
        <v>2</v>
      </c>
      <c r="M345" s="19">
        <f t="shared" si="168"/>
        <v>2.9610000000000003</v>
      </c>
      <c r="N345" s="20"/>
      <c r="O345" s="20"/>
      <c r="P345" s="20"/>
      <c r="R345" s="21"/>
    </row>
    <row r="346" spans="2:18" x14ac:dyDescent="0.2">
      <c r="B346" s="17"/>
      <c r="C346" s="43"/>
      <c r="D346" s="43"/>
      <c r="E346" s="19"/>
      <c r="F346" s="16"/>
      <c r="G346" s="19"/>
      <c r="H346" s="1"/>
      <c r="I346" s="2">
        <v>30</v>
      </c>
      <c r="J346" s="3">
        <v>4.5149999999999997</v>
      </c>
      <c r="K346" s="19">
        <f t="shared" si="166"/>
        <v>3.0004999999999997</v>
      </c>
      <c r="L346" s="16">
        <f t="shared" si="167"/>
        <v>4</v>
      </c>
      <c r="M346" s="19">
        <f t="shared" si="168"/>
        <v>12.001999999999999</v>
      </c>
      <c r="O346" s="23"/>
      <c r="P346" s="23"/>
    </row>
    <row r="347" spans="2:18" x14ac:dyDescent="0.2">
      <c r="B347" s="17"/>
      <c r="C347" s="43"/>
      <c r="D347" s="43"/>
      <c r="E347" s="19"/>
      <c r="F347" s="16"/>
      <c r="G347" s="19"/>
      <c r="H347" s="1"/>
      <c r="I347" s="2">
        <v>31</v>
      </c>
      <c r="J347" s="3">
        <v>4.5330000000000004</v>
      </c>
      <c r="K347" s="19">
        <f t="shared" si="166"/>
        <v>4.524</v>
      </c>
      <c r="L347" s="16">
        <f t="shared" si="167"/>
        <v>1</v>
      </c>
      <c r="M347" s="19">
        <f t="shared" si="168"/>
        <v>4.524</v>
      </c>
      <c r="O347" s="14"/>
      <c r="P347" s="14"/>
    </row>
    <row r="348" spans="2:18" x14ac:dyDescent="0.2">
      <c r="B348" s="17"/>
      <c r="C348" s="43"/>
      <c r="D348" s="43"/>
      <c r="E348" s="19"/>
      <c r="F348" s="16"/>
      <c r="G348" s="19"/>
      <c r="I348" s="17"/>
      <c r="J348" s="17"/>
      <c r="K348" s="19"/>
      <c r="L348" s="16"/>
      <c r="M348" s="19"/>
      <c r="O348" s="14"/>
      <c r="P348" s="14"/>
    </row>
    <row r="349" spans="2:18" x14ac:dyDescent="0.2">
      <c r="B349" s="17"/>
      <c r="C349" s="43"/>
      <c r="D349" s="43"/>
      <c r="E349" s="19"/>
      <c r="F349" s="16"/>
      <c r="G349" s="19"/>
      <c r="I349" s="17"/>
      <c r="J349" s="17"/>
      <c r="K349" s="19"/>
      <c r="L349" s="16"/>
      <c r="M349" s="19"/>
      <c r="N349" s="14"/>
      <c r="O349" s="14"/>
      <c r="P349" s="14"/>
    </row>
    <row r="350" spans="2:18" x14ac:dyDescent="0.2">
      <c r="B350" s="17"/>
      <c r="C350" s="43"/>
      <c r="D350" s="43"/>
      <c r="E350" s="19"/>
      <c r="F350" s="16"/>
      <c r="G350" s="19"/>
      <c r="I350" s="17"/>
      <c r="J350" s="17"/>
      <c r="K350" s="19"/>
      <c r="L350" s="16"/>
      <c r="M350" s="19"/>
      <c r="N350" s="14"/>
      <c r="O350" s="14"/>
      <c r="P350" s="14"/>
    </row>
    <row r="351" spans="2:18" x14ac:dyDescent="0.2">
      <c r="B351" s="17"/>
      <c r="C351" s="43"/>
      <c r="D351" s="43"/>
      <c r="E351" s="19"/>
      <c r="F351" s="16"/>
      <c r="G351" s="19"/>
      <c r="I351" s="17"/>
      <c r="J351" s="17"/>
      <c r="K351" s="19"/>
      <c r="L351" s="16"/>
      <c r="M351" s="19"/>
      <c r="N351" s="14"/>
      <c r="O351" s="14"/>
      <c r="P351" s="14"/>
    </row>
    <row r="352" spans="2:18" x14ac:dyDescent="0.2">
      <c r="B352" s="17"/>
      <c r="C352" s="43"/>
      <c r="D352" s="43"/>
      <c r="E352" s="19"/>
      <c r="F352" s="16"/>
      <c r="G352" s="19"/>
      <c r="H352" s="19"/>
      <c r="I352" s="17"/>
      <c r="J352" s="17"/>
      <c r="K352" s="19"/>
      <c r="L352" s="16"/>
      <c r="M352" s="19"/>
      <c r="N352" s="14"/>
      <c r="O352" s="14"/>
      <c r="P352" s="14"/>
    </row>
    <row r="353" spans="2:18" x14ac:dyDescent="0.2">
      <c r="B353" s="17"/>
      <c r="C353" s="43"/>
      <c r="D353" s="43"/>
      <c r="E353" s="19"/>
      <c r="F353" s="16"/>
      <c r="G353" s="19"/>
      <c r="H353" s="19"/>
      <c r="I353" s="17"/>
      <c r="J353" s="17"/>
      <c r="K353" s="19"/>
      <c r="L353" s="16"/>
      <c r="M353" s="19"/>
      <c r="N353" s="23"/>
      <c r="O353" s="14"/>
      <c r="P353" s="14"/>
    </row>
    <row r="354" spans="2:18" x14ac:dyDescent="0.2">
      <c r="B354" s="17"/>
      <c r="C354" s="43"/>
      <c r="D354" s="43"/>
      <c r="E354" s="19"/>
      <c r="F354" s="16"/>
      <c r="G354" s="19"/>
      <c r="H354" s="19"/>
      <c r="I354" s="17"/>
      <c r="J354" s="17"/>
      <c r="K354" s="19"/>
      <c r="L354" s="16"/>
      <c r="M354" s="19"/>
      <c r="N354" s="20"/>
      <c r="O354" s="20"/>
      <c r="P354" s="20"/>
      <c r="R354" s="21"/>
    </row>
    <row r="355" spans="2:18" ht="15" x14ac:dyDescent="0.2">
      <c r="B355" s="17"/>
      <c r="C355" s="43"/>
      <c r="D355" s="43"/>
      <c r="E355" s="19"/>
      <c r="F355" s="16">
        <f>SUM(F331:F354)</f>
        <v>31</v>
      </c>
      <c r="G355" s="19">
        <f>SUM(G331:G354)</f>
        <v>56.024500000000003</v>
      </c>
      <c r="H355" s="19"/>
      <c r="I355" s="19"/>
      <c r="J355" s="13"/>
      <c r="K355" s="13"/>
      <c r="L355" s="28">
        <f>SUM(L332:L354)</f>
        <v>31</v>
      </c>
      <c r="M355" s="28">
        <f>SUM(M332:M354)</f>
        <v>43.683004750000009</v>
      </c>
      <c r="N355" s="20"/>
      <c r="O355" s="20"/>
      <c r="P355" s="20"/>
      <c r="R355" s="21"/>
    </row>
    <row r="356" spans="2:18" x14ac:dyDescent="0.2">
      <c r="B356" s="17"/>
      <c r="C356" s="43"/>
      <c r="D356" s="43"/>
      <c r="E356" s="19"/>
      <c r="F356" s="16"/>
      <c r="G356" s="19"/>
      <c r="H356" s="16" t="s">
        <v>10</v>
      </c>
      <c r="I356" s="16"/>
      <c r="J356" s="16">
        <f>G355</f>
        <v>56.024500000000003</v>
      </c>
      <c r="K356" s="19" t="s">
        <v>11</v>
      </c>
      <c r="L356" s="16">
        <f>M355</f>
        <v>43.683004750000009</v>
      </c>
      <c r="M356" s="19">
        <f>J356-L356</f>
        <v>12.341495249999994</v>
      </c>
      <c r="N356" s="20"/>
      <c r="O356" s="20"/>
      <c r="P356" s="20"/>
      <c r="R356" s="21"/>
    </row>
    <row r="359" spans="2:18" x14ac:dyDescent="0.2">
      <c r="B359" s="47"/>
      <c r="C359" s="53"/>
      <c r="D359" s="53"/>
      <c r="E359" s="46"/>
      <c r="F359" s="33"/>
      <c r="G359" s="46"/>
      <c r="H359" s="52"/>
      <c r="I359" s="47"/>
      <c r="J359" s="47"/>
      <c r="K359" s="46"/>
      <c r="L359" s="33"/>
      <c r="M359" s="46"/>
      <c r="N359" s="49"/>
      <c r="O359" s="54"/>
      <c r="P359" s="54"/>
      <c r="Q359" s="49"/>
    </row>
    <row r="360" spans="2:18" x14ac:dyDescent="0.2">
      <c r="B360" s="47"/>
      <c r="C360" s="53"/>
      <c r="D360" s="53"/>
      <c r="E360" s="46"/>
      <c r="F360" s="33"/>
      <c r="G360" s="46"/>
      <c r="H360" s="49"/>
      <c r="I360" s="47"/>
      <c r="J360" s="47"/>
      <c r="K360" s="46"/>
      <c r="L360" s="33"/>
      <c r="M360" s="46"/>
      <c r="N360" s="49"/>
      <c r="O360" s="54"/>
      <c r="P360" s="54"/>
      <c r="Q360" s="49"/>
    </row>
    <row r="361" spans="2:18" x14ac:dyDescent="0.2">
      <c r="B361" s="47"/>
      <c r="C361" s="53"/>
      <c r="D361" s="53"/>
      <c r="E361" s="46"/>
      <c r="F361" s="33"/>
      <c r="G361" s="46"/>
      <c r="H361" s="49"/>
      <c r="I361" s="47"/>
      <c r="J361" s="47"/>
      <c r="K361" s="46"/>
      <c r="L361" s="33"/>
      <c r="M361" s="46"/>
      <c r="N361" s="54"/>
      <c r="O361" s="54"/>
      <c r="P361" s="54"/>
      <c r="Q361" s="49"/>
    </row>
    <row r="362" spans="2:18" x14ac:dyDescent="0.2">
      <c r="B362" s="47"/>
      <c r="C362" s="53"/>
      <c r="D362" s="53"/>
      <c r="E362" s="46"/>
      <c r="F362" s="33"/>
      <c r="G362" s="46"/>
      <c r="H362" s="49"/>
      <c r="I362" s="47"/>
      <c r="J362" s="47"/>
      <c r="K362" s="46"/>
      <c r="L362" s="33"/>
      <c r="M362" s="46"/>
      <c r="N362" s="54"/>
      <c r="O362" s="54"/>
      <c r="P362" s="54"/>
      <c r="Q362" s="49"/>
    </row>
    <row r="363" spans="2:18" x14ac:dyDescent="0.2">
      <c r="B363" s="47"/>
      <c r="C363" s="53"/>
      <c r="D363" s="53"/>
      <c r="E363" s="46"/>
      <c r="F363" s="33"/>
      <c r="G363" s="46"/>
      <c r="H363" s="49"/>
      <c r="I363" s="47"/>
      <c r="J363" s="47"/>
      <c r="K363" s="46"/>
      <c r="L363" s="33"/>
      <c r="M363" s="46"/>
      <c r="N363" s="54"/>
      <c r="O363" s="54"/>
      <c r="P363" s="54"/>
      <c r="Q363" s="49"/>
    </row>
    <row r="364" spans="2:18" x14ac:dyDescent="0.2">
      <c r="B364" s="47"/>
      <c r="C364" s="53"/>
      <c r="D364" s="53"/>
      <c r="E364" s="46"/>
      <c r="F364" s="33"/>
      <c r="G364" s="46"/>
      <c r="H364" s="46"/>
      <c r="I364" s="47"/>
      <c r="J364" s="47"/>
      <c r="K364" s="46"/>
      <c r="L364" s="33"/>
      <c r="M364" s="46"/>
      <c r="N364" s="54"/>
      <c r="O364" s="54"/>
      <c r="P364" s="54"/>
      <c r="Q364" s="49"/>
    </row>
    <row r="365" spans="2:18" x14ac:dyDescent="0.2">
      <c r="B365" s="47"/>
      <c r="C365" s="53"/>
      <c r="D365" s="53"/>
      <c r="E365" s="46"/>
      <c r="F365" s="33"/>
      <c r="G365" s="46"/>
      <c r="H365" s="46"/>
      <c r="I365" s="47"/>
      <c r="J365" s="47"/>
      <c r="K365" s="46"/>
      <c r="L365" s="33"/>
      <c r="M365" s="46"/>
      <c r="N365" s="51"/>
      <c r="O365" s="54"/>
      <c r="P365" s="54"/>
      <c r="Q365" s="49"/>
    </row>
    <row r="366" spans="2:18" x14ac:dyDescent="0.2">
      <c r="B366" s="47"/>
      <c r="C366" s="53"/>
      <c r="D366" s="53"/>
      <c r="E366" s="46"/>
      <c r="F366" s="33"/>
      <c r="G366" s="46"/>
      <c r="H366" s="46"/>
      <c r="I366" s="47"/>
      <c r="J366" s="47"/>
      <c r="K366" s="46"/>
      <c r="L366" s="33"/>
      <c r="M366" s="46"/>
      <c r="N366" s="48"/>
      <c r="O366" s="48"/>
      <c r="P366" s="48"/>
      <c r="Q366" s="49"/>
      <c r="R366" s="21"/>
    </row>
    <row r="367" spans="2:18" x14ac:dyDescent="0.2">
      <c r="B367" s="47"/>
      <c r="C367" s="53"/>
      <c r="D367" s="53"/>
      <c r="E367" s="46"/>
      <c r="F367" s="33"/>
      <c r="G367" s="46"/>
      <c r="H367" s="46"/>
      <c r="I367" s="46"/>
      <c r="J367" s="47"/>
      <c r="K367" s="46"/>
      <c r="L367" s="33"/>
      <c r="M367" s="46"/>
      <c r="N367" s="48"/>
      <c r="O367" s="48"/>
      <c r="P367" s="48"/>
      <c r="Q367" s="49"/>
      <c r="R367" s="21"/>
    </row>
    <row r="368" spans="2:18" x14ac:dyDescent="0.2">
      <c r="B368" s="47"/>
      <c r="C368" s="53"/>
      <c r="D368" s="53"/>
      <c r="E368" s="46"/>
      <c r="F368" s="33"/>
      <c r="G368" s="46"/>
      <c r="H368" s="46"/>
      <c r="I368" s="46"/>
      <c r="J368" s="47"/>
      <c r="K368" s="46"/>
      <c r="L368" s="33"/>
      <c r="M368" s="46"/>
      <c r="N368" s="48"/>
      <c r="O368" s="48"/>
      <c r="P368" s="48"/>
      <c r="Q368" s="49"/>
      <c r="R368" s="21"/>
    </row>
    <row r="369" spans="2:18" x14ac:dyDescent="0.2">
      <c r="B369" s="47"/>
      <c r="C369" s="53"/>
      <c r="D369" s="53"/>
      <c r="E369" s="46"/>
      <c r="F369" s="33"/>
      <c r="G369" s="46"/>
      <c r="H369" s="46"/>
      <c r="I369" s="46"/>
      <c r="J369" s="47"/>
      <c r="K369" s="46"/>
      <c r="L369" s="33"/>
      <c r="M369" s="33"/>
      <c r="N369" s="48"/>
      <c r="O369" s="48"/>
      <c r="P369" s="48"/>
      <c r="Q369" s="49"/>
      <c r="R369" s="21"/>
    </row>
    <row r="370" spans="2:18" x14ac:dyDescent="0.2">
      <c r="B370" s="47"/>
      <c r="C370" s="53"/>
      <c r="D370" s="53"/>
      <c r="E370" s="46"/>
      <c r="F370" s="33"/>
      <c r="G370" s="46"/>
      <c r="H370" s="33"/>
      <c r="I370" s="46"/>
      <c r="J370" s="47"/>
      <c r="K370" s="46"/>
      <c r="L370" s="33"/>
      <c r="M370" s="46"/>
      <c r="N370" s="48"/>
      <c r="O370" s="48"/>
      <c r="P370" s="48"/>
      <c r="Q370" s="49"/>
      <c r="R370" s="21"/>
    </row>
    <row r="371" spans="2:18" x14ac:dyDescent="0.2">
      <c r="B371" s="50"/>
      <c r="C371" s="55"/>
      <c r="D371" s="55"/>
      <c r="E371" s="49"/>
      <c r="F371" s="49"/>
      <c r="G371" s="49"/>
      <c r="H371" s="49"/>
      <c r="I371" s="46"/>
      <c r="J371" s="47"/>
      <c r="K371" s="46"/>
      <c r="L371" s="33"/>
      <c r="M371" s="46"/>
      <c r="N371" s="49"/>
      <c r="O371" s="49"/>
      <c r="P371" s="49"/>
      <c r="Q371" s="49"/>
    </row>
    <row r="372" spans="2:18" x14ac:dyDescent="0.2">
      <c r="B372" s="50"/>
      <c r="C372" s="55"/>
      <c r="D372" s="55"/>
      <c r="E372" s="49"/>
      <c r="F372" s="49"/>
      <c r="G372" s="49"/>
      <c r="H372" s="33"/>
      <c r="I372" s="33"/>
      <c r="J372" s="33"/>
      <c r="K372" s="46"/>
      <c r="L372" s="33"/>
      <c r="M372" s="46"/>
      <c r="N372" s="49"/>
      <c r="O372" s="49"/>
      <c r="P372" s="49"/>
      <c r="Q372" s="49"/>
    </row>
  </sheetData>
  <mergeCells count="44">
    <mergeCell ref="D314:E314"/>
    <mergeCell ref="D329:E329"/>
    <mergeCell ref="D299:E299"/>
    <mergeCell ref="D258:E258"/>
    <mergeCell ref="B259:G259"/>
    <mergeCell ref="I259:M259"/>
    <mergeCell ref="D282:E282"/>
    <mergeCell ref="B228:G228"/>
    <mergeCell ref="I228:M228"/>
    <mergeCell ref="H241:I241"/>
    <mergeCell ref="D242:E242"/>
    <mergeCell ref="B243:G243"/>
    <mergeCell ref="I243:M243"/>
    <mergeCell ref="B212:G212"/>
    <mergeCell ref="I212:M212"/>
    <mergeCell ref="D196:E196"/>
    <mergeCell ref="D169:E169"/>
    <mergeCell ref="H139:I139"/>
    <mergeCell ref="D140:E140"/>
    <mergeCell ref="D156:E156"/>
    <mergeCell ref="D183:E183"/>
    <mergeCell ref="D227:E227"/>
    <mergeCell ref="D87:E87"/>
    <mergeCell ref="H122:I122"/>
    <mergeCell ref="D123:E123"/>
    <mergeCell ref="H210:I210"/>
    <mergeCell ref="D211:E211"/>
    <mergeCell ref="D104:E104"/>
    <mergeCell ref="H168:I168"/>
    <mergeCell ref="A1:T1"/>
    <mergeCell ref="H41:I41"/>
    <mergeCell ref="D42:E42"/>
    <mergeCell ref="H103:I103"/>
    <mergeCell ref="D3:E3"/>
    <mergeCell ref="B4:G4"/>
    <mergeCell ref="I4:M4"/>
    <mergeCell ref="H19:I19"/>
    <mergeCell ref="B21:G21"/>
    <mergeCell ref="I21:M21"/>
    <mergeCell ref="D20:E20"/>
    <mergeCell ref="B43:G43"/>
    <mergeCell ref="I43:M43"/>
    <mergeCell ref="H67:I67"/>
    <mergeCell ref="D69:E69"/>
  </mergeCells>
  <printOptions horizontalCentered="1"/>
  <pageMargins left="0" right="0" top="0.25" bottom="0.25" header="0" footer="0"/>
  <pageSetup paperSize="9" scale="90" orientation="portrait" horizontalDpi="4294967293" verticalDpi="1200" r:id="rId1"/>
  <headerFooter alignWithMargins="0">
    <oddFooter>&amp;A&amp;RPage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9"/>
  <sheetViews>
    <sheetView workbookViewId="0">
      <selection activeCell="K9" sqref="K9"/>
    </sheetView>
  </sheetViews>
  <sheetFormatPr defaultRowHeight="12.75" x14ac:dyDescent="0.2"/>
  <cols>
    <col min="1" max="1" width="8.42578125" style="34" customWidth="1"/>
    <col min="2" max="2" width="12.7109375" style="34" customWidth="1"/>
    <col min="3" max="3" width="12.42578125" style="34" customWidth="1"/>
    <col min="4" max="4" width="13.42578125" style="34" customWidth="1"/>
    <col min="5" max="5" width="12.140625" style="34" customWidth="1"/>
    <col min="6" max="6" width="12.28515625" style="34" customWidth="1"/>
    <col min="7" max="7" width="9.140625" style="37"/>
    <col min="8" max="8" width="9.7109375" style="37" customWidth="1"/>
    <col min="9" max="9" width="9.140625" style="37"/>
    <col min="10" max="10" width="9.140625" style="34"/>
    <col min="11" max="11" width="24" style="34" customWidth="1"/>
    <col min="12" max="257" width="9.140625" style="34"/>
    <col min="258" max="258" width="8.42578125" style="34" customWidth="1"/>
    <col min="259" max="259" width="12.7109375" style="34" customWidth="1"/>
    <col min="260" max="260" width="12.42578125" style="34" customWidth="1"/>
    <col min="261" max="261" width="13.42578125" style="34" customWidth="1"/>
    <col min="262" max="262" width="12.140625" style="34" customWidth="1"/>
    <col min="263" max="263" width="12.28515625" style="34" customWidth="1"/>
    <col min="264" max="513" width="9.140625" style="34"/>
    <col min="514" max="514" width="8.42578125" style="34" customWidth="1"/>
    <col min="515" max="515" width="12.7109375" style="34" customWidth="1"/>
    <col min="516" max="516" width="12.42578125" style="34" customWidth="1"/>
    <col min="517" max="517" width="13.42578125" style="34" customWidth="1"/>
    <col min="518" max="518" width="12.140625" style="34" customWidth="1"/>
    <col min="519" max="519" width="12.28515625" style="34" customWidth="1"/>
    <col min="520" max="769" width="9.140625" style="34"/>
    <col min="770" max="770" width="8.42578125" style="34" customWidth="1"/>
    <col min="771" max="771" width="12.7109375" style="34" customWidth="1"/>
    <col min="772" max="772" width="12.42578125" style="34" customWidth="1"/>
    <col min="773" max="773" width="13.42578125" style="34" customWidth="1"/>
    <col min="774" max="774" width="12.140625" style="34" customWidth="1"/>
    <col min="775" max="775" width="12.28515625" style="34" customWidth="1"/>
    <col min="776" max="1025" width="9.140625" style="34"/>
    <col min="1026" max="1026" width="8.42578125" style="34" customWidth="1"/>
    <col min="1027" max="1027" width="12.7109375" style="34" customWidth="1"/>
    <col min="1028" max="1028" width="12.42578125" style="34" customWidth="1"/>
    <col min="1029" max="1029" width="13.42578125" style="34" customWidth="1"/>
    <col min="1030" max="1030" width="12.140625" style="34" customWidth="1"/>
    <col min="1031" max="1031" width="12.28515625" style="34" customWidth="1"/>
    <col min="1032" max="1281" width="9.140625" style="34"/>
    <col min="1282" max="1282" width="8.42578125" style="34" customWidth="1"/>
    <col min="1283" max="1283" width="12.7109375" style="34" customWidth="1"/>
    <col min="1284" max="1284" width="12.42578125" style="34" customWidth="1"/>
    <col min="1285" max="1285" width="13.42578125" style="34" customWidth="1"/>
    <col min="1286" max="1286" width="12.140625" style="34" customWidth="1"/>
    <col min="1287" max="1287" width="12.28515625" style="34" customWidth="1"/>
    <col min="1288" max="1537" width="9.140625" style="34"/>
    <col min="1538" max="1538" width="8.42578125" style="34" customWidth="1"/>
    <col min="1539" max="1539" width="12.7109375" style="34" customWidth="1"/>
    <col min="1540" max="1540" width="12.42578125" style="34" customWidth="1"/>
    <col min="1541" max="1541" width="13.42578125" style="34" customWidth="1"/>
    <col min="1542" max="1542" width="12.140625" style="34" customWidth="1"/>
    <col min="1543" max="1543" width="12.28515625" style="34" customWidth="1"/>
    <col min="1544" max="1793" width="9.140625" style="34"/>
    <col min="1794" max="1794" width="8.42578125" style="34" customWidth="1"/>
    <col min="1795" max="1795" width="12.7109375" style="34" customWidth="1"/>
    <col min="1796" max="1796" width="12.42578125" style="34" customWidth="1"/>
    <col min="1797" max="1797" width="13.42578125" style="34" customWidth="1"/>
    <col min="1798" max="1798" width="12.140625" style="34" customWidth="1"/>
    <col min="1799" max="1799" width="12.28515625" style="34" customWidth="1"/>
    <col min="1800" max="2049" width="9.140625" style="34"/>
    <col min="2050" max="2050" width="8.42578125" style="34" customWidth="1"/>
    <col min="2051" max="2051" width="12.7109375" style="34" customWidth="1"/>
    <col min="2052" max="2052" width="12.42578125" style="34" customWidth="1"/>
    <col min="2053" max="2053" width="13.42578125" style="34" customWidth="1"/>
    <col min="2054" max="2054" width="12.140625" style="34" customWidth="1"/>
    <col min="2055" max="2055" width="12.28515625" style="34" customWidth="1"/>
    <col min="2056" max="2305" width="9.140625" style="34"/>
    <col min="2306" max="2306" width="8.42578125" style="34" customWidth="1"/>
    <col min="2307" max="2307" width="12.7109375" style="34" customWidth="1"/>
    <col min="2308" max="2308" width="12.42578125" style="34" customWidth="1"/>
    <col min="2309" max="2309" width="13.42578125" style="34" customWidth="1"/>
    <col min="2310" max="2310" width="12.140625" style="34" customWidth="1"/>
    <col min="2311" max="2311" width="12.28515625" style="34" customWidth="1"/>
    <col min="2312" max="2561" width="9.140625" style="34"/>
    <col min="2562" max="2562" width="8.42578125" style="34" customWidth="1"/>
    <col min="2563" max="2563" width="12.7109375" style="34" customWidth="1"/>
    <col min="2564" max="2564" width="12.42578125" style="34" customWidth="1"/>
    <col min="2565" max="2565" width="13.42578125" style="34" customWidth="1"/>
    <col min="2566" max="2566" width="12.140625" style="34" customWidth="1"/>
    <col min="2567" max="2567" width="12.28515625" style="34" customWidth="1"/>
    <col min="2568" max="2817" width="9.140625" style="34"/>
    <col min="2818" max="2818" width="8.42578125" style="34" customWidth="1"/>
    <col min="2819" max="2819" width="12.7109375" style="34" customWidth="1"/>
    <col min="2820" max="2820" width="12.42578125" style="34" customWidth="1"/>
    <col min="2821" max="2821" width="13.42578125" style="34" customWidth="1"/>
    <col min="2822" max="2822" width="12.140625" style="34" customWidth="1"/>
    <col min="2823" max="2823" width="12.28515625" style="34" customWidth="1"/>
    <col min="2824" max="3073" width="9.140625" style="34"/>
    <col min="3074" max="3074" width="8.42578125" style="34" customWidth="1"/>
    <col min="3075" max="3075" width="12.7109375" style="34" customWidth="1"/>
    <col min="3076" max="3076" width="12.42578125" style="34" customWidth="1"/>
    <col min="3077" max="3077" width="13.42578125" style="34" customWidth="1"/>
    <col min="3078" max="3078" width="12.140625" style="34" customWidth="1"/>
    <col min="3079" max="3079" width="12.28515625" style="34" customWidth="1"/>
    <col min="3080" max="3329" width="9.140625" style="34"/>
    <col min="3330" max="3330" width="8.42578125" style="34" customWidth="1"/>
    <col min="3331" max="3331" width="12.7109375" style="34" customWidth="1"/>
    <col min="3332" max="3332" width="12.42578125" style="34" customWidth="1"/>
    <col min="3333" max="3333" width="13.42578125" style="34" customWidth="1"/>
    <col min="3334" max="3334" width="12.140625" style="34" customWidth="1"/>
    <col min="3335" max="3335" width="12.28515625" style="34" customWidth="1"/>
    <col min="3336" max="3585" width="9.140625" style="34"/>
    <col min="3586" max="3586" width="8.42578125" style="34" customWidth="1"/>
    <col min="3587" max="3587" width="12.7109375" style="34" customWidth="1"/>
    <col min="3588" max="3588" width="12.42578125" style="34" customWidth="1"/>
    <col min="3589" max="3589" width="13.42578125" style="34" customWidth="1"/>
    <col min="3590" max="3590" width="12.140625" style="34" customWidth="1"/>
    <col min="3591" max="3591" width="12.28515625" style="34" customWidth="1"/>
    <col min="3592" max="3841" width="9.140625" style="34"/>
    <col min="3842" max="3842" width="8.42578125" style="34" customWidth="1"/>
    <col min="3843" max="3843" width="12.7109375" style="34" customWidth="1"/>
    <col min="3844" max="3844" width="12.42578125" style="34" customWidth="1"/>
    <col min="3845" max="3845" width="13.42578125" style="34" customWidth="1"/>
    <col min="3846" max="3846" width="12.140625" style="34" customWidth="1"/>
    <col min="3847" max="3847" width="12.28515625" style="34" customWidth="1"/>
    <col min="3848" max="4097" width="9.140625" style="34"/>
    <col min="4098" max="4098" width="8.42578125" style="34" customWidth="1"/>
    <col min="4099" max="4099" width="12.7109375" style="34" customWidth="1"/>
    <col min="4100" max="4100" width="12.42578125" style="34" customWidth="1"/>
    <col min="4101" max="4101" width="13.42578125" style="34" customWidth="1"/>
    <col min="4102" max="4102" width="12.140625" style="34" customWidth="1"/>
    <col min="4103" max="4103" width="12.28515625" style="34" customWidth="1"/>
    <col min="4104" max="4353" width="9.140625" style="34"/>
    <col min="4354" max="4354" width="8.42578125" style="34" customWidth="1"/>
    <col min="4355" max="4355" width="12.7109375" style="34" customWidth="1"/>
    <col min="4356" max="4356" width="12.42578125" style="34" customWidth="1"/>
    <col min="4357" max="4357" width="13.42578125" style="34" customWidth="1"/>
    <col min="4358" max="4358" width="12.140625" style="34" customWidth="1"/>
    <col min="4359" max="4359" width="12.28515625" style="34" customWidth="1"/>
    <col min="4360" max="4609" width="9.140625" style="34"/>
    <col min="4610" max="4610" width="8.42578125" style="34" customWidth="1"/>
    <col min="4611" max="4611" width="12.7109375" style="34" customWidth="1"/>
    <col min="4612" max="4612" width="12.42578125" style="34" customWidth="1"/>
    <col min="4613" max="4613" width="13.42578125" style="34" customWidth="1"/>
    <col min="4614" max="4614" width="12.140625" style="34" customWidth="1"/>
    <col min="4615" max="4615" width="12.28515625" style="34" customWidth="1"/>
    <col min="4616" max="4865" width="9.140625" style="34"/>
    <col min="4866" max="4866" width="8.42578125" style="34" customWidth="1"/>
    <col min="4867" max="4867" width="12.7109375" style="34" customWidth="1"/>
    <col min="4868" max="4868" width="12.42578125" style="34" customWidth="1"/>
    <col min="4869" max="4869" width="13.42578125" style="34" customWidth="1"/>
    <col min="4870" max="4870" width="12.140625" style="34" customWidth="1"/>
    <col min="4871" max="4871" width="12.28515625" style="34" customWidth="1"/>
    <col min="4872" max="5121" width="9.140625" style="34"/>
    <col min="5122" max="5122" width="8.42578125" style="34" customWidth="1"/>
    <col min="5123" max="5123" width="12.7109375" style="34" customWidth="1"/>
    <col min="5124" max="5124" width="12.42578125" style="34" customWidth="1"/>
    <col min="5125" max="5125" width="13.42578125" style="34" customWidth="1"/>
    <col min="5126" max="5126" width="12.140625" style="34" customWidth="1"/>
    <col min="5127" max="5127" width="12.28515625" style="34" customWidth="1"/>
    <col min="5128" max="5377" width="9.140625" style="34"/>
    <col min="5378" max="5378" width="8.42578125" style="34" customWidth="1"/>
    <col min="5379" max="5379" width="12.7109375" style="34" customWidth="1"/>
    <col min="5380" max="5380" width="12.42578125" style="34" customWidth="1"/>
    <col min="5381" max="5381" width="13.42578125" style="34" customWidth="1"/>
    <col min="5382" max="5382" width="12.140625" style="34" customWidth="1"/>
    <col min="5383" max="5383" width="12.28515625" style="34" customWidth="1"/>
    <col min="5384" max="5633" width="9.140625" style="34"/>
    <col min="5634" max="5634" width="8.42578125" style="34" customWidth="1"/>
    <col min="5635" max="5635" width="12.7109375" style="34" customWidth="1"/>
    <col min="5636" max="5636" width="12.42578125" style="34" customWidth="1"/>
    <col min="5637" max="5637" width="13.42578125" style="34" customWidth="1"/>
    <col min="5638" max="5638" width="12.140625" style="34" customWidth="1"/>
    <col min="5639" max="5639" width="12.28515625" style="34" customWidth="1"/>
    <col min="5640" max="5889" width="9.140625" style="34"/>
    <col min="5890" max="5890" width="8.42578125" style="34" customWidth="1"/>
    <col min="5891" max="5891" width="12.7109375" style="34" customWidth="1"/>
    <col min="5892" max="5892" width="12.42578125" style="34" customWidth="1"/>
    <col min="5893" max="5893" width="13.42578125" style="34" customWidth="1"/>
    <col min="5894" max="5894" width="12.140625" style="34" customWidth="1"/>
    <col min="5895" max="5895" width="12.28515625" style="34" customWidth="1"/>
    <col min="5896" max="6145" width="9.140625" style="34"/>
    <col min="6146" max="6146" width="8.42578125" style="34" customWidth="1"/>
    <col min="6147" max="6147" width="12.7109375" style="34" customWidth="1"/>
    <col min="6148" max="6148" width="12.42578125" style="34" customWidth="1"/>
    <col min="6149" max="6149" width="13.42578125" style="34" customWidth="1"/>
    <col min="6150" max="6150" width="12.140625" style="34" customWidth="1"/>
    <col min="6151" max="6151" width="12.28515625" style="34" customWidth="1"/>
    <col min="6152" max="6401" width="9.140625" style="34"/>
    <col min="6402" max="6402" width="8.42578125" style="34" customWidth="1"/>
    <col min="6403" max="6403" width="12.7109375" style="34" customWidth="1"/>
    <col min="6404" max="6404" width="12.42578125" style="34" customWidth="1"/>
    <col min="6405" max="6405" width="13.42578125" style="34" customWidth="1"/>
    <col min="6406" max="6406" width="12.140625" style="34" customWidth="1"/>
    <col min="6407" max="6407" width="12.28515625" style="34" customWidth="1"/>
    <col min="6408" max="6657" width="9.140625" style="34"/>
    <col min="6658" max="6658" width="8.42578125" style="34" customWidth="1"/>
    <col min="6659" max="6659" width="12.7109375" style="34" customWidth="1"/>
    <col min="6660" max="6660" width="12.42578125" style="34" customWidth="1"/>
    <col min="6661" max="6661" width="13.42578125" style="34" customWidth="1"/>
    <col min="6662" max="6662" width="12.140625" style="34" customWidth="1"/>
    <col min="6663" max="6663" width="12.28515625" style="34" customWidth="1"/>
    <col min="6664" max="6913" width="9.140625" style="34"/>
    <col min="6914" max="6914" width="8.42578125" style="34" customWidth="1"/>
    <col min="6915" max="6915" width="12.7109375" style="34" customWidth="1"/>
    <col min="6916" max="6916" width="12.42578125" style="34" customWidth="1"/>
    <col min="6917" max="6917" width="13.42578125" style="34" customWidth="1"/>
    <col min="6918" max="6918" width="12.140625" style="34" customWidth="1"/>
    <col min="6919" max="6919" width="12.28515625" style="34" customWidth="1"/>
    <col min="6920" max="7169" width="9.140625" style="34"/>
    <col min="7170" max="7170" width="8.42578125" style="34" customWidth="1"/>
    <col min="7171" max="7171" width="12.7109375" style="34" customWidth="1"/>
    <col min="7172" max="7172" width="12.42578125" style="34" customWidth="1"/>
    <col min="7173" max="7173" width="13.42578125" style="34" customWidth="1"/>
    <col min="7174" max="7174" width="12.140625" style="34" customWidth="1"/>
    <col min="7175" max="7175" width="12.28515625" style="34" customWidth="1"/>
    <col min="7176" max="7425" width="9.140625" style="34"/>
    <col min="7426" max="7426" width="8.42578125" style="34" customWidth="1"/>
    <col min="7427" max="7427" width="12.7109375" style="34" customWidth="1"/>
    <col min="7428" max="7428" width="12.42578125" style="34" customWidth="1"/>
    <col min="7429" max="7429" width="13.42578125" style="34" customWidth="1"/>
    <col min="7430" max="7430" width="12.140625" style="34" customWidth="1"/>
    <col min="7431" max="7431" width="12.28515625" style="34" customWidth="1"/>
    <col min="7432" max="7681" width="9.140625" style="34"/>
    <col min="7682" max="7682" width="8.42578125" style="34" customWidth="1"/>
    <col min="7683" max="7683" width="12.7109375" style="34" customWidth="1"/>
    <col min="7684" max="7684" width="12.42578125" style="34" customWidth="1"/>
    <col min="7685" max="7685" width="13.42578125" style="34" customWidth="1"/>
    <col min="7686" max="7686" width="12.140625" style="34" customWidth="1"/>
    <col min="7687" max="7687" width="12.28515625" style="34" customWidth="1"/>
    <col min="7688" max="7937" width="9.140625" style="34"/>
    <col min="7938" max="7938" width="8.42578125" style="34" customWidth="1"/>
    <col min="7939" max="7939" width="12.7109375" style="34" customWidth="1"/>
    <col min="7940" max="7940" width="12.42578125" style="34" customWidth="1"/>
    <col min="7941" max="7941" width="13.42578125" style="34" customWidth="1"/>
    <col min="7942" max="7942" width="12.140625" style="34" customWidth="1"/>
    <col min="7943" max="7943" width="12.28515625" style="34" customWidth="1"/>
    <col min="7944" max="8193" width="9.140625" style="34"/>
    <col min="8194" max="8194" width="8.42578125" style="34" customWidth="1"/>
    <col min="8195" max="8195" width="12.7109375" style="34" customWidth="1"/>
    <col min="8196" max="8196" width="12.42578125" style="34" customWidth="1"/>
    <col min="8197" max="8197" width="13.42578125" style="34" customWidth="1"/>
    <col min="8198" max="8198" width="12.140625" style="34" customWidth="1"/>
    <col min="8199" max="8199" width="12.28515625" style="34" customWidth="1"/>
    <col min="8200" max="8449" width="9.140625" style="34"/>
    <col min="8450" max="8450" width="8.42578125" style="34" customWidth="1"/>
    <col min="8451" max="8451" width="12.7109375" style="34" customWidth="1"/>
    <col min="8452" max="8452" width="12.42578125" style="34" customWidth="1"/>
    <col min="8453" max="8453" width="13.42578125" style="34" customWidth="1"/>
    <col min="8454" max="8454" width="12.140625" style="34" customWidth="1"/>
    <col min="8455" max="8455" width="12.28515625" style="34" customWidth="1"/>
    <col min="8456" max="8705" width="9.140625" style="34"/>
    <col min="8706" max="8706" width="8.42578125" style="34" customWidth="1"/>
    <col min="8707" max="8707" width="12.7109375" style="34" customWidth="1"/>
    <col min="8708" max="8708" width="12.42578125" style="34" customWidth="1"/>
    <col min="8709" max="8709" width="13.42578125" style="34" customWidth="1"/>
    <col min="8710" max="8710" width="12.140625" style="34" customWidth="1"/>
    <col min="8711" max="8711" width="12.28515625" style="34" customWidth="1"/>
    <col min="8712" max="8961" width="9.140625" style="34"/>
    <col min="8962" max="8962" width="8.42578125" style="34" customWidth="1"/>
    <col min="8963" max="8963" width="12.7109375" style="34" customWidth="1"/>
    <col min="8964" max="8964" width="12.42578125" style="34" customWidth="1"/>
    <col min="8965" max="8965" width="13.42578125" style="34" customWidth="1"/>
    <col min="8966" max="8966" width="12.140625" style="34" customWidth="1"/>
    <col min="8967" max="8967" width="12.28515625" style="34" customWidth="1"/>
    <col min="8968" max="9217" width="9.140625" style="34"/>
    <col min="9218" max="9218" width="8.42578125" style="34" customWidth="1"/>
    <col min="9219" max="9219" width="12.7109375" style="34" customWidth="1"/>
    <col min="9220" max="9220" width="12.42578125" style="34" customWidth="1"/>
    <col min="9221" max="9221" width="13.42578125" style="34" customWidth="1"/>
    <col min="9222" max="9222" width="12.140625" style="34" customWidth="1"/>
    <col min="9223" max="9223" width="12.28515625" style="34" customWidth="1"/>
    <col min="9224" max="9473" width="9.140625" style="34"/>
    <col min="9474" max="9474" width="8.42578125" style="34" customWidth="1"/>
    <col min="9475" max="9475" width="12.7109375" style="34" customWidth="1"/>
    <col min="9476" max="9476" width="12.42578125" style="34" customWidth="1"/>
    <col min="9477" max="9477" width="13.42578125" style="34" customWidth="1"/>
    <col min="9478" max="9478" width="12.140625" style="34" customWidth="1"/>
    <col min="9479" max="9479" width="12.28515625" style="34" customWidth="1"/>
    <col min="9480" max="9729" width="9.140625" style="34"/>
    <col min="9730" max="9730" width="8.42578125" style="34" customWidth="1"/>
    <col min="9731" max="9731" width="12.7109375" style="34" customWidth="1"/>
    <col min="9732" max="9732" width="12.42578125" style="34" customWidth="1"/>
    <col min="9733" max="9733" width="13.42578125" style="34" customWidth="1"/>
    <col min="9734" max="9734" width="12.140625" style="34" customWidth="1"/>
    <col min="9735" max="9735" width="12.28515625" style="34" customWidth="1"/>
    <col min="9736" max="9985" width="9.140625" style="34"/>
    <col min="9986" max="9986" width="8.42578125" style="34" customWidth="1"/>
    <col min="9987" max="9987" width="12.7109375" style="34" customWidth="1"/>
    <col min="9988" max="9988" width="12.42578125" style="34" customWidth="1"/>
    <col min="9989" max="9989" width="13.42578125" style="34" customWidth="1"/>
    <col min="9990" max="9990" width="12.140625" style="34" customWidth="1"/>
    <col min="9991" max="9991" width="12.28515625" style="34" customWidth="1"/>
    <col min="9992" max="10241" width="9.140625" style="34"/>
    <col min="10242" max="10242" width="8.42578125" style="34" customWidth="1"/>
    <col min="10243" max="10243" width="12.7109375" style="34" customWidth="1"/>
    <col min="10244" max="10244" width="12.42578125" style="34" customWidth="1"/>
    <col min="10245" max="10245" width="13.42578125" style="34" customWidth="1"/>
    <col min="10246" max="10246" width="12.140625" style="34" customWidth="1"/>
    <col min="10247" max="10247" width="12.28515625" style="34" customWidth="1"/>
    <col min="10248" max="10497" width="9.140625" style="34"/>
    <col min="10498" max="10498" width="8.42578125" style="34" customWidth="1"/>
    <col min="10499" max="10499" width="12.7109375" style="34" customWidth="1"/>
    <col min="10500" max="10500" width="12.42578125" style="34" customWidth="1"/>
    <col min="10501" max="10501" width="13.42578125" style="34" customWidth="1"/>
    <col min="10502" max="10502" width="12.140625" style="34" customWidth="1"/>
    <col min="10503" max="10503" width="12.28515625" style="34" customWidth="1"/>
    <col min="10504" max="10753" width="9.140625" style="34"/>
    <col min="10754" max="10754" width="8.42578125" style="34" customWidth="1"/>
    <col min="10755" max="10755" width="12.7109375" style="34" customWidth="1"/>
    <col min="10756" max="10756" width="12.42578125" style="34" customWidth="1"/>
    <col min="10757" max="10757" width="13.42578125" style="34" customWidth="1"/>
    <col min="10758" max="10758" width="12.140625" style="34" customWidth="1"/>
    <col min="10759" max="10759" width="12.28515625" style="34" customWidth="1"/>
    <col min="10760" max="11009" width="9.140625" style="34"/>
    <col min="11010" max="11010" width="8.42578125" style="34" customWidth="1"/>
    <col min="11011" max="11011" width="12.7109375" style="34" customWidth="1"/>
    <col min="11012" max="11012" width="12.42578125" style="34" customWidth="1"/>
    <col min="11013" max="11013" width="13.42578125" style="34" customWidth="1"/>
    <col min="11014" max="11014" width="12.140625" style="34" customWidth="1"/>
    <col min="11015" max="11015" width="12.28515625" style="34" customWidth="1"/>
    <col min="11016" max="11265" width="9.140625" style="34"/>
    <col min="11266" max="11266" width="8.42578125" style="34" customWidth="1"/>
    <col min="11267" max="11267" width="12.7109375" style="34" customWidth="1"/>
    <col min="11268" max="11268" width="12.42578125" style="34" customWidth="1"/>
    <col min="11269" max="11269" width="13.42578125" style="34" customWidth="1"/>
    <col min="11270" max="11270" width="12.140625" style="34" customWidth="1"/>
    <col min="11271" max="11271" width="12.28515625" style="34" customWidth="1"/>
    <col min="11272" max="11521" width="9.140625" style="34"/>
    <col min="11522" max="11522" width="8.42578125" style="34" customWidth="1"/>
    <col min="11523" max="11523" width="12.7109375" style="34" customWidth="1"/>
    <col min="11524" max="11524" width="12.42578125" style="34" customWidth="1"/>
    <col min="11525" max="11525" width="13.42578125" style="34" customWidth="1"/>
    <col min="11526" max="11526" width="12.140625" style="34" customWidth="1"/>
    <col min="11527" max="11527" width="12.28515625" style="34" customWidth="1"/>
    <col min="11528" max="11777" width="9.140625" style="34"/>
    <col min="11778" max="11778" width="8.42578125" style="34" customWidth="1"/>
    <col min="11779" max="11779" width="12.7109375" style="34" customWidth="1"/>
    <col min="11780" max="11780" width="12.42578125" style="34" customWidth="1"/>
    <col min="11781" max="11781" width="13.42578125" style="34" customWidth="1"/>
    <col min="11782" max="11782" width="12.140625" style="34" customWidth="1"/>
    <col min="11783" max="11783" width="12.28515625" style="34" customWidth="1"/>
    <col min="11784" max="12033" width="9.140625" style="34"/>
    <col min="12034" max="12034" width="8.42578125" style="34" customWidth="1"/>
    <col min="12035" max="12035" width="12.7109375" style="34" customWidth="1"/>
    <col min="12036" max="12036" width="12.42578125" style="34" customWidth="1"/>
    <col min="12037" max="12037" width="13.42578125" style="34" customWidth="1"/>
    <col min="12038" max="12038" width="12.140625" style="34" customWidth="1"/>
    <col min="12039" max="12039" width="12.28515625" style="34" customWidth="1"/>
    <col min="12040" max="12289" width="9.140625" style="34"/>
    <col min="12290" max="12290" width="8.42578125" style="34" customWidth="1"/>
    <col min="12291" max="12291" width="12.7109375" style="34" customWidth="1"/>
    <col min="12292" max="12292" width="12.42578125" style="34" customWidth="1"/>
    <col min="12293" max="12293" width="13.42578125" style="34" customWidth="1"/>
    <col min="12294" max="12294" width="12.140625" style="34" customWidth="1"/>
    <col min="12295" max="12295" width="12.28515625" style="34" customWidth="1"/>
    <col min="12296" max="12545" width="9.140625" style="34"/>
    <col min="12546" max="12546" width="8.42578125" style="34" customWidth="1"/>
    <col min="12547" max="12547" width="12.7109375" style="34" customWidth="1"/>
    <col min="12548" max="12548" width="12.42578125" style="34" customWidth="1"/>
    <col min="12549" max="12549" width="13.42578125" style="34" customWidth="1"/>
    <col min="12550" max="12550" width="12.140625" style="34" customWidth="1"/>
    <col min="12551" max="12551" width="12.28515625" style="34" customWidth="1"/>
    <col min="12552" max="12801" width="9.140625" style="34"/>
    <col min="12802" max="12802" width="8.42578125" style="34" customWidth="1"/>
    <col min="12803" max="12803" width="12.7109375" style="34" customWidth="1"/>
    <col min="12804" max="12804" width="12.42578125" style="34" customWidth="1"/>
    <col min="12805" max="12805" width="13.42578125" style="34" customWidth="1"/>
    <col min="12806" max="12806" width="12.140625" style="34" customWidth="1"/>
    <col min="12807" max="12807" width="12.28515625" style="34" customWidth="1"/>
    <col min="12808" max="13057" width="9.140625" style="34"/>
    <col min="13058" max="13058" width="8.42578125" style="34" customWidth="1"/>
    <col min="13059" max="13059" width="12.7109375" style="34" customWidth="1"/>
    <col min="13060" max="13060" width="12.42578125" style="34" customWidth="1"/>
    <col min="13061" max="13061" width="13.42578125" style="34" customWidth="1"/>
    <col min="13062" max="13062" width="12.140625" style="34" customWidth="1"/>
    <col min="13063" max="13063" width="12.28515625" style="34" customWidth="1"/>
    <col min="13064" max="13313" width="9.140625" style="34"/>
    <col min="13314" max="13314" width="8.42578125" style="34" customWidth="1"/>
    <col min="13315" max="13315" width="12.7109375" style="34" customWidth="1"/>
    <col min="13316" max="13316" width="12.42578125" style="34" customWidth="1"/>
    <col min="13317" max="13317" width="13.42578125" style="34" customWidth="1"/>
    <col min="13318" max="13318" width="12.140625" style="34" customWidth="1"/>
    <col min="13319" max="13319" width="12.28515625" style="34" customWidth="1"/>
    <col min="13320" max="13569" width="9.140625" style="34"/>
    <col min="13570" max="13570" width="8.42578125" style="34" customWidth="1"/>
    <col min="13571" max="13571" width="12.7109375" style="34" customWidth="1"/>
    <col min="13572" max="13572" width="12.42578125" style="34" customWidth="1"/>
    <col min="13573" max="13573" width="13.42578125" style="34" customWidth="1"/>
    <col min="13574" max="13574" width="12.140625" style="34" customWidth="1"/>
    <col min="13575" max="13575" width="12.28515625" style="34" customWidth="1"/>
    <col min="13576" max="13825" width="9.140625" style="34"/>
    <col min="13826" max="13826" width="8.42578125" style="34" customWidth="1"/>
    <col min="13827" max="13827" width="12.7109375" style="34" customWidth="1"/>
    <col min="13828" max="13828" width="12.42578125" style="34" customWidth="1"/>
    <col min="13829" max="13829" width="13.42578125" style="34" customWidth="1"/>
    <col min="13830" max="13830" width="12.140625" style="34" customWidth="1"/>
    <col min="13831" max="13831" width="12.28515625" style="34" customWidth="1"/>
    <col min="13832" max="14081" width="9.140625" style="34"/>
    <col min="14082" max="14082" width="8.42578125" style="34" customWidth="1"/>
    <col min="14083" max="14083" width="12.7109375" style="34" customWidth="1"/>
    <col min="14084" max="14084" width="12.42578125" style="34" customWidth="1"/>
    <col min="14085" max="14085" width="13.42578125" style="34" customWidth="1"/>
    <col min="14086" max="14086" width="12.140625" style="34" customWidth="1"/>
    <col min="14087" max="14087" width="12.28515625" style="34" customWidth="1"/>
    <col min="14088" max="14337" width="9.140625" style="34"/>
    <col min="14338" max="14338" width="8.42578125" style="34" customWidth="1"/>
    <col min="14339" max="14339" width="12.7109375" style="34" customWidth="1"/>
    <col min="14340" max="14340" width="12.42578125" style="34" customWidth="1"/>
    <col min="14341" max="14341" width="13.42578125" style="34" customWidth="1"/>
    <col min="14342" max="14342" width="12.140625" style="34" customWidth="1"/>
    <col min="14343" max="14343" width="12.28515625" style="34" customWidth="1"/>
    <col min="14344" max="14593" width="9.140625" style="34"/>
    <col min="14594" max="14594" width="8.42578125" style="34" customWidth="1"/>
    <col min="14595" max="14595" width="12.7109375" style="34" customWidth="1"/>
    <col min="14596" max="14596" width="12.42578125" style="34" customWidth="1"/>
    <col min="14597" max="14597" width="13.42578125" style="34" customWidth="1"/>
    <col min="14598" max="14598" width="12.140625" style="34" customWidth="1"/>
    <col min="14599" max="14599" width="12.28515625" style="34" customWidth="1"/>
    <col min="14600" max="14849" width="9.140625" style="34"/>
    <col min="14850" max="14850" width="8.42578125" style="34" customWidth="1"/>
    <col min="14851" max="14851" width="12.7109375" style="34" customWidth="1"/>
    <col min="14852" max="14852" width="12.42578125" style="34" customWidth="1"/>
    <col min="14853" max="14853" width="13.42578125" style="34" customWidth="1"/>
    <col min="14854" max="14854" width="12.140625" style="34" customWidth="1"/>
    <col min="14855" max="14855" width="12.28515625" style="34" customWidth="1"/>
    <col min="14856" max="15105" width="9.140625" style="34"/>
    <col min="15106" max="15106" width="8.42578125" style="34" customWidth="1"/>
    <col min="15107" max="15107" width="12.7109375" style="34" customWidth="1"/>
    <col min="15108" max="15108" width="12.42578125" style="34" customWidth="1"/>
    <col min="15109" max="15109" width="13.42578125" style="34" customWidth="1"/>
    <col min="15110" max="15110" width="12.140625" style="34" customWidth="1"/>
    <col min="15111" max="15111" width="12.28515625" style="34" customWidth="1"/>
    <col min="15112" max="15361" width="9.140625" style="34"/>
    <col min="15362" max="15362" width="8.42578125" style="34" customWidth="1"/>
    <col min="15363" max="15363" width="12.7109375" style="34" customWidth="1"/>
    <col min="15364" max="15364" width="12.42578125" style="34" customWidth="1"/>
    <col min="15365" max="15365" width="13.42578125" style="34" customWidth="1"/>
    <col min="15366" max="15366" width="12.140625" style="34" customWidth="1"/>
    <col min="15367" max="15367" width="12.28515625" style="34" customWidth="1"/>
    <col min="15368" max="15617" width="9.140625" style="34"/>
    <col min="15618" max="15618" width="8.42578125" style="34" customWidth="1"/>
    <col min="15619" max="15619" width="12.7109375" style="34" customWidth="1"/>
    <col min="15620" max="15620" width="12.42578125" style="34" customWidth="1"/>
    <col min="15621" max="15621" width="13.42578125" style="34" customWidth="1"/>
    <col min="15622" max="15622" width="12.140625" style="34" customWidth="1"/>
    <col min="15623" max="15623" width="12.28515625" style="34" customWidth="1"/>
    <col min="15624" max="15873" width="9.140625" style="34"/>
    <col min="15874" max="15874" width="8.42578125" style="34" customWidth="1"/>
    <col min="15875" max="15875" width="12.7109375" style="34" customWidth="1"/>
    <col min="15876" max="15876" width="12.42578125" style="34" customWidth="1"/>
    <col min="15877" max="15877" width="13.42578125" style="34" customWidth="1"/>
    <col min="15878" max="15878" width="12.140625" style="34" customWidth="1"/>
    <col min="15879" max="15879" width="12.28515625" style="34" customWidth="1"/>
    <col min="15880" max="16129" width="9.140625" style="34"/>
    <col min="16130" max="16130" width="8.42578125" style="34" customWidth="1"/>
    <col min="16131" max="16131" width="12.7109375" style="34" customWidth="1"/>
    <col min="16132" max="16132" width="12.42578125" style="34" customWidth="1"/>
    <col min="16133" max="16133" width="13.42578125" style="34" customWidth="1"/>
    <col min="16134" max="16134" width="12.140625" style="34" customWidth="1"/>
    <col min="16135" max="16135" width="12.28515625" style="34" customWidth="1"/>
    <col min="16136" max="16384" width="9.140625" style="34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52" t="s">
        <v>12</v>
      </c>
      <c r="B2" s="152"/>
      <c r="C2" s="152"/>
      <c r="D2" s="152"/>
      <c r="E2" s="152"/>
      <c r="F2" s="152"/>
      <c r="G2" s="152"/>
      <c r="H2" s="31"/>
      <c r="I2" s="39"/>
    </row>
    <row r="3" spans="1:12" ht="16.5" x14ac:dyDescent="0.2">
      <c r="A3" s="6"/>
      <c r="B3" s="6"/>
      <c r="C3" s="6"/>
      <c r="D3" s="6"/>
      <c r="E3" s="6"/>
      <c r="F3" s="6"/>
      <c r="G3" s="39"/>
      <c r="H3" s="39"/>
      <c r="I3" s="39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7" t="s">
        <v>13</v>
      </c>
      <c r="H4" s="41" t="s">
        <v>14</v>
      </c>
      <c r="I4" s="41"/>
    </row>
    <row r="5" spans="1:12" ht="15.75" x14ac:dyDescent="0.25">
      <c r="A5" s="4"/>
      <c r="B5" s="35">
        <f>'Sunakur khal'!D3</f>
        <v>0</v>
      </c>
      <c r="C5" s="36" t="e">
        <f>'Sunakur khal'!M19</f>
        <v>#REF!</v>
      </c>
      <c r="D5" s="9"/>
      <c r="E5" s="10"/>
      <c r="F5" s="10"/>
      <c r="G5" s="40">
        <f>'Sunakur khal'!I16-'Sunakur khal'!I14</f>
        <v>4</v>
      </c>
      <c r="H5" s="40">
        <v>-3</v>
      </c>
      <c r="L5" s="38"/>
    </row>
    <row r="6" spans="1:12" ht="15.75" x14ac:dyDescent="0.25">
      <c r="A6" s="4"/>
      <c r="B6" s="11">
        <f>'Sunakur khal'!D20</f>
        <v>0.1</v>
      </c>
      <c r="C6" s="10" t="e">
        <f>'Sunakur khal'!M41</f>
        <v>#REF!</v>
      </c>
      <c r="D6" s="11" t="e">
        <f>(C5+C6)/2</f>
        <v>#REF!</v>
      </c>
      <c r="E6" s="10">
        <f>(B6-B5)*1000</f>
        <v>100</v>
      </c>
      <c r="F6" s="10" t="e">
        <f>ROUND(E6*D6,2)</f>
        <v>#REF!</v>
      </c>
      <c r="G6" s="40">
        <f>'Sunakur khal'!I33-'Sunakur khal'!I31</f>
        <v>4.8500000000000014</v>
      </c>
      <c r="H6" s="40">
        <f>H5+0.01</f>
        <v>-2.99</v>
      </c>
      <c r="L6" s="38"/>
    </row>
    <row r="7" spans="1:12" ht="15.75" x14ac:dyDescent="0.25">
      <c r="A7" s="4"/>
      <c r="B7" s="11">
        <f>'Sunakur khal'!D42</f>
        <v>0.2</v>
      </c>
      <c r="C7" s="10">
        <f>'Sunakur khal'!M67</f>
        <v>9.0473952499999939</v>
      </c>
      <c r="D7" s="11" t="e">
        <f t="shared" ref="D7:D25" si="0">(C6+C7)/2</f>
        <v>#REF!</v>
      </c>
      <c r="E7" s="10">
        <f t="shared" ref="E7:E25" si="1">(B7-B6)*1000</f>
        <v>100</v>
      </c>
      <c r="F7" s="10" t="e">
        <f t="shared" ref="F7:F25" si="2">ROUND(E7*D7,2)</f>
        <v>#REF!</v>
      </c>
      <c r="G7" s="40">
        <f>'Sunakur khal'!I55-'Sunakur khal'!I53</f>
        <v>6.6784999999999997</v>
      </c>
      <c r="H7" s="40">
        <f t="shared" ref="H7:H23" si="3">H6+0.01</f>
        <v>-2.9800000000000004</v>
      </c>
      <c r="L7" s="38"/>
    </row>
    <row r="8" spans="1:12" ht="15.75" x14ac:dyDescent="0.25">
      <c r="A8" s="4"/>
      <c r="B8" s="11">
        <f>'Sunakur khal'!D69</f>
        <v>0.3</v>
      </c>
      <c r="C8" s="10" t="e">
        <f>'Sunakur khal'!#REF!</f>
        <v>#REF!</v>
      </c>
      <c r="D8" s="11" t="e">
        <f t="shared" si="0"/>
        <v>#REF!</v>
      </c>
      <c r="E8" s="10">
        <f t="shared" si="1"/>
        <v>99.999999999999972</v>
      </c>
      <c r="F8" s="10" t="e">
        <f t="shared" si="2"/>
        <v>#REF!</v>
      </c>
      <c r="G8" s="40">
        <f>'Sunakur khal'!P69</f>
        <v>6.6634999999999991</v>
      </c>
      <c r="H8" s="40">
        <f t="shared" si="3"/>
        <v>-2.9700000000000006</v>
      </c>
      <c r="L8" s="38"/>
    </row>
    <row r="9" spans="1:12" ht="15.75" x14ac:dyDescent="0.25">
      <c r="A9" s="4"/>
      <c r="B9" s="11">
        <f>'Sunakur khal'!D87</f>
        <v>0.4</v>
      </c>
      <c r="C9" s="10" t="e">
        <f>'Sunakur khal'!M103</f>
        <v>#REF!</v>
      </c>
      <c r="D9" s="11" t="e">
        <f t="shared" si="0"/>
        <v>#REF!</v>
      </c>
      <c r="E9" s="10">
        <f t="shared" si="1"/>
        <v>100.00000000000003</v>
      </c>
      <c r="F9" s="10" t="e">
        <f t="shared" si="2"/>
        <v>#REF!</v>
      </c>
      <c r="G9" s="40" t="e">
        <f>'Sunakur khal'!#REF!</f>
        <v>#REF!</v>
      </c>
      <c r="H9" s="40">
        <f t="shared" si="3"/>
        <v>-2.9600000000000009</v>
      </c>
      <c r="J9" s="34" t="s">
        <v>5</v>
      </c>
      <c r="L9" s="38"/>
    </row>
    <row r="10" spans="1:12" ht="15.75" x14ac:dyDescent="0.25">
      <c r="A10" s="4"/>
      <c r="B10" s="11">
        <f>'Sunakur khal'!D104</f>
        <v>0.5</v>
      </c>
      <c r="C10" s="10" t="e">
        <f>'Sunakur khal'!M122</f>
        <v>#REF!</v>
      </c>
      <c r="D10" s="11" t="e">
        <f t="shared" si="0"/>
        <v>#REF!</v>
      </c>
      <c r="E10" s="10">
        <f t="shared" si="1"/>
        <v>99.999999999999972</v>
      </c>
      <c r="F10" s="10" t="e">
        <f t="shared" si="2"/>
        <v>#REF!</v>
      </c>
      <c r="G10" s="40" t="e">
        <f>'Sunakur khal'!#REF!</f>
        <v>#REF!</v>
      </c>
      <c r="H10" s="40">
        <f t="shared" si="3"/>
        <v>-2.9500000000000011</v>
      </c>
      <c r="L10" s="38"/>
    </row>
    <row r="11" spans="1:12" ht="15.75" x14ac:dyDescent="0.25">
      <c r="A11" s="4"/>
      <c r="B11" s="11">
        <f>'Sunakur khal'!D123</f>
        <v>0.6</v>
      </c>
      <c r="C11" s="10" t="e">
        <f>'Sunakur khal'!M139</f>
        <v>#REF!</v>
      </c>
      <c r="D11" s="11" t="e">
        <f t="shared" si="0"/>
        <v>#REF!</v>
      </c>
      <c r="E11" s="10">
        <f t="shared" si="1"/>
        <v>99.999999999999972</v>
      </c>
      <c r="F11" s="10" t="e">
        <f t="shared" si="2"/>
        <v>#REF!</v>
      </c>
      <c r="G11" s="40" t="e">
        <f>'Sunakur khal'!#REF!</f>
        <v>#REF!</v>
      </c>
      <c r="H11" s="40">
        <f t="shared" si="3"/>
        <v>-2.9400000000000013</v>
      </c>
      <c r="L11" s="38"/>
    </row>
    <row r="12" spans="1:12" ht="15.75" x14ac:dyDescent="0.25">
      <c r="A12" s="4"/>
      <c r="B12" s="11">
        <f>'Sunakur khal'!D140</f>
        <v>0.7</v>
      </c>
      <c r="C12" s="10" t="e">
        <f>'Sunakur khal'!#REF!</f>
        <v>#REF!</v>
      </c>
      <c r="D12" s="11" t="e">
        <f t="shared" si="0"/>
        <v>#REF!</v>
      </c>
      <c r="E12" s="10">
        <f t="shared" si="1"/>
        <v>99.999999999999972</v>
      </c>
      <c r="F12" s="10" t="e">
        <f t="shared" si="2"/>
        <v>#REF!</v>
      </c>
      <c r="G12" s="40" t="e">
        <f>'Sunakur khal'!#REF!</f>
        <v>#REF!</v>
      </c>
      <c r="H12" s="40">
        <f t="shared" si="3"/>
        <v>-2.9300000000000015</v>
      </c>
      <c r="L12" s="38"/>
    </row>
    <row r="13" spans="1:12" ht="15.75" x14ac:dyDescent="0.25">
      <c r="A13" s="4"/>
      <c r="B13" s="11">
        <f>'Sunakur khal'!D156</f>
        <v>0.8</v>
      </c>
      <c r="C13" s="10" t="e">
        <f>'Sunakur khal'!M168</f>
        <v>#REF!</v>
      </c>
      <c r="D13" s="11" t="e">
        <f t="shared" si="0"/>
        <v>#REF!</v>
      </c>
      <c r="E13" s="10">
        <f t="shared" si="1"/>
        <v>100.00000000000009</v>
      </c>
      <c r="F13" s="10" t="e">
        <f t="shared" si="2"/>
        <v>#REF!</v>
      </c>
      <c r="G13" s="40" t="e">
        <f>'Sunakur khal'!#REF!</f>
        <v>#REF!</v>
      </c>
      <c r="H13" s="40">
        <f t="shared" si="3"/>
        <v>-2.9200000000000017</v>
      </c>
      <c r="L13" s="38"/>
    </row>
    <row r="14" spans="1:12" ht="15.75" x14ac:dyDescent="0.25">
      <c r="A14" s="4"/>
      <c r="B14" s="11">
        <f>'Sunakur khal'!D169</f>
        <v>0.9</v>
      </c>
      <c r="C14" s="10" t="e">
        <f>'Sunakur khal'!#REF!</f>
        <v>#REF!</v>
      </c>
      <c r="D14" s="11" t="e">
        <f t="shared" si="0"/>
        <v>#REF!</v>
      </c>
      <c r="E14" s="10">
        <f t="shared" si="1"/>
        <v>99.999999999999972</v>
      </c>
      <c r="F14" s="10" t="e">
        <f t="shared" si="2"/>
        <v>#REF!</v>
      </c>
      <c r="G14" s="40" t="e">
        <f>'Sunakur khal'!#REF!</f>
        <v>#REF!</v>
      </c>
      <c r="H14" s="40">
        <f t="shared" si="3"/>
        <v>-2.9100000000000019</v>
      </c>
      <c r="L14" s="38"/>
    </row>
    <row r="15" spans="1:12" ht="15.75" x14ac:dyDescent="0.25">
      <c r="A15" s="4"/>
      <c r="B15" s="11">
        <f>'Sunakur khal'!D183</f>
        <v>1</v>
      </c>
      <c r="C15" s="10" t="e">
        <f>'Sunakur khal'!#REF!</f>
        <v>#REF!</v>
      </c>
      <c r="D15" s="11" t="e">
        <f t="shared" si="0"/>
        <v>#REF!</v>
      </c>
      <c r="E15" s="10">
        <f t="shared" si="1"/>
        <v>99.999999999999972</v>
      </c>
      <c r="F15" s="10" t="e">
        <f t="shared" si="2"/>
        <v>#REF!</v>
      </c>
      <c r="G15" s="40" t="e">
        <f>'Sunakur khal'!#REF!</f>
        <v>#REF!</v>
      </c>
      <c r="H15" s="40">
        <f t="shared" si="3"/>
        <v>-2.9000000000000021</v>
      </c>
      <c r="L15" s="38"/>
    </row>
    <row r="16" spans="1:12" ht="15.75" x14ac:dyDescent="0.25">
      <c r="A16" s="4"/>
      <c r="B16" s="11">
        <f>'Sunakur khal'!D196</f>
        <v>1.1000000000000001</v>
      </c>
      <c r="C16" s="10" t="e">
        <f>'Sunakur khal'!#REF!</f>
        <v>#REF!</v>
      </c>
      <c r="D16" s="11" t="e">
        <f t="shared" si="0"/>
        <v>#REF!</v>
      </c>
      <c r="E16" s="10">
        <f t="shared" si="1"/>
        <v>100.00000000000009</v>
      </c>
      <c r="F16" s="10" t="e">
        <f t="shared" si="2"/>
        <v>#REF!</v>
      </c>
      <c r="G16" s="40" t="e">
        <f>'Sunakur khal'!#REF!</f>
        <v>#REF!</v>
      </c>
      <c r="H16" s="40">
        <f t="shared" si="3"/>
        <v>-2.8900000000000023</v>
      </c>
      <c r="L16" s="38"/>
    </row>
    <row r="17" spans="1:13" ht="15.75" x14ac:dyDescent="0.25">
      <c r="A17" s="4"/>
      <c r="B17" s="65">
        <v>1.2</v>
      </c>
      <c r="C17" s="10">
        <f>'Sunakur khal'!M210</f>
        <v>15</v>
      </c>
      <c r="D17" s="11" t="e">
        <f t="shared" si="0"/>
        <v>#REF!</v>
      </c>
      <c r="E17" s="10">
        <f t="shared" si="1"/>
        <v>99.999999999999872</v>
      </c>
      <c r="F17" s="10" t="e">
        <f t="shared" si="2"/>
        <v>#REF!</v>
      </c>
      <c r="G17" s="40" t="e">
        <f>'Sunakur khal'!#REF!</f>
        <v>#REF!</v>
      </c>
      <c r="H17" s="40">
        <f t="shared" si="3"/>
        <v>-2.8800000000000026</v>
      </c>
      <c r="L17" s="38"/>
    </row>
    <row r="18" spans="1:13" ht="15.75" x14ac:dyDescent="0.25">
      <c r="A18" s="4"/>
      <c r="B18" s="11">
        <f>'Sunakur khal'!D211</f>
        <v>1.3</v>
      </c>
      <c r="C18" s="10" t="e">
        <f>'Sunakur khal'!#REF!</f>
        <v>#REF!</v>
      </c>
      <c r="D18" s="11" t="e">
        <f t="shared" si="0"/>
        <v>#REF!</v>
      </c>
      <c r="E18" s="10">
        <f t="shared" si="1"/>
        <v>100.00000000000009</v>
      </c>
      <c r="F18" s="10" t="e">
        <f t="shared" si="2"/>
        <v>#REF!</v>
      </c>
      <c r="G18" s="40">
        <f>'Sunakur khal'!P212</f>
        <v>8.7740000000000009</v>
      </c>
      <c r="H18" s="40">
        <f t="shared" si="3"/>
        <v>-2.8700000000000028</v>
      </c>
      <c r="L18" s="38"/>
    </row>
    <row r="19" spans="1:13" ht="15.75" x14ac:dyDescent="0.25">
      <c r="A19" s="4"/>
      <c r="B19" s="11">
        <f>'Sunakur khal'!D227</f>
        <v>1.4</v>
      </c>
      <c r="C19" s="10" t="e">
        <f>'Sunakur khal'!M241</f>
        <v>#REF!</v>
      </c>
      <c r="D19" s="11" t="e">
        <f t="shared" si="0"/>
        <v>#REF!</v>
      </c>
      <c r="E19" s="10">
        <f t="shared" si="1"/>
        <v>99.999999999999872</v>
      </c>
      <c r="F19" s="10" t="e">
        <f t="shared" si="2"/>
        <v>#REF!</v>
      </c>
      <c r="G19" s="40">
        <f>'Sunakur khal'!P228</f>
        <v>7.9699999999999989</v>
      </c>
      <c r="H19" s="40">
        <f t="shared" si="3"/>
        <v>-2.860000000000003</v>
      </c>
      <c r="L19" s="38"/>
    </row>
    <row r="20" spans="1:13" ht="15.75" x14ac:dyDescent="0.25">
      <c r="A20" s="4"/>
      <c r="B20" s="11">
        <f>'Sunakur khal'!D242</f>
        <v>1.5</v>
      </c>
      <c r="C20" s="10" t="e">
        <f>'Sunakur khal'!#REF!</f>
        <v>#REF!</v>
      </c>
      <c r="D20" s="11" t="e">
        <f t="shared" si="0"/>
        <v>#REF!</v>
      </c>
      <c r="E20" s="10">
        <f t="shared" si="1"/>
        <v>100.00000000000009</v>
      </c>
      <c r="F20" s="10" t="e">
        <f t="shared" si="2"/>
        <v>#REF!</v>
      </c>
      <c r="G20" s="40" t="e">
        <f>'Sunakur khal'!P243</f>
        <v>#REF!</v>
      </c>
      <c r="H20" s="40">
        <f t="shared" si="3"/>
        <v>-2.8500000000000032</v>
      </c>
      <c r="L20" s="38"/>
    </row>
    <row r="21" spans="1:13" ht="15.75" x14ac:dyDescent="0.25">
      <c r="A21" s="4"/>
      <c r="B21" s="11">
        <f>'Sunakur khal'!D258</f>
        <v>1.6</v>
      </c>
      <c r="C21" s="10" t="e">
        <f>'Sunakur khal'!M273</f>
        <v>#REF!</v>
      </c>
      <c r="D21" s="11" t="e">
        <f t="shared" si="0"/>
        <v>#REF!</v>
      </c>
      <c r="E21" s="10">
        <f t="shared" si="1"/>
        <v>100.00000000000009</v>
      </c>
      <c r="F21" s="10" t="e">
        <f t="shared" si="2"/>
        <v>#REF!</v>
      </c>
      <c r="G21" s="40" t="e">
        <f>'Sunakur khal'!P259</f>
        <v>#REF!</v>
      </c>
      <c r="H21" s="40">
        <f t="shared" si="3"/>
        <v>-2.8400000000000034</v>
      </c>
      <c r="L21" s="38"/>
    </row>
    <row r="22" spans="1:13" ht="15.75" x14ac:dyDescent="0.25">
      <c r="A22" s="4"/>
      <c r="B22" s="11">
        <f>'Sunakur khal'!D282</f>
        <v>1.7</v>
      </c>
      <c r="C22" s="10" t="e">
        <f>'Sunakur khal'!M298</f>
        <v>#REF!</v>
      </c>
      <c r="D22" s="11" t="e">
        <f t="shared" si="0"/>
        <v>#REF!</v>
      </c>
      <c r="E22" s="10">
        <f t="shared" si="1"/>
        <v>99.999999999999872</v>
      </c>
      <c r="F22" s="10" t="e">
        <f t="shared" si="2"/>
        <v>#REF!</v>
      </c>
      <c r="G22" s="40" t="e">
        <f>'Sunakur khal'!#REF!</f>
        <v>#REF!</v>
      </c>
      <c r="H22" s="40">
        <f t="shared" si="3"/>
        <v>-2.8300000000000036</v>
      </c>
      <c r="L22" s="38"/>
    </row>
    <row r="23" spans="1:13" ht="15.75" x14ac:dyDescent="0.25">
      <c r="A23" s="4"/>
      <c r="B23" s="11">
        <f>'Sunakur khal'!D299</f>
        <v>1.8</v>
      </c>
      <c r="C23" s="10" t="e">
        <f>'Sunakur khal'!#REF!</f>
        <v>#REF!</v>
      </c>
      <c r="D23" s="11" t="e">
        <f t="shared" si="0"/>
        <v>#REF!</v>
      </c>
      <c r="E23" s="10">
        <f t="shared" si="1"/>
        <v>100.00000000000009</v>
      </c>
      <c r="F23" s="10" t="e">
        <f t="shared" si="2"/>
        <v>#REF!</v>
      </c>
      <c r="G23" s="40" t="e">
        <f>'Sunakur khal'!#REF!</f>
        <v>#REF!</v>
      </c>
      <c r="H23" s="40">
        <f t="shared" si="3"/>
        <v>-2.8200000000000038</v>
      </c>
      <c r="L23" s="38"/>
    </row>
    <row r="24" spans="1:13" ht="15.75" x14ac:dyDescent="0.25">
      <c r="A24" s="4"/>
      <c r="B24" s="11">
        <f>'Sunakur khal'!D314</f>
        <v>1.9</v>
      </c>
      <c r="C24" s="10" t="e">
        <f>'Sunakur khal'!#REF!</f>
        <v>#REF!</v>
      </c>
      <c r="D24" s="11" t="e">
        <f t="shared" si="0"/>
        <v>#REF!</v>
      </c>
      <c r="E24" s="10">
        <f t="shared" si="1"/>
        <v>99.999999999999872</v>
      </c>
      <c r="F24" s="10" t="e">
        <f t="shared" si="2"/>
        <v>#REF!</v>
      </c>
      <c r="G24" s="40" t="e">
        <f>'Sunakur khal'!#REF!</f>
        <v>#REF!</v>
      </c>
      <c r="H24" s="40">
        <f>H23+0.02</f>
        <v>-2.8000000000000038</v>
      </c>
      <c r="L24" s="38"/>
    </row>
    <row r="25" spans="1:13" ht="15.75" x14ac:dyDescent="0.25">
      <c r="A25" s="4"/>
      <c r="B25" s="11">
        <f>'Sunakur khal'!D329</f>
        <v>1.93</v>
      </c>
      <c r="C25" s="10">
        <f>'Sunakur khal'!M356</f>
        <v>12.341495249999994</v>
      </c>
      <c r="D25" s="11" t="e">
        <f t="shared" si="0"/>
        <v>#REF!</v>
      </c>
      <c r="E25" s="10">
        <f t="shared" si="1"/>
        <v>30.000000000000028</v>
      </c>
      <c r="F25" s="10" t="e">
        <f t="shared" si="2"/>
        <v>#REF!</v>
      </c>
      <c r="G25" s="40" t="e">
        <f>'Sunakur khal'!#REF!</f>
        <v>#REF!</v>
      </c>
      <c r="H25" s="40">
        <f t="shared" ref="H25" si="4">H24+0.02</f>
        <v>-2.7800000000000038</v>
      </c>
      <c r="L25" s="38"/>
    </row>
    <row r="26" spans="1:13" x14ac:dyDescent="0.2">
      <c r="B26" s="153" t="s">
        <v>6</v>
      </c>
      <c r="C26" s="154"/>
      <c r="D26" s="155"/>
      <c r="E26" s="36">
        <f>SUM(E6:E25)</f>
        <v>1929.9999999999993</v>
      </c>
      <c r="F26" s="36" t="e">
        <f>SUM(F6:F25)</f>
        <v>#REF!</v>
      </c>
      <c r="K26" s="67" t="s">
        <v>37</v>
      </c>
    </row>
    <row r="27" spans="1:13" x14ac:dyDescent="0.2">
      <c r="F27" s="37"/>
      <c r="K27" s="58">
        <v>27300</v>
      </c>
      <c r="L27" s="34">
        <v>20</v>
      </c>
      <c r="M27" s="34">
        <f>K27/L27</f>
        <v>1365</v>
      </c>
    </row>
    <row r="28" spans="1:13" x14ac:dyDescent="0.2">
      <c r="D28" s="156" t="s">
        <v>15</v>
      </c>
      <c r="E28" s="156"/>
      <c r="F28" s="37"/>
    </row>
    <row r="29" spans="1:13" x14ac:dyDescent="0.2">
      <c r="D29" s="157" t="s">
        <v>16</v>
      </c>
      <c r="E29" s="157"/>
      <c r="F29" s="42"/>
      <c r="K29" s="66" t="e">
        <f>F26-K27</f>
        <v>#REF!</v>
      </c>
    </row>
  </sheetData>
  <mergeCells count="4">
    <mergeCell ref="A2:G2"/>
    <mergeCell ref="B26:D26"/>
    <mergeCell ref="D28:E28"/>
    <mergeCell ref="D29:E29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Long section Sunakur Khal</vt:lpstr>
      <vt:lpstr>Outfall khal</vt:lpstr>
      <vt:lpstr>Sunakur khal</vt:lpstr>
      <vt:lpstr>Abstract of earth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2024-10-27T06:15:17Z</dcterms:modified>
</cp:coreProperties>
</file>