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esign_All_DC_5\AEMostofa\Southwest Project\SMO Gopalgonj\Khal\P1\XL DATA\"/>
    </mc:Choice>
  </mc:AlternateContent>
  <xr:revisionPtr revIDLastSave="0" documentId="13_ncr:1_{EDEB48F0-312F-4364-AD15-59B15E59515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Design_Q" sheetId="2" r:id="rId2"/>
    <sheet name="Flow_Solu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3" l="1"/>
  <c r="T8" i="3"/>
  <c r="T7" i="3"/>
  <c r="T6" i="3"/>
  <c r="T5" i="3"/>
  <c r="T4" i="3"/>
  <c r="T3" i="3"/>
  <c r="T2" i="3"/>
  <c r="F3" i="3"/>
  <c r="I3" i="3"/>
  <c r="J3" i="3"/>
  <c r="K3" i="3"/>
  <c r="L3" i="3"/>
  <c r="M3" i="3"/>
  <c r="P3" i="3" s="1"/>
  <c r="N3" i="3"/>
  <c r="O3" i="3"/>
  <c r="F4" i="3"/>
  <c r="O4" i="3"/>
  <c r="F5" i="3"/>
  <c r="O5" i="3"/>
  <c r="F6" i="3"/>
  <c r="O6" i="3"/>
  <c r="F7" i="3"/>
  <c r="O7" i="3"/>
  <c r="F8" i="3"/>
  <c r="O8" i="3"/>
  <c r="F9" i="3"/>
  <c r="O9" i="3"/>
  <c r="J2" i="3"/>
  <c r="F2" i="3"/>
  <c r="O2" i="3"/>
  <c r="L2" i="3"/>
  <c r="I2" i="3"/>
  <c r="Q3" i="3" l="1"/>
  <c r="R3" i="3" s="1"/>
  <c r="B4" i="3" s="1"/>
  <c r="K2" i="3"/>
  <c r="M2" i="3"/>
  <c r="N2" i="3"/>
  <c r="I4" i="3" l="1"/>
  <c r="J4" i="3"/>
  <c r="L4" i="3"/>
  <c r="Q2" i="3"/>
  <c r="P2" i="3"/>
  <c r="R2" i="3" s="1"/>
  <c r="K4" i="3" l="1"/>
  <c r="S2" i="3"/>
  <c r="B3" i="3"/>
  <c r="M4" i="3" l="1"/>
  <c r="N4" i="3"/>
  <c r="S3" i="3"/>
  <c r="Q4" i="3" l="1"/>
  <c r="P4" i="3"/>
  <c r="R4" i="3" s="1"/>
  <c r="S4" i="3"/>
  <c r="B5" i="3"/>
  <c r="J5" i="3" l="1"/>
  <c r="L5" i="3"/>
  <c r="I5" i="3"/>
  <c r="K5" i="3" l="1"/>
  <c r="M5" i="3" l="1"/>
  <c r="N5" i="3"/>
  <c r="Q5" i="3" l="1"/>
  <c r="P5" i="3"/>
  <c r="R5" i="3" s="1"/>
  <c r="S5" i="3" l="1"/>
  <c r="B6" i="3"/>
  <c r="L6" i="3" l="1"/>
  <c r="I6" i="3"/>
  <c r="J6" i="3"/>
  <c r="K6" i="3" l="1"/>
  <c r="N6" i="3" l="1"/>
  <c r="M6" i="3"/>
  <c r="Q6" i="3" l="1"/>
  <c r="P6" i="3"/>
  <c r="R6" i="3" l="1"/>
  <c r="S6" i="3" l="1"/>
  <c r="B7" i="3"/>
  <c r="I7" i="3" l="1"/>
  <c r="J7" i="3"/>
  <c r="L7" i="3"/>
  <c r="K7" i="3" l="1"/>
  <c r="M7" i="3" l="1"/>
  <c r="N7" i="3"/>
  <c r="Q7" i="3" l="1"/>
  <c r="P7" i="3"/>
  <c r="R7" i="3" s="1"/>
  <c r="S7" i="3" l="1"/>
  <c r="B8" i="3"/>
  <c r="J8" i="3" l="1"/>
  <c r="L8" i="3"/>
  <c r="I8" i="3"/>
  <c r="K8" i="3" l="1"/>
  <c r="N8" i="3" l="1"/>
  <c r="M8" i="3"/>
  <c r="Q8" i="3" l="1"/>
  <c r="P8" i="3"/>
  <c r="R8" i="3" s="1"/>
  <c r="S8" i="3" l="1"/>
  <c r="B9" i="3"/>
  <c r="I9" i="3" l="1"/>
  <c r="J9" i="3"/>
  <c r="L9" i="3"/>
  <c r="K9" i="3" l="1"/>
  <c r="M9" i="3" l="1"/>
  <c r="N9" i="3"/>
  <c r="Q9" i="3" l="1"/>
  <c r="P9" i="3"/>
  <c r="R9" i="3" s="1"/>
  <c r="S9" i="3" s="1"/>
</calcChain>
</file>

<file path=xl/sharedStrings.xml><?xml version="1.0" encoding="utf-8"?>
<sst xmlns="http://schemas.openxmlformats.org/spreadsheetml/2006/main" count="78" uniqueCount="77">
  <si>
    <t>weblink</t>
  </si>
  <si>
    <t>subject</t>
  </si>
  <si>
    <t>https://www.codecademy.com/learn/dscp-python-fundamentals/modules/dscp-python-dictionaries/cheatsheet</t>
  </si>
  <si>
    <t>accessing dictionary keys in python</t>
  </si>
  <si>
    <t>Code_Name</t>
  </si>
  <si>
    <t>Khal_Name</t>
  </si>
  <si>
    <t>Basin_Area</t>
  </si>
  <si>
    <t>Length_of_Khal</t>
  </si>
  <si>
    <t>Slope</t>
  </si>
  <si>
    <t xml:space="preserve">      Return_Period</t>
  </si>
  <si>
    <t>q_100</t>
  </si>
  <si>
    <t xml:space="preserve">      return_period_adjustment </t>
  </si>
  <si>
    <t xml:space="preserve">      q_10</t>
  </si>
  <si>
    <t xml:space="preserve">      Basin_Charcteristic_factor</t>
  </si>
  <si>
    <t xml:space="preserve">      Basin_Charcteristic_Correction</t>
  </si>
  <si>
    <t xml:space="preserve">      q_10_adjusted</t>
  </si>
  <si>
    <t xml:space="preserve">      Basin_Area_Correction</t>
  </si>
  <si>
    <t xml:space="preserve">      q_10_corrected</t>
  </si>
  <si>
    <t xml:space="preserve">      Q_cusec</t>
  </si>
  <si>
    <t xml:space="preserve">      Q_cumec</t>
  </si>
  <si>
    <t>HBK</t>
  </si>
  <si>
    <t>Hiron Branch Khal</t>
  </si>
  <si>
    <t>HMP</t>
  </si>
  <si>
    <t>Hiron Middle Para Khal</t>
  </si>
  <si>
    <t>BHK</t>
  </si>
  <si>
    <t>Boroi Hati Khal</t>
  </si>
  <si>
    <t>RKK</t>
  </si>
  <si>
    <t>Rakhila Khal</t>
  </si>
  <si>
    <t>GZK</t>
  </si>
  <si>
    <t>Gazir Khal</t>
  </si>
  <si>
    <t>SSK</t>
  </si>
  <si>
    <t>Silna -Shir Khal</t>
  </si>
  <si>
    <t>GBK</t>
  </si>
  <si>
    <t>Gabir Beel Khal</t>
  </si>
  <si>
    <t>KPK</t>
  </si>
  <si>
    <t>Khanar Par Khal</t>
  </si>
  <si>
    <t>DLB</t>
  </si>
  <si>
    <t>Dola Beel</t>
  </si>
  <si>
    <t>DLK</t>
  </si>
  <si>
    <t>Dhulorujir Khal</t>
  </si>
  <si>
    <t>DP1</t>
  </si>
  <si>
    <t>Doapara Khal-1</t>
  </si>
  <si>
    <t>KCK</t>
  </si>
  <si>
    <t>Kochu Khal</t>
  </si>
  <si>
    <t>AKH</t>
  </si>
  <si>
    <t>Aria Khal</t>
  </si>
  <si>
    <t>BPK</t>
  </si>
  <si>
    <t>Barshapara Khal</t>
  </si>
  <si>
    <t>NWK</t>
  </si>
  <si>
    <t>Nawdanga Khal</t>
  </si>
  <si>
    <t>BGK</t>
  </si>
  <si>
    <t>Bangar Khal</t>
  </si>
  <si>
    <t>BBK</t>
  </si>
  <si>
    <t>Bhangar Branch Khal</t>
  </si>
  <si>
    <t>BSK</t>
  </si>
  <si>
    <t>Basabari Khal</t>
  </si>
  <si>
    <t>GWP</t>
  </si>
  <si>
    <t>Guadana West Para  Khal</t>
  </si>
  <si>
    <t>Traial No</t>
  </si>
  <si>
    <t>Q</t>
  </si>
  <si>
    <t>n</t>
  </si>
  <si>
    <t>S</t>
  </si>
  <si>
    <t>SF</t>
  </si>
  <si>
    <t>B</t>
  </si>
  <si>
    <t>h</t>
  </si>
  <si>
    <t>A</t>
  </si>
  <si>
    <t>P</t>
  </si>
  <si>
    <t>R</t>
  </si>
  <si>
    <t>T</t>
  </si>
  <si>
    <t>R^(2/3)</t>
  </si>
  <si>
    <t>R^(5/3)</t>
  </si>
  <si>
    <t>2*sqrt(1+n^2)</t>
  </si>
  <si>
    <t>F(h)prime</t>
  </si>
  <si>
    <t>F(h)</t>
  </si>
  <si>
    <t>diff</t>
  </si>
  <si>
    <t>h_calculated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</si>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</sst>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odecademy.com/learn/dscp-python-fundamentals/modules/dscp-python-dictionaries/cheat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E9" sqref="E9"/>
    </sheetView>
  </sheetViews>
  <sheetFormatPr defaultRowHeight="14.4" x14ac:dyDescent="0.3"/>
  <cols>
    <col min="1" max="1" width="97.5546875" customWidth="1"/>
    <col min="2" max="2" width="39.33203125" customWidth="1"/>
  </cols>
  <sheetData>
    <row r="1" spans="1:2" x14ac:dyDescent="0.3">
      <c r="A1" t="s">
        <v>0</v>
      </c>
      <c r="B1" s="2" t="s">
        <v>1</v>
      </c>
    </row>
    <row r="2" spans="1:2" x14ac:dyDescent="0.3">
      <c r="A2" s="1" t="s">
        <v>2</v>
      </c>
      <c r="B2" s="2" t="s">
        <v>3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3"/>
  <sheetViews>
    <sheetView zoomScale="145" zoomScaleNormal="145" workbookViewId="0">
      <selection activeCell="E1" sqref="E1"/>
    </sheetView>
  </sheetViews>
  <sheetFormatPr defaultRowHeight="14.4" x14ac:dyDescent="0.3"/>
  <cols>
    <col min="1" max="1" width="14.44140625" customWidth="1"/>
    <col min="2" max="2" width="15.6640625" customWidth="1"/>
    <col min="3" max="3" width="12.109375" customWidth="1"/>
    <col min="4" max="4" width="15.5546875" customWidth="1"/>
    <col min="5" max="5" width="9" customWidth="1"/>
    <col min="6" max="6" width="11" customWidth="1"/>
    <col min="8" max="8" width="11" customWidth="1"/>
    <col min="16" max="16" width="11" customWidth="1"/>
  </cols>
  <sheetData>
    <row r="1" spans="1:16" s="3" customFormat="1" ht="55.2" customHeight="1" x14ac:dyDescent="0.3">
      <c r="A1" s="3" t="s">
        <v>4</v>
      </c>
      <c r="B1" s="3" t="s">
        <v>5</v>
      </c>
      <c r="C1" s="3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6" t="s">
        <v>18</v>
      </c>
      <c r="P1" s="6" t="s">
        <v>19</v>
      </c>
    </row>
    <row r="2" spans="1:16" x14ac:dyDescent="0.3">
      <c r="A2" t="s">
        <v>20</v>
      </c>
      <c r="B2" t="s">
        <v>21</v>
      </c>
      <c r="C2">
        <v>0.77253454291641843</v>
      </c>
      <c r="D2" s="6">
        <v>0.42137973896830327</v>
      </c>
      <c r="E2" s="6">
        <v>5.0000000000000002E-5</v>
      </c>
      <c r="F2" s="6">
        <v>10</v>
      </c>
      <c r="G2" s="6">
        <v>155</v>
      </c>
      <c r="H2" s="6">
        <v>0.73</v>
      </c>
      <c r="I2" s="6">
        <v>113.15</v>
      </c>
      <c r="J2" s="6">
        <v>11.61751357334483</v>
      </c>
      <c r="K2" s="6">
        <v>-40</v>
      </c>
      <c r="L2" s="6">
        <v>67.889999999999986</v>
      </c>
      <c r="M2" s="6">
        <v>69.034331821354471</v>
      </c>
      <c r="N2" s="6">
        <v>114.75740787351749</v>
      </c>
      <c r="O2" s="6">
        <v>88.654061637840869</v>
      </c>
      <c r="P2" s="6">
        <v>2.5104508590882051</v>
      </c>
    </row>
    <row r="3" spans="1:16" x14ac:dyDescent="0.3">
      <c r="A3" t="s">
        <v>22</v>
      </c>
      <c r="B3" t="s">
        <v>23</v>
      </c>
      <c r="C3">
        <v>0.77253454291641843</v>
      </c>
      <c r="D3" s="6">
        <v>0.4437538844002486</v>
      </c>
      <c r="E3" s="6">
        <v>5.0000000000000002E-5</v>
      </c>
      <c r="F3" s="6">
        <v>10</v>
      </c>
      <c r="G3" s="6">
        <v>155</v>
      </c>
      <c r="H3" s="6">
        <v>0.73</v>
      </c>
      <c r="I3" s="6">
        <v>113.15</v>
      </c>
      <c r="J3" s="6">
        <v>11.98379301646793</v>
      </c>
      <c r="K3" s="6">
        <v>-40</v>
      </c>
      <c r="L3" s="6">
        <v>67.889999999999986</v>
      </c>
      <c r="M3" s="6">
        <v>69.034331821354471</v>
      </c>
      <c r="N3" s="6">
        <v>114.75740787351749</v>
      </c>
      <c r="O3" s="6">
        <v>88.654061637840869</v>
      </c>
      <c r="P3" s="6">
        <v>2.5104508590882051</v>
      </c>
    </row>
    <row r="4" spans="1:16" x14ac:dyDescent="0.3">
      <c r="A4" t="s">
        <v>24</v>
      </c>
      <c r="B4" t="s">
        <v>25</v>
      </c>
      <c r="C4">
        <v>0.77253454291641843</v>
      </c>
      <c r="D4" s="6">
        <v>0.37290242386575512</v>
      </c>
      <c r="E4" s="6">
        <v>5.0000000000000002E-5</v>
      </c>
      <c r="F4" s="6">
        <v>10</v>
      </c>
      <c r="G4" s="6">
        <v>155</v>
      </c>
      <c r="H4" s="6">
        <v>0.73</v>
      </c>
      <c r="I4" s="6">
        <v>113.15</v>
      </c>
      <c r="J4" s="6">
        <v>10.79608070622435</v>
      </c>
      <c r="K4" s="6">
        <v>-40</v>
      </c>
      <c r="L4" s="6">
        <v>67.889999999999986</v>
      </c>
      <c r="M4" s="6">
        <v>69.034331821354471</v>
      </c>
      <c r="N4" s="6">
        <v>114.75740787351749</v>
      </c>
      <c r="O4" s="6">
        <v>88.654061637840869</v>
      </c>
      <c r="P4" s="6">
        <v>2.5104508590882051</v>
      </c>
    </row>
    <row r="5" spans="1:16" x14ac:dyDescent="0.3">
      <c r="A5" t="s">
        <v>26</v>
      </c>
      <c r="B5" t="s">
        <v>27</v>
      </c>
      <c r="C5">
        <v>0.77253454291641843</v>
      </c>
      <c r="D5" s="6">
        <v>1.0988191423244249</v>
      </c>
      <c r="E5" s="6">
        <v>5.0000000000000002E-5</v>
      </c>
      <c r="F5" s="6">
        <v>10</v>
      </c>
      <c r="G5" s="6">
        <v>155</v>
      </c>
      <c r="H5" s="6">
        <v>0.73</v>
      </c>
      <c r="I5" s="6">
        <v>113.15</v>
      </c>
      <c r="J5" s="6">
        <v>20.647369441753149</v>
      </c>
      <c r="K5" s="6">
        <v>-40</v>
      </c>
      <c r="L5" s="6">
        <v>67.889999999999986</v>
      </c>
      <c r="M5" s="6">
        <v>69.034331821354471</v>
      </c>
      <c r="N5" s="6">
        <v>114.75740787351749</v>
      </c>
      <c r="O5" s="6">
        <v>88.654061637840869</v>
      </c>
      <c r="P5" s="6">
        <v>2.5104508590882051</v>
      </c>
    </row>
    <row r="6" spans="1:16" x14ac:dyDescent="0.3">
      <c r="A6" t="s">
        <v>28</v>
      </c>
      <c r="B6" t="s">
        <v>29</v>
      </c>
      <c r="C6">
        <v>1.1588018143746279</v>
      </c>
      <c r="D6" s="6">
        <v>1.4449968924798009</v>
      </c>
      <c r="E6" s="6">
        <v>5.0000000000000002E-5</v>
      </c>
      <c r="F6" s="6">
        <v>10</v>
      </c>
      <c r="G6" s="6">
        <v>155</v>
      </c>
      <c r="H6" s="6">
        <v>0.73</v>
      </c>
      <c r="I6" s="6">
        <v>113.15</v>
      </c>
      <c r="J6" s="6">
        <v>24.334876502448239</v>
      </c>
      <c r="K6" s="6">
        <v>-40</v>
      </c>
      <c r="L6" s="6">
        <v>67.889999999999986</v>
      </c>
      <c r="M6" s="6">
        <v>68.55149773203172</v>
      </c>
      <c r="N6" s="6">
        <v>114.4296118102763</v>
      </c>
      <c r="O6" s="6">
        <v>132.60124178393249</v>
      </c>
      <c r="P6" s="6">
        <v>3.7549199123274759</v>
      </c>
    </row>
    <row r="7" spans="1:16" x14ac:dyDescent="0.3">
      <c r="A7" t="s">
        <v>30</v>
      </c>
      <c r="B7" t="s">
        <v>31</v>
      </c>
      <c r="C7">
        <v>0.77253454291641843</v>
      </c>
      <c r="D7" s="6">
        <v>0.97576134244872592</v>
      </c>
      <c r="E7" s="6">
        <v>5.0000000000000002E-5</v>
      </c>
      <c r="F7" s="6">
        <v>10</v>
      </c>
      <c r="G7" s="6">
        <v>155</v>
      </c>
      <c r="H7" s="6">
        <v>0.73</v>
      </c>
      <c r="I7" s="6">
        <v>113.15</v>
      </c>
      <c r="J7" s="6">
        <v>19.227161034117561</v>
      </c>
      <c r="K7" s="6">
        <v>-40</v>
      </c>
      <c r="L7" s="6">
        <v>67.889999999999986</v>
      </c>
      <c r="M7" s="6">
        <v>69.034331821354471</v>
      </c>
      <c r="N7" s="6">
        <v>114.75740787351749</v>
      </c>
      <c r="O7" s="6">
        <v>88.654061637840869</v>
      </c>
      <c r="P7" s="6">
        <v>2.5104508590882051</v>
      </c>
    </row>
    <row r="8" spans="1:16" x14ac:dyDescent="0.3">
      <c r="A8" t="s">
        <v>32</v>
      </c>
      <c r="B8" t="s">
        <v>33</v>
      </c>
      <c r="C8">
        <v>1.1588018143746279</v>
      </c>
      <c r="D8" s="6">
        <v>1.3486637663144809</v>
      </c>
      <c r="E8" s="6">
        <v>5.0000000000000002E-5</v>
      </c>
      <c r="F8" s="6">
        <v>10</v>
      </c>
      <c r="G8" s="6">
        <v>155</v>
      </c>
      <c r="H8" s="6">
        <v>0.73</v>
      </c>
      <c r="I8" s="6">
        <v>113.15</v>
      </c>
      <c r="J8" s="6">
        <v>23.348082141783841</v>
      </c>
      <c r="K8" s="6">
        <v>-40</v>
      </c>
      <c r="L8" s="6">
        <v>67.889999999999986</v>
      </c>
      <c r="M8" s="6">
        <v>68.55149773203172</v>
      </c>
      <c r="N8" s="6">
        <v>114.4296118102763</v>
      </c>
      <c r="O8" s="6">
        <v>132.60124178393249</v>
      </c>
      <c r="P8" s="6">
        <v>3.7549199123274759</v>
      </c>
    </row>
    <row r="9" spans="1:16" x14ac:dyDescent="0.3">
      <c r="A9" t="s">
        <v>34</v>
      </c>
      <c r="B9" t="s">
        <v>35</v>
      </c>
      <c r="C9">
        <v>1.1588018143746279</v>
      </c>
      <c r="D9" s="6">
        <v>1.448104412678682</v>
      </c>
      <c r="E9" s="6">
        <v>5.0000000000000002E-5</v>
      </c>
      <c r="F9" s="6">
        <v>10</v>
      </c>
      <c r="G9" s="6">
        <v>155</v>
      </c>
      <c r="H9" s="6">
        <v>0.73</v>
      </c>
      <c r="I9" s="6">
        <v>113.15</v>
      </c>
      <c r="J9" s="6">
        <v>24.366262851325001</v>
      </c>
      <c r="K9" s="6">
        <v>-40</v>
      </c>
      <c r="L9" s="6">
        <v>67.889999999999986</v>
      </c>
      <c r="M9" s="6">
        <v>68.55149773203172</v>
      </c>
      <c r="N9" s="6">
        <v>114.4296118102763</v>
      </c>
      <c r="O9" s="6">
        <v>132.60124178393249</v>
      </c>
      <c r="P9" s="6">
        <v>3.7549199123274759</v>
      </c>
    </row>
    <row r="10" spans="1:16" x14ac:dyDescent="0.3">
      <c r="A10" t="s">
        <v>36</v>
      </c>
      <c r="B10" t="s">
        <v>37</v>
      </c>
      <c r="C10">
        <v>1.1588018143746279</v>
      </c>
      <c r="D10" s="6">
        <v>1.4045991298943441</v>
      </c>
      <c r="E10" s="6">
        <v>5.0000000000000002E-5</v>
      </c>
      <c r="F10" s="6">
        <v>10</v>
      </c>
      <c r="G10" s="6">
        <v>155</v>
      </c>
      <c r="H10" s="6">
        <v>0.73</v>
      </c>
      <c r="I10" s="6">
        <v>113.15</v>
      </c>
      <c r="J10" s="6">
        <v>23.924365890302969</v>
      </c>
      <c r="K10" s="6">
        <v>-40</v>
      </c>
      <c r="L10" s="6">
        <v>67.889999999999986</v>
      </c>
      <c r="M10" s="6">
        <v>68.55149773203172</v>
      </c>
      <c r="N10" s="6">
        <v>114.4296118102763</v>
      </c>
      <c r="O10" s="6">
        <v>132.60124178393249</v>
      </c>
      <c r="P10" s="6">
        <v>3.7549199123274759</v>
      </c>
    </row>
    <row r="11" spans="1:16" x14ac:dyDescent="0.3">
      <c r="A11" t="s">
        <v>38</v>
      </c>
      <c r="B11" t="s">
        <v>39</v>
      </c>
      <c r="C11">
        <v>0.77253454291641843</v>
      </c>
      <c r="D11" s="6">
        <v>0.59042883778744559</v>
      </c>
      <c r="E11" s="6">
        <v>5.0000000000000002E-5</v>
      </c>
      <c r="F11" s="6">
        <v>10</v>
      </c>
      <c r="G11" s="6">
        <v>155</v>
      </c>
      <c r="H11" s="6">
        <v>0.73</v>
      </c>
      <c r="I11" s="6">
        <v>113.15</v>
      </c>
      <c r="J11" s="6">
        <v>14.223600162587729</v>
      </c>
      <c r="K11" s="6">
        <v>-40</v>
      </c>
      <c r="L11" s="6">
        <v>67.889999999999986</v>
      </c>
      <c r="M11" s="6">
        <v>69.034331821354471</v>
      </c>
      <c r="N11" s="6">
        <v>114.75740787351749</v>
      </c>
      <c r="O11" s="6">
        <v>88.654061637840869</v>
      </c>
      <c r="P11" s="6">
        <v>2.5104508590882051</v>
      </c>
    </row>
    <row r="12" spans="1:16" x14ac:dyDescent="0.3">
      <c r="A12" t="s">
        <v>40</v>
      </c>
      <c r="B12" t="s">
        <v>41</v>
      </c>
      <c r="C12">
        <v>1.1588018143746279</v>
      </c>
      <c r="D12" s="6">
        <v>0.87259167184586695</v>
      </c>
      <c r="E12" s="6">
        <v>5.0000000000000002E-5</v>
      </c>
      <c r="F12" s="6">
        <v>10</v>
      </c>
      <c r="G12" s="6">
        <v>155</v>
      </c>
      <c r="H12" s="6">
        <v>0.73</v>
      </c>
      <c r="I12" s="6">
        <v>113.15</v>
      </c>
      <c r="J12" s="6">
        <v>17.980246314622679</v>
      </c>
      <c r="K12" s="6">
        <v>-40</v>
      </c>
      <c r="L12" s="6">
        <v>67.889999999999986</v>
      </c>
      <c r="M12" s="6">
        <v>68.55149773203172</v>
      </c>
      <c r="N12" s="6">
        <v>114.4296118102763</v>
      </c>
      <c r="O12" s="6">
        <v>132.60124178393249</v>
      </c>
      <c r="P12" s="6">
        <v>3.7549199123274759</v>
      </c>
    </row>
    <row r="13" spans="1:16" x14ac:dyDescent="0.3">
      <c r="A13" t="s">
        <v>42</v>
      </c>
      <c r="B13" t="s">
        <v>43</v>
      </c>
      <c r="C13">
        <v>1.1588018143746279</v>
      </c>
      <c r="D13" s="6">
        <v>1.4356743318831571</v>
      </c>
      <c r="E13" s="6">
        <v>5.0000000000000002E-5</v>
      </c>
      <c r="F13" s="6">
        <v>10</v>
      </c>
      <c r="G13" s="6">
        <v>155</v>
      </c>
      <c r="H13" s="6">
        <v>0.73</v>
      </c>
      <c r="I13" s="6">
        <v>113.15</v>
      </c>
      <c r="J13" s="6">
        <v>24.240555065359921</v>
      </c>
      <c r="K13" s="6">
        <v>-40</v>
      </c>
      <c r="L13" s="6">
        <v>67.889999999999986</v>
      </c>
      <c r="M13" s="6">
        <v>68.55149773203172</v>
      </c>
      <c r="N13" s="6">
        <v>114.4296118102763</v>
      </c>
      <c r="O13" s="6">
        <v>132.60124178393249</v>
      </c>
      <c r="P13" s="6">
        <v>3.7549199123274759</v>
      </c>
    </row>
    <row r="14" spans="1:16" x14ac:dyDescent="0.3">
      <c r="A14" t="s">
        <v>44</v>
      </c>
      <c r="B14" t="s">
        <v>45</v>
      </c>
      <c r="C14">
        <v>0.38626727145820922</v>
      </c>
      <c r="D14" s="6">
        <v>0.37600994406463639</v>
      </c>
      <c r="E14" s="6">
        <v>5.0000000000000002E-5</v>
      </c>
      <c r="F14" s="6">
        <v>10</v>
      </c>
      <c r="G14" s="6">
        <v>155</v>
      </c>
      <c r="H14" s="6">
        <v>0.73</v>
      </c>
      <c r="I14" s="6">
        <v>113.15</v>
      </c>
      <c r="J14" s="6">
        <v>10.849971490549731</v>
      </c>
      <c r="K14" s="6">
        <v>-40</v>
      </c>
      <c r="L14" s="6">
        <v>67.889999999999986</v>
      </c>
      <c r="M14" s="6">
        <v>69.517165910677235</v>
      </c>
      <c r="N14" s="6">
        <v>115.0852039367588</v>
      </c>
      <c r="O14" s="6">
        <v>44.453647709863361</v>
      </c>
      <c r="P14" s="6">
        <v>1.258810888312379</v>
      </c>
    </row>
    <row r="15" spans="1:16" x14ac:dyDescent="0.3">
      <c r="A15" t="s">
        <v>46</v>
      </c>
      <c r="B15" t="s">
        <v>47</v>
      </c>
      <c r="C15">
        <v>1.1588018143746279</v>
      </c>
      <c r="D15" s="6">
        <v>1.255438160348042</v>
      </c>
      <c r="E15" s="6">
        <v>5.0000000000000002E-5</v>
      </c>
      <c r="F15" s="6">
        <v>10</v>
      </c>
      <c r="G15" s="6">
        <v>155</v>
      </c>
      <c r="H15" s="6">
        <v>0.73</v>
      </c>
      <c r="I15" s="6">
        <v>113.15</v>
      </c>
      <c r="J15" s="6">
        <v>22.365890478362459</v>
      </c>
      <c r="K15" s="6">
        <v>-40</v>
      </c>
      <c r="L15" s="6">
        <v>67.889999999999986</v>
      </c>
      <c r="M15" s="6">
        <v>68.55149773203172</v>
      </c>
      <c r="N15" s="6">
        <v>114.4296118102763</v>
      </c>
      <c r="O15" s="6">
        <v>132.60124178393249</v>
      </c>
      <c r="P15" s="6">
        <v>3.7549199123274759</v>
      </c>
    </row>
    <row r="16" spans="1:16" x14ac:dyDescent="0.3">
      <c r="A16" t="s">
        <v>48</v>
      </c>
      <c r="B16" t="s">
        <v>49</v>
      </c>
      <c r="C16">
        <v>1.1588018143746279</v>
      </c>
      <c r="D16" s="6">
        <v>0.62274704785581103</v>
      </c>
      <c r="E16" s="6">
        <v>5.0000000000000002E-5</v>
      </c>
      <c r="F16" s="6">
        <v>10</v>
      </c>
      <c r="G16" s="6">
        <v>155</v>
      </c>
      <c r="H16" s="6">
        <v>0.73</v>
      </c>
      <c r="I16" s="6">
        <v>113.15</v>
      </c>
      <c r="J16" s="6">
        <v>14.6857457511618</v>
      </c>
      <c r="K16" s="6">
        <v>-40</v>
      </c>
      <c r="L16" s="6">
        <v>67.889999999999986</v>
      </c>
      <c r="M16" s="6">
        <v>68.55149773203172</v>
      </c>
      <c r="N16" s="6">
        <v>114.4296118102763</v>
      </c>
      <c r="O16" s="6">
        <v>132.60124178393249</v>
      </c>
      <c r="P16" s="6">
        <v>3.7549199123274759</v>
      </c>
    </row>
    <row r="17" spans="1:16" x14ac:dyDescent="0.3">
      <c r="A17" t="s">
        <v>50</v>
      </c>
      <c r="B17" t="s">
        <v>51</v>
      </c>
      <c r="C17">
        <v>1.1588018143746279</v>
      </c>
      <c r="D17" s="6">
        <v>1.666873834679925</v>
      </c>
      <c r="E17" s="6">
        <v>5.0000000000000002E-5</v>
      </c>
      <c r="F17" s="6">
        <v>10</v>
      </c>
      <c r="G17" s="6">
        <v>155</v>
      </c>
      <c r="H17" s="6">
        <v>0.73</v>
      </c>
      <c r="I17" s="6">
        <v>113.15</v>
      </c>
      <c r="J17" s="6">
        <v>26.512497242158801</v>
      </c>
      <c r="K17" s="6">
        <v>-40</v>
      </c>
      <c r="L17" s="6">
        <v>67.889999999999986</v>
      </c>
      <c r="M17" s="6">
        <v>68.55149773203172</v>
      </c>
      <c r="N17" s="6">
        <v>114.4296118102763</v>
      </c>
      <c r="O17" s="6">
        <v>132.60124178393249</v>
      </c>
      <c r="P17" s="6">
        <v>3.7549199123274759</v>
      </c>
    </row>
    <row r="18" spans="1:16" x14ac:dyDescent="0.3">
      <c r="A18" t="s">
        <v>52</v>
      </c>
      <c r="B18" t="s">
        <v>53</v>
      </c>
      <c r="C18">
        <v>1.1588018143746279</v>
      </c>
      <c r="D18" s="6">
        <v>1.1448104412678679</v>
      </c>
      <c r="E18" s="6">
        <v>5.0000000000000002E-5</v>
      </c>
      <c r="F18" s="6">
        <v>10</v>
      </c>
      <c r="G18" s="6">
        <v>155</v>
      </c>
      <c r="H18" s="6">
        <v>0.73</v>
      </c>
      <c r="I18" s="6">
        <v>113.15</v>
      </c>
      <c r="J18" s="6">
        <v>21.16163151295455</v>
      </c>
      <c r="K18" s="6">
        <v>-40</v>
      </c>
      <c r="L18" s="6">
        <v>67.889999999999986</v>
      </c>
      <c r="M18" s="6">
        <v>68.55149773203172</v>
      </c>
      <c r="N18" s="6">
        <v>114.4296118102763</v>
      </c>
      <c r="O18" s="6">
        <v>132.60124178393249</v>
      </c>
      <c r="P18" s="6">
        <v>3.7549199123274759</v>
      </c>
    </row>
    <row r="19" spans="1:16" x14ac:dyDescent="0.3">
      <c r="A19" t="s">
        <v>54</v>
      </c>
      <c r="B19" t="s">
        <v>55</v>
      </c>
      <c r="C19">
        <v>1.1588018143746279</v>
      </c>
      <c r="D19" s="6">
        <v>1.0316967060285891</v>
      </c>
      <c r="E19" s="6">
        <v>5.0000000000000002E-5</v>
      </c>
      <c r="F19" s="6">
        <v>10</v>
      </c>
      <c r="G19" s="6">
        <v>155</v>
      </c>
      <c r="H19" s="6">
        <v>0.73</v>
      </c>
      <c r="I19" s="6">
        <v>113.15</v>
      </c>
      <c r="J19" s="6">
        <v>19.881091544294421</v>
      </c>
      <c r="K19" s="6">
        <v>-40</v>
      </c>
      <c r="L19" s="6">
        <v>67.889999999999986</v>
      </c>
      <c r="M19" s="6">
        <v>68.55149773203172</v>
      </c>
      <c r="N19" s="6">
        <v>114.4296118102763</v>
      </c>
      <c r="O19" s="6">
        <v>132.60124178393249</v>
      </c>
      <c r="P19" s="6">
        <v>3.7549199123274759</v>
      </c>
    </row>
    <row r="20" spans="1:16" x14ac:dyDescent="0.3">
      <c r="A20" t="s">
        <v>56</v>
      </c>
      <c r="B20" t="s">
        <v>57</v>
      </c>
      <c r="C20">
        <v>0.77253454291641843</v>
      </c>
      <c r="D20" s="6">
        <v>0.58545680546923551</v>
      </c>
      <c r="E20" s="6">
        <v>5.0000000000000002E-5</v>
      </c>
      <c r="F20" s="6">
        <v>10</v>
      </c>
      <c r="G20" s="6">
        <v>155</v>
      </c>
      <c r="H20" s="6">
        <v>0.73</v>
      </c>
      <c r="I20" s="6">
        <v>113.15</v>
      </c>
      <c r="J20" s="6">
        <v>14.15161203465933</v>
      </c>
      <c r="K20" s="6">
        <v>-40</v>
      </c>
      <c r="L20" s="6">
        <v>67.889999999999986</v>
      </c>
      <c r="M20" s="6">
        <v>69.034331821354471</v>
      </c>
      <c r="N20" s="6">
        <v>114.75740787351749</v>
      </c>
      <c r="O20" s="6">
        <v>88.654061637840869</v>
      </c>
      <c r="P20" s="6">
        <v>2.5104508590882051</v>
      </c>
    </row>
    <row r="21" spans="1:16" x14ac:dyDescent="0.3"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3"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3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3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3"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3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3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3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3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3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3"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4:16" x14ac:dyDescent="0.3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4:16" x14ac:dyDescent="0.3"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4:16" x14ac:dyDescent="0.3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4:16" x14ac:dyDescent="0.3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4:16" x14ac:dyDescent="0.3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4:16" x14ac:dyDescent="0.3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4:16" x14ac:dyDescent="0.3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4:16" x14ac:dyDescent="0.3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4:16" x14ac:dyDescent="0.3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4:16" x14ac:dyDescent="0.3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4:16" x14ac:dyDescent="0.3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4:16" x14ac:dyDescent="0.3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4:16" x14ac:dyDescent="0.3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4:16" x14ac:dyDescent="0.3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4:16" x14ac:dyDescent="0.3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4:16" x14ac:dyDescent="0.3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4:16" x14ac:dyDescent="0.3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4:16" x14ac:dyDescent="0.3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4:16" x14ac:dyDescent="0.3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4:16" x14ac:dyDescent="0.3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4:16" x14ac:dyDescent="0.3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4:16" x14ac:dyDescent="0.3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4:16" x14ac:dyDescent="0.3"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4:16" x14ac:dyDescent="0.3"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4:16" x14ac:dyDescent="0.3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4:16" x14ac:dyDescent="0.3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4:16" x14ac:dyDescent="0.3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4:16" x14ac:dyDescent="0.3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4:16" x14ac:dyDescent="0.3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4:16" x14ac:dyDescent="0.3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4:16" x14ac:dyDescent="0.3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4:16" x14ac:dyDescent="0.3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4:16" x14ac:dyDescent="0.3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4:16" x14ac:dyDescent="0.3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4:16" x14ac:dyDescent="0.3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4:16" x14ac:dyDescent="0.3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4:16" x14ac:dyDescent="0.3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4:16" x14ac:dyDescent="0.3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4:16" x14ac:dyDescent="0.3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4:16" x14ac:dyDescent="0.3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4:16" x14ac:dyDescent="0.3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4:16" x14ac:dyDescent="0.3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4:16" x14ac:dyDescent="0.3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4:16" x14ac:dyDescent="0.3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4:16" x14ac:dyDescent="0.3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4:16" x14ac:dyDescent="0.3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4:16" x14ac:dyDescent="0.3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4:16" x14ac:dyDescent="0.3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4:16" x14ac:dyDescent="0.3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4:16" x14ac:dyDescent="0.3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4:16" x14ac:dyDescent="0.3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4:16" x14ac:dyDescent="0.3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4:16" x14ac:dyDescent="0.3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4:16" x14ac:dyDescent="0.3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4:16" x14ac:dyDescent="0.3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4:16" x14ac:dyDescent="0.3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4:16" x14ac:dyDescent="0.3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4:16" x14ac:dyDescent="0.3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4:16" x14ac:dyDescent="0.3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4:16" x14ac:dyDescent="0.3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4:16" x14ac:dyDescent="0.3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4:16" x14ac:dyDescent="0.3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4:16" x14ac:dyDescent="0.3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4:16" x14ac:dyDescent="0.3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4:16" x14ac:dyDescent="0.3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4:16" x14ac:dyDescent="0.3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4:16" x14ac:dyDescent="0.3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4:16" x14ac:dyDescent="0.3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4:16" x14ac:dyDescent="0.3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4:16" x14ac:dyDescent="0.3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4:16" x14ac:dyDescent="0.3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4:16" x14ac:dyDescent="0.3"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4:16" x14ac:dyDescent="0.3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4:16" x14ac:dyDescent="0.3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4:16" x14ac:dyDescent="0.3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4:16" x14ac:dyDescent="0.3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4:16" x14ac:dyDescent="0.3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4:16" x14ac:dyDescent="0.3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4:16" x14ac:dyDescent="0.3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4:16" x14ac:dyDescent="0.3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4:16" x14ac:dyDescent="0.3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4:16" x14ac:dyDescent="0.3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4:16" x14ac:dyDescent="0.3"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4:16" x14ac:dyDescent="0.3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4:16" x14ac:dyDescent="0.3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4:16" x14ac:dyDescent="0.3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4:16" x14ac:dyDescent="0.3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4:16" x14ac:dyDescent="0.3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4:16" x14ac:dyDescent="0.3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4:16" x14ac:dyDescent="0.3"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4:16" x14ac:dyDescent="0.3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4:16" x14ac:dyDescent="0.3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4:16" x14ac:dyDescent="0.3"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4:16" x14ac:dyDescent="0.3"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4:16" x14ac:dyDescent="0.3"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4:16" x14ac:dyDescent="0.3"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4:16" x14ac:dyDescent="0.3"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4:16" x14ac:dyDescent="0.3"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4:16" x14ac:dyDescent="0.3"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4:16" x14ac:dyDescent="0.3"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4:16" x14ac:dyDescent="0.3"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4:16" x14ac:dyDescent="0.3"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4:16" x14ac:dyDescent="0.3"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4:16" x14ac:dyDescent="0.3"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4:16" x14ac:dyDescent="0.3"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4:16" x14ac:dyDescent="0.3"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4:16" x14ac:dyDescent="0.3"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4:16" x14ac:dyDescent="0.3"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4:16" x14ac:dyDescent="0.3"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4:16" x14ac:dyDescent="0.3"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4:16" x14ac:dyDescent="0.3"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4:16" x14ac:dyDescent="0.3"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4:16" x14ac:dyDescent="0.3"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4:16" x14ac:dyDescent="0.3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4:16" x14ac:dyDescent="0.3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4:16" x14ac:dyDescent="0.3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4:16" x14ac:dyDescent="0.3"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4:16" x14ac:dyDescent="0.3"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4:16" x14ac:dyDescent="0.3"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4:16" x14ac:dyDescent="0.3"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4:16" x14ac:dyDescent="0.3"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4:16" x14ac:dyDescent="0.3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4:16" x14ac:dyDescent="0.3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4:16" x14ac:dyDescent="0.3"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4:16" x14ac:dyDescent="0.3"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4:16" x14ac:dyDescent="0.3"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4:16" x14ac:dyDescent="0.3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4:16" x14ac:dyDescent="0.3"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4:16" x14ac:dyDescent="0.3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4:16" x14ac:dyDescent="0.3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4:16" x14ac:dyDescent="0.3"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4:16" x14ac:dyDescent="0.3"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4:16" x14ac:dyDescent="0.3"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4:16" x14ac:dyDescent="0.3"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4:16" x14ac:dyDescent="0.3"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4:16" x14ac:dyDescent="0.3"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4:16" x14ac:dyDescent="0.3"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4:16" x14ac:dyDescent="0.3"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4:16" x14ac:dyDescent="0.3"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4:16" x14ac:dyDescent="0.3"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4:16" x14ac:dyDescent="0.3"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4:16" x14ac:dyDescent="0.3"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4:16" x14ac:dyDescent="0.3"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4:16" x14ac:dyDescent="0.3"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4:16" x14ac:dyDescent="0.3"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4:16" x14ac:dyDescent="0.3"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4:16" x14ac:dyDescent="0.3"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4:16" x14ac:dyDescent="0.3"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4:16" x14ac:dyDescent="0.3"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4:16" x14ac:dyDescent="0.3"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4:16" x14ac:dyDescent="0.3"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4:16" x14ac:dyDescent="0.3"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4:16" x14ac:dyDescent="0.3"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4:16" x14ac:dyDescent="0.3"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4:16" x14ac:dyDescent="0.3"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4:16" x14ac:dyDescent="0.3"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4:16" x14ac:dyDescent="0.3"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4:16" x14ac:dyDescent="0.3"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4:16" x14ac:dyDescent="0.3"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4:16" x14ac:dyDescent="0.3"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4:16" x14ac:dyDescent="0.3"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4:16" x14ac:dyDescent="0.3"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4:16" x14ac:dyDescent="0.3"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4:16" x14ac:dyDescent="0.3"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4:16" x14ac:dyDescent="0.3"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4:16" x14ac:dyDescent="0.3"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4:16" x14ac:dyDescent="0.3"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4:16" x14ac:dyDescent="0.3"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4:16" x14ac:dyDescent="0.3"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4:16" x14ac:dyDescent="0.3"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4:16" x14ac:dyDescent="0.3"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4:16" x14ac:dyDescent="0.3"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4:16" x14ac:dyDescent="0.3"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4:16" x14ac:dyDescent="0.3"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4:16" x14ac:dyDescent="0.3"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4:16" x14ac:dyDescent="0.3"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4:16" x14ac:dyDescent="0.3"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4:16" x14ac:dyDescent="0.3"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4:16" x14ac:dyDescent="0.3"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4:16" x14ac:dyDescent="0.3"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4:16" x14ac:dyDescent="0.3"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4:16" x14ac:dyDescent="0.3"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4:16" x14ac:dyDescent="0.3"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4:16" x14ac:dyDescent="0.3"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4:16" x14ac:dyDescent="0.3"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4:16" x14ac:dyDescent="0.3"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4:16" x14ac:dyDescent="0.3"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 spans="4:16" x14ac:dyDescent="0.3"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 spans="4:16" x14ac:dyDescent="0.3"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6"/>
    </row>
    <row r="222" spans="4:16" x14ac:dyDescent="0.3"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6"/>
    </row>
    <row r="223" spans="4:16" x14ac:dyDescent="0.3"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6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E92F-55B3-4A12-9168-2474829684CC}">
  <dimension ref="A1:T9"/>
  <sheetViews>
    <sheetView tabSelected="1" zoomScale="175" zoomScaleNormal="175" workbookViewId="0">
      <selection activeCell="G10" sqref="G10"/>
    </sheetView>
  </sheetViews>
  <sheetFormatPr defaultRowHeight="14.4" x14ac:dyDescent="0.3"/>
  <cols>
    <col min="1" max="2" width="11.6640625" customWidth="1"/>
    <col min="15" max="16" width="15.5546875" customWidth="1"/>
    <col min="17" max="17" width="15.109375" customWidth="1"/>
  </cols>
  <sheetData>
    <row r="1" spans="1:20" x14ac:dyDescent="0.3">
      <c r="A1" s="7" t="s">
        <v>58</v>
      </c>
      <c r="B1" s="7" t="s">
        <v>64</v>
      </c>
      <c r="C1" s="7" t="s">
        <v>59</v>
      </c>
      <c r="D1" s="7" t="s">
        <v>60</v>
      </c>
      <c r="E1" s="7" t="s">
        <v>61</v>
      </c>
      <c r="F1" s="7" t="s">
        <v>62</v>
      </c>
      <c r="G1" s="7" t="s">
        <v>63</v>
      </c>
      <c r="H1" s="7" t="s">
        <v>76</v>
      </c>
      <c r="I1" s="7" t="s">
        <v>65</v>
      </c>
      <c r="J1" s="7" t="s">
        <v>66</v>
      </c>
      <c r="K1" s="7" t="s">
        <v>67</v>
      </c>
      <c r="L1" s="7" t="s">
        <v>68</v>
      </c>
      <c r="M1" s="7" t="s">
        <v>69</v>
      </c>
      <c r="N1" s="7" t="s">
        <v>70</v>
      </c>
      <c r="O1" s="7" t="s">
        <v>71</v>
      </c>
      <c r="P1" s="7" t="s">
        <v>73</v>
      </c>
      <c r="Q1" s="7" t="s">
        <v>72</v>
      </c>
      <c r="R1" s="7" t="s">
        <v>75</v>
      </c>
      <c r="S1" s="7" t="s">
        <v>74</v>
      </c>
      <c r="T1" s="7" t="s">
        <v>59</v>
      </c>
    </row>
    <row r="2" spans="1:20" x14ac:dyDescent="0.3">
      <c r="A2" s="7">
        <v>1</v>
      </c>
      <c r="B2" s="7">
        <v>5</v>
      </c>
      <c r="C2" s="7">
        <v>10</v>
      </c>
      <c r="D2" s="7">
        <v>0.03</v>
      </c>
      <c r="E2" s="6">
        <v>5.0000000000000002E-5</v>
      </c>
      <c r="F2" s="7">
        <f t="shared" ref="F2" si="0">(C2*D2)/SQRT(E2)</f>
        <v>42.426406871192846</v>
      </c>
      <c r="G2" s="7">
        <v>3</v>
      </c>
      <c r="H2" s="7">
        <v>2</v>
      </c>
      <c r="I2" s="7">
        <f t="shared" ref="I2" si="1">G2*B2+H2*B2^2</f>
        <v>65</v>
      </c>
      <c r="J2" s="7">
        <f>2*SQRT(1+H2^2)*B2+G2</f>
        <v>25.360679774997898</v>
      </c>
      <c r="K2" s="7">
        <f t="shared" ref="K2" si="2">I2/J2</f>
        <v>2.5630227808042023</v>
      </c>
      <c r="L2" s="7">
        <f t="shared" ref="L2" si="3">G2+2*H2*B2</f>
        <v>23</v>
      </c>
      <c r="M2" s="4">
        <f t="shared" ref="M2" si="4">K2^(2/3)</f>
        <v>1.872844173488212</v>
      </c>
      <c r="N2" s="4">
        <f t="shared" ref="N2" si="5">K2^(5/3)</f>
        <v>4.8001422815467061</v>
      </c>
      <c r="O2" s="7">
        <f t="shared" ref="O2" si="6">2*SQRT(1+H2^2)</f>
        <v>4.4721359549995796</v>
      </c>
      <c r="P2" s="7">
        <f t="shared" ref="P2" si="7">I2*M2-F2</f>
        <v>79.308464405540946</v>
      </c>
      <c r="Q2" s="7">
        <f t="shared" ref="Q2" si="8">M2*L2+N2*O2</f>
        <v>64.54230487664762</v>
      </c>
      <c r="R2" s="4">
        <f t="shared" ref="R2" si="9">B2-(P2/Q2)</f>
        <v>3.771217350277245</v>
      </c>
      <c r="S2" s="4">
        <f>R2-B2</f>
        <v>-1.228782649722755</v>
      </c>
      <c r="T2" s="4">
        <f t="shared" ref="T2:T9" si="10">(1/D2)*I2*K2^(2/3)*E2^0.5</f>
        <v>28.693184328883312</v>
      </c>
    </row>
    <row r="3" spans="1:20" x14ac:dyDescent="0.3">
      <c r="A3" s="7">
        <v>2</v>
      </c>
      <c r="B3" s="7">
        <f t="shared" ref="B3:B9" si="11">R2</f>
        <v>3.771217350277245</v>
      </c>
      <c r="C3" s="7">
        <v>10</v>
      </c>
      <c r="D3" s="7">
        <v>0.03</v>
      </c>
      <c r="E3" s="6">
        <v>5.0000000000000002E-5</v>
      </c>
      <c r="F3" s="7">
        <f t="shared" ref="F3:F9" si="12">(C3*D3)/SQRT(E3)</f>
        <v>42.426406871192846</v>
      </c>
      <c r="G3" s="7">
        <v>3</v>
      </c>
      <c r="H3" s="7">
        <v>2</v>
      </c>
      <c r="I3" s="7">
        <f t="shared" ref="I3:I9" si="13">G3*B3+H3*B3^2</f>
        <v>39.757812656895986</v>
      </c>
      <c r="J3" s="7">
        <f t="shared" ref="J3:J9" si="14">2*SQRT(1+H3^2)*B3+G3</f>
        <v>19.865396706293112</v>
      </c>
      <c r="K3" s="7">
        <f t="shared" ref="K3:K9" si="15">I3/J3</f>
        <v>2.0013601160202961</v>
      </c>
      <c r="L3" s="7">
        <f t="shared" ref="L3:L9" si="16">G3+2*H3*B3</f>
        <v>18.084869401108982</v>
      </c>
      <c r="M3" s="4">
        <f t="shared" ref="M3:M9" si="17">K3^(2/3)</f>
        <v>1.5881206536222623</v>
      </c>
      <c r="N3" s="4">
        <f t="shared" ref="N3:N9" si="18">K3^(5/3)</f>
        <v>3.1784013355876795</v>
      </c>
      <c r="O3" s="7">
        <f t="shared" ref="O3:O9" si="19">2*SQRT(1+H3^2)</f>
        <v>4.4721359549995796</v>
      </c>
      <c r="P3" s="7">
        <f t="shared" ref="P3:P9" si="20">I3*M3-F3</f>
        <v>20.71379655206826</v>
      </c>
      <c r="Q3" s="7">
        <f t="shared" ref="Q3:Q9" si="21">M3*L3+N3*O3</f>
        <v>42.935197506262796</v>
      </c>
      <c r="R3" s="4">
        <f t="shared" ref="R3:R9" si="22">B3-(P3/Q3)</f>
        <v>3.2887740926435329</v>
      </c>
      <c r="S3" s="4">
        <f t="shared" ref="S3:S6" si="23">R3-B3</f>
        <v>-0.4824432576337121</v>
      </c>
      <c r="T3" s="4">
        <f t="shared" si="10"/>
        <v>14.882288668695329</v>
      </c>
    </row>
    <row r="4" spans="1:20" x14ac:dyDescent="0.3">
      <c r="A4" s="2">
        <v>3</v>
      </c>
      <c r="B4" s="7">
        <f>R3</f>
        <v>3.2887740926435329</v>
      </c>
      <c r="C4" s="7">
        <v>10</v>
      </c>
      <c r="D4" s="7">
        <v>0.03</v>
      </c>
      <c r="E4" s="6">
        <v>5.0000000000000002E-5</v>
      </c>
      <c r="F4" s="7">
        <f t="shared" si="12"/>
        <v>42.426406871192846</v>
      </c>
      <c r="G4" s="7">
        <v>3</v>
      </c>
      <c r="H4" s="7">
        <v>2</v>
      </c>
      <c r="I4" s="7">
        <f t="shared" si="13"/>
        <v>31.498392342817187</v>
      </c>
      <c r="J4" s="7">
        <f t="shared" si="14"/>
        <v>17.70784486758226</v>
      </c>
      <c r="K4" s="7">
        <f t="shared" si="15"/>
        <v>1.7787818098904442</v>
      </c>
      <c r="L4" s="7">
        <f t="shared" si="16"/>
        <v>16.155096370574132</v>
      </c>
      <c r="M4" s="4">
        <f t="shared" si="17"/>
        <v>1.4680757098997523</v>
      </c>
      <c r="N4" s="4">
        <f t="shared" si="18"/>
        <v>2.6113863683116807</v>
      </c>
      <c r="O4" s="7">
        <f t="shared" si="19"/>
        <v>4.4721359549995796</v>
      </c>
      <c r="P4" s="7">
        <f t="shared" si="20"/>
        <v>3.8156178281894171</v>
      </c>
      <c r="Q4" s="7">
        <f t="shared" si="21"/>
        <v>35.395379442851969</v>
      </c>
      <c r="R4" s="4">
        <f t="shared" si="22"/>
        <v>3.1809742077927443</v>
      </c>
      <c r="S4" s="4">
        <f t="shared" si="23"/>
        <v>-0.10779988485078862</v>
      </c>
      <c r="T4" s="4">
        <f t="shared" si="10"/>
        <v>10.899349746909675</v>
      </c>
    </row>
    <row r="5" spans="1:20" x14ac:dyDescent="0.3">
      <c r="A5" s="7">
        <v>4</v>
      </c>
      <c r="B5" s="7">
        <f t="shared" si="11"/>
        <v>3.1809742077927443</v>
      </c>
      <c r="C5" s="7">
        <v>10</v>
      </c>
      <c r="D5" s="7">
        <v>0.03</v>
      </c>
      <c r="E5" s="6">
        <v>5.0000000000000002E-5</v>
      </c>
      <c r="F5" s="7">
        <f t="shared" si="12"/>
        <v>42.426406871192846</v>
      </c>
      <c r="G5" s="7">
        <v>3</v>
      </c>
      <c r="H5" s="7">
        <v>2</v>
      </c>
      <c r="I5" s="7">
        <f t="shared" si="13"/>
        <v>29.780116444663591</v>
      </c>
      <c r="J5" s="7">
        <f t="shared" si="14"/>
        <v>17.225749126596234</v>
      </c>
      <c r="K5" s="7">
        <f t="shared" si="15"/>
        <v>1.7288140112689583</v>
      </c>
      <c r="L5" s="7">
        <f t="shared" si="16"/>
        <v>15.723896831170977</v>
      </c>
      <c r="M5" s="4">
        <f t="shared" si="17"/>
        <v>1.4404521929848735</v>
      </c>
      <c r="N5" s="4">
        <f t="shared" si="18"/>
        <v>2.4902739337953466</v>
      </c>
      <c r="O5" s="7">
        <f t="shared" si="19"/>
        <v>4.4721359549995796</v>
      </c>
      <c r="P5" s="7">
        <f t="shared" si="20"/>
        <v>0.4704271688677153</v>
      </c>
      <c r="Q5" s="7">
        <f t="shared" si="21"/>
        <v>33.786365269852553</v>
      </c>
      <c r="R5" s="4">
        <f t="shared" si="22"/>
        <v>3.1670506275227033</v>
      </c>
      <c r="S5" s="4">
        <f t="shared" si="23"/>
        <v>-1.3923580270041036E-2</v>
      </c>
      <c r="T5" s="4">
        <f t="shared" si="10"/>
        <v>10.110880747053583</v>
      </c>
    </row>
    <row r="6" spans="1:20" x14ac:dyDescent="0.3">
      <c r="A6" s="7">
        <v>5</v>
      </c>
      <c r="B6" s="7">
        <f t="shared" si="11"/>
        <v>3.1670506275227033</v>
      </c>
      <c r="C6" s="7">
        <v>10</v>
      </c>
      <c r="D6" s="7">
        <v>0.03</v>
      </c>
      <c r="E6" s="6">
        <v>5.0000000000000002E-5</v>
      </c>
      <c r="F6" s="7">
        <f t="shared" si="12"/>
        <v>42.426406871192846</v>
      </c>
      <c r="G6" s="7">
        <v>3</v>
      </c>
      <c r="H6" s="7">
        <v>2</v>
      </c>
      <c r="I6" s="7">
        <f t="shared" si="13"/>
        <v>29.561571237152005</v>
      </c>
      <c r="J6" s="7">
        <f t="shared" si="14"/>
        <v>17.163480982648263</v>
      </c>
      <c r="K6" s="7">
        <f t="shared" si="15"/>
        <v>1.7223528995684396</v>
      </c>
      <c r="L6" s="7">
        <f t="shared" si="16"/>
        <v>15.668202510090813</v>
      </c>
      <c r="M6" s="4">
        <f t="shared" si="17"/>
        <v>1.4368610107261528</v>
      </c>
      <c r="N6" s="4">
        <f t="shared" si="18"/>
        <v>2.4747817281010285</v>
      </c>
      <c r="O6" s="7">
        <f t="shared" si="19"/>
        <v>4.4721359549995796</v>
      </c>
      <c r="P6" s="7">
        <f t="shared" si="20"/>
        <v>4.9462255274548284E-2</v>
      </c>
      <c r="Q6" s="7">
        <f t="shared" si="21"/>
        <v>33.58058964192773</v>
      </c>
      <c r="R6" s="4">
        <f t="shared" si="22"/>
        <v>3.1655776856892821</v>
      </c>
      <c r="S6" s="4">
        <f t="shared" si="23"/>
        <v>-1.4729418334211708E-3</v>
      </c>
      <c r="T6" s="4">
        <f t="shared" si="10"/>
        <v>10.011658365372471</v>
      </c>
    </row>
    <row r="7" spans="1:20" x14ac:dyDescent="0.3">
      <c r="A7" s="2">
        <v>6</v>
      </c>
      <c r="B7" s="7">
        <f t="shared" si="11"/>
        <v>3.1655776856892821</v>
      </c>
      <c r="C7" s="7">
        <v>10</v>
      </c>
      <c r="D7" s="7">
        <v>0.03</v>
      </c>
      <c r="E7" s="6">
        <v>5.0000000000000002E-5</v>
      </c>
      <c r="F7" s="7">
        <f t="shared" si="12"/>
        <v>42.426406871192846</v>
      </c>
      <c r="G7" s="7">
        <v>3</v>
      </c>
      <c r="H7" s="7">
        <v>2</v>
      </c>
      <c r="I7" s="7">
        <f t="shared" si="13"/>
        <v>29.538497225335668</v>
      </c>
      <c r="J7" s="7">
        <f t="shared" si="14"/>
        <v>17.156893786515397</v>
      </c>
      <c r="K7" s="7">
        <f t="shared" si="15"/>
        <v>1.7216692947386372</v>
      </c>
      <c r="L7" s="7">
        <f t="shared" si="16"/>
        <v>15.662310742757128</v>
      </c>
      <c r="M7" s="4">
        <f t="shared" si="17"/>
        <v>1.43648079049982</v>
      </c>
      <c r="N7" s="4">
        <f t="shared" si="18"/>
        <v>2.473144869485425</v>
      </c>
      <c r="O7" s="7">
        <f t="shared" si="19"/>
        <v>4.4721359549995796</v>
      </c>
      <c r="P7" s="7">
        <f t="shared" si="20"/>
        <v>5.0769732340754103E-3</v>
      </c>
      <c r="Q7" s="7">
        <f t="shared" si="21"/>
        <v>33.558848609558098</v>
      </c>
      <c r="R7" s="4">
        <f t="shared" si="22"/>
        <v>3.1654264000092178</v>
      </c>
      <c r="S7" s="4">
        <f t="shared" ref="S7" si="24">R7-B7</f>
        <v>-1.5128568006428367E-4</v>
      </c>
      <c r="T7" s="4">
        <f t="shared" si="10"/>
        <v>10.00119665406724</v>
      </c>
    </row>
    <row r="8" spans="1:20" x14ac:dyDescent="0.3">
      <c r="A8" s="7">
        <v>7</v>
      </c>
      <c r="B8" s="7">
        <f t="shared" si="11"/>
        <v>3.1654264000092178</v>
      </c>
      <c r="C8" s="7">
        <v>10</v>
      </c>
      <c r="D8" s="7">
        <v>0.03</v>
      </c>
      <c r="E8" s="6">
        <v>5.0000000000000002E-5</v>
      </c>
      <c r="F8" s="7">
        <f t="shared" si="12"/>
        <v>42.426406871192846</v>
      </c>
      <c r="G8" s="7">
        <v>3</v>
      </c>
      <c r="H8" s="7">
        <v>2</v>
      </c>
      <c r="I8" s="7">
        <f t="shared" si="13"/>
        <v>29.536127787778288</v>
      </c>
      <c r="J8" s="7">
        <f t="shared" si="14"/>
        <v>17.156217216386104</v>
      </c>
      <c r="K8" s="7">
        <f t="shared" si="15"/>
        <v>1.7215990806859212</v>
      </c>
      <c r="L8" s="7">
        <f t="shared" si="16"/>
        <v>15.661705600036871</v>
      </c>
      <c r="M8" s="4">
        <f t="shared" si="17"/>
        <v>1.4364417346742393</v>
      </c>
      <c r="N8" s="4">
        <f t="shared" si="18"/>
        <v>2.4729767698740606</v>
      </c>
      <c r="O8" s="7">
        <f t="shared" si="19"/>
        <v>4.4721359549995796</v>
      </c>
      <c r="P8" s="7">
        <f t="shared" si="20"/>
        <v>5.1976384339980086E-4</v>
      </c>
      <c r="Q8" s="7">
        <f t="shared" si="21"/>
        <v>33.55661588850672</v>
      </c>
      <c r="R8" s="4">
        <f t="shared" si="22"/>
        <v>3.1654109108477027</v>
      </c>
      <c r="S8" s="4">
        <f t="shared" ref="S8" si="25">R8-B8</f>
        <v>-1.5489161515169769E-5</v>
      </c>
      <c r="T8" s="4">
        <f t="shared" si="10"/>
        <v>10.00012250951276</v>
      </c>
    </row>
    <row r="9" spans="1:20" x14ac:dyDescent="0.3">
      <c r="A9" s="7">
        <v>8</v>
      </c>
      <c r="B9" s="7">
        <f t="shared" si="11"/>
        <v>3.1654109108477027</v>
      </c>
      <c r="C9" s="7">
        <v>10</v>
      </c>
      <c r="D9" s="7">
        <v>0.03</v>
      </c>
      <c r="E9" s="6">
        <v>5.0000000000000002E-5</v>
      </c>
      <c r="F9" s="7">
        <f t="shared" si="12"/>
        <v>42.426406871192846</v>
      </c>
      <c r="G9" s="7">
        <v>3</v>
      </c>
      <c r="H9" s="7">
        <v>2</v>
      </c>
      <c r="I9" s="7">
        <f t="shared" si="13"/>
        <v>29.535885201570473</v>
      </c>
      <c r="J9" s="7">
        <f t="shared" si="14"/>
        <v>17.156147946749982</v>
      </c>
      <c r="K9" s="7">
        <f t="shared" si="15"/>
        <v>1.7215918919121747</v>
      </c>
      <c r="L9" s="7">
        <f t="shared" si="16"/>
        <v>15.661643643390811</v>
      </c>
      <c r="M9" s="4">
        <f t="shared" si="17"/>
        <v>1.4364377359647709</v>
      </c>
      <c r="N9" s="4">
        <f t="shared" si="18"/>
        <v>2.4729595594736309</v>
      </c>
      <c r="O9" s="7">
        <f t="shared" si="19"/>
        <v>4.4721359549995796</v>
      </c>
      <c r="P9" s="7">
        <f t="shared" si="20"/>
        <v>5.3197466421295303E-5</v>
      </c>
      <c r="Q9" s="7">
        <f t="shared" si="21"/>
        <v>33.556387297781285</v>
      </c>
      <c r="R9" s="4">
        <f t="shared" si="22"/>
        <v>3.1654093255320381</v>
      </c>
      <c r="S9" s="4">
        <f t="shared" ref="S9" si="26">R9-B9</f>
        <v>-1.5853156645206923E-6</v>
      </c>
      <c r="T9" s="4">
        <f t="shared" si="10"/>
        <v>10.000012538763084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Design_Q</vt:lpstr>
      <vt:lpstr>Flow_Solution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mafruha afrin</cp:lastModifiedBy>
  <dcterms:created xsi:type="dcterms:W3CDTF">2015-06-05T18:17:20Z</dcterms:created>
  <dcterms:modified xsi:type="dcterms:W3CDTF">2024-12-05T20:55:35Z</dcterms:modified>
</cp:coreProperties>
</file>