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045" yWindow="4215" windowWidth="18435" windowHeight="11385" tabRatio="845"/>
  </bookViews>
  <sheets>
    <sheet name="Long section Dhulorujir khal" sheetId="18" r:id="rId1"/>
    <sheet name="Offtake khal" sheetId="16" r:id="rId2"/>
    <sheet name="Outfall khal" sheetId="15" r:id="rId3"/>
    <sheet name="Dhulorujir khal" sheetId="14" r:id="rId4"/>
    <sheet name="Abstract of earth" sheetId="13" r:id="rId5"/>
    <sheet name="Dhulorujir khal (data)" sheetId="17" r:id="rId6"/>
  </sheets>
  <definedNames>
    <definedName name="_xlnm.Print_Area" localSheetId="0">'Long section Dhulorujir khal'!$A$1:$AB$46</definedName>
    <definedName name="_xlnm.Print_Area" localSheetId="1">'Offtake khal'!$A$1:$U$59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3" i="17" l="1"/>
  <c r="K193" i="17"/>
  <c r="K192" i="17"/>
  <c r="F191" i="17"/>
  <c r="E191" i="17"/>
  <c r="J190" i="17"/>
  <c r="K191" i="17" s="1"/>
  <c r="F190" i="17"/>
  <c r="E190" i="17"/>
  <c r="J189" i="17"/>
  <c r="K190" i="17" s="1"/>
  <c r="F189" i="17"/>
  <c r="E189" i="17"/>
  <c r="K188" i="17"/>
  <c r="I188" i="17"/>
  <c r="I189" i="17" s="1"/>
  <c r="F188" i="17"/>
  <c r="E188" i="17"/>
  <c r="L187" i="17"/>
  <c r="K187" i="17"/>
  <c r="F187" i="17"/>
  <c r="E187" i="17"/>
  <c r="L186" i="17"/>
  <c r="K186" i="17"/>
  <c r="F186" i="17"/>
  <c r="E186" i="17"/>
  <c r="F185" i="17"/>
  <c r="E185" i="17"/>
  <c r="F184" i="17"/>
  <c r="E184" i="17"/>
  <c r="F183" i="17"/>
  <c r="E183" i="17"/>
  <c r="F182" i="17"/>
  <c r="E182" i="17"/>
  <c r="F181" i="17"/>
  <c r="E181" i="17"/>
  <c r="F180" i="17"/>
  <c r="E180" i="17"/>
  <c r="L176" i="17"/>
  <c r="K176" i="17"/>
  <c r="F176" i="17"/>
  <c r="E176" i="17"/>
  <c r="K175" i="17"/>
  <c r="F175" i="17"/>
  <c r="E175" i="17"/>
  <c r="F174" i="17"/>
  <c r="E174" i="17"/>
  <c r="J173" i="17"/>
  <c r="K174" i="17" s="1"/>
  <c r="F173" i="17"/>
  <c r="E173" i="17"/>
  <c r="J172" i="17"/>
  <c r="F172" i="17"/>
  <c r="E172" i="17"/>
  <c r="K171" i="17"/>
  <c r="I171" i="17"/>
  <c r="L171" i="17" s="1"/>
  <c r="F171" i="17"/>
  <c r="E171" i="17"/>
  <c r="L170" i="17"/>
  <c r="K170" i="17"/>
  <c r="F170" i="17"/>
  <c r="E170" i="17"/>
  <c r="L169" i="17"/>
  <c r="K169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K160" i="17"/>
  <c r="F159" i="17"/>
  <c r="E159" i="17"/>
  <c r="J158" i="17"/>
  <c r="K159" i="17" s="1"/>
  <c r="F158" i="17"/>
  <c r="E158" i="17"/>
  <c r="J157" i="17"/>
  <c r="F157" i="17"/>
  <c r="E157" i="17"/>
  <c r="K156" i="17"/>
  <c r="I156" i="17"/>
  <c r="I157" i="17" s="1"/>
  <c r="F156" i="17"/>
  <c r="E156" i="17"/>
  <c r="L155" i="17"/>
  <c r="K155" i="17"/>
  <c r="F155" i="17"/>
  <c r="E155" i="17"/>
  <c r="L154" i="17"/>
  <c r="K154" i="17"/>
  <c r="F154" i="17"/>
  <c r="E154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K143" i="17"/>
  <c r="F142" i="17"/>
  <c r="E142" i="17"/>
  <c r="J141" i="17"/>
  <c r="K142" i="17" s="1"/>
  <c r="F141" i="17"/>
  <c r="E141" i="17"/>
  <c r="J140" i="17"/>
  <c r="F140" i="17"/>
  <c r="E140" i="17"/>
  <c r="K139" i="17"/>
  <c r="I139" i="17"/>
  <c r="I140" i="17" s="1"/>
  <c r="F139" i="17"/>
  <c r="E139" i="17"/>
  <c r="L138" i="17"/>
  <c r="K138" i="17"/>
  <c r="F138" i="17"/>
  <c r="E138" i="17"/>
  <c r="L137" i="17"/>
  <c r="K137" i="17"/>
  <c r="F137" i="17"/>
  <c r="E137" i="17"/>
  <c r="L136" i="17"/>
  <c r="K136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L126" i="17"/>
  <c r="K126" i="17"/>
  <c r="F126" i="17"/>
  <c r="E126" i="17"/>
  <c r="L125" i="17"/>
  <c r="K125" i="17"/>
  <c r="F125" i="17"/>
  <c r="E125" i="17"/>
  <c r="L124" i="17"/>
  <c r="K124" i="17"/>
  <c r="F124" i="17"/>
  <c r="E124" i="17"/>
  <c r="L123" i="17"/>
  <c r="K123" i="17"/>
  <c r="F123" i="17"/>
  <c r="E123" i="17"/>
  <c r="K122" i="17"/>
  <c r="F122" i="17"/>
  <c r="E122" i="17"/>
  <c r="F121" i="17"/>
  <c r="E121" i="17"/>
  <c r="J120" i="17"/>
  <c r="K121" i="17" s="1"/>
  <c r="F120" i="17"/>
  <c r="E120" i="17"/>
  <c r="J119" i="17"/>
  <c r="F119" i="17"/>
  <c r="E119" i="17"/>
  <c r="K118" i="17"/>
  <c r="I118" i="17"/>
  <c r="I119" i="17" s="1"/>
  <c r="I120" i="17" s="1"/>
  <c r="F118" i="17"/>
  <c r="E118" i="17"/>
  <c r="L117" i="17"/>
  <c r="K117" i="17"/>
  <c r="F117" i="17"/>
  <c r="E117" i="17"/>
  <c r="L116" i="17"/>
  <c r="K116" i="17"/>
  <c r="F116" i="17"/>
  <c r="E116" i="17"/>
  <c r="L115" i="17"/>
  <c r="K115" i="17"/>
  <c r="F115" i="17"/>
  <c r="E115" i="17"/>
  <c r="L114" i="17"/>
  <c r="K114" i="17"/>
  <c r="F114" i="17"/>
  <c r="E114" i="17"/>
  <c r="L110" i="17"/>
  <c r="K110" i="17"/>
  <c r="F110" i="17"/>
  <c r="E110" i="17"/>
  <c r="K109" i="17"/>
  <c r="F109" i="17"/>
  <c r="E109" i="17"/>
  <c r="F108" i="17"/>
  <c r="E108" i="17"/>
  <c r="J107" i="17"/>
  <c r="K108" i="17" s="1"/>
  <c r="F107" i="17"/>
  <c r="E107" i="17"/>
  <c r="J106" i="17"/>
  <c r="F106" i="17"/>
  <c r="E106" i="17"/>
  <c r="K105" i="17"/>
  <c r="I105" i="17"/>
  <c r="I106" i="17" s="1"/>
  <c r="F105" i="17"/>
  <c r="E105" i="17"/>
  <c r="L104" i="17"/>
  <c r="K104" i="17"/>
  <c r="F104" i="17"/>
  <c r="E104" i="17"/>
  <c r="L103" i="17"/>
  <c r="K103" i="17"/>
  <c r="F103" i="17"/>
  <c r="E103" i="17"/>
  <c r="L102" i="17"/>
  <c r="K102" i="17"/>
  <c r="F102" i="17"/>
  <c r="E102" i="17"/>
  <c r="F101" i="17"/>
  <c r="E101" i="17"/>
  <c r="F100" i="17"/>
  <c r="E100" i="17"/>
  <c r="F99" i="17"/>
  <c r="E99" i="17"/>
  <c r="F98" i="17"/>
  <c r="E98" i="17"/>
  <c r="F94" i="17"/>
  <c r="E94" i="17"/>
  <c r="L93" i="17"/>
  <c r="K93" i="17"/>
  <c r="F93" i="17"/>
  <c r="E93" i="17"/>
  <c r="L92" i="17"/>
  <c r="K92" i="17"/>
  <c r="F92" i="17"/>
  <c r="E92" i="17"/>
  <c r="K91" i="17"/>
  <c r="F91" i="17"/>
  <c r="E91" i="17"/>
  <c r="F90" i="17"/>
  <c r="E90" i="17"/>
  <c r="J89" i="17"/>
  <c r="K90" i="17" s="1"/>
  <c r="F89" i="17"/>
  <c r="E89" i="17"/>
  <c r="J88" i="17"/>
  <c r="F88" i="17"/>
  <c r="E88" i="17"/>
  <c r="K87" i="17"/>
  <c r="I87" i="17"/>
  <c r="I88" i="17" s="1"/>
  <c r="I89" i="17" s="1"/>
  <c r="F87" i="17"/>
  <c r="E87" i="17"/>
  <c r="L86" i="17"/>
  <c r="K86" i="17"/>
  <c r="F86" i="17"/>
  <c r="E86" i="17"/>
  <c r="L85" i="17"/>
  <c r="K85" i="17"/>
  <c r="F85" i="17"/>
  <c r="E85" i="17"/>
  <c r="L84" i="17"/>
  <c r="K84" i="17"/>
  <c r="F84" i="17"/>
  <c r="E84" i="17"/>
  <c r="F80" i="17"/>
  <c r="E80" i="17"/>
  <c r="J79" i="17"/>
  <c r="K80" i="17" s="1"/>
  <c r="F79" i="17"/>
  <c r="E79" i="17"/>
  <c r="J78" i="17"/>
  <c r="F78" i="17"/>
  <c r="E78" i="17"/>
  <c r="K77" i="17"/>
  <c r="I77" i="17"/>
  <c r="I78" i="17" s="1"/>
  <c r="I79" i="17" s="1"/>
  <c r="F77" i="17"/>
  <c r="E77" i="17"/>
  <c r="L76" i="17"/>
  <c r="K76" i="17"/>
  <c r="F76" i="17"/>
  <c r="E76" i="17"/>
  <c r="L75" i="17"/>
  <c r="K75" i="17"/>
  <c r="F75" i="17"/>
  <c r="E75" i="17"/>
  <c r="L74" i="17"/>
  <c r="K74" i="17"/>
  <c r="F74" i="17"/>
  <c r="E74" i="17"/>
  <c r="L73" i="17"/>
  <c r="K73" i="17"/>
  <c r="F73" i="17"/>
  <c r="E73" i="17"/>
  <c r="L72" i="17"/>
  <c r="K72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L61" i="17"/>
  <c r="K61" i="17"/>
  <c r="L60" i="17"/>
  <c r="K60" i="17"/>
  <c r="L59" i="17"/>
  <c r="K59" i="17"/>
  <c r="L58" i="17"/>
  <c r="K58" i="17"/>
  <c r="L57" i="17"/>
  <c r="K57" i="17"/>
  <c r="K56" i="17"/>
  <c r="F56" i="17"/>
  <c r="E56" i="17"/>
  <c r="F55" i="17"/>
  <c r="E55" i="17"/>
  <c r="J54" i="17"/>
  <c r="K55" i="17" s="1"/>
  <c r="F54" i="17"/>
  <c r="E54" i="17"/>
  <c r="J53" i="17"/>
  <c r="F53" i="17"/>
  <c r="E53" i="17"/>
  <c r="K52" i="17"/>
  <c r="I52" i="17"/>
  <c r="I53" i="17" s="1"/>
  <c r="I54" i="17" s="1"/>
  <c r="F52" i="17"/>
  <c r="E52" i="17"/>
  <c r="L51" i="17"/>
  <c r="K51" i="17"/>
  <c r="F51" i="17"/>
  <c r="E51" i="17"/>
  <c r="L50" i="17"/>
  <c r="K50" i="17"/>
  <c r="F50" i="17"/>
  <c r="E50" i="17"/>
  <c r="L49" i="17"/>
  <c r="K49" i="17"/>
  <c r="F49" i="17"/>
  <c r="E49" i="17"/>
  <c r="L48" i="17"/>
  <c r="K48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L37" i="17"/>
  <c r="K37" i="17"/>
  <c r="F37" i="17"/>
  <c r="E37" i="17"/>
  <c r="L36" i="17"/>
  <c r="K36" i="17"/>
  <c r="F36" i="17"/>
  <c r="E36" i="17"/>
  <c r="L35" i="17"/>
  <c r="K35" i="17"/>
  <c r="F35" i="17"/>
  <c r="E35" i="17"/>
  <c r="L34" i="17"/>
  <c r="K34" i="17"/>
  <c r="F34" i="17"/>
  <c r="E34" i="17"/>
  <c r="K33" i="17"/>
  <c r="F33" i="17"/>
  <c r="E33" i="17"/>
  <c r="F32" i="17"/>
  <c r="E32" i="17"/>
  <c r="J31" i="17"/>
  <c r="K32" i="17" s="1"/>
  <c r="F31" i="17"/>
  <c r="E31" i="17"/>
  <c r="J30" i="17"/>
  <c r="F30" i="17"/>
  <c r="E30" i="17"/>
  <c r="K29" i="17"/>
  <c r="I29" i="17"/>
  <c r="L29" i="17" s="1"/>
  <c r="F29" i="17"/>
  <c r="E29" i="17"/>
  <c r="L28" i="17"/>
  <c r="K28" i="17"/>
  <c r="F28" i="17"/>
  <c r="E28" i="17"/>
  <c r="L27" i="17"/>
  <c r="K27" i="17"/>
  <c r="F27" i="17"/>
  <c r="E27" i="17"/>
  <c r="L26" i="17"/>
  <c r="K26" i="17"/>
  <c r="F26" i="17"/>
  <c r="E26" i="17"/>
  <c r="L25" i="17"/>
  <c r="K25" i="17"/>
  <c r="F25" i="17"/>
  <c r="E25" i="17"/>
  <c r="L24" i="17"/>
  <c r="K24" i="17"/>
  <c r="F24" i="17"/>
  <c r="E24" i="17"/>
  <c r="F23" i="17"/>
  <c r="E23" i="17"/>
  <c r="L18" i="17"/>
  <c r="K18" i="17"/>
  <c r="F18" i="17"/>
  <c r="E18" i="17"/>
  <c r="L17" i="17"/>
  <c r="K17" i="17"/>
  <c r="F17" i="17"/>
  <c r="E17" i="17"/>
  <c r="L16" i="17"/>
  <c r="K16" i="17"/>
  <c r="F16" i="17"/>
  <c r="E16" i="17"/>
  <c r="L15" i="17"/>
  <c r="K15" i="17"/>
  <c r="F15" i="17"/>
  <c r="E15" i="17"/>
  <c r="K14" i="17"/>
  <c r="F14" i="17"/>
  <c r="E14" i="17"/>
  <c r="F13" i="17"/>
  <c r="E13" i="17"/>
  <c r="J12" i="17"/>
  <c r="K13" i="17" s="1"/>
  <c r="F12" i="17"/>
  <c r="E12" i="17"/>
  <c r="J11" i="17"/>
  <c r="K11" i="17" s="1"/>
  <c r="F11" i="17"/>
  <c r="E11" i="17"/>
  <c r="K10" i="17"/>
  <c r="I10" i="17"/>
  <c r="I11" i="17" s="1"/>
  <c r="F10" i="17"/>
  <c r="E10" i="17"/>
  <c r="L9" i="17"/>
  <c r="K9" i="17"/>
  <c r="F9" i="17"/>
  <c r="E9" i="17"/>
  <c r="L8" i="17"/>
  <c r="K8" i="17"/>
  <c r="F8" i="17"/>
  <c r="E8" i="17"/>
  <c r="L7" i="17"/>
  <c r="K7" i="17"/>
  <c r="F7" i="17"/>
  <c r="E7" i="17"/>
  <c r="F6" i="17"/>
  <c r="E6" i="17"/>
  <c r="K141" i="17" l="1"/>
  <c r="G163" i="17"/>
  <c r="G165" i="17"/>
  <c r="G175" i="17"/>
  <c r="G190" i="17"/>
  <c r="G93" i="17"/>
  <c r="G124" i="17"/>
  <c r="G126" i="17"/>
  <c r="G136" i="17"/>
  <c r="G138" i="17"/>
  <c r="G155" i="17"/>
  <c r="K173" i="17"/>
  <c r="M193" i="17"/>
  <c r="G78" i="17"/>
  <c r="M176" i="17"/>
  <c r="G173" i="17"/>
  <c r="G181" i="17"/>
  <c r="G191" i="17"/>
  <c r="G170" i="17"/>
  <c r="G16" i="17"/>
  <c r="G17" i="17"/>
  <c r="G54" i="17"/>
  <c r="G86" i="17"/>
  <c r="G121" i="17"/>
  <c r="G171" i="17"/>
  <c r="G120" i="17"/>
  <c r="G122" i="17"/>
  <c r="K120" i="17"/>
  <c r="M123" i="17"/>
  <c r="M18" i="17"/>
  <c r="L87" i="17"/>
  <c r="K107" i="17"/>
  <c r="L118" i="17"/>
  <c r="M118" i="17" s="1"/>
  <c r="M17" i="17"/>
  <c r="G31" i="17"/>
  <c r="G34" i="17"/>
  <c r="G35" i="17"/>
  <c r="G36" i="17"/>
  <c r="G37" i="17"/>
  <c r="M114" i="17"/>
  <c r="M117" i="17"/>
  <c r="M124" i="17"/>
  <c r="M125" i="17"/>
  <c r="M137" i="17"/>
  <c r="G142" i="17"/>
  <c r="G53" i="17"/>
  <c r="K79" i="17"/>
  <c r="G88" i="17"/>
  <c r="G110" i="17"/>
  <c r="G172" i="17"/>
  <c r="G77" i="17"/>
  <c r="L77" i="17"/>
  <c r="M77" i="17" s="1"/>
  <c r="K158" i="17"/>
  <c r="K31" i="17"/>
  <c r="M25" i="17"/>
  <c r="M26" i="17"/>
  <c r="M48" i="17"/>
  <c r="M49" i="17"/>
  <c r="M50" i="17"/>
  <c r="G68" i="17"/>
  <c r="G74" i="17"/>
  <c r="G89" i="17"/>
  <c r="G94" i="17"/>
  <c r="G101" i="17"/>
  <c r="M103" i="17"/>
  <c r="G108" i="17"/>
  <c r="G119" i="17"/>
  <c r="G140" i="17"/>
  <c r="M9" i="17"/>
  <c r="G25" i="17"/>
  <c r="G26" i="17"/>
  <c r="G27" i="17"/>
  <c r="G29" i="17"/>
  <c r="G30" i="17"/>
  <c r="G33" i="17"/>
  <c r="G42" i="17"/>
  <c r="G49" i="17"/>
  <c r="G51" i="17"/>
  <c r="G67" i="17"/>
  <c r="M85" i="17"/>
  <c r="G98" i="17"/>
  <c r="G100" i="17"/>
  <c r="G102" i="17"/>
  <c r="G103" i="17"/>
  <c r="G104" i="17"/>
  <c r="G109" i="17"/>
  <c r="K54" i="17"/>
  <c r="G80" i="17"/>
  <c r="M170" i="17"/>
  <c r="G9" i="17"/>
  <c r="G14" i="17"/>
  <c r="G23" i="17"/>
  <c r="M24" i="17"/>
  <c r="G44" i="17"/>
  <c r="G48" i="17"/>
  <c r="L52" i="17"/>
  <c r="G71" i="17"/>
  <c r="M72" i="17"/>
  <c r="M73" i="17"/>
  <c r="G90" i="17"/>
  <c r="G106" i="17"/>
  <c r="G116" i="17"/>
  <c r="G118" i="17"/>
  <c r="G134" i="17"/>
  <c r="G137" i="17"/>
  <c r="L139" i="17"/>
  <c r="M139" i="17" s="1"/>
  <c r="G151" i="17"/>
  <c r="M154" i="17"/>
  <c r="G169" i="17"/>
  <c r="G185" i="17"/>
  <c r="M187" i="17"/>
  <c r="G13" i="17"/>
  <c r="M16" i="17"/>
  <c r="M28" i="17"/>
  <c r="M34" i="17"/>
  <c r="M35" i="17"/>
  <c r="G43" i="17"/>
  <c r="G45" i="17"/>
  <c r="G47" i="17"/>
  <c r="G55" i="17"/>
  <c r="M58" i="17"/>
  <c r="G72" i="17"/>
  <c r="G73" i="17"/>
  <c r="G84" i="17"/>
  <c r="M86" i="17"/>
  <c r="G91" i="17"/>
  <c r="M116" i="17"/>
  <c r="G131" i="17"/>
  <c r="G133" i="17"/>
  <c r="G135" i="17"/>
  <c r="G148" i="17"/>
  <c r="G150" i="17"/>
  <c r="G152" i="17"/>
  <c r="K157" i="17"/>
  <c r="G166" i="17"/>
  <c r="F201" i="17"/>
  <c r="G182" i="17"/>
  <c r="G186" i="17"/>
  <c r="G176" i="17"/>
  <c r="M7" i="17"/>
  <c r="M51" i="17"/>
  <c r="M57" i="17"/>
  <c r="M59" i="17"/>
  <c r="M61" i="17"/>
  <c r="G76" i="17"/>
  <c r="G79" i="17"/>
  <c r="K89" i="17"/>
  <c r="M92" i="17"/>
  <c r="M93" i="17"/>
  <c r="G107" i="17"/>
  <c r="G123" i="17"/>
  <c r="M138" i="17"/>
  <c r="G141" i="17"/>
  <c r="G157" i="17"/>
  <c r="M8" i="17"/>
  <c r="M15" i="17"/>
  <c r="G18" i="17"/>
  <c r="G7" i="17"/>
  <c r="G8" i="17"/>
  <c r="G12" i="17"/>
  <c r="G15" i="17"/>
  <c r="M27" i="17"/>
  <c r="G52" i="17"/>
  <c r="M60" i="17"/>
  <c r="G66" i="17"/>
  <c r="G69" i="17"/>
  <c r="M75" i="17"/>
  <c r="I80" i="17"/>
  <c r="L80" i="17" s="1"/>
  <c r="M80" i="17" s="1"/>
  <c r="L79" i="17"/>
  <c r="G87" i="17"/>
  <c r="J95" i="17" s="1"/>
  <c r="G92" i="17"/>
  <c r="M104" i="17"/>
  <c r="M115" i="17"/>
  <c r="G125" i="17"/>
  <c r="G139" i="17"/>
  <c r="G154" i="17"/>
  <c r="M155" i="17"/>
  <c r="G168" i="17"/>
  <c r="G184" i="17"/>
  <c r="G6" i="17"/>
  <c r="J19" i="17" s="1"/>
  <c r="G10" i="17"/>
  <c r="G11" i="17"/>
  <c r="G24" i="17"/>
  <c r="G28" i="17"/>
  <c r="M29" i="17"/>
  <c r="G32" i="17"/>
  <c r="G46" i="17"/>
  <c r="L53" i="17"/>
  <c r="G56" i="17"/>
  <c r="M76" i="17"/>
  <c r="G99" i="17"/>
  <c r="G105" i="17"/>
  <c r="L105" i="17"/>
  <c r="M105" i="17" s="1"/>
  <c r="K106" i="17"/>
  <c r="G115" i="17"/>
  <c r="G132" i="17"/>
  <c r="G149" i="17"/>
  <c r="G156" i="17"/>
  <c r="L156" i="17"/>
  <c r="M156" i="17" s="1"/>
  <c r="G167" i="17"/>
  <c r="M171" i="17"/>
  <c r="I172" i="17"/>
  <c r="L172" i="17" s="1"/>
  <c r="G183" i="17"/>
  <c r="G187" i="17"/>
  <c r="G188" i="17"/>
  <c r="G189" i="17"/>
  <c r="G117" i="17"/>
  <c r="G153" i="17"/>
  <c r="G174" i="17"/>
  <c r="M36" i="17"/>
  <c r="M37" i="17"/>
  <c r="G50" i="17"/>
  <c r="M52" i="17"/>
  <c r="K78" i="17"/>
  <c r="G85" i="17"/>
  <c r="M87" i="17"/>
  <c r="M110" i="17"/>
  <c r="M126" i="17"/>
  <c r="G158" i="17"/>
  <c r="G159" i="17"/>
  <c r="G164" i="17"/>
  <c r="I12" i="17"/>
  <c r="L11" i="17"/>
  <c r="M11" i="17" s="1"/>
  <c r="J38" i="17"/>
  <c r="I55" i="17"/>
  <c r="L54" i="17"/>
  <c r="M54" i="17" s="1"/>
  <c r="I30" i="17"/>
  <c r="J111" i="17"/>
  <c r="K12" i="17"/>
  <c r="M74" i="17"/>
  <c r="L10" i="17"/>
  <c r="M10" i="17" s="1"/>
  <c r="K30" i="17"/>
  <c r="G70" i="17"/>
  <c r="G75" i="17"/>
  <c r="L78" i="17"/>
  <c r="I121" i="17"/>
  <c r="L120" i="17"/>
  <c r="K53" i="17"/>
  <c r="I90" i="17"/>
  <c r="L89" i="17"/>
  <c r="I107" i="17"/>
  <c r="L106" i="17"/>
  <c r="I158" i="17"/>
  <c r="L157" i="17"/>
  <c r="I190" i="17"/>
  <c r="L189" i="17"/>
  <c r="L88" i="17"/>
  <c r="L119" i="17"/>
  <c r="L140" i="17"/>
  <c r="G114" i="17"/>
  <c r="G130" i="17"/>
  <c r="I141" i="17"/>
  <c r="G147" i="17"/>
  <c r="G180" i="17"/>
  <c r="K189" i="17"/>
  <c r="M84" i="17"/>
  <c r="M136" i="17"/>
  <c r="K172" i="17"/>
  <c r="M186" i="17"/>
  <c r="L188" i="17"/>
  <c r="M188" i="17" s="1"/>
  <c r="K88" i="17"/>
  <c r="M102" i="17"/>
  <c r="K119" i="17"/>
  <c r="K140" i="17"/>
  <c r="M169" i="17"/>
  <c r="J305" i="14"/>
  <c r="J304" i="14"/>
  <c r="I303" i="14"/>
  <c r="I304" i="14" s="1"/>
  <c r="I305" i="14" s="1"/>
  <c r="I306" i="14" s="1"/>
  <c r="J278" i="14"/>
  <c r="J277" i="14"/>
  <c r="I276" i="14"/>
  <c r="I277" i="14" s="1"/>
  <c r="I278" i="14" s="1"/>
  <c r="I279" i="14" s="1"/>
  <c r="K255" i="14"/>
  <c r="L255" i="14"/>
  <c r="M255" i="14" s="1"/>
  <c r="K256" i="14"/>
  <c r="L256" i="14"/>
  <c r="M256" i="14"/>
  <c r="K257" i="14"/>
  <c r="L257" i="14"/>
  <c r="M257" i="14"/>
  <c r="K258" i="14"/>
  <c r="M258" i="14" s="1"/>
  <c r="L258" i="14"/>
  <c r="K259" i="14"/>
  <c r="L259" i="14"/>
  <c r="M259" i="14" s="1"/>
  <c r="K260" i="14"/>
  <c r="L260" i="14"/>
  <c r="M260" i="14"/>
  <c r="J253" i="14"/>
  <c r="J252" i="14"/>
  <c r="I251" i="14"/>
  <c r="I252" i="14" s="1"/>
  <c r="I253" i="14" s="1"/>
  <c r="I254" i="14" s="1"/>
  <c r="K229" i="14"/>
  <c r="L229" i="14"/>
  <c r="M229" i="14"/>
  <c r="K230" i="14"/>
  <c r="L230" i="14"/>
  <c r="M230" i="14" s="1"/>
  <c r="K231" i="14"/>
  <c r="L231" i="14"/>
  <c r="M231" i="14" s="1"/>
  <c r="K232" i="14"/>
  <c r="L232" i="14"/>
  <c r="M232" i="14" s="1"/>
  <c r="J225" i="14"/>
  <c r="I225" i="14"/>
  <c r="I226" i="14" s="1"/>
  <c r="J224" i="14"/>
  <c r="I224" i="14"/>
  <c r="I223" i="14"/>
  <c r="J194" i="14"/>
  <c r="J193" i="14"/>
  <c r="I192" i="14"/>
  <c r="I193" i="14" s="1"/>
  <c r="I194" i="14" s="1"/>
  <c r="I195" i="14" s="1"/>
  <c r="K177" i="14"/>
  <c r="M177" i="14" s="1"/>
  <c r="L177" i="14"/>
  <c r="J171" i="14"/>
  <c r="J170" i="14"/>
  <c r="I170" i="14"/>
  <c r="I171" i="14" s="1"/>
  <c r="I172" i="14" s="1"/>
  <c r="I169" i="14"/>
  <c r="J141" i="14"/>
  <c r="J140" i="14"/>
  <c r="I139" i="14"/>
  <c r="I140" i="14" s="1"/>
  <c r="I141" i="14" s="1"/>
  <c r="I142" i="14" s="1"/>
  <c r="K118" i="14"/>
  <c r="M118" i="14" s="1"/>
  <c r="L118" i="14"/>
  <c r="K119" i="14"/>
  <c r="L119" i="14"/>
  <c r="M119" i="14" s="1"/>
  <c r="K120" i="14"/>
  <c r="L120" i="14"/>
  <c r="M120" i="14"/>
  <c r="K121" i="14"/>
  <c r="L121" i="14"/>
  <c r="M121" i="14"/>
  <c r="K122" i="14"/>
  <c r="M122" i="14" s="1"/>
  <c r="L122" i="14"/>
  <c r="J116" i="14"/>
  <c r="J115" i="14"/>
  <c r="I115" i="14"/>
  <c r="I116" i="14" s="1"/>
  <c r="I117" i="14" s="1"/>
  <c r="I114" i="14"/>
  <c r="K82" i="14"/>
  <c r="L82" i="14"/>
  <c r="K83" i="14"/>
  <c r="L83" i="14"/>
  <c r="K84" i="14"/>
  <c r="L84" i="14"/>
  <c r="K85" i="14"/>
  <c r="M85" i="14" s="1"/>
  <c r="L85" i="14"/>
  <c r="K86" i="14"/>
  <c r="L86" i="14"/>
  <c r="K87" i="14"/>
  <c r="L87" i="14"/>
  <c r="J80" i="14"/>
  <c r="J79" i="14"/>
  <c r="I79" i="14"/>
  <c r="I80" i="14" s="1"/>
  <c r="I81" i="14" s="1"/>
  <c r="I78" i="14"/>
  <c r="J45" i="14"/>
  <c r="J44" i="14"/>
  <c r="I43" i="14"/>
  <c r="I44" i="14" s="1"/>
  <c r="I45" i="14" s="1"/>
  <c r="I46" i="14" s="1"/>
  <c r="J12" i="14"/>
  <c r="J11" i="14"/>
  <c r="I10" i="14"/>
  <c r="I11" i="14" s="1"/>
  <c r="I12" i="14" s="1"/>
  <c r="I13" i="14" s="1"/>
  <c r="O27" i="14"/>
  <c r="O28" i="14" s="1"/>
  <c r="P28" i="14"/>
  <c r="P27" i="14"/>
  <c r="O26" i="14"/>
  <c r="M78" i="17" l="1"/>
  <c r="M120" i="17"/>
  <c r="M53" i="17"/>
  <c r="M89" i="17"/>
  <c r="M79" i="17"/>
  <c r="M106" i="17"/>
  <c r="M172" i="17"/>
  <c r="M157" i="17"/>
  <c r="G201" i="17"/>
  <c r="J202" i="17" s="1"/>
  <c r="I173" i="17"/>
  <c r="I174" i="17" s="1"/>
  <c r="M140" i="17"/>
  <c r="L55" i="17"/>
  <c r="L56" i="17"/>
  <c r="M56" i="17" s="1"/>
  <c r="I142" i="17"/>
  <c r="L141" i="17"/>
  <c r="M141" i="17" s="1"/>
  <c r="M88" i="17"/>
  <c r="M189" i="17"/>
  <c r="L90" i="17"/>
  <c r="M90" i="17" s="1"/>
  <c r="L91" i="17"/>
  <c r="M91" i="17" s="1"/>
  <c r="L30" i="17"/>
  <c r="I31" i="17"/>
  <c r="M119" i="17"/>
  <c r="I191" i="17"/>
  <c r="L190" i="17"/>
  <c r="M190" i="17" s="1"/>
  <c r="I159" i="17"/>
  <c r="L158" i="17"/>
  <c r="I108" i="17"/>
  <c r="L107" i="17"/>
  <c r="M107" i="17" s="1"/>
  <c r="L121" i="17"/>
  <c r="M121" i="17" s="1"/>
  <c r="L122" i="17"/>
  <c r="M122" i="17" s="1"/>
  <c r="I13" i="17"/>
  <c r="L12" i="17"/>
  <c r="M12" i="17" s="1"/>
  <c r="M86" i="14"/>
  <c r="M83" i="14"/>
  <c r="M82" i="14"/>
  <c r="M87" i="14"/>
  <c r="M84" i="14"/>
  <c r="O29" i="14"/>
  <c r="L173" i="17" l="1"/>
  <c r="M173" i="17" s="1"/>
  <c r="L95" i="17"/>
  <c r="M95" i="17" s="1"/>
  <c r="L109" i="17"/>
  <c r="M109" i="17" s="1"/>
  <c r="L108" i="17"/>
  <c r="M108" i="17" s="1"/>
  <c r="M158" i="17"/>
  <c r="L191" i="17"/>
  <c r="M191" i="17" s="1"/>
  <c r="L192" i="17"/>
  <c r="M192" i="17" s="1"/>
  <c r="L160" i="17"/>
  <c r="M160" i="17" s="1"/>
  <c r="L159" i="17"/>
  <c r="M159" i="17" s="1"/>
  <c r="L14" i="17"/>
  <c r="M14" i="17" s="1"/>
  <c r="L13" i="17"/>
  <c r="M13" i="17" s="1"/>
  <c r="L19" i="17" s="1"/>
  <c r="M19" i="17" s="1"/>
  <c r="L31" i="17"/>
  <c r="M31" i="17" s="1"/>
  <c r="I32" i="17"/>
  <c r="M30" i="17"/>
  <c r="L142" i="17"/>
  <c r="L143" i="17"/>
  <c r="M143" i="17" s="1"/>
  <c r="M55" i="17"/>
  <c r="L174" i="17"/>
  <c r="M174" i="17" s="1"/>
  <c r="L175" i="17"/>
  <c r="M175" i="17" s="1"/>
  <c r="M13" i="13"/>
  <c r="M201" i="17" l="1"/>
  <c r="L202" i="17" s="1"/>
  <c r="M202" i="17" s="1"/>
  <c r="L111" i="17"/>
  <c r="M111" i="17" s="1"/>
  <c r="L201" i="17"/>
  <c r="M142" i="17"/>
  <c r="L32" i="17"/>
  <c r="L33" i="17"/>
  <c r="M33" i="17" s="1"/>
  <c r="E80" i="14"/>
  <c r="F80" i="14"/>
  <c r="E81" i="14"/>
  <c r="F81" i="14"/>
  <c r="E82" i="14"/>
  <c r="F82" i="14"/>
  <c r="M32" i="17" l="1"/>
  <c r="L38" i="17" s="1"/>
  <c r="M38" i="17" s="1"/>
  <c r="G81" i="14"/>
  <c r="G82" i="14"/>
  <c r="G80" i="14"/>
  <c r="E18" i="14"/>
  <c r="F18" i="14"/>
  <c r="D34" i="15"/>
  <c r="E34" i="15"/>
  <c r="D35" i="15"/>
  <c r="E35" i="15"/>
  <c r="J35" i="15"/>
  <c r="K35" i="15"/>
  <c r="D36" i="15"/>
  <c r="E36" i="15"/>
  <c r="J36" i="15"/>
  <c r="K36" i="15"/>
  <c r="D37" i="15"/>
  <c r="E37" i="15"/>
  <c r="J37" i="15"/>
  <c r="K37" i="15"/>
  <c r="D38" i="15"/>
  <c r="E38" i="15"/>
  <c r="J38" i="15"/>
  <c r="K38" i="15"/>
  <c r="D39" i="15"/>
  <c r="E39" i="15"/>
  <c r="J39" i="15"/>
  <c r="K39" i="15"/>
  <c r="D40" i="15"/>
  <c r="E40" i="15"/>
  <c r="J40" i="15"/>
  <c r="K40" i="15"/>
  <c r="D41" i="15"/>
  <c r="E41" i="15"/>
  <c r="J41" i="15"/>
  <c r="D42" i="15"/>
  <c r="E42" i="15"/>
  <c r="H42" i="15"/>
  <c r="K43" i="15" s="1"/>
  <c r="I42" i="15"/>
  <c r="J43" i="15" s="1"/>
  <c r="D43" i="15"/>
  <c r="E43" i="15"/>
  <c r="D44" i="15"/>
  <c r="E44" i="15"/>
  <c r="H44" i="15"/>
  <c r="K44" i="15" s="1"/>
  <c r="I44" i="15"/>
  <c r="D45" i="15"/>
  <c r="E45" i="15"/>
  <c r="D46" i="15"/>
  <c r="E46" i="15"/>
  <c r="J46" i="15"/>
  <c r="D47" i="15"/>
  <c r="E47" i="15"/>
  <c r="J47" i="15"/>
  <c r="K47" i="15"/>
  <c r="D48" i="15"/>
  <c r="E48" i="15"/>
  <c r="J48" i="15"/>
  <c r="K48" i="15"/>
  <c r="L47" i="15" l="1"/>
  <c r="F34" i="15"/>
  <c r="L40" i="15"/>
  <c r="L38" i="15"/>
  <c r="L36" i="15"/>
  <c r="F35" i="15"/>
  <c r="F37" i="15"/>
  <c r="L35" i="15"/>
  <c r="F46" i="15"/>
  <c r="H45" i="15"/>
  <c r="K45" i="15" s="1"/>
  <c r="F47" i="15"/>
  <c r="F48" i="15"/>
  <c r="L48" i="15"/>
  <c r="F44" i="15"/>
  <c r="L37" i="15"/>
  <c r="F36" i="15"/>
  <c r="F39" i="15"/>
  <c r="L39" i="15"/>
  <c r="J44" i="15"/>
  <c r="L44" i="15" s="1"/>
  <c r="F38" i="15"/>
  <c r="G18" i="14"/>
  <c r="F45" i="15"/>
  <c r="F41" i="15"/>
  <c r="F43" i="15"/>
  <c r="F42" i="15"/>
  <c r="F40" i="15"/>
  <c r="L43" i="15"/>
  <c r="J45" i="15"/>
  <c r="J42" i="15"/>
  <c r="H41" i="15"/>
  <c r="K41" i="15" s="1"/>
  <c r="L41" i="15" s="1"/>
  <c r="K58" i="16"/>
  <c r="J58" i="16"/>
  <c r="J57" i="16"/>
  <c r="E56" i="16"/>
  <c r="D56" i="16"/>
  <c r="I55" i="16"/>
  <c r="J56" i="16" s="1"/>
  <c r="H55" i="16"/>
  <c r="E55" i="16"/>
  <c r="D55" i="16"/>
  <c r="J54" i="16"/>
  <c r="E54" i="16"/>
  <c r="D54" i="16"/>
  <c r="I53" i="16"/>
  <c r="J53" i="16" s="1"/>
  <c r="H53" i="16"/>
  <c r="E53" i="16"/>
  <c r="D53" i="16"/>
  <c r="J52" i="16"/>
  <c r="E52" i="16"/>
  <c r="D52" i="16"/>
  <c r="K51" i="16"/>
  <c r="J51" i="16"/>
  <c r="L51" i="16" s="1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K40" i="16"/>
  <c r="J40" i="16"/>
  <c r="E40" i="16"/>
  <c r="D40" i="16"/>
  <c r="F40" i="16" s="1"/>
  <c r="K39" i="16"/>
  <c r="L39" i="16" s="1"/>
  <c r="J39" i="16"/>
  <c r="E39" i="16"/>
  <c r="D39" i="16"/>
  <c r="K38" i="16"/>
  <c r="J38" i="16"/>
  <c r="E38" i="16"/>
  <c r="D38" i="16"/>
  <c r="K37" i="16"/>
  <c r="J37" i="16"/>
  <c r="E37" i="16"/>
  <c r="D37" i="16"/>
  <c r="J36" i="16"/>
  <c r="E36" i="16"/>
  <c r="D36" i="16"/>
  <c r="E35" i="16"/>
  <c r="D35" i="16"/>
  <c r="I34" i="16"/>
  <c r="J35" i="16" s="1"/>
  <c r="H34" i="16"/>
  <c r="K34" i="16" s="1"/>
  <c r="E34" i="16"/>
  <c r="D34" i="16"/>
  <c r="E33" i="16"/>
  <c r="D33" i="16"/>
  <c r="I32" i="16"/>
  <c r="J32" i="16" s="1"/>
  <c r="H32" i="16"/>
  <c r="K33" i="16" s="1"/>
  <c r="E32" i="16"/>
  <c r="D32" i="16"/>
  <c r="J31" i="16"/>
  <c r="E31" i="16"/>
  <c r="D31" i="16"/>
  <c r="K30" i="16"/>
  <c r="J30" i="16"/>
  <c r="L30" i="16" s="1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F27" i="16" s="1"/>
  <c r="K26" i="16"/>
  <c r="J26" i="16"/>
  <c r="L26" i="16" s="1"/>
  <c r="E26" i="16"/>
  <c r="D26" i="16"/>
  <c r="K25" i="16"/>
  <c r="J25" i="16"/>
  <c r="E25" i="16"/>
  <c r="D25" i="16"/>
  <c r="F25" i="16" s="1"/>
  <c r="E24" i="16"/>
  <c r="D24" i="16"/>
  <c r="J18" i="16"/>
  <c r="E18" i="16"/>
  <c r="D18" i="16"/>
  <c r="E17" i="16"/>
  <c r="D17" i="16"/>
  <c r="K16" i="16"/>
  <c r="I16" i="16"/>
  <c r="J16" i="16" s="1"/>
  <c r="H16" i="16"/>
  <c r="H17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L12" i="16" s="1"/>
  <c r="J12" i="16"/>
  <c r="E12" i="16"/>
  <c r="D12" i="16"/>
  <c r="K11" i="16"/>
  <c r="J11" i="16"/>
  <c r="E11" i="16"/>
  <c r="D11" i="16"/>
  <c r="K10" i="16"/>
  <c r="L10" i="16" s="1"/>
  <c r="J10" i="16"/>
  <c r="E10" i="16"/>
  <c r="D10" i="16"/>
  <c r="F10" i="16" s="1"/>
  <c r="K9" i="16"/>
  <c r="J9" i="16"/>
  <c r="E9" i="16"/>
  <c r="D9" i="16"/>
  <c r="F9" i="16" s="1"/>
  <c r="K8" i="16"/>
  <c r="J8" i="16"/>
  <c r="E8" i="16"/>
  <c r="D8" i="16"/>
  <c r="K7" i="16"/>
  <c r="J7" i="16"/>
  <c r="E7" i="16"/>
  <c r="D7" i="16"/>
  <c r="E6" i="16"/>
  <c r="D6" i="16"/>
  <c r="F6" i="16" s="1"/>
  <c r="L11" i="16" l="1"/>
  <c r="L7" i="16"/>
  <c r="L58" i="16"/>
  <c r="L38" i="16"/>
  <c r="L40" i="16"/>
  <c r="L25" i="16"/>
  <c r="L27" i="16"/>
  <c r="L29" i="16"/>
  <c r="L9" i="16"/>
  <c r="J33" i="16"/>
  <c r="H13" i="16"/>
  <c r="K13" i="16" s="1"/>
  <c r="L13" i="16" s="1"/>
  <c r="H56" i="16"/>
  <c r="K57" i="16" s="1"/>
  <c r="L57" i="16" s="1"/>
  <c r="F26" i="16"/>
  <c r="L33" i="16"/>
  <c r="L34" i="16"/>
  <c r="L8" i="16"/>
  <c r="L28" i="16"/>
  <c r="J34" i="16"/>
  <c r="L37" i="16"/>
  <c r="F37" i="16"/>
  <c r="F38" i="16"/>
  <c r="F36" i="16"/>
  <c r="K46" i="15"/>
  <c r="L46" i="15" s="1"/>
  <c r="F56" i="16"/>
  <c r="F54" i="16"/>
  <c r="F55" i="16"/>
  <c r="F53" i="16"/>
  <c r="F52" i="16"/>
  <c r="F50" i="16"/>
  <c r="F47" i="16"/>
  <c r="F46" i="16"/>
  <c r="F45" i="16"/>
  <c r="F51" i="16"/>
  <c r="F49" i="16"/>
  <c r="F48" i="16"/>
  <c r="F31" i="16"/>
  <c r="F28" i="16"/>
  <c r="F24" i="16"/>
  <c r="F39" i="16"/>
  <c r="F35" i="16"/>
  <c r="F34" i="16"/>
  <c r="F33" i="16"/>
  <c r="F32" i="16"/>
  <c r="F30" i="16"/>
  <c r="F29" i="16"/>
  <c r="F18" i="16"/>
  <c r="F15" i="16"/>
  <c r="F14" i="16"/>
  <c r="F12" i="16"/>
  <c r="F11" i="16"/>
  <c r="F8" i="16"/>
  <c r="F7" i="16"/>
  <c r="F17" i="16"/>
  <c r="F16" i="16"/>
  <c r="F13" i="16"/>
  <c r="K42" i="15"/>
  <c r="L42" i="15" s="1"/>
  <c r="L45" i="15"/>
  <c r="K56" i="16"/>
  <c r="L56" i="16" s="1"/>
  <c r="K17" i="16"/>
  <c r="K18" i="16"/>
  <c r="L18" i="16" s="1"/>
  <c r="L16" i="16"/>
  <c r="K14" i="16"/>
  <c r="L14" i="16" s="1"/>
  <c r="J55" i="16"/>
  <c r="H52" i="16"/>
  <c r="K52" i="16" s="1"/>
  <c r="L52" i="16" s="1"/>
  <c r="K54" i="16"/>
  <c r="L54" i="16" s="1"/>
  <c r="K55" i="16"/>
  <c r="J17" i="16"/>
  <c r="H35" i="16"/>
  <c r="J15" i="16"/>
  <c r="L15" i="16" s="1"/>
  <c r="H31" i="16"/>
  <c r="K31" i="16" s="1"/>
  <c r="L31" i="16" s="1"/>
  <c r="K79" i="15"/>
  <c r="J79" i="15"/>
  <c r="J78" i="15"/>
  <c r="E77" i="15"/>
  <c r="D77" i="15"/>
  <c r="I76" i="15"/>
  <c r="J76" i="15" s="1"/>
  <c r="H76" i="15"/>
  <c r="E76" i="15"/>
  <c r="D76" i="15"/>
  <c r="E75" i="15"/>
  <c r="D75" i="15"/>
  <c r="I74" i="15"/>
  <c r="J75" i="15" s="1"/>
  <c r="H74" i="15"/>
  <c r="E74" i="15"/>
  <c r="D74" i="15"/>
  <c r="J73" i="15"/>
  <c r="E73" i="15"/>
  <c r="D73" i="15"/>
  <c r="K72" i="15"/>
  <c r="J72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278" i="14"/>
  <c r="L22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B15" i="13"/>
  <c r="B14" i="13"/>
  <c r="B13" i="13"/>
  <c r="B11" i="13"/>
  <c r="B12" i="13"/>
  <c r="B10" i="13"/>
  <c r="B9" i="13"/>
  <c r="B8" i="13"/>
  <c r="B7" i="13"/>
  <c r="B6" i="13"/>
  <c r="B5" i="13"/>
  <c r="L197" i="14"/>
  <c r="L308" i="14"/>
  <c r="K308" i="14"/>
  <c r="K307" i="14"/>
  <c r="F306" i="14"/>
  <c r="E306" i="14"/>
  <c r="K305" i="14"/>
  <c r="F305" i="14"/>
  <c r="E305" i="14"/>
  <c r="F304" i="14"/>
  <c r="E304" i="14"/>
  <c r="K304" i="14"/>
  <c r="L304" i="14"/>
  <c r="F303" i="14"/>
  <c r="E303" i="14"/>
  <c r="K302" i="14"/>
  <c r="F302" i="14"/>
  <c r="E302" i="14"/>
  <c r="L301" i="14"/>
  <c r="K301" i="14"/>
  <c r="F301" i="14"/>
  <c r="E301" i="14"/>
  <c r="F300" i="14"/>
  <c r="E300" i="14"/>
  <c r="F299" i="14"/>
  <c r="E299" i="14"/>
  <c r="F298" i="14"/>
  <c r="E298" i="14"/>
  <c r="F297" i="14"/>
  <c r="E297" i="14"/>
  <c r="F296" i="14"/>
  <c r="E296" i="14"/>
  <c r="F295" i="14"/>
  <c r="E295" i="14"/>
  <c r="K274" i="14"/>
  <c r="L274" i="14"/>
  <c r="K275" i="14"/>
  <c r="L282" i="14"/>
  <c r="K282" i="14"/>
  <c r="L281" i="14"/>
  <c r="K281" i="14"/>
  <c r="F281" i="14"/>
  <c r="E281" i="14"/>
  <c r="K280" i="14"/>
  <c r="F280" i="14"/>
  <c r="E280" i="14"/>
  <c r="F279" i="14"/>
  <c r="E279" i="14"/>
  <c r="K279" i="14"/>
  <c r="F278" i="14"/>
  <c r="E278" i="14"/>
  <c r="F277" i="14"/>
  <c r="E277" i="14"/>
  <c r="K276" i="14"/>
  <c r="L277" i="14"/>
  <c r="F276" i="14"/>
  <c r="E276" i="14"/>
  <c r="F275" i="14"/>
  <c r="E275" i="14"/>
  <c r="F274" i="14"/>
  <c r="E274" i="14"/>
  <c r="F273" i="14"/>
  <c r="E273" i="14"/>
  <c r="F272" i="14"/>
  <c r="E272" i="14"/>
  <c r="F271" i="14"/>
  <c r="E271" i="14"/>
  <c r="F270" i="14"/>
  <c r="E270" i="14"/>
  <c r="F269" i="14"/>
  <c r="E269" i="14"/>
  <c r="F268" i="14"/>
  <c r="E268" i="14"/>
  <c r="L252" i="14"/>
  <c r="L251" i="14"/>
  <c r="K254" i="14"/>
  <c r="F254" i="14"/>
  <c r="E254" i="14"/>
  <c r="F253" i="14"/>
  <c r="E253" i="14"/>
  <c r="K252" i="14"/>
  <c r="F252" i="14"/>
  <c r="E252" i="14"/>
  <c r="F251" i="14"/>
  <c r="E251" i="14"/>
  <c r="K251" i="14"/>
  <c r="F250" i="14"/>
  <c r="E250" i="14"/>
  <c r="K249" i="14"/>
  <c r="F249" i="14"/>
  <c r="E249" i="14"/>
  <c r="F248" i="14"/>
  <c r="E248" i="14"/>
  <c r="F247" i="14"/>
  <c r="E247" i="14"/>
  <c r="F246" i="14"/>
  <c r="E246" i="14"/>
  <c r="F245" i="14"/>
  <c r="E245" i="14"/>
  <c r="F244" i="14"/>
  <c r="E244" i="14"/>
  <c r="F243" i="14"/>
  <c r="E243" i="14"/>
  <c r="F242" i="14"/>
  <c r="E242" i="14"/>
  <c r="L228" i="14"/>
  <c r="K228" i="14"/>
  <c r="L227" i="14"/>
  <c r="K227" i="14"/>
  <c r="K226" i="14"/>
  <c r="F226" i="14"/>
  <c r="E226" i="14"/>
  <c r="F225" i="14"/>
  <c r="E225" i="14"/>
  <c r="K224" i="14"/>
  <c r="F224" i="14"/>
  <c r="E224" i="14"/>
  <c r="F223" i="14"/>
  <c r="E223" i="14"/>
  <c r="K223" i="14"/>
  <c r="F222" i="14"/>
  <c r="E222" i="14"/>
  <c r="K221" i="14"/>
  <c r="F221" i="14"/>
  <c r="E221" i="14"/>
  <c r="L220" i="14"/>
  <c r="K220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K188" i="14"/>
  <c r="L188" i="14"/>
  <c r="K200" i="14"/>
  <c r="F200" i="14"/>
  <c r="E200" i="14"/>
  <c r="F199" i="14"/>
  <c r="E199" i="14"/>
  <c r="K198" i="14"/>
  <c r="F198" i="14"/>
  <c r="E198" i="14"/>
  <c r="F197" i="14"/>
  <c r="E197" i="14"/>
  <c r="K196" i="14"/>
  <c r="F196" i="14"/>
  <c r="E196" i="14"/>
  <c r="K195" i="14"/>
  <c r="F195" i="14"/>
  <c r="E195" i="14"/>
  <c r="L194" i="14"/>
  <c r="K194" i="14"/>
  <c r="F194" i="14"/>
  <c r="E194" i="14"/>
  <c r="L193" i="14"/>
  <c r="K193" i="14"/>
  <c r="F193" i="14"/>
  <c r="E193" i="14"/>
  <c r="L192" i="14"/>
  <c r="K192" i="14"/>
  <c r="F192" i="14"/>
  <c r="E192" i="14"/>
  <c r="L191" i="14"/>
  <c r="K191" i="14"/>
  <c r="F191" i="14"/>
  <c r="E191" i="14"/>
  <c r="L190" i="14"/>
  <c r="K190" i="14"/>
  <c r="F190" i="14"/>
  <c r="E190" i="14"/>
  <c r="L189" i="14"/>
  <c r="K189" i="14"/>
  <c r="F189" i="14"/>
  <c r="E189" i="14"/>
  <c r="F188" i="14"/>
  <c r="E188" i="14"/>
  <c r="L176" i="14"/>
  <c r="K176" i="14"/>
  <c r="L175" i="14"/>
  <c r="K175" i="14"/>
  <c r="K174" i="14"/>
  <c r="F174" i="14"/>
  <c r="E174" i="14"/>
  <c r="F173" i="14"/>
  <c r="E173" i="14"/>
  <c r="K172" i="14"/>
  <c r="F172" i="14"/>
  <c r="E172" i="14"/>
  <c r="F171" i="14"/>
  <c r="E171" i="14"/>
  <c r="K171" i="14"/>
  <c r="F170" i="14"/>
  <c r="E170" i="14"/>
  <c r="K169" i="14"/>
  <c r="F169" i="14"/>
  <c r="E169" i="14"/>
  <c r="L168" i="14"/>
  <c r="K168" i="14"/>
  <c r="F168" i="14"/>
  <c r="E168" i="14"/>
  <c r="L167" i="14"/>
  <c r="K167" i="14"/>
  <c r="F167" i="14"/>
  <c r="E167" i="14"/>
  <c r="L166" i="14"/>
  <c r="K166" i="14"/>
  <c r="F166" i="14"/>
  <c r="E166" i="14"/>
  <c r="F165" i="14"/>
  <c r="E165" i="14"/>
  <c r="F164" i="14"/>
  <c r="E164" i="14"/>
  <c r="F163" i="14"/>
  <c r="E163" i="14"/>
  <c r="F162" i="14"/>
  <c r="E162" i="14"/>
  <c r="K136" i="14"/>
  <c r="L136" i="14"/>
  <c r="K137" i="14"/>
  <c r="L137" i="14"/>
  <c r="K138" i="14"/>
  <c r="L138" i="14"/>
  <c r="F146" i="14"/>
  <c r="E146" i="14"/>
  <c r="F145" i="14"/>
  <c r="E145" i="14"/>
  <c r="K145" i="14"/>
  <c r="F144" i="14"/>
  <c r="E144" i="14"/>
  <c r="K143" i="14"/>
  <c r="F143" i="14"/>
  <c r="E143" i="14"/>
  <c r="L142" i="14"/>
  <c r="K142" i="14"/>
  <c r="F142" i="14"/>
  <c r="E142" i="14"/>
  <c r="L141" i="14"/>
  <c r="K141" i="14"/>
  <c r="F141" i="14"/>
  <c r="E141" i="14"/>
  <c r="L140" i="14"/>
  <c r="K140" i="14"/>
  <c r="F140" i="14"/>
  <c r="E140" i="14"/>
  <c r="L139" i="14"/>
  <c r="K139" i="14"/>
  <c r="F139" i="14"/>
  <c r="E139" i="14"/>
  <c r="F138" i="14"/>
  <c r="E138" i="14"/>
  <c r="F137" i="14"/>
  <c r="E137" i="14"/>
  <c r="F136" i="14"/>
  <c r="E136" i="14"/>
  <c r="L117" i="14"/>
  <c r="K117" i="14"/>
  <c r="F117" i="14"/>
  <c r="E117" i="14"/>
  <c r="L116" i="14"/>
  <c r="K116" i="14"/>
  <c r="F116" i="14"/>
  <c r="E116" i="14"/>
  <c r="K115" i="14"/>
  <c r="F115" i="14"/>
  <c r="E115" i="14"/>
  <c r="F114" i="14"/>
  <c r="E114" i="14"/>
  <c r="K113" i="14"/>
  <c r="L113" i="14"/>
  <c r="F113" i="14"/>
  <c r="E113" i="14"/>
  <c r="F112" i="14"/>
  <c r="E112" i="14"/>
  <c r="K112" i="14"/>
  <c r="L112" i="14"/>
  <c r="F111" i="14"/>
  <c r="E111" i="14"/>
  <c r="K110" i="14"/>
  <c r="F110" i="14"/>
  <c r="E110" i="14"/>
  <c r="L109" i="14"/>
  <c r="K109" i="14"/>
  <c r="F109" i="14"/>
  <c r="E109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L52" i="14"/>
  <c r="K52" i="14"/>
  <c r="L51" i="14"/>
  <c r="K51" i="14"/>
  <c r="F51" i="14"/>
  <c r="E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G5" i="13" l="1"/>
  <c r="L17" i="16"/>
  <c r="P65" i="14"/>
  <c r="L170" i="14"/>
  <c r="G6" i="13"/>
  <c r="E10" i="13"/>
  <c r="K35" i="16"/>
  <c r="L35" i="16" s="1"/>
  <c r="K36" i="16"/>
  <c r="L36" i="16" s="1"/>
  <c r="L55" i="16"/>
  <c r="K32" i="16"/>
  <c r="L32" i="16" s="1"/>
  <c r="K53" i="16"/>
  <c r="L53" i="16" s="1"/>
  <c r="L11" i="15"/>
  <c r="L8" i="15"/>
  <c r="L10" i="15"/>
  <c r="L12" i="15"/>
  <c r="F8" i="15"/>
  <c r="F67" i="15"/>
  <c r="F68" i="15"/>
  <c r="F71" i="15"/>
  <c r="F66" i="15"/>
  <c r="J74" i="15"/>
  <c r="F73" i="15"/>
  <c r="F75" i="15"/>
  <c r="F17" i="15"/>
  <c r="F74" i="15"/>
  <c r="L79" i="15"/>
  <c r="F7" i="15"/>
  <c r="F72" i="15"/>
  <c r="J16" i="15"/>
  <c r="L16" i="15" s="1"/>
  <c r="L7" i="15"/>
  <c r="H13" i="15"/>
  <c r="K13" i="15" s="1"/>
  <c r="L13" i="15" s="1"/>
  <c r="F70" i="15"/>
  <c r="H17" i="15"/>
  <c r="K17" i="15" s="1"/>
  <c r="L17" i="15" s="1"/>
  <c r="F16" i="15"/>
  <c r="F12" i="15"/>
  <c r="F11" i="15"/>
  <c r="F9" i="15"/>
  <c r="F18" i="15"/>
  <c r="F13" i="15"/>
  <c r="F10" i="15"/>
  <c r="F6" i="15"/>
  <c r="L9" i="15"/>
  <c r="F14" i="15"/>
  <c r="J15" i="15"/>
  <c r="L15" i="15" s="1"/>
  <c r="K75" i="15"/>
  <c r="L75" i="15" s="1"/>
  <c r="H73" i="15"/>
  <c r="F77" i="15"/>
  <c r="F69" i="15"/>
  <c r="F76" i="15"/>
  <c r="H77" i="15"/>
  <c r="J77" i="15"/>
  <c r="K76" i="15"/>
  <c r="L76" i="15" s="1"/>
  <c r="F15" i="15"/>
  <c r="L72" i="15"/>
  <c r="G306" i="14"/>
  <c r="G305" i="14"/>
  <c r="G280" i="14"/>
  <c r="G217" i="14"/>
  <c r="G200" i="14"/>
  <c r="G171" i="14"/>
  <c r="G140" i="14"/>
  <c r="G138" i="14"/>
  <c r="G37" i="14"/>
  <c r="M176" i="14"/>
  <c r="G7" i="13"/>
  <c r="E7" i="13"/>
  <c r="E14" i="13"/>
  <c r="E15" i="13"/>
  <c r="E13" i="13"/>
  <c r="E12" i="13"/>
  <c r="E11" i="13"/>
  <c r="E9" i="13"/>
  <c r="E8" i="13"/>
  <c r="L225" i="14"/>
  <c r="G251" i="14"/>
  <c r="G276" i="14"/>
  <c r="G277" i="14"/>
  <c r="M281" i="14"/>
  <c r="G197" i="14"/>
  <c r="L199" i="14"/>
  <c r="P160" i="14"/>
  <c r="G10" i="13" s="1"/>
  <c r="G195" i="14"/>
  <c r="M188" i="14"/>
  <c r="M7" i="14"/>
  <c r="M40" i="14"/>
  <c r="G224" i="14"/>
  <c r="G245" i="14"/>
  <c r="G250" i="14"/>
  <c r="G253" i="14"/>
  <c r="M301" i="14"/>
  <c r="M8" i="14"/>
  <c r="G38" i="14"/>
  <c r="G103" i="14"/>
  <c r="G105" i="14"/>
  <c r="G107" i="14"/>
  <c r="G109" i="14"/>
  <c r="G242" i="14"/>
  <c r="G244" i="14"/>
  <c r="G246" i="14"/>
  <c r="G248" i="14"/>
  <c r="G108" i="14"/>
  <c r="G220" i="14"/>
  <c r="L276" i="14"/>
  <c r="M276" i="14" s="1"/>
  <c r="G281" i="14"/>
  <c r="G45" i="14"/>
  <c r="G104" i="14"/>
  <c r="K111" i="14"/>
  <c r="M52" i="14"/>
  <c r="G111" i="14"/>
  <c r="M113" i="14"/>
  <c r="G115" i="14"/>
  <c r="M140" i="14"/>
  <c r="G164" i="14"/>
  <c r="G168" i="14"/>
  <c r="F209" i="14"/>
  <c r="M112" i="14"/>
  <c r="M116" i="14"/>
  <c r="G146" i="14"/>
  <c r="M167" i="14"/>
  <c r="M168" i="14"/>
  <c r="G174" i="14"/>
  <c r="G190" i="14"/>
  <c r="G192" i="14"/>
  <c r="G269" i="14"/>
  <c r="G271" i="14"/>
  <c r="G273" i="14"/>
  <c r="M282" i="14"/>
  <c r="M274" i="14"/>
  <c r="G295" i="14"/>
  <c r="G297" i="14"/>
  <c r="F157" i="14"/>
  <c r="K144" i="14"/>
  <c r="M138" i="14"/>
  <c r="M136" i="14"/>
  <c r="M166" i="14"/>
  <c r="G196" i="14"/>
  <c r="L195" i="14"/>
  <c r="M195" i="14" s="1"/>
  <c r="M308" i="14"/>
  <c r="P100" i="14"/>
  <c r="G8" i="13" s="1"/>
  <c r="G42" i="14"/>
  <c r="F58" i="14"/>
  <c r="G44" i="14"/>
  <c r="G51" i="14"/>
  <c r="M38" i="14"/>
  <c r="K46" i="14"/>
  <c r="M46" i="14" s="1"/>
  <c r="M51" i="14"/>
  <c r="M109" i="14"/>
  <c r="G137" i="14"/>
  <c r="M141" i="14"/>
  <c r="M142" i="14"/>
  <c r="G145" i="14"/>
  <c r="G165" i="14"/>
  <c r="G166" i="14"/>
  <c r="G169" i="14"/>
  <c r="G170" i="14"/>
  <c r="G173" i="14"/>
  <c r="M175" i="14"/>
  <c r="G189" i="14"/>
  <c r="G198" i="14"/>
  <c r="L198" i="14"/>
  <c r="M198" i="14" s="1"/>
  <c r="M220" i="14"/>
  <c r="G222" i="14"/>
  <c r="M228" i="14"/>
  <c r="G249" i="14"/>
  <c r="G252" i="14"/>
  <c r="G270" i="14"/>
  <c r="G272" i="14"/>
  <c r="G296" i="14"/>
  <c r="G303" i="14"/>
  <c r="G304" i="14"/>
  <c r="G48" i="14"/>
  <c r="G116" i="14"/>
  <c r="G117" i="14"/>
  <c r="G141" i="14"/>
  <c r="G142" i="14"/>
  <c r="M137" i="14"/>
  <c r="G172" i="14"/>
  <c r="G188" i="14"/>
  <c r="M192" i="14"/>
  <c r="G199" i="14"/>
  <c r="G218" i="14"/>
  <c r="G221" i="14"/>
  <c r="G225" i="14"/>
  <c r="G243" i="14"/>
  <c r="G247" i="14"/>
  <c r="G254" i="14"/>
  <c r="G278" i="14"/>
  <c r="G300" i="14"/>
  <c r="G301" i="14"/>
  <c r="L306" i="14"/>
  <c r="P293" i="14"/>
  <c r="G15" i="13" s="1"/>
  <c r="L305" i="14"/>
  <c r="M305" i="14" s="1"/>
  <c r="G298" i="14"/>
  <c r="G299" i="14"/>
  <c r="F316" i="14"/>
  <c r="G302" i="14"/>
  <c r="L303" i="14"/>
  <c r="M304" i="14"/>
  <c r="K303" i="14"/>
  <c r="K306" i="14"/>
  <c r="L279" i="14"/>
  <c r="M279" i="14" s="1"/>
  <c r="P266" i="14"/>
  <c r="G14" i="13" s="1"/>
  <c r="F289" i="14"/>
  <c r="G274" i="14"/>
  <c r="G275" i="14"/>
  <c r="G279" i="14"/>
  <c r="G268" i="14"/>
  <c r="K277" i="14"/>
  <c r="M277" i="14" s="1"/>
  <c r="K278" i="14"/>
  <c r="M278" i="14" s="1"/>
  <c r="M251" i="14"/>
  <c r="L250" i="14"/>
  <c r="K250" i="14"/>
  <c r="F263" i="14"/>
  <c r="M252" i="14"/>
  <c r="K253" i="14"/>
  <c r="P240" i="14"/>
  <c r="G13" i="13" s="1"/>
  <c r="M227" i="14"/>
  <c r="M223" i="14"/>
  <c r="L222" i="14"/>
  <c r="P212" i="14"/>
  <c r="G12" i="13" s="1"/>
  <c r="L224" i="14"/>
  <c r="M224" i="14" s="1"/>
  <c r="G219" i="14"/>
  <c r="G214" i="14"/>
  <c r="G223" i="14"/>
  <c r="G226" i="14"/>
  <c r="F235" i="14"/>
  <c r="G215" i="14"/>
  <c r="G216" i="14"/>
  <c r="K222" i="14"/>
  <c r="K225" i="14"/>
  <c r="M189" i="14"/>
  <c r="M193" i="14"/>
  <c r="M191" i="14"/>
  <c r="M194" i="14"/>
  <c r="M190" i="14"/>
  <c r="P186" i="14"/>
  <c r="G11" i="13" s="1"/>
  <c r="G191" i="14"/>
  <c r="G193" i="14"/>
  <c r="G194" i="14"/>
  <c r="L200" i="14"/>
  <c r="M200" i="14" s="1"/>
  <c r="K199" i="14"/>
  <c r="K197" i="14"/>
  <c r="M197" i="14" s="1"/>
  <c r="L173" i="14"/>
  <c r="L171" i="14"/>
  <c r="M171" i="14" s="1"/>
  <c r="L172" i="14"/>
  <c r="M172" i="14" s="1"/>
  <c r="G167" i="14"/>
  <c r="G162" i="14"/>
  <c r="F183" i="14"/>
  <c r="G163" i="14"/>
  <c r="K170" i="14"/>
  <c r="K173" i="14"/>
  <c r="P134" i="14"/>
  <c r="G9" i="13" s="1"/>
  <c r="L143" i="14"/>
  <c r="M143" i="14" s="1"/>
  <c r="L145" i="14"/>
  <c r="M145" i="14" s="1"/>
  <c r="G136" i="14"/>
  <c r="G139" i="14"/>
  <c r="G143" i="14"/>
  <c r="G144" i="14"/>
  <c r="M139" i="14"/>
  <c r="M117" i="14"/>
  <c r="L110" i="14"/>
  <c r="M110" i="14" s="1"/>
  <c r="F130" i="14"/>
  <c r="G110" i="14"/>
  <c r="G112" i="14"/>
  <c r="G106" i="14"/>
  <c r="G113" i="14"/>
  <c r="G114" i="14"/>
  <c r="K114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97" i="14"/>
  <c r="G74" i="14"/>
  <c r="G78" i="14"/>
  <c r="K78" i="14"/>
  <c r="M43" i="14"/>
  <c r="M50" i="14"/>
  <c r="L47" i="14"/>
  <c r="G39" i="14"/>
  <c r="G40" i="14"/>
  <c r="G50" i="14"/>
  <c r="G41" i="14"/>
  <c r="G43" i="14"/>
  <c r="G47" i="14"/>
  <c r="L49" i="14"/>
  <c r="M49" i="14" s="1"/>
  <c r="L48" i="14"/>
  <c r="M48" i="14" s="1"/>
  <c r="K47" i="14"/>
  <c r="L169" i="14" l="1"/>
  <c r="M169" i="14" s="1"/>
  <c r="M170" i="14"/>
  <c r="L275" i="14"/>
  <c r="M275" i="14" s="1"/>
  <c r="K18" i="15"/>
  <c r="L18" i="15" s="1"/>
  <c r="K14" i="15"/>
  <c r="L14" i="15" s="1"/>
  <c r="K74" i="15"/>
  <c r="L74" i="15" s="1"/>
  <c r="K73" i="15"/>
  <c r="K78" i="15"/>
  <c r="L78" i="15" s="1"/>
  <c r="K77" i="15"/>
  <c r="L77" i="15" s="1"/>
  <c r="L280" i="14"/>
  <c r="M280" i="14" s="1"/>
  <c r="M77" i="14"/>
  <c r="L226" i="14"/>
  <c r="M226" i="14" s="1"/>
  <c r="L79" i="14"/>
  <c r="M79" i="14" s="1"/>
  <c r="G130" i="14"/>
  <c r="J131" i="14" s="1"/>
  <c r="G209" i="14"/>
  <c r="J210" i="14" s="1"/>
  <c r="G235" i="14"/>
  <c r="J236" i="14" s="1"/>
  <c r="G289" i="14"/>
  <c r="J290" i="14" s="1"/>
  <c r="L249" i="14"/>
  <c r="M249" i="14" s="1"/>
  <c r="L307" i="14"/>
  <c r="M307" i="14" s="1"/>
  <c r="G263" i="14"/>
  <c r="J264" i="14" s="1"/>
  <c r="L144" i="14"/>
  <c r="M144" i="14" s="1"/>
  <c r="M47" i="14"/>
  <c r="G316" i="14"/>
  <c r="J317" i="14" s="1"/>
  <c r="M222" i="14"/>
  <c r="L174" i="14"/>
  <c r="M174" i="14" s="1"/>
  <c r="M78" i="14"/>
  <c r="G183" i="14"/>
  <c r="J184" i="14" s="1"/>
  <c r="M303" i="14"/>
  <c r="L302" i="14"/>
  <c r="M306" i="14"/>
  <c r="M250" i="14"/>
  <c r="L254" i="14"/>
  <c r="M254" i="14" s="1"/>
  <c r="L253" i="14"/>
  <c r="M253" i="14" s="1"/>
  <c r="L221" i="14"/>
  <c r="M221" i="14" s="1"/>
  <c r="M225" i="14"/>
  <c r="L196" i="14"/>
  <c r="M196" i="14" s="1"/>
  <c r="M199" i="14"/>
  <c r="M173" i="14"/>
  <c r="G157" i="14"/>
  <c r="J158" i="14" s="1"/>
  <c r="L111" i="14"/>
  <c r="M111" i="14" s="1"/>
  <c r="L114" i="14"/>
  <c r="L115" i="14"/>
  <c r="M115" i="14" s="1"/>
  <c r="G58" i="14"/>
  <c r="J64" i="14" s="1"/>
  <c r="G97" i="14"/>
  <c r="J98" i="14" s="1"/>
  <c r="L76" i="14"/>
  <c r="M76" i="14" s="1"/>
  <c r="L75" i="14"/>
  <c r="L45" i="14"/>
  <c r="M45" i="14" s="1"/>
  <c r="L44" i="14"/>
  <c r="M287" i="14" l="1"/>
  <c r="L290" i="14" s="1"/>
  <c r="M290" i="14" s="1"/>
  <c r="C14" i="13" s="1"/>
  <c r="L287" i="14"/>
  <c r="M181" i="14"/>
  <c r="L184" i="14" s="1"/>
  <c r="M184" i="14" s="1"/>
  <c r="C10" i="13" s="1"/>
  <c r="L73" i="15"/>
  <c r="L316" i="14"/>
  <c r="L181" i="14"/>
  <c r="M155" i="14"/>
  <c r="L158" i="14" s="1"/>
  <c r="M158" i="14" s="1"/>
  <c r="C9" i="13" s="1"/>
  <c r="M261" i="14"/>
  <c r="L264" i="14" s="1"/>
  <c r="M264" i="14" s="1"/>
  <c r="C13" i="13" s="1"/>
  <c r="L207" i="14"/>
  <c r="M233" i="14"/>
  <c r="L236" i="14" s="1"/>
  <c r="M236" i="14" s="1"/>
  <c r="C12" i="13" s="1"/>
  <c r="M207" i="14"/>
  <c r="L210" i="14" s="1"/>
  <c r="M210" i="14" s="1"/>
  <c r="C11" i="13" s="1"/>
  <c r="L233" i="14"/>
  <c r="L155" i="14"/>
  <c r="M302" i="14"/>
  <c r="L261" i="14"/>
  <c r="M114" i="14"/>
  <c r="M128" i="14" s="1"/>
  <c r="L131" i="14" s="1"/>
  <c r="M131" i="14" s="1"/>
  <c r="C8" i="13" s="1"/>
  <c r="L128" i="14"/>
  <c r="L56" i="14"/>
  <c r="M75" i="14"/>
  <c r="M95" i="14" s="1"/>
  <c r="L98" i="14" s="1"/>
  <c r="M98" i="14" s="1"/>
  <c r="C7" i="13" s="1"/>
  <c r="L95" i="14"/>
  <c r="M44" i="14"/>
  <c r="D14" i="13" l="1"/>
  <c r="F14" i="13" s="1"/>
  <c r="D11" i="13"/>
  <c r="F11" i="13" s="1"/>
  <c r="D10" i="13"/>
  <c r="F10" i="13" s="1"/>
  <c r="D9" i="13"/>
  <c r="F9" i="13" s="1"/>
  <c r="D13" i="13"/>
  <c r="F13" i="13" s="1"/>
  <c r="D12" i="13"/>
  <c r="F12" i="13" s="1"/>
  <c r="D8" i="13"/>
  <c r="F8" i="13" s="1"/>
  <c r="M316" i="14"/>
  <c r="L317" i="14" s="1"/>
  <c r="M317" i="14" s="1"/>
  <c r="C15" i="13" s="1"/>
  <c r="M56" i="14"/>
  <c r="L64" i="14" s="1"/>
  <c r="M64" i="14" s="1"/>
  <c r="C6" i="13" s="1"/>
  <c r="D7" i="13" s="1"/>
  <c r="F7" i="13" s="1"/>
  <c r="D15" i="13" l="1"/>
  <c r="F15" i="13" s="1"/>
  <c r="L19" i="14"/>
  <c r="K19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9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16" i="13" s="1"/>
  <c r="F6" i="13" l="1"/>
  <c r="F16" i="13" s="1"/>
  <c r="F19" i="13" l="1"/>
  <c r="K15" i="13"/>
</calcChain>
</file>

<file path=xl/sharedStrings.xml><?xml version="1.0" encoding="utf-8"?>
<sst xmlns="http://schemas.openxmlformats.org/spreadsheetml/2006/main" count="297" uniqueCount="63">
  <si>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</si>
  <si>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</si>
  <si>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</si>
  <si>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</si>
  <si>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</si>
  <si>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</si>
  <si>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</si>
  <si>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</si>
  <si>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</si>
  <si>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</si>
  <si>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</si>
  <si>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</si>
  <si>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</si>
  <si>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</si>
  <si>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</si>
  <si>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</si>
  <si>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</si>
  <si>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 xml:space="preserve"> </t>
  </si>
  <si>
    <t>Cross section of Gazna khal along the Dhulorujir khal</t>
  </si>
  <si>
    <t>Cross section of Gazna khal 50 DS from meeting point of Dhulorujir khal</t>
  </si>
  <si>
    <t>Cross section of Gazna khal 50 US from meeting point of Dhulorujir khal</t>
  </si>
  <si>
    <t>Open land</t>
  </si>
  <si>
    <t>LB</t>
  </si>
  <si>
    <t>CL</t>
  </si>
  <si>
    <t>RB</t>
  </si>
  <si>
    <t>Paddy land</t>
  </si>
  <si>
    <t>BC road</t>
  </si>
  <si>
    <t>Khal bank</t>
  </si>
  <si>
    <t>Khal bed</t>
  </si>
  <si>
    <t>Char</t>
  </si>
  <si>
    <t>Low land</t>
  </si>
  <si>
    <t>Cross section of Rupahati khal along the Dhulorujir khal</t>
  </si>
  <si>
    <t>Cross section of Rupahati khal 50 US from meeting point of Dhulorujir khal</t>
  </si>
  <si>
    <t>Cross section of Rupahati khal 50 DS from meeting point of Dhulorujir khal</t>
  </si>
  <si>
    <t>Cross Section for Re-excavation of Dhulorujir khal in polder -2 -0.950 km Dhulorujir khal from km. 0.000 to km. 0.950 in c/w Tarail-Pachuria Sub-Project under CRISPWRM under Specialized Division. BWDB, Gopalganj during the year 2023-24.</t>
  </si>
  <si>
    <t>Fisheries</t>
  </si>
  <si>
    <t>Design</t>
  </si>
  <si>
    <t>Slope</t>
  </si>
  <si>
    <t>Width</t>
  </si>
  <si>
    <t>Depth</t>
  </si>
  <si>
    <t>1.00 : 1.50</t>
  </si>
  <si>
    <t>Ch 0.000 Km To Ch 0.950 Km</t>
  </si>
  <si>
    <t>Cross Section for Re-excavation of Dhulorujir khal from km. 0.000 to km. 0.950 in polder -2  in c/w Tarail-Pachuria Sub-Project under CRISP-WRM under Specialized Division. BWDB, Gopalganj during the year 2024-2025.</t>
  </si>
  <si>
    <t>Ch.</t>
  </si>
  <si>
    <t>Long Section of Dhulorujir khal</t>
  </si>
  <si>
    <t>Dist/Ch(m)</t>
  </si>
  <si>
    <t>C/L R.L.</t>
  </si>
  <si>
    <t>L/BR.L.</t>
  </si>
  <si>
    <t>R/B R.L.</t>
  </si>
  <si>
    <t>Long Section for re-excavation of Dhulorujir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</si>
  <si>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</si>
  <si>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</si>
  <si>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</si>
  <si>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</si>
  <si>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</si>
  <si>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</si>
  <si>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</si>
  <si>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</si>
  <si>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</si>
  <si>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Dhulorujir khal from km. 0.000 to km. 0.950 in polder -2  in c/w Tarail-Pachuria Sub-Project under CRISP-WRM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</si>
  <si>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(Rupahati khal)</t>
    </r>
    <r>
      <rPr>
        <sz val="11"/>
        <rFont val="Arial"/>
        <family val="2"/>
      </rPr>
      <t xml:space="preserve">  Re-excavation of Dhulorujir khal from km. 0.000 to km. 0.950 in polder -2  in c/w Tarail-Pachuria Sub-Project under CRISP-WRM under Specialized Division. BWDB, Gopalganj during the year 2024-2025.</t>
    </r>
  </si>
  <si>
    <r>
      <t xml:space="preserve">Cross Section of Out fall khal </t>
    </r>
    <r>
      <rPr>
        <b/>
        <sz val="11"/>
        <rFont val="Arial"/>
        <family val="2"/>
      </rPr>
      <t>(Gazna khal)</t>
    </r>
    <r>
      <rPr>
        <sz val="11"/>
        <rFont val="Arial"/>
        <family val="2"/>
      </rPr>
      <t xml:space="preserve">  Re-excavation of Dhulorujir khal from km. 0.000 to km. 0.950 in polder -2 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</si>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</sst>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57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0" fontId="12" fillId="0" borderId="0" xfId="5" applyFont="1"/>
    <xf numFmtId="2" fontId="4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7" fillId="0" borderId="0" xfId="5" applyNumberFormat="1" applyFont="1" applyAlignment="1">
      <alignment vertical="justify"/>
    </xf>
    <xf numFmtId="164" fontId="17" fillId="0" borderId="0" xfId="5" applyNumberFormat="1" applyFont="1" applyAlignment="1">
      <alignment vertical="justify"/>
    </xf>
    <xf numFmtId="2" fontId="18" fillId="0" borderId="0" xfId="5" applyNumberFormat="1" applyFont="1" applyFill="1" applyAlignment="1">
      <alignment vertical="justify"/>
    </xf>
    <xf numFmtId="164" fontId="18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4" fillId="0" borderId="0" xfId="5" applyFont="1" applyBorder="1" applyAlignment="1">
      <alignment horizontal="center" vertical="justify"/>
    </xf>
    <xf numFmtId="0" fontId="4" fillId="0" borderId="0" xfId="5" applyFont="1" applyBorder="1" applyAlignment="1">
      <alignment horizontal="center"/>
    </xf>
    <xf numFmtId="0" fontId="4" fillId="0" borderId="0" xfId="5" applyFont="1" applyBorder="1" applyAlignment="1">
      <alignment horizontal="center" vertical="center"/>
    </xf>
    <xf numFmtId="2" fontId="4" fillId="0" borderId="0" xfId="5" applyNumberFormat="1" applyFont="1" applyBorder="1" applyAlignment="1">
      <alignment horizontal="center" vertical="center"/>
    </xf>
    <xf numFmtId="0" fontId="1" fillId="0" borderId="0" xfId="5" applyBorder="1" applyAlignment="1">
      <alignment vertical="justify"/>
    </xf>
    <xf numFmtId="0" fontId="1" fillId="0" borderId="0" xfId="5" applyBorder="1"/>
    <xf numFmtId="2" fontId="17" fillId="0" borderId="0" xfId="5" applyNumberFormat="1" applyFont="1" applyBorder="1" applyAlignment="1">
      <alignment vertical="justify"/>
    </xf>
    <xf numFmtId="164" fontId="17" fillId="0" borderId="0" xfId="5" applyNumberFormat="1" applyFont="1" applyBorder="1" applyAlignment="1">
      <alignment vertical="justify"/>
    </xf>
    <xf numFmtId="2" fontId="18" fillId="0" borderId="0" xfId="5" applyNumberFormat="1" applyFont="1" applyFill="1" applyBorder="1" applyAlignment="1">
      <alignment vertical="justify"/>
    </xf>
    <xf numFmtId="164" fontId="18" fillId="0" borderId="0" xfId="5" applyNumberFormat="1" applyFont="1" applyFill="1" applyBorder="1" applyAlignment="1">
      <alignment vertical="justify"/>
    </xf>
    <xf numFmtId="164" fontId="4" fillId="0" borderId="0" xfId="5" applyNumberFormat="1" applyFont="1" applyBorder="1" applyAlignment="1">
      <alignment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9" fillId="0" borderId="13" xfId="6" applyFont="1" applyBorder="1" applyAlignment="1">
      <alignment horizontal="center"/>
    </xf>
    <xf numFmtId="0" fontId="19" fillId="0" borderId="14" xfId="6" applyFont="1" applyBorder="1"/>
    <xf numFmtId="0" fontId="19" fillId="0" borderId="15" xfId="6" applyFont="1" applyBorder="1"/>
    <xf numFmtId="0" fontId="19" fillId="0" borderId="0" xfId="6" applyFont="1"/>
    <xf numFmtId="0" fontId="19" fillId="0" borderId="16" xfId="6" applyFont="1" applyBorder="1" applyAlignment="1">
      <alignment horizontal="center"/>
    </xf>
    <xf numFmtId="164" fontId="19" fillId="0" borderId="0" xfId="6" applyNumberFormat="1" applyFont="1" applyAlignment="1">
      <alignment horizontal="center" vertical="center"/>
    </xf>
    <xf numFmtId="164" fontId="19" fillId="0" borderId="17" xfId="6" applyNumberFormat="1" applyFont="1" applyBorder="1" applyAlignment="1">
      <alignment horizontal="center" vertical="center"/>
    </xf>
    <xf numFmtId="1" fontId="19" fillId="0" borderId="0" xfId="6" applyNumberFormat="1" applyFont="1"/>
    <xf numFmtId="1" fontId="20" fillId="0" borderId="0" xfId="6" applyNumberFormat="1" applyFont="1"/>
    <xf numFmtId="2" fontId="19" fillId="0" borderId="0" xfId="6" applyNumberFormat="1" applyFont="1" applyAlignment="1">
      <alignment horizontal="center" vertical="center"/>
    </xf>
    <xf numFmtId="0" fontId="19" fillId="0" borderId="0" xfId="6" applyFont="1" applyAlignment="1">
      <alignment horizontal="center" vertical="center"/>
    </xf>
    <xf numFmtId="0" fontId="19" fillId="0" borderId="17" xfId="6" applyFont="1" applyBorder="1" applyAlignment="1">
      <alignment horizontal="center" vertical="center"/>
    </xf>
    <xf numFmtId="2" fontId="19" fillId="0" borderId="0" xfId="6" applyNumberFormat="1" applyFont="1"/>
    <xf numFmtId="0" fontId="19" fillId="0" borderId="17" xfId="6" applyFont="1" applyBorder="1"/>
    <xf numFmtId="0" fontId="21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5" fillId="0" borderId="13" xfId="6" applyFont="1" applyBorder="1" applyAlignment="1">
      <alignment horizontal="center" vertical="top" wrapText="1"/>
    </xf>
    <xf numFmtId="0" fontId="25" fillId="0" borderId="14" xfId="6" applyFont="1" applyBorder="1" applyAlignment="1">
      <alignment horizontal="center" vertical="top" wrapText="1"/>
    </xf>
    <xf numFmtId="0" fontId="25" fillId="0" borderId="15" xfId="6" applyFont="1" applyBorder="1" applyAlignment="1">
      <alignment horizontal="center" vertical="top" wrapText="1"/>
    </xf>
    <xf numFmtId="0" fontId="25" fillId="0" borderId="16" xfId="6" applyFont="1" applyBorder="1" applyAlignment="1">
      <alignment horizontal="center" vertical="top" wrapText="1"/>
    </xf>
    <xf numFmtId="0" fontId="25" fillId="0" borderId="0" xfId="6" applyFont="1" applyAlignment="1">
      <alignment horizontal="center" vertical="top" wrapText="1"/>
    </xf>
    <xf numFmtId="0" fontId="25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5" fillId="0" borderId="17" xfId="6" applyFont="1" applyBorder="1"/>
    <xf numFmtId="0" fontId="1" fillId="0" borderId="18" xfId="6" applyBorder="1"/>
    <xf numFmtId="0" fontId="1" fillId="0" borderId="19" xfId="6" applyBorder="1"/>
    <xf numFmtId="0" fontId="25" fillId="0" borderId="20" xfId="6" applyFont="1" applyBorder="1"/>
    <xf numFmtId="0" fontId="27" fillId="0" borderId="0" xfId="6" applyFont="1"/>
    <xf numFmtId="0" fontId="1" fillId="0" borderId="14" xfId="6" applyFont="1" applyBorder="1" applyAlignment="1"/>
    <xf numFmtId="0" fontId="0" fillId="0" borderId="14" xfId="0" applyBorder="1" applyAlignment="1"/>
    <xf numFmtId="0" fontId="22" fillId="0" borderId="0" xfId="6" applyFont="1" applyAlignment="1">
      <alignment horizontal="center"/>
    </xf>
    <xf numFmtId="0" fontId="23" fillId="0" borderId="1" xfId="6" applyFont="1" applyBorder="1" applyAlignment="1">
      <alignment horizontal="center"/>
    </xf>
    <xf numFmtId="0" fontId="23" fillId="0" borderId="2" xfId="6" applyFont="1" applyBorder="1" applyAlignment="1">
      <alignment horizontal="center"/>
    </xf>
    <xf numFmtId="0" fontId="23" fillId="0" borderId="3" xfId="6" applyFont="1" applyBorder="1" applyAlignment="1">
      <alignment horizontal="center"/>
    </xf>
    <xf numFmtId="0" fontId="24" fillId="0" borderId="13" xfId="6" applyFont="1" applyBorder="1" applyAlignment="1">
      <alignment horizontal="justify" vertical="justify" wrapText="1"/>
    </xf>
    <xf numFmtId="0" fontId="24" fillId="0" borderId="14" xfId="6" applyFont="1" applyBorder="1" applyAlignment="1">
      <alignment horizontal="justify" vertical="justify" wrapText="1"/>
    </xf>
    <xf numFmtId="0" fontId="24" fillId="0" borderId="15" xfId="6" applyFont="1" applyBorder="1" applyAlignment="1">
      <alignment horizontal="justify" vertical="justify" wrapText="1"/>
    </xf>
    <xf numFmtId="0" fontId="24" fillId="0" borderId="16" xfId="6" applyFont="1" applyBorder="1" applyAlignment="1">
      <alignment horizontal="justify" vertical="justify" wrapText="1"/>
    </xf>
    <xf numFmtId="0" fontId="24" fillId="0" borderId="0" xfId="6" applyFont="1" applyAlignment="1">
      <alignment horizontal="justify" vertical="justify" wrapText="1"/>
    </xf>
    <xf numFmtId="0" fontId="24" fillId="0" borderId="17" xfId="6" applyFont="1" applyBorder="1" applyAlignment="1">
      <alignment horizontal="justify" vertical="justify" wrapText="1"/>
    </xf>
    <xf numFmtId="0" fontId="24" fillId="0" borderId="18" xfId="6" applyFont="1" applyBorder="1" applyAlignment="1">
      <alignment horizontal="justify" vertical="justify" wrapText="1"/>
    </xf>
    <xf numFmtId="0" fontId="24" fillId="0" borderId="19" xfId="6" applyFont="1" applyBorder="1" applyAlignment="1">
      <alignment horizontal="justify" vertical="justify" wrapText="1"/>
    </xf>
    <xf numFmtId="0" fontId="24" fillId="0" borderId="20" xfId="6" applyFont="1" applyBorder="1" applyAlignment="1">
      <alignment horizontal="justify" vertical="justify" wrapText="1"/>
    </xf>
    <xf numFmtId="0" fontId="26" fillId="0" borderId="13" xfId="6" applyFont="1" applyBorder="1" applyAlignment="1">
      <alignment horizontal="center"/>
    </xf>
    <xf numFmtId="0" fontId="26" fillId="0" borderId="14" xfId="6" applyFont="1" applyBorder="1" applyAlignment="1">
      <alignment horizontal="center"/>
    </xf>
    <xf numFmtId="0" fontId="26" fillId="0" borderId="15" xfId="6" applyFont="1" applyBorder="1" applyAlignment="1">
      <alignment horizontal="center"/>
    </xf>
    <xf numFmtId="0" fontId="25" fillId="0" borderId="16" xfId="6" applyFont="1" applyBorder="1" applyAlignment="1">
      <alignment horizontal="center"/>
    </xf>
    <xf numFmtId="0" fontId="25" fillId="0" borderId="0" xfId="6" applyFont="1" applyAlignment="1">
      <alignment horizontal="center"/>
    </xf>
    <xf numFmtId="0" fontId="25" fillId="0" borderId="17" xfId="6" applyFont="1" applyBorder="1" applyAlignment="1">
      <alignment horizontal="center"/>
    </xf>
    <xf numFmtId="0" fontId="25" fillId="0" borderId="18" xfId="6" applyFont="1" applyBorder="1" applyAlignment="1">
      <alignment horizontal="center"/>
    </xf>
    <xf numFmtId="0" fontId="25" fillId="0" borderId="19" xfId="6" applyFont="1" applyBorder="1" applyAlignment="1">
      <alignment horizontal="center"/>
    </xf>
    <xf numFmtId="0" fontId="25" fillId="0" borderId="20" xfId="6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14" fillId="0" borderId="0" xfId="8" applyFont="1" applyAlignment="1">
      <alignment horizontal="center" vertical="top" wrapText="1"/>
    </xf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7" fillId="0" borderId="10" xfId="5" applyFont="1" applyBorder="1" applyAlignment="1">
      <alignment horizontal="center" vertical="justify"/>
    </xf>
    <xf numFmtId="0" fontId="17" fillId="0" borderId="11" xfId="5" applyFont="1" applyBorder="1" applyAlignment="1">
      <alignment horizontal="center" vertical="justify"/>
    </xf>
    <xf numFmtId="0" fontId="17" fillId="0" borderId="12" xfId="5" applyFont="1" applyBorder="1" applyAlignment="1">
      <alignment horizontal="center" vertical="justify"/>
    </xf>
    <xf numFmtId="0" fontId="4" fillId="0" borderId="0" xfId="5" applyFont="1" applyBorder="1" applyAlignment="1">
      <alignment horizontal="center" vertical="justify"/>
    </xf>
    <xf numFmtId="0" fontId="17" fillId="0" borderId="0" xfId="5" applyFont="1" applyBorder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Dhulorujir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'Long section Dhulorujir khal'!$B$3:$M$3</c:f>
              <c:numCache>
                <c:formatCode>0.00</c:formatCode>
                <c:ptCount val="12"/>
                <c:pt idx="0">
                  <c:v>-1.252</c:v>
                </c:pt>
                <c:pt idx="1">
                  <c:v>-0.85699999999999998</c:v>
                </c:pt>
                <c:pt idx="2">
                  <c:v>-0.59799999999999998</c:v>
                </c:pt>
                <c:pt idx="3">
                  <c:v>-0.749</c:v>
                </c:pt>
                <c:pt idx="4">
                  <c:v>-0.33300000000000002</c:v>
                </c:pt>
                <c:pt idx="5">
                  <c:v>-0.53400000000000003</c:v>
                </c:pt>
                <c:pt idx="6">
                  <c:v>-0.72599999999999998</c:v>
                </c:pt>
                <c:pt idx="7">
                  <c:v>-0.873</c:v>
                </c:pt>
                <c:pt idx="8">
                  <c:v>-0.80300000000000005</c:v>
                </c:pt>
                <c:pt idx="9">
                  <c:v>-0.72199999999999998</c:v>
                </c:pt>
                <c:pt idx="10">
                  <c:v>-0.93300000000000005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Dhulorujir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'Long section Dhulorujir khal'!$B$4:$M$4</c:f>
              <c:numCache>
                <c:formatCode>0.00</c:formatCode>
                <c:ptCount val="12"/>
                <c:pt idx="0">
                  <c:v>1.0720000000000001</c:v>
                </c:pt>
                <c:pt idx="1">
                  <c:v>0.73499999999999999</c:v>
                </c:pt>
                <c:pt idx="2">
                  <c:v>0.67200000000000004</c:v>
                </c:pt>
                <c:pt idx="3">
                  <c:v>1.853</c:v>
                </c:pt>
                <c:pt idx="4">
                  <c:v>0.85299999999999998</c:v>
                </c:pt>
                <c:pt idx="5">
                  <c:v>0.90500000000000003</c:v>
                </c:pt>
                <c:pt idx="6">
                  <c:v>0.874</c:v>
                </c:pt>
                <c:pt idx="7">
                  <c:v>0.60799999999999998</c:v>
                </c:pt>
                <c:pt idx="8">
                  <c:v>2.8000000000000001E-2</c:v>
                </c:pt>
                <c:pt idx="9">
                  <c:v>0.66</c:v>
                </c:pt>
                <c:pt idx="10">
                  <c:v>0.76200000000000001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Dhulorujir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'Long section Dhulorujir khal'!$B$5:$M$5</c:f>
              <c:numCache>
                <c:formatCode>0.00</c:formatCode>
                <c:ptCount val="12"/>
                <c:pt idx="0">
                  <c:v>1.2350000000000001</c:v>
                </c:pt>
                <c:pt idx="1">
                  <c:v>1.0089999999999999</c:v>
                </c:pt>
                <c:pt idx="2">
                  <c:v>0.77300000000000002</c:v>
                </c:pt>
                <c:pt idx="3">
                  <c:v>1.952</c:v>
                </c:pt>
                <c:pt idx="4">
                  <c:v>0.97699999999999998</c:v>
                </c:pt>
                <c:pt idx="5">
                  <c:v>1.08</c:v>
                </c:pt>
                <c:pt idx="6">
                  <c:v>1.8740000000000001</c:v>
                </c:pt>
                <c:pt idx="7">
                  <c:v>1.62</c:v>
                </c:pt>
                <c:pt idx="8">
                  <c:v>0.89700000000000002</c:v>
                </c:pt>
                <c:pt idx="9">
                  <c:v>0.80500000000000005</c:v>
                </c:pt>
                <c:pt idx="10">
                  <c:v>0.60899999999999999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04928"/>
        <c:axId val="197411584"/>
      </c:lineChart>
      <c:catAx>
        <c:axId val="197404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11584"/>
        <c:crosses val="autoZero"/>
        <c:auto val="1"/>
        <c:lblAlgn val="ctr"/>
        <c:lblOffset val="100"/>
        <c:tickMarkSkip val="1"/>
        <c:noMultiLvlLbl val="0"/>
      </c:catAx>
      <c:valAx>
        <c:axId val="19741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0492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khal'!$B$67:$B$96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khal'!$C$67:$C$96</c:f>
              <c:numCache>
                <c:formatCode>0.000</c:formatCode>
                <c:ptCount val="30"/>
                <c:pt idx="0">
                  <c:v>0.69299999999999995</c:v>
                </c:pt>
                <c:pt idx="1">
                  <c:v>0.68400000000000005</c:v>
                </c:pt>
                <c:pt idx="2">
                  <c:v>0.67200000000000004</c:v>
                </c:pt>
                <c:pt idx="3">
                  <c:v>9.8000000000000004E-2</c:v>
                </c:pt>
                <c:pt idx="4">
                  <c:v>-0.19600000000000001</c:v>
                </c:pt>
                <c:pt idx="5">
                  <c:v>-0.38700000000000001</c:v>
                </c:pt>
                <c:pt idx="6">
                  <c:v>-0.4698</c:v>
                </c:pt>
                <c:pt idx="7">
                  <c:v>-0.59799999999999998</c:v>
                </c:pt>
                <c:pt idx="8">
                  <c:v>-0.497</c:v>
                </c:pt>
                <c:pt idx="9">
                  <c:v>-0.38200000000000001</c:v>
                </c:pt>
                <c:pt idx="10">
                  <c:v>-0.20200000000000001</c:v>
                </c:pt>
                <c:pt idx="11">
                  <c:v>9.9000000000000005E-2</c:v>
                </c:pt>
                <c:pt idx="12">
                  <c:v>0.77300000000000002</c:v>
                </c:pt>
                <c:pt idx="13">
                  <c:v>0.78500000000000003</c:v>
                </c:pt>
                <c:pt idx="14">
                  <c:v>0.79800000000000004</c:v>
                </c:pt>
                <c:pt idx="15">
                  <c:v>0.80400000000000005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khal'!$I$67:$I$96</c:f>
              <c:numCache>
                <c:formatCode>0.00</c:formatCode>
                <c:ptCount val="30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15.706</c:v>
                </c:pt>
                <c:pt idx="12">
                  <c:v>18.206</c:v>
                </c:pt>
                <c:pt idx="13">
                  <c:v>20.706</c:v>
                </c:pt>
                <c:pt idx="14">
                  <c:v>23.180999999999997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38</c:v>
                </c:pt>
                <c:pt idx="20">
                  <c:v>43</c:v>
                </c:pt>
              </c:numCache>
            </c:numRef>
          </c:xVal>
          <c:yVal>
            <c:numRef>
              <c:f>'Dhulorujir khal'!$J$67:$J$96</c:f>
              <c:numCache>
                <c:formatCode>0.00</c:formatCode>
                <c:ptCount val="30"/>
                <c:pt idx="6" formatCode="0.000">
                  <c:v>0.69299999999999995</c:v>
                </c:pt>
                <c:pt idx="7" formatCode="0.000">
                  <c:v>0.68400000000000005</c:v>
                </c:pt>
                <c:pt idx="8" formatCode="0.000">
                  <c:v>0.67200000000000004</c:v>
                </c:pt>
                <c:pt idx="9" formatCode="0.000">
                  <c:v>9.8000000000000004E-2</c:v>
                </c:pt>
                <c:pt idx="10" formatCode="0.000">
                  <c:v>-0.19600000000000001</c:v>
                </c:pt>
                <c:pt idx="11" formatCode="0.000">
                  <c:v>-2</c:v>
                </c:pt>
                <c:pt idx="12" formatCode="0.000">
                  <c:v>-2</c:v>
                </c:pt>
                <c:pt idx="13" formatCode="0.000">
                  <c:v>-2</c:v>
                </c:pt>
                <c:pt idx="14" formatCode="0.000">
                  <c:v>-0.35</c:v>
                </c:pt>
                <c:pt idx="15" formatCode="0.000">
                  <c:v>-0.20200000000000001</c:v>
                </c:pt>
                <c:pt idx="16" formatCode="0.000">
                  <c:v>9.9000000000000005E-2</c:v>
                </c:pt>
                <c:pt idx="17" formatCode="0.000">
                  <c:v>0.77300000000000002</c:v>
                </c:pt>
                <c:pt idx="18" formatCode="0.000">
                  <c:v>0.78500000000000003</c:v>
                </c:pt>
                <c:pt idx="19" formatCode="0.000">
                  <c:v>0.79800000000000004</c:v>
                </c:pt>
                <c:pt idx="20" formatCode="0.000">
                  <c:v>0.80400000000000005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9328"/>
        <c:axId val="205149312"/>
      </c:scatterChart>
      <c:valAx>
        <c:axId val="205139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49312"/>
        <c:crosses val="autoZero"/>
        <c:crossBetween val="midCat"/>
      </c:valAx>
      <c:valAx>
        <c:axId val="20514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39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khal'!$B$102:$B$129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'Dhulorujir khal'!$C$102:$C$129</c:f>
              <c:numCache>
                <c:formatCode>0.000</c:formatCode>
                <c:ptCount val="28"/>
                <c:pt idx="0">
                  <c:v>-0.52500000000000002</c:v>
                </c:pt>
                <c:pt idx="1">
                  <c:v>6.7000000000000004E-2</c:v>
                </c:pt>
                <c:pt idx="2">
                  <c:v>1.8640000000000001</c:v>
                </c:pt>
                <c:pt idx="3">
                  <c:v>1.853</c:v>
                </c:pt>
                <c:pt idx="4">
                  <c:v>0.84099999999999997</c:v>
                </c:pt>
                <c:pt idx="5">
                  <c:v>0.17199999999999999</c:v>
                </c:pt>
                <c:pt idx="6">
                  <c:v>-0.33500000000000002</c:v>
                </c:pt>
                <c:pt idx="7">
                  <c:v>-0.64700000000000002</c:v>
                </c:pt>
                <c:pt idx="8">
                  <c:v>-0.749</c:v>
                </c:pt>
                <c:pt idx="9">
                  <c:v>-0.64800000000000002</c:v>
                </c:pt>
                <c:pt idx="10">
                  <c:v>-0.34799999999999998</c:v>
                </c:pt>
                <c:pt idx="11">
                  <c:v>-2.7E-2</c:v>
                </c:pt>
                <c:pt idx="12">
                  <c:v>0.46600000000000003</c:v>
                </c:pt>
                <c:pt idx="13">
                  <c:v>0.95199999999999996</c:v>
                </c:pt>
                <c:pt idx="14">
                  <c:v>0.94</c:v>
                </c:pt>
                <c:pt idx="15">
                  <c:v>0.93100000000000005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khal'!$I$102:$I$129</c:f>
              <c:numCache>
                <c:formatCode>0.00</c:formatCode>
                <c:ptCount val="28"/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12.257999999999999</c:v>
                </c:pt>
                <c:pt idx="13">
                  <c:v>14.757999999999999</c:v>
                </c:pt>
                <c:pt idx="14">
                  <c:v>17.257999999999999</c:v>
                </c:pt>
                <c:pt idx="15">
                  <c:v>20.107999999999997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'Dhulorujir khal'!$J$102:$J$129</c:f>
              <c:numCache>
                <c:formatCode>0.00</c:formatCode>
                <c:ptCount val="28"/>
                <c:pt idx="6" formatCode="0.000">
                  <c:v>-0.52500000000000002</c:v>
                </c:pt>
                <c:pt idx="7" formatCode="0.000">
                  <c:v>6.7000000000000004E-2</c:v>
                </c:pt>
                <c:pt idx="8" formatCode="0.000">
                  <c:v>1.8640000000000001</c:v>
                </c:pt>
                <c:pt idx="9" formatCode="0.000">
                  <c:v>1.853</c:v>
                </c:pt>
                <c:pt idx="10" formatCode="0.000">
                  <c:v>0.84099999999999997</c:v>
                </c:pt>
                <c:pt idx="11" formatCode="0.000">
                  <c:v>0.17199999999999999</c:v>
                </c:pt>
                <c:pt idx="12" formatCode="0.000">
                  <c:v>-2</c:v>
                </c:pt>
                <c:pt idx="13" formatCode="0.000">
                  <c:v>-2</c:v>
                </c:pt>
                <c:pt idx="14" formatCode="0.000">
                  <c:v>-2</c:v>
                </c:pt>
                <c:pt idx="15" formatCode="0.000">
                  <c:v>-0.1</c:v>
                </c:pt>
                <c:pt idx="16" formatCode="0.000">
                  <c:v>-2.7E-2</c:v>
                </c:pt>
                <c:pt idx="17" formatCode="0.000">
                  <c:v>0.46600000000000003</c:v>
                </c:pt>
                <c:pt idx="18" formatCode="0.000">
                  <c:v>0.95199999999999996</c:v>
                </c:pt>
                <c:pt idx="19" formatCode="0.000">
                  <c:v>0.94</c:v>
                </c:pt>
                <c:pt idx="20" formatCode="0.000">
                  <c:v>0.93100000000000005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2848"/>
        <c:axId val="205184384"/>
      </c:scatterChart>
      <c:valAx>
        <c:axId val="205182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84384"/>
        <c:crosses val="autoZero"/>
        <c:crossBetween val="midCat"/>
      </c:valAx>
      <c:valAx>
        <c:axId val="20518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82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khal'!$B$135:$B$156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'Dhulorujir khal'!$C$135:$C$156</c:f>
              <c:numCache>
                <c:formatCode>0.000</c:formatCode>
                <c:ptCount val="22"/>
                <c:pt idx="0">
                  <c:v>0.872</c:v>
                </c:pt>
                <c:pt idx="1">
                  <c:v>0.86499999999999999</c:v>
                </c:pt>
                <c:pt idx="2">
                  <c:v>0.85299999999999998</c:v>
                </c:pt>
                <c:pt idx="3">
                  <c:v>0.17</c:v>
                </c:pt>
                <c:pt idx="4">
                  <c:v>-0.23699999999999999</c:v>
                </c:pt>
                <c:pt idx="5">
                  <c:v>-0.33300000000000002</c:v>
                </c:pt>
                <c:pt idx="6">
                  <c:v>-0.22800000000000001</c:v>
                </c:pt>
                <c:pt idx="7">
                  <c:v>0.16600000000000001</c:v>
                </c:pt>
                <c:pt idx="8">
                  <c:v>0.97699999999999998</c:v>
                </c:pt>
                <c:pt idx="9">
                  <c:v>0.96499999999999997</c:v>
                </c:pt>
                <c:pt idx="10">
                  <c:v>0.98299999999999998</c:v>
                </c:pt>
                <c:pt idx="11">
                  <c:v>0.99199999999999999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khal'!$I$136:$I$157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14.75</c:v>
                </c:pt>
                <c:pt idx="4">
                  <c:v>17.25</c:v>
                </c:pt>
                <c:pt idx="5">
                  <c:v>19.75</c:v>
                </c:pt>
                <c:pt idx="6">
                  <c:v>24.215499999999999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'Dhulorujir khal'!$J$136:$J$157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0.85299999999999998</c:v>
                </c:pt>
                <c:pt idx="2">
                  <c:v>0.5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0.97699999999999998</c:v>
                </c:pt>
                <c:pt idx="7">
                  <c:v>0.96499999999999997</c:v>
                </c:pt>
                <c:pt idx="8">
                  <c:v>0.98299999999999998</c:v>
                </c:pt>
                <c:pt idx="9">
                  <c:v>0.99199999999999999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9904"/>
        <c:axId val="205741440"/>
      </c:scatterChart>
      <c:valAx>
        <c:axId val="205739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41440"/>
        <c:crosses val="autoZero"/>
        <c:crossBetween val="midCat"/>
      </c:valAx>
      <c:valAx>
        <c:axId val="20574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39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khal'!$B$161:$B$182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'Dhulorujir khal'!$C$161:$C$182</c:f>
              <c:numCache>
                <c:formatCode>0.000</c:formatCode>
                <c:ptCount val="22"/>
                <c:pt idx="0">
                  <c:v>0.91900000000000004</c:v>
                </c:pt>
                <c:pt idx="1">
                  <c:v>0.91400000000000003</c:v>
                </c:pt>
                <c:pt idx="2">
                  <c:v>0.90500000000000003</c:v>
                </c:pt>
                <c:pt idx="3">
                  <c:v>0.27900000000000003</c:v>
                </c:pt>
                <c:pt idx="4">
                  <c:v>-0.115</c:v>
                </c:pt>
                <c:pt idx="5">
                  <c:v>-0.42199999999999999</c:v>
                </c:pt>
                <c:pt idx="6">
                  <c:v>-0.53400000000000003</c:v>
                </c:pt>
                <c:pt idx="7">
                  <c:v>-0.43099999999999999</c:v>
                </c:pt>
                <c:pt idx="8">
                  <c:v>-0.122</c:v>
                </c:pt>
                <c:pt idx="9">
                  <c:v>0.25800000000000001</c:v>
                </c:pt>
                <c:pt idx="10">
                  <c:v>1.08</c:v>
                </c:pt>
                <c:pt idx="11">
                  <c:v>1.069</c:v>
                </c:pt>
                <c:pt idx="12">
                  <c:v>1.0640000000000001</c:v>
                </c:pt>
                <c:pt idx="13">
                  <c:v>1.056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khal'!$I$161:$I$182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15.4185</c:v>
                </c:pt>
                <c:pt idx="9">
                  <c:v>17.918500000000002</c:v>
                </c:pt>
                <c:pt idx="10">
                  <c:v>20.418500000000002</c:v>
                </c:pt>
                <c:pt idx="11">
                  <c:v>23.718500000000002</c:v>
                </c:pt>
                <c:pt idx="12">
                  <c:v>24</c:v>
                </c:pt>
                <c:pt idx="13">
                  <c:v>26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'Dhulorujir khal'!$J$161:$J$182</c:f>
              <c:numCache>
                <c:formatCode>0.00</c:formatCode>
                <c:ptCount val="22"/>
                <c:pt idx="4" formatCode="0.000">
                  <c:v>0.91900000000000004</c:v>
                </c:pt>
                <c:pt idx="5" formatCode="0.000">
                  <c:v>0.91400000000000003</c:v>
                </c:pt>
                <c:pt idx="6" formatCode="0.000">
                  <c:v>0.90500000000000003</c:v>
                </c:pt>
                <c:pt idx="7" formatCode="0.000">
                  <c:v>0.27900000000000003</c:v>
                </c:pt>
                <c:pt idx="8" formatCode="0.000">
                  <c:v>-2</c:v>
                </c:pt>
                <c:pt idx="9" formatCode="0.000">
                  <c:v>-2</c:v>
                </c:pt>
                <c:pt idx="10" formatCode="0.000">
                  <c:v>-2</c:v>
                </c:pt>
                <c:pt idx="11" formatCode="0.000">
                  <c:v>0.2</c:v>
                </c:pt>
                <c:pt idx="12" formatCode="0.000">
                  <c:v>0.25800000000000001</c:v>
                </c:pt>
                <c:pt idx="13" formatCode="0.000">
                  <c:v>1.08</c:v>
                </c:pt>
                <c:pt idx="14" formatCode="0.000">
                  <c:v>1.069</c:v>
                </c:pt>
                <c:pt idx="15" formatCode="0.000">
                  <c:v>1.0640000000000001</c:v>
                </c:pt>
                <c:pt idx="16" formatCode="0.000">
                  <c:v>1.056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3424"/>
        <c:axId val="205784960"/>
      </c:scatterChart>
      <c:valAx>
        <c:axId val="205783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84960"/>
        <c:crosses val="autoZero"/>
        <c:crossBetween val="midCat"/>
      </c:valAx>
      <c:valAx>
        <c:axId val="20578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83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khal'!$B$187:$B$208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'Dhulorujir khal'!$C$187:$C$208</c:f>
              <c:numCache>
                <c:formatCode>0.000</c:formatCode>
                <c:ptCount val="22"/>
                <c:pt idx="0">
                  <c:v>0.88500000000000001</c:v>
                </c:pt>
                <c:pt idx="1">
                  <c:v>0.879</c:v>
                </c:pt>
                <c:pt idx="2">
                  <c:v>0.874</c:v>
                </c:pt>
                <c:pt idx="3">
                  <c:v>0.16900000000000001</c:v>
                </c:pt>
                <c:pt idx="4">
                  <c:v>-0.32200000000000001</c:v>
                </c:pt>
                <c:pt idx="5">
                  <c:v>-0.622</c:v>
                </c:pt>
                <c:pt idx="6">
                  <c:v>-0.72599999999999998</c:v>
                </c:pt>
                <c:pt idx="7">
                  <c:v>-0.621</c:v>
                </c:pt>
                <c:pt idx="8">
                  <c:v>-0.31</c:v>
                </c:pt>
                <c:pt idx="9">
                  <c:v>0.153</c:v>
                </c:pt>
                <c:pt idx="10">
                  <c:v>1.8740000000000001</c:v>
                </c:pt>
                <c:pt idx="11">
                  <c:v>1.865</c:v>
                </c:pt>
                <c:pt idx="12">
                  <c:v>0.47399999999999998</c:v>
                </c:pt>
                <c:pt idx="13">
                  <c:v>-0.34599999999999997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khal'!$I$188:$I$209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11.5</c:v>
                </c:pt>
                <c:pt idx="4">
                  <c:v>14.5</c:v>
                </c:pt>
                <c:pt idx="5">
                  <c:v>17</c:v>
                </c:pt>
                <c:pt idx="6">
                  <c:v>19.5</c:v>
                </c:pt>
                <c:pt idx="7">
                  <c:v>22.574999999999999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'Dhulorujir khal'!$J$188:$J$209</c:f>
              <c:numCache>
                <c:formatCode>0.000</c:formatCode>
                <c:ptCount val="22"/>
                <c:pt idx="0">
                  <c:v>0.879</c:v>
                </c:pt>
                <c:pt idx="1">
                  <c:v>0.874</c:v>
                </c:pt>
                <c:pt idx="2">
                  <c:v>0.16900000000000001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0.05</c:v>
                </c:pt>
                <c:pt idx="8">
                  <c:v>0.153</c:v>
                </c:pt>
                <c:pt idx="9">
                  <c:v>1.8740000000000001</c:v>
                </c:pt>
                <c:pt idx="10">
                  <c:v>1.865</c:v>
                </c:pt>
                <c:pt idx="11">
                  <c:v>0.47399999999999998</c:v>
                </c:pt>
                <c:pt idx="12">
                  <c:v>-0.34599999999999997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6208"/>
        <c:axId val="205812096"/>
      </c:scatterChart>
      <c:valAx>
        <c:axId val="205806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12096"/>
        <c:crosses val="autoZero"/>
        <c:crossBetween val="midCat"/>
      </c:valAx>
      <c:valAx>
        <c:axId val="20581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06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khal'!$B$213:$B$234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'Dhulorujir khal'!$C$213:$C$234</c:f>
              <c:numCache>
                <c:formatCode>0.000</c:formatCode>
                <c:ptCount val="22"/>
                <c:pt idx="0">
                  <c:v>0.627</c:v>
                </c:pt>
                <c:pt idx="1">
                  <c:v>0.621</c:v>
                </c:pt>
                <c:pt idx="2">
                  <c:v>0.60799999999999998</c:v>
                </c:pt>
                <c:pt idx="3">
                  <c:v>-0.18</c:v>
                </c:pt>
                <c:pt idx="4">
                  <c:v>-0.56799999999999995</c:v>
                </c:pt>
                <c:pt idx="5">
                  <c:v>-0.77100000000000002</c:v>
                </c:pt>
                <c:pt idx="6">
                  <c:v>-0.873</c:v>
                </c:pt>
                <c:pt idx="7">
                  <c:v>-0.76800000000000002</c:v>
                </c:pt>
                <c:pt idx="8">
                  <c:v>-0.56200000000000006</c:v>
                </c:pt>
                <c:pt idx="9">
                  <c:v>0.23200000000000001</c:v>
                </c:pt>
                <c:pt idx="10">
                  <c:v>1.62</c:v>
                </c:pt>
                <c:pt idx="11">
                  <c:v>1.611</c:v>
                </c:pt>
                <c:pt idx="12">
                  <c:v>0.60740000000000005</c:v>
                </c:pt>
                <c:pt idx="13">
                  <c:v>-7.0999999999999994E-2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khal'!$I$213:$I$234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13.73</c:v>
                </c:pt>
                <c:pt idx="11">
                  <c:v>16.23</c:v>
                </c:pt>
                <c:pt idx="12">
                  <c:v>18.73</c:v>
                </c:pt>
                <c:pt idx="13">
                  <c:v>20.755000000000003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'Dhulorujir khal'!$J$213:$J$234</c:f>
              <c:numCache>
                <c:formatCode>0.00</c:formatCode>
                <c:ptCount val="22"/>
                <c:pt idx="6" formatCode="0.000">
                  <c:v>0.627</c:v>
                </c:pt>
                <c:pt idx="7" formatCode="0.000">
                  <c:v>0.621</c:v>
                </c:pt>
                <c:pt idx="8" formatCode="0.000">
                  <c:v>0.60799999999999998</c:v>
                </c:pt>
                <c:pt idx="9" formatCode="0.000">
                  <c:v>-0.18</c:v>
                </c:pt>
                <c:pt idx="10" formatCode="0.000">
                  <c:v>-2</c:v>
                </c:pt>
                <c:pt idx="11" formatCode="0.000">
                  <c:v>-2</c:v>
                </c:pt>
                <c:pt idx="12" formatCode="0.000">
                  <c:v>-2</c:v>
                </c:pt>
                <c:pt idx="13" formatCode="0.000">
                  <c:v>-0.65</c:v>
                </c:pt>
                <c:pt idx="14" formatCode="0.000">
                  <c:v>-0.56200000000000006</c:v>
                </c:pt>
                <c:pt idx="15" formatCode="0.000">
                  <c:v>0.23200000000000001</c:v>
                </c:pt>
                <c:pt idx="16" formatCode="0.000">
                  <c:v>1.62</c:v>
                </c:pt>
                <c:pt idx="17" formatCode="0.000">
                  <c:v>1.611</c:v>
                </c:pt>
                <c:pt idx="18" formatCode="0.000">
                  <c:v>0.60740000000000005</c:v>
                </c:pt>
                <c:pt idx="19" formatCode="0.000">
                  <c:v>-7.0999999999999994E-2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45632"/>
        <c:axId val="205847168"/>
      </c:scatterChart>
      <c:valAx>
        <c:axId val="205845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47168"/>
        <c:crosses val="autoZero"/>
        <c:crossBetween val="midCat"/>
      </c:valAx>
      <c:valAx>
        <c:axId val="20584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4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khal'!$B$241:$B$262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'Dhulorujir khal'!$C$241:$C$262</c:f>
              <c:numCache>
                <c:formatCode>0.000</c:formatCode>
                <c:ptCount val="22"/>
                <c:pt idx="0">
                  <c:v>0.66800000000000004</c:v>
                </c:pt>
                <c:pt idx="1">
                  <c:v>0.68</c:v>
                </c:pt>
                <c:pt idx="2">
                  <c:v>0.68500000000000005</c:v>
                </c:pt>
                <c:pt idx="3">
                  <c:v>-0.38</c:v>
                </c:pt>
                <c:pt idx="4">
                  <c:v>-0.56999999999999995</c:v>
                </c:pt>
                <c:pt idx="5">
                  <c:v>-0.70199999999999996</c:v>
                </c:pt>
                <c:pt idx="6">
                  <c:v>-0.80300000000000005</c:v>
                </c:pt>
                <c:pt idx="7">
                  <c:v>-0.69699999999999995</c:v>
                </c:pt>
                <c:pt idx="8">
                  <c:v>-0.56299999999999994</c:v>
                </c:pt>
                <c:pt idx="9">
                  <c:v>-7.4999999999999997E-2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0.92500000000000004</c:v>
                </c:pt>
                <c:pt idx="13">
                  <c:v>0.93700000000000006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khal'!$I$241:$I$262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8.6999999999999993</c:v>
                </c:pt>
                <c:pt idx="10">
                  <c:v>12.727499999999999</c:v>
                </c:pt>
                <c:pt idx="11">
                  <c:v>15.227499999999999</c:v>
                </c:pt>
                <c:pt idx="12">
                  <c:v>17.727499999999999</c:v>
                </c:pt>
                <c:pt idx="13">
                  <c:v>19.752499999999998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'Dhulorujir khal'!$J$241:$J$262</c:f>
              <c:numCache>
                <c:formatCode>0.00</c:formatCode>
                <c:ptCount val="22"/>
                <c:pt idx="7" formatCode="0.000">
                  <c:v>0.66800000000000004</c:v>
                </c:pt>
                <c:pt idx="8" formatCode="0.000">
                  <c:v>0.68</c:v>
                </c:pt>
                <c:pt idx="9" formatCode="0.000">
                  <c:v>0.68500000000000005</c:v>
                </c:pt>
                <c:pt idx="10" formatCode="0.000">
                  <c:v>-2</c:v>
                </c:pt>
                <c:pt idx="11" formatCode="0.000">
                  <c:v>-2</c:v>
                </c:pt>
                <c:pt idx="12" formatCode="0.000">
                  <c:v>-2</c:v>
                </c:pt>
                <c:pt idx="13" formatCode="0.000">
                  <c:v>-0.65</c:v>
                </c:pt>
                <c:pt idx="14" formatCode="0.000">
                  <c:v>-0.56299999999999994</c:v>
                </c:pt>
                <c:pt idx="15" formatCode="0.000">
                  <c:v>-7.4999999999999997E-2</c:v>
                </c:pt>
                <c:pt idx="16" formatCode="0.000">
                  <c:v>0.89700000000000002</c:v>
                </c:pt>
                <c:pt idx="17" formatCode="0.000">
                  <c:v>0.92100000000000004</c:v>
                </c:pt>
                <c:pt idx="18" formatCode="0.000">
                  <c:v>0.92500000000000004</c:v>
                </c:pt>
                <c:pt idx="19" formatCode="0.000">
                  <c:v>0.93700000000000006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0704"/>
        <c:axId val="205886592"/>
      </c:scatterChart>
      <c:valAx>
        <c:axId val="205880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86592"/>
        <c:crosses val="autoZero"/>
        <c:crossBetween val="midCat"/>
      </c:valAx>
      <c:valAx>
        <c:axId val="20588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80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khal'!$B$267:$B$288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'Dhulorujir khal'!$C$267:$C$288</c:f>
              <c:numCache>
                <c:formatCode>0.000</c:formatCode>
                <c:ptCount val="22"/>
                <c:pt idx="0">
                  <c:v>0.67100000000000004</c:v>
                </c:pt>
                <c:pt idx="1">
                  <c:v>0.66600000000000004</c:v>
                </c:pt>
                <c:pt idx="2">
                  <c:v>0.66</c:v>
                </c:pt>
                <c:pt idx="3">
                  <c:v>0.217</c:v>
                </c:pt>
                <c:pt idx="4">
                  <c:v>-0.19900000000000001</c:v>
                </c:pt>
                <c:pt idx="5">
                  <c:v>-0.42799999999999999</c:v>
                </c:pt>
                <c:pt idx="6">
                  <c:v>-0.61899999999999999</c:v>
                </c:pt>
                <c:pt idx="7">
                  <c:v>-0.70199999999999996</c:v>
                </c:pt>
                <c:pt idx="8">
                  <c:v>-0.62</c:v>
                </c:pt>
                <c:pt idx="9">
                  <c:v>-0.42099999999999999</c:v>
                </c:pt>
                <c:pt idx="10">
                  <c:v>-0.19500000000000001</c:v>
                </c:pt>
                <c:pt idx="11">
                  <c:v>0.16900000000000001</c:v>
                </c:pt>
                <c:pt idx="12">
                  <c:v>0.80500000000000005</c:v>
                </c:pt>
                <c:pt idx="13">
                  <c:v>0.8</c:v>
                </c:pt>
                <c:pt idx="14">
                  <c:v>0.78700000000000003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khal'!$I$267:$I$288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9.5</c:v>
                </c:pt>
                <c:pt idx="9">
                  <c:v>13.49</c:v>
                </c:pt>
                <c:pt idx="10">
                  <c:v>15.99</c:v>
                </c:pt>
                <c:pt idx="11">
                  <c:v>18.490000000000002</c:v>
                </c:pt>
                <c:pt idx="12">
                  <c:v>22.69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'Dhulorujir khal'!$J$267:$J$288</c:f>
              <c:numCache>
                <c:formatCode>0.00</c:formatCode>
                <c:ptCount val="22"/>
                <c:pt idx="6" formatCode="0.000">
                  <c:v>0.67100000000000004</c:v>
                </c:pt>
                <c:pt idx="7" formatCode="0.000">
                  <c:v>0.66600000000000004</c:v>
                </c:pt>
                <c:pt idx="8" formatCode="0.000">
                  <c:v>0.66</c:v>
                </c:pt>
                <c:pt idx="9" formatCode="0.000">
                  <c:v>-2</c:v>
                </c:pt>
                <c:pt idx="10" formatCode="0.000">
                  <c:v>-2</c:v>
                </c:pt>
                <c:pt idx="11" formatCode="0.000">
                  <c:v>-2</c:v>
                </c:pt>
                <c:pt idx="12" formatCode="0.000">
                  <c:v>0.8</c:v>
                </c:pt>
                <c:pt idx="13" formatCode="0.000">
                  <c:v>0.80500000000000005</c:v>
                </c:pt>
                <c:pt idx="14" formatCode="0.000">
                  <c:v>0.8</c:v>
                </c:pt>
                <c:pt idx="15" formatCode="0.000">
                  <c:v>0.78700000000000003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5664"/>
        <c:axId val="205987200"/>
      </c:scatterChart>
      <c:valAx>
        <c:axId val="205985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87200"/>
        <c:crosses val="autoZero"/>
        <c:crossBetween val="midCat"/>
      </c:valAx>
      <c:valAx>
        <c:axId val="20598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85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khal'!$B$294:$B$315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'Dhulorujir khal'!$C$294:$C$315</c:f>
              <c:numCache>
                <c:formatCode>0.000</c:formatCode>
                <c:ptCount val="22"/>
                <c:pt idx="0">
                  <c:v>0.78</c:v>
                </c:pt>
                <c:pt idx="1">
                  <c:v>0.77</c:v>
                </c:pt>
                <c:pt idx="2">
                  <c:v>0.76200000000000001</c:v>
                </c:pt>
                <c:pt idx="3">
                  <c:v>0.105</c:v>
                </c:pt>
                <c:pt idx="4">
                  <c:v>-0.48899999999999999</c:v>
                </c:pt>
                <c:pt idx="5">
                  <c:v>-0.83099999999999996</c:v>
                </c:pt>
                <c:pt idx="6">
                  <c:v>-0.93300000000000005</c:v>
                </c:pt>
                <c:pt idx="7">
                  <c:v>-0.83</c:v>
                </c:pt>
                <c:pt idx="8">
                  <c:v>-0.502</c:v>
                </c:pt>
                <c:pt idx="9">
                  <c:v>-1E-3</c:v>
                </c:pt>
                <c:pt idx="10">
                  <c:v>0.60899999999999999</c:v>
                </c:pt>
                <c:pt idx="11">
                  <c:v>0.6</c:v>
                </c:pt>
                <c:pt idx="12">
                  <c:v>0.58599999999999997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khal'!$I$294:$I$315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8.5</c:v>
                </c:pt>
                <c:pt idx="9">
                  <c:v>12.643000000000001</c:v>
                </c:pt>
                <c:pt idx="10">
                  <c:v>15.143000000000001</c:v>
                </c:pt>
                <c:pt idx="11">
                  <c:v>17.643000000000001</c:v>
                </c:pt>
                <c:pt idx="12">
                  <c:v>21.542999999999999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'Dhulorujir khal'!$J$294:$J$315</c:f>
              <c:numCache>
                <c:formatCode>0.00</c:formatCode>
                <c:ptCount val="22"/>
                <c:pt idx="6" formatCode="0.000">
                  <c:v>0.78</c:v>
                </c:pt>
                <c:pt idx="7" formatCode="0.000">
                  <c:v>0.77</c:v>
                </c:pt>
                <c:pt idx="8" formatCode="0.000">
                  <c:v>0.76200000000000001</c:v>
                </c:pt>
                <c:pt idx="9" formatCode="0.000">
                  <c:v>-2</c:v>
                </c:pt>
                <c:pt idx="10" formatCode="0.000">
                  <c:v>-2</c:v>
                </c:pt>
                <c:pt idx="11" formatCode="0.000">
                  <c:v>-2</c:v>
                </c:pt>
                <c:pt idx="12" formatCode="0.000">
                  <c:v>0.6</c:v>
                </c:pt>
                <c:pt idx="13" formatCode="0.000">
                  <c:v>0.6</c:v>
                </c:pt>
                <c:pt idx="14" formatCode="0.000">
                  <c:v>0.58599999999999997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08704"/>
        <c:axId val="206010240"/>
      </c:scatterChart>
      <c:valAx>
        <c:axId val="206008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10240"/>
        <c:crosses val="autoZero"/>
        <c:crossBetween val="midCat"/>
      </c:valAx>
      <c:valAx>
        <c:axId val="20601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08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(data)'!$B$5:$B$18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'Dhulorujir khal (data)'!$C$5:$C$18</c:f>
              <c:numCache>
                <c:formatCode>0.000</c:formatCode>
                <c:ptCount val="14"/>
                <c:pt idx="0">
                  <c:v>1.097</c:v>
                </c:pt>
                <c:pt idx="1">
                  <c:v>1.0840000000000001</c:v>
                </c:pt>
                <c:pt idx="2">
                  <c:v>1.0720000000000001</c:v>
                </c:pt>
                <c:pt idx="3">
                  <c:v>-3.0000000000000001E-3</c:v>
                </c:pt>
                <c:pt idx="4">
                  <c:v>-0.70299999999999996</c:v>
                </c:pt>
                <c:pt idx="5">
                  <c:v>-1.145</c:v>
                </c:pt>
                <c:pt idx="6">
                  <c:v>-1.252</c:v>
                </c:pt>
                <c:pt idx="7">
                  <c:v>-1.1479999999999999</c:v>
                </c:pt>
                <c:pt idx="8">
                  <c:v>-0.66100000000000003</c:v>
                </c:pt>
                <c:pt idx="9">
                  <c:v>0.30199999999999999</c:v>
                </c:pt>
                <c:pt idx="10">
                  <c:v>1.2350000000000001</c:v>
                </c:pt>
                <c:pt idx="11">
                  <c:v>1.2290000000000001</c:v>
                </c:pt>
                <c:pt idx="12">
                  <c:v>1.222</c:v>
                </c:pt>
                <c:pt idx="13">
                  <c:v>1.2090000000000001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(data)'!$I$5:$I$18</c:f>
            </c:numRef>
          </c:xVal>
          <c:yVal>
            <c:numRef>
              <c:f>'Dhulorujir khal (data)'!$J$5:$J$18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4336"/>
        <c:axId val="206095872"/>
      </c:scatterChart>
      <c:valAx>
        <c:axId val="206094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5872"/>
        <c:crosses val="autoZero"/>
        <c:crossBetween val="midCat"/>
      </c:valAx>
      <c:valAx>
        <c:axId val="20609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4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xVal>
          <c:yVal>
            <c:numRef>
              <c:f>'Offtake khal'!$C$5:$C$22</c:f>
              <c:numCache>
                <c:formatCode>0.000</c:formatCode>
                <c:ptCount val="18"/>
                <c:pt idx="0">
                  <c:v>-0.93300000000000005</c:v>
                </c:pt>
                <c:pt idx="1">
                  <c:v>-0.95199999999999996</c:v>
                </c:pt>
                <c:pt idx="2">
                  <c:v>-0.96</c:v>
                </c:pt>
                <c:pt idx="3">
                  <c:v>-1.1679999999999999</c:v>
                </c:pt>
                <c:pt idx="4">
                  <c:v>-1.3520000000000001</c:v>
                </c:pt>
                <c:pt idx="5">
                  <c:v>-1.389</c:v>
                </c:pt>
                <c:pt idx="6">
                  <c:v>-1.5009999999999999</c:v>
                </c:pt>
                <c:pt idx="7">
                  <c:v>-1.6</c:v>
                </c:pt>
                <c:pt idx="8">
                  <c:v>-1.498</c:v>
                </c:pt>
                <c:pt idx="9">
                  <c:v>-1.125</c:v>
                </c:pt>
                <c:pt idx="10">
                  <c:v>-0.61299999999999999</c:v>
                </c:pt>
                <c:pt idx="11">
                  <c:v>-3.9E-2</c:v>
                </c:pt>
                <c:pt idx="12">
                  <c:v>1.0009999999999999</c:v>
                </c:pt>
                <c:pt idx="13">
                  <c:v>0.98599999999999999</c:v>
                </c:pt>
                <c:pt idx="14">
                  <c:v>0.98099999999999998</c:v>
                </c:pt>
                <c:pt idx="15">
                  <c:v>0.97499999999999998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khal'!$H$5:$H$32</c:f>
            </c:numRef>
          </c:xVal>
          <c:yVal>
            <c:numRef>
              <c:f>'Outfall khal'!$I$5:$I$32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22112"/>
        <c:axId val="197723648"/>
      </c:scatterChart>
      <c:valAx>
        <c:axId val="197722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23648"/>
        <c:crosses val="autoZero"/>
        <c:crossBetween val="midCat"/>
      </c:valAx>
      <c:valAx>
        <c:axId val="19772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22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(data)'!$B$22:$B$37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 (data)'!$C$22:$C$37</c:f>
              <c:numCache>
                <c:formatCode>0.000</c:formatCode>
                <c:ptCount val="16"/>
                <c:pt idx="0">
                  <c:v>0.755</c:v>
                </c:pt>
                <c:pt idx="1">
                  <c:v>0.748</c:v>
                </c:pt>
                <c:pt idx="2">
                  <c:v>0.73499999999999999</c:v>
                </c:pt>
                <c:pt idx="3">
                  <c:v>-3.0000000000000001E-3</c:v>
                </c:pt>
                <c:pt idx="4">
                  <c:v>-0.29099999999999998</c:v>
                </c:pt>
                <c:pt idx="5">
                  <c:v>-0.52500000000000002</c:v>
                </c:pt>
                <c:pt idx="6">
                  <c:v>-0.75</c:v>
                </c:pt>
                <c:pt idx="7">
                  <c:v>-0.85699999999999998</c:v>
                </c:pt>
                <c:pt idx="8">
                  <c:v>-0.752</c:v>
                </c:pt>
                <c:pt idx="9">
                  <c:v>-0.53400000000000003</c:v>
                </c:pt>
                <c:pt idx="10">
                  <c:v>-0.28899999999999998</c:v>
                </c:pt>
                <c:pt idx="11">
                  <c:v>0.10199999999999999</c:v>
                </c:pt>
                <c:pt idx="12">
                  <c:v>1.0089999999999999</c:v>
                </c:pt>
                <c:pt idx="13">
                  <c:v>0.98799999999999999</c:v>
                </c:pt>
                <c:pt idx="14">
                  <c:v>0.98299999999999998</c:v>
                </c:pt>
                <c:pt idx="15">
                  <c:v>0.97599999999999998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(data)'!$I$23:$I$37</c:f>
            </c:numRef>
          </c:xVal>
          <c:yVal>
            <c:numRef>
              <c:f>'Dhulorujir khal (data)'!$J$23:$J$37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6208"/>
        <c:axId val="206852096"/>
      </c:scatterChart>
      <c:valAx>
        <c:axId val="206846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52096"/>
        <c:crosses val="autoZero"/>
        <c:crossBetween val="midCat"/>
      </c:valAx>
      <c:valAx>
        <c:axId val="20685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46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(data)'!$B$41:$B$62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 (data)'!$C$41:$C$62</c:f>
              <c:numCache>
                <c:formatCode>0.000</c:formatCode>
                <c:ptCount val="22"/>
                <c:pt idx="0">
                  <c:v>0.69299999999999995</c:v>
                </c:pt>
                <c:pt idx="1">
                  <c:v>0.68400000000000005</c:v>
                </c:pt>
                <c:pt idx="2">
                  <c:v>0.67200000000000004</c:v>
                </c:pt>
                <c:pt idx="3">
                  <c:v>9.8000000000000004E-2</c:v>
                </c:pt>
                <c:pt idx="4">
                  <c:v>-0.19600000000000001</c:v>
                </c:pt>
                <c:pt idx="5">
                  <c:v>-0.38700000000000001</c:v>
                </c:pt>
                <c:pt idx="6">
                  <c:v>-0.4698</c:v>
                </c:pt>
                <c:pt idx="7">
                  <c:v>-0.59799999999999998</c:v>
                </c:pt>
                <c:pt idx="8">
                  <c:v>-0.497</c:v>
                </c:pt>
                <c:pt idx="9">
                  <c:v>-0.38200000000000001</c:v>
                </c:pt>
                <c:pt idx="10">
                  <c:v>-0.20200000000000001</c:v>
                </c:pt>
                <c:pt idx="11">
                  <c:v>9.9000000000000005E-2</c:v>
                </c:pt>
                <c:pt idx="12">
                  <c:v>0.77300000000000002</c:v>
                </c:pt>
                <c:pt idx="13">
                  <c:v>0.78500000000000003</c:v>
                </c:pt>
                <c:pt idx="14">
                  <c:v>0.79800000000000004</c:v>
                </c:pt>
                <c:pt idx="15">
                  <c:v>0.80400000000000005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(data)'!$I$41:$I$62</c:f>
            </c:numRef>
          </c:xVal>
          <c:yVal>
            <c:numRef>
              <c:f>'Dhulorujir khal (data)'!$J$41:$J$62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4112"/>
        <c:axId val="206875648"/>
      </c:scatterChart>
      <c:valAx>
        <c:axId val="206874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75648"/>
        <c:crosses val="autoZero"/>
        <c:crossBetween val="midCat"/>
      </c:valAx>
      <c:valAx>
        <c:axId val="20687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74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(data)'!$B$65:$B$80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'Dhulorujir khal (data)'!$C$65:$C$80</c:f>
              <c:numCache>
                <c:formatCode>0.000</c:formatCode>
                <c:ptCount val="16"/>
                <c:pt idx="0">
                  <c:v>-0.52500000000000002</c:v>
                </c:pt>
                <c:pt idx="1">
                  <c:v>6.7000000000000004E-2</c:v>
                </c:pt>
                <c:pt idx="2">
                  <c:v>1.8640000000000001</c:v>
                </c:pt>
                <c:pt idx="3">
                  <c:v>1.853</c:v>
                </c:pt>
                <c:pt idx="4">
                  <c:v>0.84099999999999997</c:v>
                </c:pt>
                <c:pt idx="5">
                  <c:v>0.17199999999999999</c:v>
                </c:pt>
                <c:pt idx="6">
                  <c:v>-0.33500000000000002</c:v>
                </c:pt>
                <c:pt idx="7">
                  <c:v>-0.64700000000000002</c:v>
                </c:pt>
                <c:pt idx="8">
                  <c:v>-0.749</c:v>
                </c:pt>
                <c:pt idx="9">
                  <c:v>-0.64800000000000002</c:v>
                </c:pt>
                <c:pt idx="10">
                  <c:v>-0.34799999999999998</c:v>
                </c:pt>
                <c:pt idx="11">
                  <c:v>-2.7E-2</c:v>
                </c:pt>
                <c:pt idx="12">
                  <c:v>0.46600000000000003</c:v>
                </c:pt>
                <c:pt idx="13">
                  <c:v>0.95199999999999996</c:v>
                </c:pt>
                <c:pt idx="14">
                  <c:v>0.94</c:v>
                </c:pt>
                <c:pt idx="15">
                  <c:v>0.93100000000000005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(data)'!$I$65:$I$80</c:f>
            </c:numRef>
          </c:xVal>
          <c:yVal>
            <c:numRef>
              <c:f>'Dhulorujir khal (data)'!$J$65:$J$80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7520"/>
        <c:axId val="206193408"/>
      </c:scatterChart>
      <c:valAx>
        <c:axId val="206187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93408"/>
        <c:crosses val="autoZero"/>
        <c:crossBetween val="midCat"/>
      </c:valAx>
      <c:valAx>
        <c:axId val="20619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87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(data)'!$B$83:$B$94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'Dhulorujir khal (data)'!$C$83:$C$94</c:f>
              <c:numCache>
                <c:formatCode>0.000</c:formatCode>
                <c:ptCount val="12"/>
                <c:pt idx="0">
                  <c:v>0.872</c:v>
                </c:pt>
                <c:pt idx="1">
                  <c:v>0.86499999999999999</c:v>
                </c:pt>
                <c:pt idx="2">
                  <c:v>0.85299999999999998</c:v>
                </c:pt>
                <c:pt idx="3">
                  <c:v>0.17</c:v>
                </c:pt>
                <c:pt idx="4">
                  <c:v>-0.23699999999999999</c:v>
                </c:pt>
                <c:pt idx="5">
                  <c:v>-0.33300000000000002</c:v>
                </c:pt>
                <c:pt idx="6">
                  <c:v>-0.22800000000000001</c:v>
                </c:pt>
                <c:pt idx="7">
                  <c:v>0.16600000000000001</c:v>
                </c:pt>
                <c:pt idx="8">
                  <c:v>0.97699999999999998</c:v>
                </c:pt>
                <c:pt idx="9">
                  <c:v>0.96499999999999997</c:v>
                </c:pt>
                <c:pt idx="10">
                  <c:v>0.98299999999999998</c:v>
                </c:pt>
                <c:pt idx="11">
                  <c:v>0.99199999999999999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(data)'!$I$84:$I$94</c:f>
            </c:numRef>
          </c:xVal>
          <c:yVal>
            <c:numRef>
              <c:f>'Dhulorujir khal (data)'!$J$84:$J$94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9232"/>
        <c:axId val="206240768"/>
      </c:scatterChart>
      <c:valAx>
        <c:axId val="206239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40768"/>
        <c:crosses val="autoZero"/>
        <c:crossBetween val="midCat"/>
      </c:valAx>
      <c:valAx>
        <c:axId val="20624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39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(data)'!$B$97:$B$110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'Dhulorujir khal (data)'!$C$97:$C$110</c:f>
              <c:numCache>
                <c:formatCode>0.000</c:formatCode>
                <c:ptCount val="14"/>
                <c:pt idx="0">
                  <c:v>0.91900000000000004</c:v>
                </c:pt>
                <c:pt idx="1">
                  <c:v>0.91400000000000003</c:v>
                </c:pt>
                <c:pt idx="2">
                  <c:v>0.90500000000000003</c:v>
                </c:pt>
                <c:pt idx="3">
                  <c:v>0.27900000000000003</c:v>
                </c:pt>
                <c:pt idx="4">
                  <c:v>-0.115</c:v>
                </c:pt>
                <c:pt idx="5">
                  <c:v>-0.42199999999999999</c:v>
                </c:pt>
                <c:pt idx="6">
                  <c:v>-0.53400000000000003</c:v>
                </c:pt>
                <c:pt idx="7">
                  <c:v>-0.43099999999999999</c:v>
                </c:pt>
                <c:pt idx="8">
                  <c:v>-0.122</c:v>
                </c:pt>
                <c:pt idx="9">
                  <c:v>0.25800000000000001</c:v>
                </c:pt>
                <c:pt idx="10">
                  <c:v>1.08</c:v>
                </c:pt>
                <c:pt idx="11">
                  <c:v>1.069</c:v>
                </c:pt>
                <c:pt idx="12">
                  <c:v>1.0640000000000001</c:v>
                </c:pt>
                <c:pt idx="13">
                  <c:v>1.056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(data)'!$I$97:$I$110</c:f>
            </c:numRef>
          </c:xVal>
          <c:yVal>
            <c:numRef>
              <c:f>'Dhulorujir khal (data)'!$J$97:$J$110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4016"/>
        <c:axId val="206935552"/>
      </c:scatterChart>
      <c:valAx>
        <c:axId val="206934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35552"/>
        <c:crosses val="autoZero"/>
        <c:crossBetween val="midCat"/>
      </c:valAx>
      <c:valAx>
        <c:axId val="20693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34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(data)'!$B$113:$B$127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'Dhulorujir khal (data)'!$C$113:$C$127</c:f>
              <c:numCache>
                <c:formatCode>0.000</c:formatCode>
                <c:ptCount val="15"/>
                <c:pt idx="0">
                  <c:v>0.88500000000000001</c:v>
                </c:pt>
                <c:pt idx="1">
                  <c:v>0.879</c:v>
                </c:pt>
                <c:pt idx="2">
                  <c:v>0.874</c:v>
                </c:pt>
                <c:pt idx="3">
                  <c:v>0.16900000000000001</c:v>
                </c:pt>
                <c:pt idx="4">
                  <c:v>-0.32200000000000001</c:v>
                </c:pt>
                <c:pt idx="5">
                  <c:v>-0.622</c:v>
                </c:pt>
                <c:pt idx="6">
                  <c:v>-0.72599999999999998</c:v>
                </c:pt>
                <c:pt idx="7">
                  <c:v>-0.621</c:v>
                </c:pt>
                <c:pt idx="8">
                  <c:v>-0.31</c:v>
                </c:pt>
                <c:pt idx="9">
                  <c:v>0.153</c:v>
                </c:pt>
                <c:pt idx="10">
                  <c:v>1.8740000000000001</c:v>
                </c:pt>
                <c:pt idx="11">
                  <c:v>1.865</c:v>
                </c:pt>
                <c:pt idx="12">
                  <c:v>0.47399999999999998</c:v>
                </c:pt>
                <c:pt idx="13">
                  <c:v>-0.34599999999999997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(data)'!$I$114:$I$127</c:f>
            </c:numRef>
          </c:xVal>
          <c:yVal>
            <c:numRef>
              <c:f>'Dhulorujir khal (data)'!$J$114:$J$127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6800"/>
        <c:axId val="206958592"/>
      </c:scatterChart>
      <c:valAx>
        <c:axId val="206956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58592"/>
        <c:crosses val="autoZero"/>
        <c:crossBetween val="midCat"/>
      </c:valAx>
      <c:valAx>
        <c:axId val="20695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56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(data)'!$B$129:$B$143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'Dhulorujir khal (data)'!$C$129:$C$143</c:f>
              <c:numCache>
                <c:formatCode>0.000</c:formatCode>
                <c:ptCount val="15"/>
                <c:pt idx="0">
                  <c:v>0.627</c:v>
                </c:pt>
                <c:pt idx="1">
                  <c:v>0.621</c:v>
                </c:pt>
                <c:pt idx="2">
                  <c:v>0.60799999999999998</c:v>
                </c:pt>
                <c:pt idx="3">
                  <c:v>-0.18</c:v>
                </c:pt>
                <c:pt idx="4">
                  <c:v>-0.56799999999999995</c:v>
                </c:pt>
                <c:pt idx="5">
                  <c:v>-0.77100000000000002</c:v>
                </c:pt>
                <c:pt idx="6">
                  <c:v>-0.873</c:v>
                </c:pt>
                <c:pt idx="7">
                  <c:v>-0.76800000000000002</c:v>
                </c:pt>
                <c:pt idx="8">
                  <c:v>-0.56200000000000006</c:v>
                </c:pt>
                <c:pt idx="9">
                  <c:v>0.23200000000000001</c:v>
                </c:pt>
                <c:pt idx="10">
                  <c:v>1.62</c:v>
                </c:pt>
                <c:pt idx="11">
                  <c:v>1.611</c:v>
                </c:pt>
                <c:pt idx="12">
                  <c:v>0.60740000000000005</c:v>
                </c:pt>
                <c:pt idx="13">
                  <c:v>-7.0999999999999994E-2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(data)'!$I$129:$I$143</c:f>
            </c:numRef>
          </c:xVal>
          <c:yVal>
            <c:numRef>
              <c:f>'Dhulorujir khal (data)'!$J$129:$J$143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2640"/>
        <c:axId val="206674176"/>
      </c:scatterChart>
      <c:valAx>
        <c:axId val="206672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74176"/>
        <c:crosses val="autoZero"/>
        <c:crossBetween val="midCat"/>
      </c:valAx>
      <c:valAx>
        <c:axId val="20667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72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(data)'!$B$146:$B$160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'Dhulorujir khal (data)'!$C$146:$C$160</c:f>
              <c:numCache>
                <c:formatCode>0.000</c:formatCode>
                <c:ptCount val="15"/>
                <c:pt idx="0">
                  <c:v>0.66800000000000004</c:v>
                </c:pt>
                <c:pt idx="1">
                  <c:v>0.68</c:v>
                </c:pt>
                <c:pt idx="2">
                  <c:v>0.68500000000000005</c:v>
                </c:pt>
                <c:pt idx="3">
                  <c:v>-0.38</c:v>
                </c:pt>
                <c:pt idx="4">
                  <c:v>-0.56999999999999995</c:v>
                </c:pt>
                <c:pt idx="5">
                  <c:v>-0.70199999999999996</c:v>
                </c:pt>
                <c:pt idx="6">
                  <c:v>-0.80300000000000005</c:v>
                </c:pt>
                <c:pt idx="7">
                  <c:v>-0.69699999999999995</c:v>
                </c:pt>
                <c:pt idx="8">
                  <c:v>-0.56299999999999994</c:v>
                </c:pt>
                <c:pt idx="9">
                  <c:v>-7.4999999999999997E-2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0.92500000000000004</c:v>
                </c:pt>
                <c:pt idx="13">
                  <c:v>0.93700000000000006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(data)'!$I$146:$I$160</c:f>
            </c:numRef>
          </c:xVal>
          <c:yVal>
            <c:numRef>
              <c:f>'Dhulorujir khal (data)'!$J$146:$J$160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5424"/>
        <c:axId val="206770944"/>
      </c:scatterChart>
      <c:valAx>
        <c:axId val="206695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70944"/>
        <c:crosses val="autoZero"/>
        <c:crossBetween val="midCat"/>
      </c:valAx>
      <c:valAx>
        <c:axId val="20677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95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(data)'!$B$162:$B$176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'Dhulorujir khal (data)'!$C$162:$C$176</c:f>
              <c:numCache>
                <c:formatCode>0.000</c:formatCode>
                <c:ptCount val="15"/>
                <c:pt idx="0">
                  <c:v>0.67100000000000004</c:v>
                </c:pt>
                <c:pt idx="1">
                  <c:v>0.66600000000000004</c:v>
                </c:pt>
                <c:pt idx="2">
                  <c:v>0.66</c:v>
                </c:pt>
                <c:pt idx="3">
                  <c:v>0.217</c:v>
                </c:pt>
                <c:pt idx="4">
                  <c:v>-0.19900000000000001</c:v>
                </c:pt>
                <c:pt idx="5">
                  <c:v>-0.42799999999999999</c:v>
                </c:pt>
                <c:pt idx="6">
                  <c:v>-0.61899999999999999</c:v>
                </c:pt>
                <c:pt idx="7">
                  <c:v>-0.70199999999999996</c:v>
                </c:pt>
                <c:pt idx="8">
                  <c:v>-0.62</c:v>
                </c:pt>
                <c:pt idx="9">
                  <c:v>-0.42099999999999999</c:v>
                </c:pt>
                <c:pt idx="10">
                  <c:v>-0.19500000000000001</c:v>
                </c:pt>
                <c:pt idx="11">
                  <c:v>0.16900000000000001</c:v>
                </c:pt>
                <c:pt idx="12">
                  <c:v>0.80500000000000005</c:v>
                </c:pt>
                <c:pt idx="13">
                  <c:v>0.8</c:v>
                </c:pt>
                <c:pt idx="14">
                  <c:v>0.78700000000000003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(data)'!$I$162:$I$176</c:f>
            </c:numRef>
          </c:xVal>
          <c:yVal>
            <c:numRef>
              <c:f>'Dhulorujir khal (data)'!$J$162:$J$176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2672"/>
        <c:axId val="206814208"/>
      </c:scatterChart>
      <c:valAx>
        <c:axId val="206812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14208"/>
        <c:crosses val="autoZero"/>
        <c:crossBetween val="midCat"/>
      </c:valAx>
      <c:valAx>
        <c:axId val="20681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12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(data)'!$B$179:$B$200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'Dhulorujir khal (data)'!$C$179:$C$200</c:f>
              <c:numCache>
                <c:formatCode>0.000</c:formatCode>
                <c:ptCount val="22"/>
                <c:pt idx="0">
                  <c:v>0.78</c:v>
                </c:pt>
                <c:pt idx="1">
                  <c:v>0.77</c:v>
                </c:pt>
                <c:pt idx="2">
                  <c:v>0.76200000000000001</c:v>
                </c:pt>
                <c:pt idx="3">
                  <c:v>0.105</c:v>
                </c:pt>
                <c:pt idx="4">
                  <c:v>-0.48899999999999999</c:v>
                </c:pt>
                <c:pt idx="5">
                  <c:v>-0.83099999999999996</c:v>
                </c:pt>
                <c:pt idx="6">
                  <c:v>-0.93300000000000005</c:v>
                </c:pt>
                <c:pt idx="7">
                  <c:v>-0.83</c:v>
                </c:pt>
                <c:pt idx="8">
                  <c:v>-0.502</c:v>
                </c:pt>
                <c:pt idx="9">
                  <c:v>-1E-3</c:v>
                </c:pt>
                <c:pt idx="10">
                  <c:v>0.60899999999999999</c:v>
                </c:pt>
                <c:pt idx="11">
                  <c:v>0.6</c:v>
                </c:pt>
                <c:pt idx="12">
                  <c:v>0.58599999999999997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(data)'!$I$179:$I$200</c:f>
            </c:numRef>
          </c:xVal>
          <c:yVal>
            <c:numRef>
              <c:f>'Dhulorujir khal (data)'!$J$179:$J$200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9696"/>
        <c:axId val="207231232"/>
      </c:scatterChart>
      <c:valAx>
        <c:axId val="207229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31232"/>
        <c:crosses val="autoZero"/>
        <c:crossBetween val="midCat"/>
      </c:valAx>
      <c:valAx>
        <c:axId val="20723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khal'!$B$23:$B$41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</c:numCache>
            </c:numRef>
          </c:xVal>
          <c:yVal>
            <c:numRef>
              <c:f>'Offtake khal'!$C$23:$C$41</c:f>
              <c:numCache>
                <c:formatCode>0.000</c:formatCode>
                <c:ptCount val="19"/>
                <c:pt idx="0">
                  <c:v>0.78700000000000003</c:v>
                </c:pt>
                <c:pt idx="1">
                  <c:v>0.77900000000000003</c:v>
                </c:pt>
                <c:pt idx="2">
                  <c:v>0.81100000000000005</c:v>
                </c:pt>
                <c:pt idx="3">
                  <c:v>-2.5000000000000001E-2</c:v>
                </c:pt>
                <c:pt idx="4">
                  <c:v>-0.59899999999999998</c:v>
                </c:pt>
                <c:pt idx="5">
                  <c:v>-0.98899999999999999</c:v>
                </c:pt>
                <c:pt idx="6">
                  <c:v>-1.3009999999999999</c:v>
                </c:pt>
                <c:pt idx="7">
                  <c:v>-1.395</c:v>
                </c:pt>
                <c:pt idx="8">
                  <c:v>-1.296</c:v>
                </c:pt>
                <c:pt idx="9">
                  <c:v>-1</c:v>
                </c:pt>
                <c:pt idx="10">
                  <c:v>-0.61</c:v>
                </c:pt>
                <c:pt idx="11">
                  <c:v>-2.3E-2</c:v>
                </c:pt>
                <c:pt idx="12">
                  <c:v>1</c:v>
                </c:pt>
                <c:pt idx="13">
                  <c:v>0.98699999999999999</c:v>
                </c:pt>
                <c:pt idx="14">
                  <c:v>0.97499999999999998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khal'!$H$34:$H$62</c:f>
            </c:numRef>
          </c:xVal>
          <c:yVal>
            <c:numRef>
              <c:f>'Outfall khal'!$I$34:$I$62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6704"/>
        <c:axId val="197742592"/>
      </c:scatterChart>
      <c:valAx>
        <c:axId val="197736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42592"/>
        <c:crosses val="autoZero"/>
        <c:crossBetween val="midCat"/>
      </c:valAx>
      <c:valAx>
        <c:axId val="19774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36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khal'!$B$44:$B$61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'Offtake khal'!$C$44:$C$61</c:f>
              <c:numCache>
                <c:formatCode>0.000</c:formatCode>
                <c:ptCount val="18"/>
                <c:pt idx="0">
                  <c:v>1.101</c:v>
                </c:pt>
                <c:pt idx="1">
                  <c:v>1.087</c:v>
                </c:pt>
                <c:pt idx="2">
                  <c:v>1.075</c:v>
                </c:pt>
                <c:pt idx="3">
                  <c:v>6.7000000000000004E-2</c:v>
                </c:pt>
                <c:pt idx="4">
                  <c:v>-0.70799999999999996</c:v>
                </c:pt>
                <c:pt idx="5">
                  <c:v>-1.2</c:v>
                </c:pt>
                <c:pt idx="6">
                  <c:v>-1.5940000000000001</c:v>
                </c:pt>
                <c:pt idx="7">
                  <c:v>-1.6930000000000001</c:v>
                </c:pt>
                <c:pt idx="8">
                  <c:v>-1.59</c:v>
                </c:pt>
                <c:pt idx="9">
                  <c:v>-1.222</c:v>
                </c:pt>
                <c:pt idx="10">
                  <c:v>-0.70099999999999996</c:v>
                </c:pt>
                <c:pt idx="11">
                  <c:v>-2.5000000000000001E-2</c:v>
                </c:pt>
                <c:pt idx="12">
                  <c:v>0.90200000000000002</c:v>
                </c:pt>
                <c:pt idx="13">
                  <c:v>0.90100000000000002</c:v>
                </c:pt>
                <c:pt idx="14">
                  <c:v>0.88800000000000001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khal'!$H$65:$H$81</c:f>
            </c:numRef>
          </c:xVal>
          <c:yVal>
            <c:numRef>
              <c:f>'Outfall khal'!$I$65:$I$81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77664"/>
        <c:axId val="198246400"/>
      </c:scatterChart>
      <c:valAx>
        <c:axId val="197777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46400"/>
        <c:crosses val="autoZero"/>
        <c:crossBetween val="midCat"/>
      </c:valAx>
      <c:valAx>
        <c:axId val="19824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77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khal'!$B$5:$B$32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58</c:v>
                </c:pt>
                <c:pt idx="13">
                  <c:v>63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76</c:v>
                </c:pt>
                <c:pt idx="18">
                  <c:v>78</c:v>
                </c:pt>
                <c:pt idx="19">
                  <c:v>80</c:v>
                </c:pt>
                <c:pt idx="20">
                  <c:v>84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105</c:v>
                </c:pt>
              </c:numCache>
            </c:numRef>
          </c:xVal>
          <c:yVal>
            <c:numRef>
              <c:f>'Outfall khal'!$C$5:$C$32</c:f>
              <c:numCache>
                <c:formatCode>0.000</c:formatCode>
                <c:ptCount val="28"/>
                <c:pt idx="0">
                  <c:v>-1.252</c:v>
                </c:pt>
                <c:pt idx="1">
                  <c:v>-1.2410000000000001</c:v>
                </c:pt>
                <c:pt idx="2">
                  <c:v>-1.234</c:v>
                </c:pt>
                <c:pt idx="3">
                  <c:v>-2.0470000000000002</c:v>
                </c:pt>
                <c:pt idx="4">
                  <c:v>-2.7010000000000001</c:v>
                </c:pt>
                <c:pt idx="5">
                  <c:v>-3.125</c:v>
                </c:pt>
                <c:pt idx="6">
                  <c:v>-3.6459999999999999</c:v>
                </c:pt>
                <c:pt idx="7">
                  <c:v>-4.0250000000000004</c:v>
                </c:pt>
                <c:pt idx="8">
                  <c:v>-4.5910000000000002</c:v>
                </c:pt>
                <c:pt idx="9">
                  <c:v>-5.0940000000000003</c:v>
                </c:pt>
                <c:pt idx="10">
                  <c:v>-5.2649999999999997</c:v>
                </c:pt>
                <c:pt idx="11">
                  <c:v>-5.0030000000000001</c:v>
                </c:pt>
                <c:pt idx="12">
                  <c:v>-4.5030000000000001</c:v>
                </c:pt>
                <c:pt idx="13">
                  <c:v>-3.8959999999999999</c:v>
                </c:pt>
                <c:pt idx="14">
                  <c:v>-2.798</c:v>
                </c:pt>
                <c:pt idx="15">
                  <c:v>-1.7925</c:v>
                </c:pt>
                <c:pt idx="16">
                  <c:v>-0.99099999999999999</c:v>
                </c:pt>
                <c:pt idx="17">
                  <c:v>-3.0000000000000001E-3</c:v>
                </c:pt>
                <c:pt idx="18">
                  <c:v>1.548</c:v>
                </c:pt>
                <c:pt idx="19">
                  <c:v>1.542</c:v>
                </c:pt>
                <c:pt idx="20">
                  <c:v>4.375</c:v>
                </c:pt>
                <c:pt idx="21" formatCode="0.00">
                  <c:v>4.3680000000000003</c:v>
                </c:pt>
                <c:pt idx="22">
                  <c:v>1.4850000000000001</c:v>
                </c:pt>
                <c:pt idx="23">
                  <c:v>1.4830000000000001</c:v>
                </c:pt>
                <c:pt idx="24">
                  <c:v>1.472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khal'!$H$5:$H$32</c:f>
            </c:numRef>
          </c:xVal>
          <c:yVal>
            <c:numRef>
              <c:f>'Outfall khal'!$I$5:$I$32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0368"/>
        <c:axId val="197932160"/>
      </c:scatterChart>
      <c:valAx>
        <c:axId val="197930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32160"/>
        <c:crosses val="autoZero"/>
        <c:crossBetween val="midCat"/>
      </c:valAx>
      <c:valAx>
        <c:axId val="19793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30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khal'!$B$33:$B$62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28</c:v>
                </c:pt>
                <c:pt idx="9">
                  <c:v>33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53</c:v>
                </c:pt>
                <c:pt idx="14">
                  <c:v>58</c:v>
                </c:pt>
                <c:pt idx="15">
                  <c:v>63</c:v>
                </c:pt>
                <c:pt idx="16">
                  <c:v>69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80</c:v>
                </c:pt>
                <c:pt idx="21">
                  <c:v>85</c:v>
                </c:pt>
                <c:pt idx="22">
                  <c:v>88</c:v>
                </c:pt>
                <c:pt idx="23">
                  <c:v>92</c:v>
                </c:pt>
                <c:pt idx="24">
                  <c:v>97</c:v>
                </c:pt>
                <c:pt idx="25">
                  <c:v>110</c:v>
                </c:pt>
              </c:numCache>
            </c:numRef>
          </c:xVal>
          <c:yVal>
            <c:numRef>
              <c:f>'Outfall khal'!$C$33:$C$62</c:f>
              <c:numCache>
                <c:formatCode>0.000</c:formatCode>
                <c:ptCount val="30"/>
                <c:pt idx="0">
                  <c:v>1.298</c:v>
                </c:pt>
                <c:pt idx="1">
                  <c:v>1.292</c:v>
                </c:pt>
                <c:pt idx="2">
                  <c:v>1.264</c:v>
                </c:pt>
                <c:pt idx="3">
                  <c:v>-0.317</c:v>
                </c:pt>
                <c:pt idx="4">
                  <c:v>-1.298</c:v>
                </c:pt>
                <c:pt idx="5">
                  <c:v>-2.202</c:v>
                </c:pt>
                <c:pt idx="6">
                  <c:v>-2.843</c:v>
                </c:pt>
                <c:pt idx="7">
                  <c:v>-3.4460000000000002</c:v>
                </c:pt>
                <c:pt idx="8">
                  <c:v>-4.3010000000000002</c:v>
                </c:pt>
                <c:pt idx="9">
                  <c:v>-4.9029999999999996</c:v>
                </c:pt>
                <c:pt idx="10">
                  <c:v>-5.3159999999999998</c:v>
                </c:pt>
                <c:pt idx="11">
                  <c:v>-5.5170000000000003</c:v>
                </c:pt>
                <c:pt idx="12">
                  <c:v>-5.3239999999999998</c:v>
                </c:pt>
                <c:pt idx="13">
                  <c:v>-4.891</c:v>
                </c:pt>
                <c:pt idx="14">
                  <c:v>-4.2939999999999996</c:v>
                </c:pt>
                <c:pt idx="15">
                  <c:v>-3.7229999999999999</c:v>
                </c:pt>
                <c:pt idx="16">
                  <c:v>-3.0049999999999999</c:v>
                </c:pt>
                <c:pt idx="17">
                  <c:v>-2.198</c:v>
                </c:pt>
                <c:pt idx="18">
                  <c:v>-1.327</c:v>
                </c:pt>
                <c:pt idx="19">
                  <c:v>1.202</c:v>
                </c:pt>
                <c:pt idx="20">
                  <c:v>1.1839999999999999</c:v>
                </c:pt>
                <c:pt idx="21">
                  <c:v>4.2830000000000004</c:v>
                </c:pt>
                <c:pt idx="22">
                  <c:v>4.2750000000000004</c:v>
                </c:pt>
                <c:pt idx="23">
                  <c:v>0.98499999999999999</c:v>
                </c:pt>
                <c:pt idx="24">
                  <c:v>0.97199999999999998</c:v>
                </c:pt>
                <c:pt idx="25">
                  <c:v>0.96599999999999997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khal'!$H$34:$H$62</c:f>
            </c:numRef>
          </c:xVal>
          <c:yVal>
            <c:numRef>
              <c:f>'Outfall khal'!$I$34:$I$62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5888"/>
        <c:axId val="197959680"/>
      </c:scatterChart>
      <c:valAx>
        <c:axId val="166725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59680"/>
        <c:crosses val="autoZero"/>
        <c:crossBetween val="midCat"/>
      </c:valAx>
      <c:valAx>
        <c:axId val="19795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725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khal'!$B$65:$B$90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28</c:v>
                </c:pt>
                <c:pt idx="9">
                  <c:v>33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53</c:v>
                </c:pt>
                <c:pt idx="14">
                  <c:v>58</c:v>
                </c:pt>
                <c:pt idx="15">
                  <c:v>63</c:v>
                </c:pt>
                <c:pt idx="16">
                  <c:v>69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80</c:v>
                </c:pt>
                <c:pt idx="21">
                  <c:v>86</c:v>
                </c:pt>
                <c:pt idx="22">
                  <c:v>89</c:v>
                </c:pt>
                <c:pt idx="23">
                  <c:v>93</c:v>
                </c:pt>
                <c:pt idx="24">
                  <c:v>98</c:v>
                </c:pt>
                <c:pt idx="25">
                  <c:v>110</c:v>
                </c:pt>
              </c:numCache>
            </c:numRef>
          </c:xVal>
          <c:yVal>
            <c:numRef>
              <c:f>'Outfall khal'!$C$65:$C$90</c:f>
              <c:numCache>
                <c:formatCode>0.000</c:formatCode>
                <c:ptCount val="26"/>
                <c:pt idx="0">
                  <c:v>1.206</c:v>
                </c:pt>
                <c:pt idx="1">
                  <c:v>1.1879999999999999</c:v>
                </c:pt>
                <c:pt idx="2">
                  <c:v>1.1830000000000001</c:v>
                </c:pt>
                <c:pt idx="3">
                  <c:v>0.10299999999999999</c:v>
                </c:pt>
                <c:pt idx="4">
                  <c:v>-0.80300000000000005</c:v>
                </c:pt>
                <c:pt idx="5">
                  <c:v>-1.615</c:v>
                </c:pt>
                <c:pt idx="6">
                  <c:v>-2.367</c:v>
                </c:pt>
                <c:pt idx="7">
                  <c:v>-3.028</c:v>
                </c:pt>
                <c:pt idx="8">
                  <c:v>-3.7410000000000001</c:v>
                </c:pt>
                <c:pt idx="9">
                  <c:v>-4.3520000000000003</c:v>
                </c:pt>
                <c:pt idx="10">
                  <c:v>-4.8479999999999999</c:v>
                </c:pt>
                <c:pt idx="11">
                  <c:v>-5.0549999999999997</c:v>
                </c:pt>
                <c:pt idx="12">
                  <c:v>-4.8520000000000003</c:v>
                </c:pt>
                <c:pt idx="13">
                  <c:v>-4.468</c:v>
                </c:pt>
                <c:pt idx="14">
                  <c:v>-3.7250000000000001</c:v>
                </c:pt>
                <c:pt idx="15">
                  <c:v>-3.0019999999999998</c:v>
                </c:pt>
                <c:pt idx="16">
                  <c:v>-2.351</c:v>
                </c:pt>
                <c:pt idx="17">
                  <c:v>-1.6180000000000001</c:v>
                </c:pt>
                <c:pt idx="18">
                  <c:v>-0.83399999999999996</c:v>
                </c:pt>
                <c:pt idx="19">
                  <c:v>1.409</c:v>
                </c:pt>
                <c:pt idx="20">
                  <c:v>1.3839999999999999</c:v>
                </c:pt>
                <c:pt idx="21">
                  <c:v>4.4850000000000003</c:v>
                </c:pt>
                <c:pt idx="22">
                  <c:v>4.4729999999999999</c:v>
                </c:pt>
                <c:pt idx="23">
                  <c:v>1.385</c:v>
                </c:pt>
                <c:pt idx="24">
                  <c:v>1.373</c:v>
                </c:pt>
                <c:pt idx="25">
                  <c:v>1.3660000000000001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khal'!$H$65:$H$81</c:f>
            </c:numRef>
          </c:xVal>
          <c:yVal>
            <c:numRef>
              <c:f>'Outfall khal'!$I$65:$I$81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70976"/>
        <c:axId val="198272512"/>
      </c:scatterChart>
      <c:valAx>
        <c:axId val="1982709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72512"/>
        <c:crosses val="autoZero"/>
        <c:crossBetween val="midCat"/>
      </c:valAx>
      <c:valAx>
        <c:axId val="19827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70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'Dhulorujir khal'!$C$5:$C$26</c:f>
              <c:numCache>
                <c:formatCode>0.000</c:formatCode>
                <c:ptCount val="22"/>
                <c:pt idx="0">
                  <c:v>1.097</c:v>
                </c:pt>
                <c:pt idx="1">
                  <c:v>1.0840000000000001</c:v>
                </c:pt>
                <c:pt idx="2">
                  <c:v>1.0720000000000001</c:v>
                </c:pt>
                <c:pt idx="3">
                  <c:v>-3.0000000000000001E-3</c:v>
                </c:pt>
                <c:pt idx="4">
                  <c:v>-0.70299999999999996</c:v>
                </c:pt>
                <c:pt idx="5">
                  <c:v>-1.145</c:v>
                </c:pt>
                <c:pt idx="6">
                  <c:v>-1.252</c:v>
                </c:pt>
                <c:pt idx="7">
                  <c:v>-1.1479999999999999</c:v>
                </c:pt>
                <c:pt idx="8">
                  <c:v>-0.66100000000000003</c:v>
                </c:pt>
                <c:pt idx="9">
                  <c:v>0.30199999999999999</c:v>
                </c:pt>
                <c:pt idx="10">
                  <c:v>1.2350000000000001</c:v>
                </c:pt>
                <c:pt idx="11">
                  <c:v>1.2290000000000001</c:v>
                </c:pt>
                <c:pt idx="12">
                  <c:v>1.222</c:v>
                </c:pt>
                <c:pt idx="13">
                  <c:v>1.2090000000000001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14.9955</c:v>
                </c:pt>
                <c:pt idx="6">
                  <c:v>17.4955</c:v>
                </c:pt>
                <c:pt idx="7">
                  <c:v>19.9955</c:v>
                </c:pt>
                <c:pt idx="8">
                  <c:v>21.945499999999999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'Dhulorujir khal'!$J$5:$J$26</c:f>
              <c:numCache>
                <c:formatCode>0.000</c:formatCode>
                <c:ptCount val="22"/>
                <c:pt idx="1">
                  <c:v>1.097</c:v>
                </c:pt>
                <c:pt idx="2">
                  <c:v>1.0840000000000001</c:v>
                </c:pt>
                <c:pt idx="3">
                  <c:v>1.0720000000000001</c:v>
                </c:pt>
                <c:pt idx="4">
                  <c:v>-3.0000000000000001E-3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-0.7</c:v>
                </c:pt>
                <c:pt idx="9">
                  <c:v>-0.66100000000000003</c:v>
                </c:pt>
                <c:pt idx="10">
                  <c:v>0.30199999999999999</c:v>
                </c:pt>
                <c:pt idx="11">
                  <c:v>1.2350000000000001</c:v>
                </c:pt>
                <c:pt idx="12">
                  <c:v>1.2290000000000001</c:v>
                </c:pt>
                <c:pt idx="13">
                  <c:v>1.222</c:v>
                </c:pt>
                <c:pt idx="14">
                  <c:v>1.2090000000000001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8368"/>
        <c:axId val="198059904"/>
      </c:scatterChart>
      <c:valAx>
        <c:axId val="198058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59904"/>
        <c:crosses val="autoZero"/>
        <c:crossBetween val="midCat"/>
      </c:valAx>
      <c:valAx>
        <c:axId val="19805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58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khal'!$C$36:$C$57</c:f>
              <c:numCache>
                <c:formatCode>0.000</c:formatCode>
                <c:ptCount val="22"/>
                <c:pt idx="0">
                  <c:v>0.755</c:v>
                </c:pt>
                <c:pt idx="1">
                  <c:v>0.748</c:v>
                </c:pt>
                <c:pt idx="2">
                  <c:v>0.73499999999999999</c:v>
                </c:pt>
                <c:pt idx="3">
                  <c:v>-3.0000000000000001E-3</c:v>
                </c:pt>
                <c:pt idx="4">
                  <c:v>-0.29099999999999998</c:v>
                </c:pt>
                <c:pt idx="5">
                  <c:v>-0.52500000000000002</c:v>
                </c:pt>
                <c:pt idx="6">
                  <c:v>-0.75</c:v>
                </c:pt>
                <c:pt idx="7">
                  <c:v>-0.85699999999999998</c:v>
                </c:pt>
                <c:pt idx="8">
                  <c:v>-0.752</c:v>
                </c:pt>
                <c:pt idx="9">
                  <c:v>-0.53400000000000003</c:v>
                </c:pt>
                <c:pt idx="10">
                  <c:v>-0.28899999999999998</c:v>
                </c:pt>
                <c:pt idx="11">
                  <c:v>0.10199999999999999</c:v>
                </c:pt>
                <c:pt idx="12">
                  <c:v>1.0089999999999999</c:v>
                </c:pt>
                <c:pt idx="13">
                  <c:v>0.98799999999999999</c:v>
                </c:pt>
                <c:pt idx="14">
                  <c:v>0.98299999999999998</c:v>
                </c:pt>
                <c:pt idx="15">
                  <c:v>0.97599999999999998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17.212499999999999</c:v>
                </c:pt>
                <c:pt idx="7">
                  <c:v>19.712499999999999</c:v>
                </c:pt>
                <c:pt idx="8">
                  <c:v>22.212499999999999</c:v>
                </c:pt>
                <c:pt idx="9">
                  <c:v>24.762499999999999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khal'!$J$37:$J$58</c:f>
              <c:numCache>
                <c:formatCode>0.000</c:formatCode>
                <c:ptCount val="22"/>
                <c:pt idx="0">
                  <c:v>0.755</c:v>
                </c:pt>
                <c:pt idx="1">
                  <c:v>0.748</c:v>
                </c:pt>
                <c:pt idx="2">
                  <c:v>0.73499999999999999</c:v>
                </c:pt>
                <c:pt idx="3">
                  <c:v>-3.0000000000000001E-3</c:v>
                </c:pt>
                <c:pt idx="4">
                  <c:v>-0.29099999999999998</c:v>
                </c:pt>
                <c:pt idx="5">
                  <c:v>-0.52500000000000002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-0.3</c:v>
                </c:pt>
                <c:pt idx="10">
                  <c:v>-0.28899999999999998</c:v>
                </c:pt>
                <c:pt idx="11">
                  <c:v>0.10199999999999999</c:v>
                </c:pt>
                <c:pt idx="12">
                  <c:v>1.0089999999999999</c:v>
                </c:pt>
                <c:pt idx="13">
                  <c:v>0.98799999999999999</c:v>
                </c:pt>
                <c:pt idx="14">
                  <c:v>0.98299999999999998</c:v>
                </c:pt>
                <c:pt idx="15">
                  <c:v>0.97599999999999998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9344"/>
        <c:axId val="198103424"/>
      </c:scatterChart>
      <c:valAx>
        <c:axId val="198089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03424"/>
        <c:crosses val="autoZero"/>
        <c:crossBetween val="midCat"/>
      </c:valAx>
      <c:valAx>
        <c:axId val="19810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89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190501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23</xdr:row>
      <xdr:rowOff>30481</xdr:rowOff>
    </xdr:from>
    <xdr:to>
      <xdr:col>19</xdr:col>
      <xdr:colOff>601979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20</xdr:col>
      <xdr:colOff>7619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33</xdr:row>
      <xdr:rowOff>30481</xdr:rowOff>
    </xdr:from>
    <xdr:to>
      <xdr:col>20</xdr:col>
      <xdr:colOff>1904</xdr:colOff>
      <xdr:row>47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65</xdr:row>
      <xdr:rowOff>1</xdr:rowOff>
    </xdr:from>
    <xdr:to>
      <xdr:col>19</xdr:col>
      <xdr:colOff>476250</xdr:colOff>
      <xdr:row>77</xdr:row>
      <xdr:rowOff>114300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102</xdr:row>
      <xdr:rowOff>31197</xdr:rowOff>
    </xdr:from>
    <xdr:to>
      <xdr:col>19</xdr:col>
      <xdr:colOff>186833</xdr:colOff>
      <xdr:row>115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135</xdr:row>
      <xdr:rowOff>38817</xdr:rowOff>
    </xdr:from>
    <xdr:to>
      <xdr:col>19</xdr:col>
      <xdr:colOff>163973</xdr:colOff>
      <xdr:row>149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161</xdr:row>
      <xdr:rowOff>38817</xdr:rowOff>
    </xdr:from>
    <xdr:to>
      <xdr:col>19</xdr:col>
      <xdr:colOff>163973</xdr:colOff>
      <xdr:row>175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187</xdr:row>
      <xdr:rowOff>38817</xdr:rowOff>
    </xdr:from>
    <xdr:to>
      <xdr:col>19</xdr:col>
      <xdr:colOff>163973</xdr:colOff>
      <xdr:row>201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213</xdr:row>
      <xdr:rowOff>38817</xdr:rowOff>
    </xdr:from>
    <xdr:to>
      <xdr:col>19</xdr:col>
      <xdr:colOff>163973</xdr:colOff>
      <xdr:row>227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241</xdr:row>
      <xdr:rowOff>38817</xdr:rowOff>
    </xdr:from>
    <xdr:to>
      <xdr:col>19</xdr:col>
      <xdr:colOff>163973</xdr:colOff>
      <xdr:row>255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267</xdr:row>
      <xdr:rowOff>38817</xdr:rowOff>
    </xdr:from>
    <xdr:to>
      <xdr:col>19</xdr:col>
      <xdr:colOff>163973</xdr:colOff>
      <xdr:row>281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294</xdr:row>
      <xdr:rowOff>38817</xdr:rowOff>
    </xdr:from>
    <xdr:to>
      <xdr:col>19</xdr:col>
      <xdr:colOff>163973</xdr:colOff>
      <xdr:row>308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22</xdr:row>
      <xdr:rowOff>0</xdr:rowOff>
    </xdr:from>
    <xdr:to>
      <xdr:col>8</xdr:col>
      <xdr:colOff>161926</xdr:colOff>
      <xdr:row>29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22</xdr:row>
      <xdr:rowOff>27046</xdr:rowOff>
    </xdr:from>
    <xdr:to>
      <xdr:col>4</xdr:col>
      <xdr:colOff>543984</xdr:colOff>
      <xdr:row>29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22</xdr:row>
      <xdr:rowOff>27045</xdr:rowOff>
    </xdr:from>
    <xdr:to>
      <xdr:col>2</xdr:col>
      <xdr:colOff>349958</xdr:colOff>
      <xdr:row>29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244506</xdr:colOff>
      <xdr:row>2</xdr:row>
      <xdr:rowOff>97134</xdr:rowOff>
    </xdr:from>
    <xdr:to>
      <xdr:col>19</xdr:col>
      <xdr:colOff>134815</xdr:colOff>
      <xdr:row>16</xdr:row>
      <xdr:rowOff>29159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22</xdr:row>
      <xdr:rowOff>38817</xdr:rowOff>
    </xdr:from>
    <xdr:to>
      <xdr:col>19</xdr:col>
      <xdr:colOff>163973</xdr:colOff>
      <xdr:row>36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41</xdr:row>
      <xdr:rowOff>38817</xdr:rowOff>
    </xdr:from>
    <xdr:to>
      <xdr:col>19</xdr:col>
      <xdr:colOff>163973</xdr:colOff>
      <xdr:row>55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65</xdr:row>
      <xdr:rowOff>31197</xdr:rowOff>
    </xdr:from>
    <xdr:to>
      <xdr:col>19</xdr:col>
      <xdr:colOff>186833</xdr:colOff>
      <xdr:row>78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83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97</xdr:row>
      <xdr:rowOff>38817</xdr:rowOff>
    </xdr:from>
    <xdr:to>
      <xdr:col>19</xdr:col>
      <xdr:colOff>163973</xdr:colOff>
      <xdr:row>110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1522</xdr:colOff>
      <xdr:row>113</xdr:row>
      <xdr:rowOff>38817</xdr:rowOff>
    </xdr:from>
    <xdr:to>
      <xdr:col>19</xdr:col>
      <xdr:colOff>163973</xdr:colOff>
      <xdr:row>126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254225</xdr:colOff>
      <xdr:row>127</xdr:row>
      <xdr:rowOff>136010</xdr:rowOff>
    </xdr:from>
    <xdr:to>
      <xdr:col>19</xdr:col>
      <xdr:colOff>144534</xdr:colOff>
      <xdr:row>141</xdr:row>
      <xdr:rowOff>68035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263944</xdr:colOff>
      <xdr:row>144</xdr:row>
      <xdr:rowOff>126291</xdr:rowOff>
    </xdr:from>
    <xdr:to>
      <xdr:col>19</xdr:col>
      <xdr:colOff>154253</xdr:colOff>
      <xdr:row>158</xdr:row>
      <xdr:rowOff>58317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254226</xdr:colOff>
      <xdr:row>160</xdr:row>
      <xdr:rowOff>155449</xdr:rowOff>
    </xdr:from>
    <xdr:to>
      <xdr:col>19</xdr:col>
      <xdr:colOff>144535</xdr:colOff>
      <xdr:row>174</xdr:row>
      <xdr:rowOff>87474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1522</xdr:colOff>
      <xdr:row>177</xdr:row>
      <xdr:rowOff>126292</xdr:rowOff>
    </xdr:from>
    <xdr:to>
      <xdr:col>19</xdr:col>
      <xdr:colOff>163973</xdr:colOff>
      <xdr:row>189</xdr:row>
      <xdr:rowOff>97194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tabSelected="1" view="pageBreakPreview" topLeftCell="M22" zoomScaleNormal="100" zoomScaleSheetLayoutView="100" workbookViewId="0">
      <selection activeCell="R34" sqref="R34:AB37"/>
    </sheetView>
  </sheetViews>
  <sheetFormatPr defaultRowHeight="12.75" x14ac:dyDescent="0.2"/>
  <cols>
    <col min="1" max="1" width="7.85546875" style="94" customWidth="1"/>
    <col min="2" max="15" width="4.7109375" style="94" customWidth="1"/>
    <col min="16" max="16" width="3.7109375" style="94" customWidth="1"/>
    <col min="17" max="18" width="4.140625" style="94" customWidth="1"/>
    <col min="19" max="19" width="6.140625" style="94" customWidth="1"/>
    <col min="20" max="20" width="4.140625" style="94" customWidth="1"/>
    <col min="21" max="21" width="3.85546875" style="94" customWidth="1"/>
    <col min="22" max="22" width="4.42578125" style="94" customWidth="1"/>
    <col min="23" max="23" width="4.5703125" style="94" customWidth="1"/>
    <col min="24" max="24" width="5.28515625" style="94" customWidth="1"/>
    <col min="25" max="25" width="4.7109375" style="94" customWidth="1"/>
    <col min="26" max="26" width="4.5703125" style="94" customWidth="1"/>
    <col min="27" max="27" width="4.28515625" style="94" customWidth="1"/>
    <col min="28" max="28" width="4.42578125" style="94" customWidth="1"/>
    <col min="29" max="45" width="4.7109375" style="94" customWidth="1"/>
    <col min="46" max="255" width="9.140625" style="94"/>
    <col min="256" max="256" width="7.85546875" style="94" customWidth="1"/>
    <col min="257" max="283" width="4.7109375" style="94" customWidth="1"/>
    <col min="284" max="284" width="8.85546875" style="94" customWidth="1"/>
    <col min="285" max="301" width="4.7109375" style="94" customWidth="1"/>
    <col min="302" max="511" width="9.140625" style="94"/>
    <col min="512" max="512" width="7.85546875" style="94" customWidth="1"/>
    <col min="513" max="539" width="4.7109375" style="94" customWidth="1"/>
    <col min="540" max="540" width="8.85546875" style="94" customWidth="1"/>
    <col min="541" max="557" width="4.7109375" style="94" customWidth="1"/>
    <col min="558" max="767" width="9.140625" style="94"/>
    <col min="768" max="768" width="7.85546875" style="94" customWidth="1"/>
    <col min="769" max="795" width="4.7109375" style="94" customWidth="1"/>
    <col min="796" max="796" width="8.85546875" style="94" customWidth="1"/>
    <col min="797" max="813" width="4.7109375" style="94" customWidth="1"/>
    <col min="814" max="1023" width="9.140625" style="94"/>
    <col min="1024" max="1024" width="7.85546875" style="94" customWidth="1"/>
    <col min="1025" max="1051" width="4.7109375" style="94" customWidth="1"/>
    <col min="1052" max="1052" width="8.85546875" style="94" customWidth="1"/>
    <col min="1053" max="1069" width="4.7109375" style="94" customWidth="1"/>
    <col min="1070" max="1279" width="9.140625" style="94"/>
    <col min="1280" max="1280" width="7.85546875" style="94" customWidth="1"/>
    <col min="1281" max="1307" width="4.7109375" style="94" customWidth="1"/>
    <col min="1308" max="1308" width="8.85546875" style="94" customWidth="1"/>
    <col min="1309" max="1325" width="4.7109375" style="94" customWidth="1"/>
    <col min="1326" max="1535" width="9.140625" style="94"/>
    <col min="1536" max="1536" width="7.85546875" style="94" customWidth="1"/>
    <col min="1537" max="1563" width="4.7109375" style="94" customWidth="1"/>
    <col min="1564" max="1564" width="8.85546875" style="94" customWidth="1"/>
    <col min="1565" max="1581" width="4.7109375" style="94" customWidth="1"/>
    <col min="1582" max="1791" width="9.140625" style="94"/>
    <col min="1792" max="1792" width="7.85546875" style="94" customWidth="1"/>
    <col min="1793" max="1819" width="4.7109375" style="94" customWidth="1"/>
    <col min="1820" max="1820" width="8.85546875" style="94" customWidth="1"/>
    <col min="1821" max="1837" width="4.7109375" style="94" customWidth="1"/>
    <col min="1838" max="2047" width="9.140625" style="94"/>
    <col min="2048" max="2048" width="7.85546875" style="94" customWidth="1"/>
    <col min="2049" max="2075" width="4.7109375" style="94" customWidth="1"/>
    <col min="2076" max="2076" width="8.85546875" style="94" customWidth="1"/>
    <col min="2077" max="2093" width="4.7109375" style="94" customWidth="1"/>
    <col min="2094" max="2303" width="9.140625" style="94"/>
    <col min="2304" max="2304" width="7.85546875" style="94" customWidth="1"/>
    <col min="2305" max="2331" width="4.7109375" style="94" customWidth="1"/>
    <col min="2332" max="2332" width="8.85546875" style="94" customWidth="1"/>
    <col min="2333" max="2349" width="4.7109375" style="94" customWidth="1"/>
    <col min="2350" max="2559" width="9.140625" style="94"/>
    <col min="2560" max="2560" width="7.85546875" style="94" customWidth="1"/>
    <col min="2561" max="2587" width="4.7109375" style="94" customWidth="1"/>
    <col min="2588" max="2588" width="8.85546875" style="94" customWidth="1"/>
    <col min="2589" max="2605" width="4.7109375" style="94" customWidth="1"/>
    <col min="2606" max="2815" width="9.140625" style="94"/>
    <col min="2816" max="2816" width="7.85546875" style="94" customWidth="1"/>
    <col min="2817" max="2843" width="4.7109375" style="94" customWidth="1"/>
    <col min="2844" max="2844" width="8.85546875" style="94" customWidth="1"/>
    <col min="2845" max="2861" width="4.7109375" style="94" customWidth="1"/>
    <col min="2862" max="3071" width="9.140625" style="94"/>
    <col min="3072" max="3072" width="7.85546875" style="94" customWidth="1"/>
    <col min="3073" max="3099" width="4.7109375" style="94" customWidth="1"/>
    <col min="3100" max="3100" width="8.85546875" style="94" customWidth="1"/>
    <col min="3101" max="3117" width="4.7109375" style="94" customWidth="1"/>
    <col min="3118" max="3327" width="9.140625" style="94"/>
    <col min="3328" max="3328" width="7.85546875" style="94" customWidth="1"/>
    <col min="3329" max="3355" width="4.7109375" style="94" customWidth="1"/>
    <col min="3356" max="3356" width="8.85546875" style="94" customWidth="1"/>
    <col min="3357" max="3373" width="4.7109375" style="94" customWidth="1"/>
    <col min="3374" max="3583" width="9.140625" style="94"/>
    <col min="3584" max="3584" width="7.85546875" style="94" customWidth="1"/>
    <col min="3585" max="3611" width="4.7109375" style="94" customWidth="1"/>
    <col min="3612" max="3612" width="8.85546875" style="94" customWidth="1"/>
    <col min="3613" max="3629" width="4.7109375" style="94" customWidth="1"/>
    <col min="3630" max="3839" width="9.140625" style="94"/>
    <col min="3840" max="3840" width="7.85546875" style="94" customWidth="1"/>
    <col min="3841" max="3867" width="4.7109375" style="94" customWidth="1"/>
    <col min="3868" max="3868" width="8.85546875" style="94" customWidth="1"/>
    <col min="3869" max="3885" width="4.7109375" style="94" customWidth="1"/>
    <col min="3886" max="4095" width="9.140625" style="94"/>
    <col min="4096" max="4096" width="7.85546875" style="94" customWidth="1"/>
    <col min="4097" max="4123" width="4.7109375" style="94" customWidth="1"/>
    <col min="4124" max="4124" width="8.85546875" style="94" customWidth="1"/>
    <col min="4125" max="4141" width="4.7109375" style="94" customWidth="1"/>
    <col min="4142" max="4351" width="9.140625" style="94"/>
    <col min="4352" max="4352" width="7.85546875" style="94" customWidth="1"/>
    <col min="4353" max="4379" width="4.7109375" style="94" customWidth="1"/>
    <col min="4380" max="4380" width="8.85546875" style="94" customWidth="1"/>
    <col min="4381" max="4397" width="4.7109375" style="94" customWidth="1"/>
    <col min="4398" max="4607" width="9.140625" style="94"/>
    <col min="4608" max="4608" width="7.85546875" style="94" customWidth="1"/>
    <col min="4609" max="4635" width="4.7109375" style="94" customWidth="1"/>
    <col min="4636" max="4636" width="8.85546875" style="94" customWidth="1"/>
    <col min="4637" max="4653" width="4.7109375" style="94" customWidth="1"/>
    <col min="4654" max="4863" width="9.140625" style="94"/>
    <col min="4864" max="4864" width="7.85546875" style="94" customWidth="1"/>
    <col min="4865" max="4891" width="4.7109375" style="94" customWidth="1"/>
    <col min="4892" max="4892" width="8.85546875" style="94" customWidth="1"/>
    <col min="4893" max="4909" width="4.7109375" style="94" customWidth="1"/>
    <col min="4910" max="5119" width="9.140625" style="94"/>
    <col min="5120" max="5120" width="7.85546875" style="94" customWidth="1"/>
    <col min="5121" max="5147" width="4.7109375" style="94" customWidth="1"/>
    <col min="5148" max="5148" width="8.85546875" style="94" customWidth="1"/>
    <col min="5149" max="5165" width="4.7109375" style="94" customWidth="1"/>
    <col min="5166" max="5375" width="9.140625" style="94"/>
    <col min="5376" max="5376" width="7.85546875" style="94" customWidth="1"/>
    <col min="5377" max="5403" width="4.7109375" style="94" customWidth="1"/>
    <col min="5404" max="5404" width="8.85546875" style="94" customWidth="1"/>
    <col min="5405" max="5421" width="4.7109375" style="94" customWidth="1"/>
    <col min="5422" max="5631" width="9.140625" style="94"/>
    <col min="5632" max="5632" width="7.85546875" style="94" customWidth="1"/>
    <col min="5633" max="5659" width="4.7109375" style="94" customWidth="1"/>
    <col min="5660" max="5660" width="8.85546875" style="94" customWidth="1"/>
    <col min="5661" max="5677" width="4.7109375" style="94" customWidth="1"/>
    <col min="5678" max="5887" width="9.140625" style="94"/>
    <col min="5888" max="5888" width="7.85546875" style="94" customWidth="1"/>
    <col min="5889" max="5915" width="4.7109375" style="94" customWidth="1"/>
    <col min="5916" max="5916" width="8.85546875" style="94" customWidth="1"/>
    <col min="5917" max="5933" width="4.7109375" style="94" customWidth="1"/>
    <col min="5934" max="6143" width="9.140625" style="94"/>
    <col min="6144" max="6144" width="7.85546875" style="94" customWidth="1"/>
    <col min="6145" max="6171" width="4.7109375" style="94" customWidth="1"/>
    <col min="6172" max="6172" width="8.85546875" style="94" customWidth="1"/>
    <col min="6173" max="6189" width="4.7109375" style="94" customWidth="1"/>
    <col min="6190" max="6399" width="9.140625" style="94"/>
    <col min="6400" max="6400" width="7.85546875" style="94" customWidth="1"/>
    <col min="6401" max="6427" width="4.7109375" style="94" customWidth="1"/>
    <col min="6428" max="6428" width="8.85546875" style="94" customWidth="1"/>
    <col min="6429" max="6445" width="4.7109375" style="94" customWidth="1"/>
    <col min="6446" max="6655" width="9.140625" style="94"/>
    <col min="6656" max="6656" width="7.85546875" style="94" customWidth="1"/>
    <col min="6657" max="6683" width="4.7109375" style="94" customWidth="1"/>
    <col min="6684" max="6684" width="8.85546875" style="94" customWidth="1"/>
    <col min="6685" max="6701" width="4.7109375" style="94" customWidth="1"/>
    <col min="6702" max="6911" width="9.140625" style="94"/>
    <col min="6912" max="6912" width="7.85546875" style="94" customWidth="1"/>
    <col min="6913" max="6939" width="4.7109375" style="94" customWidth="1"/>
    <col min="6940" max="6940" width="8.85546875" style="94" customWidth="1"/>
    <col min="6941" max="6957" width="4.7109375" style="94" customWidth="1"/>
    <col min="6958" max="7167" width="9.140625" style="94"/>
    <col min="7168" max="7168" width="7.85546875" style="94" customWidth="1"/>
    <col min="7169" max="7195" width="4.7109375" style="94" customWidth="1"/>
    <col min="7196" max="7196" width="8.85546875" style="94" customWidth="1"/>
    <col min="7197" max="7213" width="4.7109375" style="94" customWidth="1"/>
    <col min="7214" max="7423" width="9.140625" style="94"/>
    <col min="7424" max="7424" width="7.85546875" style="94" customWidth="1"/>
    <col min="7425" max="7451" width="4.7109375" style="94" customWidth="1"/>
    <col min="7452" max="7452" width="8.85546875" style="94" customWidth="1"/>
    <col min="7453" max="7469" width="4.7109375" style="94" customWidth="1"/>
    <col min="7470" max="7679" width="9.140625" style="94"/>
    <col min="7680" max="7680" width="7.85546875" style="94" customWidth="1"/>
    <col min="7681" max="7707" width="4.7109375" style="94" customWidth="1"/>
    <col min="7708" max="7708" width="8.85546875" style="94" customWidth="1"/>
    <col min="7709" max="7725" width="4.7109375" style="94" customWidth="1"/>
    <col min="7726" max="7935" width="9.140625" style="94"/>
    <col min="7936" max="7936" width="7.85546875" style="94" customWidth="1"/>
    <col min="7937" max="7963" width="4.7109375" style="94" customWidth="1"/>
    <col min="7964" max="7964" width="8.85546875" style="94" customWidth="1"/>
    <col min="7965" max="7981" width="4.7109375" style="94" customWidth="1"/>
    <col min="7982" max="8191" width="9.140625" style="94"/>
    <col min="8192" max="8192" width="7.85546875" style="94" customWidth="1"/>
    <col min="8193" max="8219" width="4.7109375" style="94" customWidth="1"/>
    <col min="8220" max="8220" width="8.85546875" style="94" customWidth="1"/>
    <col min="8221" max="8237" width="4.7109375" style="94" customWidth="1"/>
    <col min="8238" max="8447" width="9.140625" style="94"/>
    <col min="8448" max="8448" width="7.85546875" style="94" customWidth="1"/>
    <col min="8449" max="8475" width="4.7109375" style="94" customWidth="1"/>
    <col min="8476" max="8476" width="8.85546875" style="94" customWidth="1"/>
    <col min="8477" max="8493" width="4.7109375" style="94" customWidth="1"/>
    <col min="8494" max="8703" width="9.140625" style="94"/>
    <col min="8704" max="8704" width="7.85546875" style="94" customWidth="1"/>
    <col min="8705" max="8731" width="4.7109375" style="94" customWidth="1"/>
    <col min="8732" max="8732" width="8.85546875" style="94" customWidth="1"/>
    <col min="8733" max="8749" width="4.7109375" style="94" customWidth="1"/>
    <col min="8750" max="8959" width="9.140625" style="94"/>
    <col min="8960" max="8960" width="7.85546875" style="94" customWidth="1"/>
    <col min="8961" max="8987" width="4.7109375" style="94" customWidth="1"/>
    <col min="8988" max="8988" width="8.85546875" style="94" customWidth="1"/>
    <col min="8989" max="9005" width="4.7109375" style="94" customWidth="1"/>
    <col min="9006" max="9215" width="9.140625" style="94"/>
    <col min="9216" max="9216" width="7.85546875" style="94" customWidth="1"/>
    <col min="9217" max="9243" width="4.7109375" style="94" customWidth="1"/>
    <col min="9244" max="9244" width="8.85546875" style="94" customWidth="1"/>
    <col min="9245" max="9261" width="4.7109375" style="94" customWidth="1"/>
    <col min="9262" max="9471" width="9.140625" style="94"/>
    <col min="9472" max="9472" width="7.85546875" style="94" customWidth="1"/>
    <col min="9473" max="9499" width="4.7109375" style="94" customWidth="1"/>
    <col min="9500" max="9500" width="8.85546875" style="94" customWidth="1"/>
    <col min="9501" max="9517" width="4.7109375" style="94" customWidth="1"/>
    <col min="9518" max="9727" width="9.140625" style="94"/>
    <col min="9728" max="9728" width="7.85546875" style="94" customWidth="1"/>
    <col min="9729" max="9755" width="4.7109375" style="94" customWidth="1"/>
    <col min="9756" max="9756" width="8.85546875" style="94" customWidth="1"/>
    <col min="9757" max="9773" width="4.7109375" style="94" customWidth="1"/>
    <col min="9774" max="9983" width="9.140625" style="94"/>
    <col min="9984" max="9984" width="7.85546875" style="94" customWidth="1"/>
    <col min="9985" max="10011" width="4.7109375" style="94" customWidth="1"/>
    <col min="10012" max="10012" width="8.85546875" style="94" customWidth="1"/>
    <col min="10013" max="10029" width="4.7109375" style="94" customWidth="1"/>
    <col min="10030" max="10239" width="9.140625" style="94"/>
    <col min="10240" max="10240" width="7.85546875" style="94" customWidth="1"/>
    <col min="10241" max="10267" width="4.7109375" style="94" customWidth="1"/>
    <col min="10268" max="10268" width="8.85546875" style="94" customWidth="1"/>
    <col min="10269" max="10285" width="4.7109375" style="94" customWidth="1"/>
    <col min="10286" max="10495" width="9.140625" style="94"/>
    <col min="10496" max="10496" width="7.85546875" style="94" customWidth="1"/>
    <col min="10497" max="10523" width="4.7109375" style="94" customWidth="1"/>
    <col min="10524" max="10524" width="8.85546875" style="94" customWidth="1"/>
    <col min="10525" max="10541" width="4.7109375" style="94" customWidth="1"/>
    <col min="10542" max="10751" width="9.140625" style="94"/>
    <col min="10752" max="10752" width="7.85546875" style="94" customWidth="1"/>
    <col min="10753" max="10779" width="4.7109375" style="94" customWidth="1"/>
    <col min="10780" max="10780" width="8.85546875" style="94" customWidth="1"/>
    <col min="10781" max="10797" width="4.7109375" style="94" customWidth="1"/>
    <col min="10798" max="11007" width="9.140625" style="94"/>
    <col min="11008" max="11008" width="7.85546875" style="94" customWidth="1"/>
    <col min="11009" max="11035" width="4.7109375" style="94" customWidth="1"/>
    <col min="11036" max="11036" width="8.85546875" style="94" customWidth="1"/>
    <col min="11037" max="11053" width="4.7109375" style="94" customWidth="1"/>
    <col min="11054" max="11263" width="9.140625" style="94"/>
    <col min="11264" max="11264" width="7.85546875" style="94" customWidth="1"/>
    <col min="11265" max="11291" width="4.7109375" style="94" customWidth="1"/>
    <col min="11292" max="11292" width="8.85546875" style="94" customWidth="1"/>
    <col min="11293" max="11309" width="4.7109375" style="94" customWidth="1"/>
    <col min="11310" max="11519" width="9.140625" style="94"/>
    <col min="11520" max="11520" width="7.85546875" style="94" customWidth="1"/>
    <col min="11521" max="11547" width="4.7109375" style="94" customWidth="1"/>
    <col min="11548" max="11548" width="8.85546875" style="94" customWidth="1"/>
    <col min="11549" max="11565" width="4.7109375" style="94" customWidth="1"/>
    <col min="11566" max="11775" width="9.140625" style="94"/>
    <col min="11776" max="11776" width="7.85546875" style="94" customWidth="1"/>
    <col min="11777" max="11803" width="4.7109375" style="94" customWidth="1"/>
    <col min="11804" max="11804" width="8.85546875" style="94" customWidth="1"/>
    <col min="11805" max="11821" width="4.7109375" style="94" customWidth="1"/>
    <col min="11822" max="12031" width="9.140625" style="94"/>
    <col min="12032" max="12032" width="7.85546875" style="94" customWidth="1"/>
    <col min="12033" max="12059" width="4.7109375" style="94" customWidth="1"/>
    <col min="12060" max="12060" width="8.85546875" style="94" customWidth="1"/>
    <col min="12061" max="12077" width="4.7109375" style="94" customWidth="1"/>
    <col min="12078" max="12287" width="9.140625" style="94"/>
    <col min="12288" max="12288" width="7.85546875" style="94" customWidth="1"/>
    <col min="12289" max="12315" width="4.7109375" style="94" customWidth="1"/>
    <col min="12316" max="12316" width="8.85546875" style="94" customWidth="1"/>
    <col min="12317" max="12333" width="4.7109375" style="94" customWidth="1"/>
    <col min="12334" max="12543" width="9.140625" style="94"/>
    <col min="12544" max="12544" width="7.85546875" style="94" customWidth="1"/>
    <col min="12545" max="12571" width="4.7109375" style="94" customWidth="1"/>
    <col min="12572" max="12572" width="8.85546875" style="94" customWidth="1"/>
    <col min="12573" max="12589" width="4.7109375" style="94" customWidth="1"/>
    <col min="12590" max="12799" width="9.140625" style="94"/>
    <col min="12800" max="12800" width="7.85546875" style="94" customWidth="1"/>
    <col min="12801" max="12827" width="4.7109375" style="94" customWidth="1"/>
    <col min="12828" max="12828" width="8.85546875" style="94" customWidth="1"/>
    <col min="12829" max="12845" width="4.7109375" style="94" customWidth="1"/>
    <col min="12846" max="13055" width="9.140625" style="94"/>
    <col min="13056" max="13056" width="7.85546875" style="94" customWidth="1"/>
    <col min="13057" max="13083" width="4.7109375" style="94" customWidth="1"/>
    <col min="13084" max="13084" width="8.85546875" style="94" customWidth="1"/>
    <col min="13085" max="13101" width="4.7109375" style="94" customWidth="1"/>
    <col min="13102" max="13311" width="9.140625" style="94"/>
    <col min="13312" max="13312" width="7.85546875" style="94" customWidth="1"/>
    <col min="13313" max="13339" width="4.7109375" style="94" customWidth="1"/>
    <col min="13340" max="13340" width="8.85546875" style="94" customWidth="1"/>
    <col min="13341" max="13357" width="4.7109375" style="94" customWidth="1"/>
    <col min="13358" max="13567" width="9.140625" style="94"/>
    <col min="13568" max="13568" width="7.85546875" style="94" customWidth="1"/>
    <col min="13569" max="13595" width="4.7109375" style="94" customWidth="1"/>
    <col min="13596" max="13596" width="8.85546875" style="94" customWidth="1"/>
    <col min="13597" max="13613" width="4.7109375" style="94" customWidth="1"/>
    <col min="13614" max="13823" width="9.140625" style="94"/>
    <col min="13824" max="13824" width="7.85546875" style="94" customWidth="1"/>
    <col min="13825" max="13851" width="4.7109375" style="94" customWidth="1"/>
    <col min="13852" max="13852" width="8.85546875" style="94" customWidth="1"/>
    <col min="13853" max="13869" width="4.7109375" style="94" customWidth="1"/>
    <col min="13870" max="14079" width="9.140625" style="94"/>
    <col min="14080" max="14080" width="7.85546875" style="94" customWidth="1"/>
    <col min="14081" max="14107" width="4.7109375" style="94" customWidth="1"/>
    <col min="14108" max="14108" width="8.85546875" style="94" customWidth="1"/>
    <col min="14109" max="14125" width="4.7109375" style="94" customWidth="1"/>
    <col min="14126" max="14335" width="9.140625" style="94"/>
    <col min="14336" max="14336" width="7.85546875" style="94" customWidth="1"/>
    <col min="14337" max="14363" width="4.7109375" style="94" customWidth="1"/>
    <col min="14364" max="14364" width="8.85546875" style="94" customWidth="1"/>
    <col min="14365" max="14381" width="4.7109375" style="94" customWidth="1"/>
    <col min="14382" max="14591" width="9.140625" style="94"/>
    <col min="14592" max="14592" width="7.85546875" style="94" customWidth="1"/>
    <col min="14593" max="14619" width="4.7109375" style="94" customWidth="1"/>
    <col min="14620" max="14620" width="8.85546875" style="94" customWidth="1"/>
    <col min="14621" max="14637" width="4.7109375" style="94" customWidth="1"/>
    <col min="14638" max="14847" width="9.140625" style="94"/>
    <col min="14848" max="14848" width="7.85546875" style="94" customWidth="1"/>
    <col min="14849" max="14875" width="4.7109375" style="94" customWidth="1"/>
    <col min="14876" max="14876" width="8.85546875" style="94" customWidth="1"/>
    <col min="14877" max="14893" width="4.7109375" style="94" customWidth="1"/>
    <col min="14894" max="15103" width="9.140625" style="94"/>
    <col min="15104" max="15104" width="7.85546875" style="94" customWidth="1"/>
    <col min="15105" max="15131" width="4.7109375" style="94" customWidth="1"/>
    <col min="15132" max="15132" width="8.85546875" style="94" customWidth="1"/>
    <col min="15133" max="15149" width="4.7109375" style="94" customWidth="1"/>
    <col min="15150" max="15359" width="9.140625" style="94"/>
    <col min="15360" max="15360" width="7.85546875" style="94" customWidth="1"/>
    <col min="15361" max="15387" width="4.7109375" style="94" customWidth="1"/>
    <col min="15388" max="15388" width="8.85546875" style="94" customWidth="1"/>
    <col min="15389" max="15405" width="4.7109375" style="94" customWidth="1"/>
    <col min="15406" max="15615" width="9.140625" style="94"/>
    <col min="15616" max="15616" width="7.85546875" style="94" customWidth="1"/>
    <col min="15617" max="15643" width="4.7109375" style="94" customWidth="1"/>
    <col min="15644" max="15644" width="8.85546875" style="94" customWidth="1"/>
    <col min="15645" max="15661" width="4.7109375" style="94" customWidth="1"/>
    <col min="15662" max="15871" width="9.140625" style="94"/>
    <col min="15872" max="15872" width="7.85546875" style="94" customWidth="1"/>
    <col min="15873" max="15899" width="4.7109375" style="94" customWidth="1"/>
    <col min="15900" max="15900" width="8.85546875" style="94" customWidth="1"/>
    <col min="15901" max="15917" width="4.7109375" style="94" customWidth="1"/>
    <col min="15918" max="16127" width="9.140625" style="94"/>
    <col min="16128" max="16128" width="7.85546875" style="94" customWidth="1"/>
    <col min="16129" max="16155" width="4.7109375" style="94" customWidth="1"/>
    <col min="16156" max="16156" width="8.85546875" style="94" customWidth="1"/>
    <col min="16157" max="16173" width="4.7109375" style="94" customWidth="1"/>
    <col min="16174" max="16384" width="9.140625" style="94"/>
  </cols>
  <sheetData>
    <row r="1" spans="1:39" s="81" customFormat="1" ht="12.75" customHeight="1" x14ac:dyDescent="0.25">
      <c r="A1" s="78" t="s">
        <v>43</v>
      </c>
      <c r="B1" s="111" t="s">
        <v>44</v>
      </c>
      <c r="C1" s="112"/>
      <c r="D1" s="112"/>
      <c r="E1" s="112"/>
      <c r="F1" s="112"/>
      <c r="G1" s="112"/>
      <c r="H1" s="112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/>
    </row>
    <row r="2" spans="1:39" s="81" customFormat="1" ht="9" x14ac:dyDescent="0.15">
      <c r="A2" s="82" t="s">
        <v>45</v>
      </c>
      <c r="B2" s="83">
        <v>0</v>
      </c>
      <c r="C2" s="83">
        <v>0.1</v>
      </c>
      <c r="D2" s="83">
        <v>0.2</v>
      </c>
      <c r="E2" s="83">
        <v>0.3</v>
      </c>
      <c r="F2" s="83">
        <v>0.4</v>
      </c>
      <c r="G2" s="83">
        <v>0.5</v>
      </c>
      <c r="H2" s="83">
        <v>0.6</v>
      </c>
      <c r="I2" s="83">
        <v>0.7</v>
      </c>
      <c r="J2" s="83">
        <v>0.8</v>
      </c>
      <c r="K2" s="83">
        <v>0.9</v>
      </c>
      <c r="L2" s="83">
        <v>0.95</v>
      </c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4"/>
      <c r="AC2" s="83"/>
      <c r="AD2" s="83"/>
      <c r="AE2" s="83"/>
      <c r="AF2" s="83"/>
      <c r="AG2" s="85"/>
      <c r="AH2" s="86"/>
      <c r="AI2" s="86"/>
      <c r="AJ2" s="86"/>
      <c r="AK2" s="86"/>
      <c r="AL2" s="86"/>
      <c r="AM2" s="86"/>
    </row>
    <row r="3" spans="1:39" s="81" customFormat="1" ht="9" x14ac:dyDescent="0.15">
      <c r="A3" s="82" t="s">
        <v>46</v>
      </c>
      <c r="B3" s="87">
        <v>-1.252</v>
      </c>
      <c r="C3" s="87">
        <v>-0.85699999999999998</v>
      </c>
      <c r="D3" s="87">
        <v>-0.59799999999999998</v>
      </c>
      <c r="E3" s="87">
        <v>-0.749</v>
      </c>
      <c r="F3" s="87">
        <v>-0.33300000000000002</v>
      </c>
      <c r="G3" s="87">
        <v>-0.53400000000000003</v>
      </c>
      <c r="H3" s="87">
        <v>-0.72599999999999998</v>
      </c>
      <c r="I3" s="87">
        <v>-0.873</v>
      </c>
      <c r="J3" s="87">
        <v>-0.80300000000000005</v>
      </c>
      <c r="K3" s="87">
        <v>-0.72199999999999998</v>
      </c>
      <c r="L3" s="87">
        <v>-0.93300000000000005</v>
      </c>
      <c r="M3" s="87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9"/>
      <c r="AC3" s="88"/>
      <c r="AD3" s="88"/>
      <c r="AE3" s="88"/>
      <c r="AF3" s="88"/>
    </row>
    <row r="4" spans="1:39" s="81" customFormat="1" ht="9" x14ac:dyDescent="0.15">
      <c r="A4" s="82" t="s">
        <v>47</v>
      </c>
      <c r="B4" s="87">
        <v>1.0720000000000001</v>
      </c>
      <c r="C4" s="87">
        <v>0.73499999999999999</v>
      </c>
      <c r="D4" s="87">
        <v>0.67200000000000004</v>
      </c>
      <c r="E4" s="87">
        <v>1.853</v>
      </c>
      <c r="F4" s="87">
        <v>0.85299999999999998</v>
      </c>
      <c r="G4" s="87">
        <v>0.90500000000000003</v>
      </c>
      <c r="H4" s="87">
        <v>0.874</v>
      </c>
      <c r="I4" s="87">
        <v>0.60799999999999998</v>
      </c>
      <c r="J4" s="87">
        <v>2.8000000000000001E-2</v>
      </c>
      <c r="K4" s="87">
        <v>0.66</v>
      </c>
      <c r="L4" s="87">
        <v>0.76200000000000001</v>
      </c>
      <c r="M4" s="87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88"/>
      <c r="AD4" s="88"/>
      <c r="AE4" s="88"/>
      <c r="AF4" s="88"/>
    </row>
    <row r="5" spans="1:39" s="81" customFormat="1" ht="9" x14ac:dyDescent="0.15">
      <c r="A5" s="82" t="s">
        <v>48</v>
      </c>
      <c r="B5" s="87">
        <v>1.2350000000000001</v>
      </c>
      <c r="C5" s="87">
        <v>1.0089999999999999</v>
      </c>
      <c r="D5" s="87">
        <v>0.77300000000000002</v>
      </c>
      <c r="E5" s="87">
        <v>1.952</v>
      </c>
      <c r="F5" s="87">
        <v>0.97699999999999998</v>
      </c>
      <c r="G5" s="87">
        <v>1.08</v>
      </c>
      <c r="H5" s="87">
        <v>1.8740000000000001</v>
      </c>
      <c r="I5" s="87">
        <v>1.62</v>
      </c>
      <c r="J5" s="87">
        <v>0.89700000000000002</v>
      </c>
      <c r="K5" s="87">
        <v>0.80500000000000005</v>
      </c>
      <c r="L5" s="87">
        <v>0.60899999999999999</v>
      </c>
      <c r="M5" s="87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8"/>
      <c r="AD5" s="88"/>
      <c r="AE5" s="88"/>
      <c r="AF5" s="88"/>
    </row>
    <row r="6" spans="1:39" s="92" customFormat="1" ht="9" x14ac:dyDescent="0.15">
      <c r="A6" s="82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81"/>
      <c r="O6" s="81"/>
      <c r="P6" s="81"/>
      <c r="Q6" s="81"/>
      <c r="R6" s="81"/>
      <c r="S6" s="90"/>
      <c r="T6" s="90"/>
      <c r="U6" s="90"/>
      <c r="V6" s="90"/>
      <c r="W6" s="90"/>
      <c r="X6" s="90"/>
      <c r="Y6" s="90"/>
      <c r="Z6" s="81"/>
      <c r="AA6" s="81"/>
      <c r="AB6" s="91"/>
    </row>
    <row r="7" spans="1:39" ht="15" x14ac:dyDescent="0.2">
      <c r="A7" s="93"/>
      <c r="F7" s="113" t="s">
        <v>49</v>
      </c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AB7" s="95"/>
    </row>
    <row r="8" spans="1:39" x14ac:dyDescent="0.2">
      <c r="A8" s="93"/>
      <c r="AB8" s="95"/>
    </row>
    <row r="9" spans="1:39" x14ac:dyDescent="0.2">
      <c r="A9" s="93"/>
      <c r="AB9" s="95"/>
      <c r="AF9" s="96"/>
    </row>
    <row r="10" spans="1:39" x14ac:dyDescent="0.2">
      <c r="A10" s="93"/>
      <c r="AB10" s="95"/>
    </row>
    <row r="11" spans="1:39" x14ac:dyDescent="0.2">
      <c r="A11" s="93"/>
      <c r="AB11" s="95"/>
    </row>
    <row r="12" spans="1:39" x14ac:dyDescent="0.2">
      <c r="A12" s="93"/>
      <c r="AB12" s="95"/>
    </row>
    <row r="13" spans="1:39" x14ac:dyDescent="0.2">
      <c r="A13" s="93"/>
      <c r="AB13" s="95"/>
    </row>
    <row r="14" spans="1:39" x14ac:dyDescent="0.2">
      <c r="A14" s="93"/>
      <c r="AB14" s="95"/>
    </row>
    <row r="15" spans="1:39" x14ac:dyDescent="0.2">
      <c r="A15" s="93"/>
      <c r="AB15" s="95"/>
    </row>
    <row r="16" spans="1:39" x14ac:dyDescent="0.2">
      <c r="A16" s="93"/>
      <c r="AB16" s="95"/>
    </row>
    <row r="17" spans="1:28" x14ac:dyDescent="0.2">
      <c r="A17" s="93"/>
      <c r="AB17" s="95"/>
    </row>
    <row r="18" spans="1:28" x14ac:dyDescent="0.2">
      <c r="A18" s="93"/>
      <c r="AB18" s="95"/>
    </row>
    <row r="19" spans="1:28" x14ac:dyDescent="0.2">
      <c r="A19" s="93"/>
      <c r="AB19" s="95"/>
    </row>
    <row r="20" spans="1:28" x14ac:dyDescent="0.2">
      <c r="A20" s="93"/>
      <c r="AB20" s="95"/>
    </row>
    <row r="21" spans="1:28" x14ac:dyDescent="0.2">
      <c r="A21" s="93"/>
      <c r="AB21" s="95"/>
    </row>
    <row r="22" spans="1:28" x14ac:dyDescent="0.2">
      <c r="A22" s="93"/>
      <c r="AB22" s="95"/>
    </row>
    <row r="23" spans="1:28" x14ac:dyDescent="0.2">
      <c r="A23" s="93"/>
      <c r="AB23" s="95"/>
    </row>
    <row r="24" spans="1:28" x14ac:dyDescent="0.2">
      <c r="A24" s="93"/>
      <c r="AB24" s="95"/>
    </row>
    <row r="25" spans="1:28" x14ac:dyDescent="0.2">
      <c r="A25" s="93"/>
      <c r="AB25" s="95"/>
    </row>
    <row r="26" spans="1:28" x14ac:dyDescent="0.2">
      <c r="A26" s="93"/>
      <c r="AB26" s="95"/>
    </row>
    <row r="27" spans="1:28" x14ac:dyDescent="0.2">
      <c r="A27" s="93"/>
      <c r="AB27" s="95"/>
    </row>
    <row r="28" spans="1:28" x14ac:dyDescent="0.2">
      <c r="A28" s="93"/>
      <c r="AB28" s="95"/>
    </row>
    <row r="29" spans="1:28" x14ac:dyDescent="0.2">
      <c r="A29" s="93"/>
      <c r="AB29" s="95"/>
    </row>
    <row r="30" spans="1:28" x14ac:dyDescent="0.2">
      <c r="A30" s="93"/>
      <c r="AB30" s="95"/>
    </row>
    <row r="31" spans="1:28" x14ac:dyDescent="0.2">
      <c r="A31" s="93"/>
      <c r="AB31" s="95"/>
    </row>
    <row r="32" spans="1:28" x14ac:dyDescent="0.2">
      <c r="A32" s="93"/>
      <c r="AB32" s="95"/>
    </row>
    <row r="33" spans="1:29" x14ac:dyDescent="0.2">
      <c r="A33" s="93"/>
      <c r="R33" s="114" t="s">
        <v>50</v>
      </c>
      <c r="S33" s="115"/>
      <c r="T33" s="115"/>
      <c r="U33" s="115"/>
      <c r="V33" s="115"/>
      <c r="W33" s="115"/>
      <c r="X33" s="115"/>
      <c r="Y33" s="115"/>
      <c r="Z33" s="115"/>
      <c r="AA33" s="115"/>
      <c r="AB33" s="116"/>
    </row>
    <row r="34" spans="1:29" ht="12.75" customHeight="1" x14ac:dyDescent="0.2">
      <c r="A34" s="93"/>
      <c r="R34" s="117" t="s">
        <v>59</v>
      </c>
      <c r="S34" s="118"/>
      <c r="T34" s="118"/>
      <c r="U34" s="118"/>
      <c r="V34" s="118"/>
      <c r="W34" s="118"/>
      <c r="X34" s="118"/>
      <c r="Y34" s="118"/>
      <c r="Z34" s="118"/>
      <c r="AA34" s="118"/>
      <c r="AB34" s="119"/>
    </row>
    <row r="35" spans="1:29" x14ac:dyDescent="0.2">
      <c r="A35" s="93"/>
      <c r="R35" s="120"/>
      <c r="S35" s="121"/>
      <c r="T35" s="121"/>
      <c r="U35" s="121"/>
      <c r="V35" s="121"/>
      <c r="W35" s="121"/>
      <c r="X35" s="121"/>
      <c r="Y35" s="121"/>
      <c r="Z35" s="121"/>
      <c r="AA35" s="121"/>
      <c r="AB35" s="122"/>
    </row>
    <row r="36" spans="1:29" x14ac:dyDescent="0.2">
      <c r="A36" s="93"/>
      <c r="R36" s="120"/>
      <c r="S36" s="121"/>
      <c r="T36" s="121"/>
      <c r="U36" s="121"/>
      <c r="V36" s="121"/>
      <c r="W36" s="121"/>
      <c r="X36" s="121"/>
      <c r="Y36" s="121"/>
      <c r="Z36" s="121"/>
      <c r="AA36" s="121"/>
      <c r="AB36" s="122"/>
    </row>
    <row r="37" spans="1:29" x14ac:dyDescent="0.2">
      <c r="A37" s="93"/>
      <c r="R37" s="123"/>
      <c r="S37" s="124"/>
      <c r="T37" s="124"/>
      <c r="U37" s="124"/>
      <c r="V37" s="124"/>
      <c r="W37" s="124"/>
      <c r="X37" s="124"/>
      <c r="Y37" s="124"/>
      <c r="Z37" s="124"/>
      <c r="AA37" s="124"/>
      <c r="AB37" s="125"/>
    </row>
    <row r="38" spans="1:29" x14ac:dyDescent="0.2">
      <c r="A38" s="93"/>
      <c r="R38" s="97"/>
      <c r="S38" s="98"/>
      <c r="T38" s="98"/>
      <c r="U38" s="99"/>
      <c r="V38" s="97"/>
      <c r="W38" s="98"/>
      <c r="X38" s="98"/>
      <c r="Y38" s="99"/>
      <c r="Z38" s="97"/>
      <c r="AA38" s="98"/>
      <c r="AB38" s="99"/>
    </row>
    <row r="39" spans="1:29" x14ac:dyDescent="0.2">
      <c r="A39" s="93"/>
      <c r="R39" s="100"/>
      <c r="S39" s="101"/>
      <c r="T39" s="101"/>
      <c r="U39" s="102"/>
      <c r="V39" s="100"/>
      <c r="W39" s="101"/>
      <c r="X39" s="101"/>
      <c r="Y39" s="102"/>
      <c r="Z39" s="100"/>
      <c r="AA39" s="101"/>
      <c r="AB39" s="102"/>
    </row>
    <row r="40" spans="1:29" x14ac:dyDescent="0.2">
      <c r="A40" s="93"/>
      <c r="R40" s="100"/>
      <c r="S40" s="101"/>
      <c r="T40" s="101"/>
      <c r="U40" s="102"/>
      <c r="V40" s="100"/>
      <c r="W40" s="101"/>
      <c r="X40" s="101"/>
      <c r="Y40" s="102"/>
      <c r="Z40" s="100"/>
      <c r="AA40" s="101"/>
      <c r="AB40" s="102"/>
    </row>
    <row r="41" spans="1:29" x14ac:dyDescent="0.2">
      <c r="A41" s="93"/>
      <c r="R41" s="103"/>
      <c r="S41" s="104"/>
      <c r="T41" s="104"/>
      <c r="U41" s="105"/>
      <c r="V41" s="103"/>
      <c r="W41" s="104"/>
      <c r="X41" s="104"/>
      <c r="Y41" s="105"/>
      <c r="Z41" s="103"/>
      <c r="AA41" s="104"/>
      <c r="AB41" s="105"/>
    </row>
    <row r="42" spans="1:29" ht="11.1" customHeight="1" x14ac:dyDescent="0.2">
      <c r="A42" s="93"/>
      <c r="R42" s="126" t="s">
        <v>51</v>
      </c>
      <c r="S42" s="127"/>
      <c r="T42" s="127"/>
      <c r="U42" s="128"/>
      <c r="V42" s="126" t="s">
        <v>52</v>
      </c>
      <c r="W42" s="127"/>
      <c r="X42" s="127"/>
      <c r="Y42" s="128"/>
      <c r="Z42" s="126" t="s">
        <v>62</v>
      </c>
      <c r="AA42" s="127"/>
      <c r="AB42" s="128"/>
    </row>
    <row r="43" spans="1:29" ht="11.1" customHeight="1" x14ac:dyDescent="0.2">
      <c r="A43" s="93"/>
      <c r="R43" s="129" t="s">
        <v>53</v>
      </c>
      <c r="S43" s="130"/>
      <c r="T43" s="130"/>
      <c r="U43" s="131"/>
      <c r="V43" s="129" t="s">
        <v>54</v>
      </c>
      <c r="W43" s="130"/>
      <c r="X43" s="130"/>
      <c r="Y43" s="131"/>
      <c r="Z43" s="129" t="s">
        <v>55</v>
      </c>
      <c r="AA43" s="130"/>
      <c r="AB43" s="131"/>
    </row>
    <row r="44" spans="1:29" ht="11.1" customHeight="1" x14ac:dyDescent="0.2">
      <c r="A44" s="93"/>
      <c r="R44" s="129" t="s">
        <v>56</v>
      </c>
      <c r="S44" s="130"/>
      <c r="T44" s="130"/>
      <c r="U44" s="131"/>
      <c r="V44" s="129" t="s">
        <v>56</v>
      </c>
      <c r="W44" s="130"/>
      <c r="X44" s="130"/>
      <c r="Y44" s="131"/>
      <c r="Z44" s="129" t="s">
        <v>56</v>
      </c>
      <c r="AA44" s="130"/>
      <c r="AB44" s="131"/>
      <c r="AC44" s="106"/>
    </row>
    <row r="45" spans="1:29" ht="11.1" customHeight="1" x14ac:dyDescent="0.2">
      <c r="A45" s="93"/>
      <c r="R45" s="129" t="s">
        <v>57</v>
      </c>
      <c r="S45" s="130"/>
      <c r="T45" s="130"/>
      <c r="U45" s="131"/>
      <c r="V45" s="129" t="s">
        <v>57</v>
      </c>
      <c r="W45" s="130"/>
      <c r="X45" s="130"/>
      <c r="Y45" s="131"/>
      <c r="Z45" s="129" t="s">
        <v>57</v>
      </c>
      <c r="AA45" s="130"/>
      <c r="AB45" s="131"/>
      <c r="AC45" s="106"/>
    </row>
    <row r="46" spans="1:29" ht="11.1" customHeight="1" x14ac:dyDescent="0.2">
      <c r="A46" s="107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32" t="s">
        <v>58</v>
      </c>
      <c r="S46" s="133"/>
      <c r="T46" s="133"/>
      <c r="U46" s="134"/>
      <c r="V46" s="132" t="s">
        <v>58</v>
      </c>
      <c r="W46" s="133"/>
      <c r="X46" s="133"/>
      <c r="Y46" s="134"/>
      <c r="Z46" s="132" t="s">
        <v>58</v>
      </c>
      <c r="AA46" s="133"/>
      <c r="AB46" s="134"/>
      <c r="AC46" s="109"/>
    </row>
    <row r="52" spans="18:28" x14ac:dyDescent="0.2"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</row>
    <row r="53" spans="18:28" x14ac:dyDescent="0.2"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</row>
    <row r="54" spans="18:28" x14ac:dyDescent="0.2"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</row>
  </sheetData>
  <mergeCells count="19">
    <mergeCell ref="R45:U45"/>
    <mergeCell ref="V45:Y45"/>
    <mergeCell ref="Z45:AB45"/>
    <mergeCell ref="R46:U46"/>
    <mergeCell ref="V46:Y46"/>
    <mergeCell ref="Z46:AB46"/>
    <mergeCell ref="R43:U43"/>
    <mergeCell ref="V43:Y43"/>
    <mergeCell ref="Z43:AB43"/>
    <mergeCell ref="R44:U44"/>
    <mergeCell ref="V44:Y44"/>
    <mergeCell ref="Z44:AB44"/>
    <mergeCell ref="B1:H1"/>
    <mergeCell ref="F7:R7"/>
    <mergeCell ref="R33:AB33"/>
    <mergeCell ref="R34:AB37"/>
    <mergeCell ref="R42:U42"/>
    <mergeCell ref="V42:Y42"/>
    <mergeCell ref="Z42:AB42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61"/>
  <sheetViews>
    <sheetView view="pageBreakPreview" zoomScale="60" zoomScaleNormal="100" workbookViewId="0">
      <selection activeCell="P42" sqref="P42"/>
    </sheetView>
  </sheetViews>
  <sheetFormatPr defaultRowHeight="12.75" x14ac:dyDescent="0.2"/>
  <cols>
    <col min="1" max="1" width="2.7109375" style="5" customWidth="1"/>
    <col min="2" max="2" width="8.140625" style="22" customWidth="1"/>
    <col min="3" max="3" width="8.5703125" style="43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4" hidden="1" customWidth="1"/>
    <col min="10" max="12" width="7.42578125" style="5" hidden="1" customWidth="1"/>
    <col min="13" max="13" width="10" style="5" customWidth="1"/>
    <col min="14" max="14" width="4" style="5" customWidth="1"/>
    <col min="15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5" ht="49.9" customHeight="1" x14ac:dyDescent="0.25">
      <c r="A1" s="137" t="s">
        <v>60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38"/>
      <c r="P1" s="138"/>
      <c r="Q1" s="138"/>
      <c r="R1" s="138"/>
      <c r="S1" s="138"/>
      <c r="T1" s="138"/>
      <c r="U1" s="12"/>
      <c r="V1" s="12"/>
    </row>
    <row r="2" spans="1:25" ht="15" x14ac:dyDescent="0.2">
      <c r="B2" s="13"/>
      <c r="C2" s="29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5" ht="15" x14ac:dyDescent="0.25">
      <c r="A3" s="136" t="s">
        <v>31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T3" s="44"/>
    </row>
    <row r="4" spans="1:25" x14ac:dyDescent="0.2">
      <c r="B4" s="136"/>
      <c r="C4" s="136"/>
      <c r="D4" s="136"/>
      <c r="E4" s="136"/>
      <c r="F4" s="136"/>
      <c r="H4" s="136" t="s">
        <v>9</v>
      </c>
      <c r="I4" s="136"/>
      <c r="J4" s="136"/>
      <c r="K4" s="136"/>
      <c r="L4" s="136"/>
      <c r="M4" s="24"/>
      <c r="N4" s="15"/>
      <c r="O4" s="15"/>
      <c r="P4" s="15"/>
      <c r="T4" s="44"/>
    </row>
    <row r="5" spans="1:25" x14ac:dyDescent="0.2">
      <c r="B5" s="16">
        <v>0</v>
      </c>
      <c r="C5" s="19">
        <v>-0.93300000000000005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28</v>
      </c>
      <c r="N5" s="20"/>
      <c r="O5" s="20"/>
      <c r="P5" s="20"/>
      <c r="R5" s="21"/>
      <c r="T5" s="44"/>
    </row>
    <row r="6" spans="1:25" x14ac:dyDescent="0.2">
      <c r="B6" s="16">
        <v>5</v>
      </c>
      <c r="C6" s="19">
        <v>-0.95199999999999996</v>
      </c>
      <c r="D6" s="19">
        <f>(C5+C6)/2</f>
        <v>-0.9425</v>
      </c>
      <c r="E6" s="16">
        <f>B6-B5</f>
        <v>5</v>
      </c>
      <c r="F6" s="19">
        <f>D6*E6</f>
        <v>-4.7125000000000004</v>
      </c>
      <c r="G6" s="16"/>
      <c r="H6" s="16">
        <v>0</v>
      </c>
      <c r="I6" s="16">
        <v>2.1709999999999998</v>
      </c>
      <c r="J6" s="19"/>
      <c r="K6" s="16"/>
      <c r="L6" s="19"/>
      <c r="M6" s="19"/>
      <c r="N6" s="20"/>
      <c r="O6" s="20"/>
      <c r="P6" s="20"/>
      <c r="Q6" s="22"/>
      <c r="R6" s="21"/>
      <c r="T6" s="44"/>
    </row>
    <row r="7" spans="1:25" x14ac:dyDescent="0.2">
      <c r="B7" s="16">
        <v>10</v>
      </c>
      <c r="C7" s="19">
        <v>-0.96</v>
      </c>
      <c r="D7" s="19">
        <f t="shared" ref="D7:D18" si="0">(C6+C7)/2</f>
        <v>-0.95599999999999996</v>
      </c>
      <c r="E7" s="16">
        <f t="shared" ref="E7:E18" si="1">B7-B6</f>
        <v>5</v>
      </c>
      <c r="F7" s="19">
        <f t="shared" ref="F7:F18" si="2">D7*E7</f>
        <v>-4.7799999999999994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22</v>
      </c>
      <c r="N7" s="20"/>
      <c r="O7" s="20"/>
      <c r="P7" s="20"/>
      <c r="Q7" s="22"/>
      <c r="R7" s="21"/>
      <c r="T7" s="44"/>
    </row>
    <row r="8" spans="1:25" x14ac:dyDescent="0.2">
      <c r="B8" s="16">
        <v>11</v>
      </c>
      <c r="C8" s="19">
        <v>-1.1679999999999999</v>
      </c>
      <c r="D8" s="19">
        <f t="shared" si="0"/>
        <v>-1.0640000000000001</v>
      </c>
      <c r="E8" s="16">
        <f t="shared" si="1"/>
        <v>1</v>
      </c>
      <c r="F8" s="19">
        <f t="shared" si="2"/>
        <v>-1.0640000000000001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  <c r="T8" s="44"/>
    </row>
    <row r="9" spans="1:25" x14ac:dyDescent="0.2">
      <c r="B9" s="16">
        <v>13</v>
      </c>
      <c r="C9" s="19">
        <v>-1.3520000000000001</v>
      </c>
      <c r="D9" s="19">
        <f t="shared" si="0"/>
        <v>-1.26</v>
      </c>
      <c r="E9" s="16">
        <f t="shared" si="1"/>
        <v>2</v>
      </c>
      <c r="F9" s="19">
        <f t="shared" si="2"/>
        <v>-2.52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  <c r="T9" s="44"/>
    </row>
    <row r="10" spans="1:25" x14ac:dyDescent="0.2">
      <c r="B10" s="16">
        <v>15</v>
      </c>
      <c r="C10" s="19">
        <v>-1.389</v>
      </c>
      <c r="D10" s="19">
        <f t="shared" si="0"/>
        <v>-1.3705000000000001</v>
      </c>
      <c r="E10" s="16">
        <f t="shared" si="1"/>
        <v>2</v>
      </c>
      <c r="F10" s="19">
        <f t="shared" si="2"/>
        <v>-2.7410000000000001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  <c r="T10" s="44"/>
    </row>
    <row r="11" spans="1:25" x14ac:dyDescent="0.2">
      <c r="B11" s="16">
        <v>19</v>
      </c>
      <c r="C11" s="19">
        <v>-1.5009999999999999</v>
      </c>
      <c r="D11" s="19">
        <f t="shared" si="0"/>
        <v>-1.4449999999999998</v>
      </c>
      <c r="E11" s="16">
        <f t="shared" si="1"/>
        <v>4</v>
      </c>
      <c r="F11" s="19">
        <f t="shared" si="2"/>
        <v>-5.7799999999999994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  <c r="T11" s="44"/>
      <c r="Y11" s="5" t="s">
        <v>17</v>
      </c>
    </row>
    <row r="12" spans="1:25" x14ac:dyDescent="0.2">
      <c r="B12" s="16">
        <v>23</v>
      </c>
      <c r="C12" s="19">
        <v>-1.6</v>
      </c>
      <c r="D12" s="19">
        <f t="shared" si="0"/>
        <v>-1.5505</v>
      </c>
      <c r="E12" s="16">
        <f t="shared" si="1"/>
        <v>4</v>
      </c>
      <c r="F12" s="19">
        <f t="shared" si="2"/>
        <v>-6.202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23</v>
      </c>
      <c r="N12" s="20"/>
      <c r="O12" s="20"/>
      <c r="P12" s="20"/>
      <c r="Q12" s="22"/>
      <c r="R12" s="21"/>
      <c r="T12" s="44"/>
    </row>
    <row r="13" spans="1:25" x14ac:dyDescent="0.2">
      <c r="B13" s="16">
        <v>27</v>
      </c>
      <c r="C13" s="19">
        <v>-1.498</v>
      </c>
      <c r="D13" s="19">
        <f t="shared" si="0"/>
        <v>-1.5489999999999999</v>
      </c>
      <c r="E13" s="16">
        <f t="shared" si="1"/>
        <v>4</v>
      </c>
      <c r="F13" s="19">
        <f t="shared" si="2"/>
        <v>-6.1959999999999997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3"/>
      <c r="O13" s="23"/>
      <c r="P13" s="23"/>
      <c r="Q13" s="22"/>
      <c r="R13" s="21"/>
      <c r="T13" s="44"/>
    </row>
    <row r="14" spans="1:25" x14ac:dyDescent="0.2">
      <c r="B14" s="16">
        <v>31</v>
      </c>
      <c r="C14" s="19">
        <v>-1.125</v>
      </c>
      <c r="D14" s="19">
        <f t="shared" si="0"/>
        <v>-1.3115000000000001</v>
      </c>
      <c r="E14" s="16">
        <f t="shared" si="1"/>
        <v>4</v>
      </c>
      <c r="F14" s="19">
        <f t="shared" si="2"/>
        <v>-5.2460000000000004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  <c r="T14" s="44"/>
    </row>
    <row r="15" spans="1:25" x14ac:dyDescent="0.2">
      <c r="B15" s="16">
        <v>33</v>
      </c>
      <c r="C15" s="19">
        <v>-0.61299999999999999</v>
      </c>
      <c r="D15" s="19">
        <f t="shared" si="0"/>
        <v>-0.86899999999999999</v>
      </c>
      <c r="E15" s="16">
        <f t="shared" si="1"/>
        <v>2</v>
      </c>
      <c r="F15" s="19">
        <f t="shared" si="2"/>
        <v>-1.738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3"/>
      <c r="O15" s="23"/>
      <c r="P15" s="23"/>
      <c r="Q15" s="22"/>
      <c r="R15" s="21"/>
      <c r="T15" s="44"/>
    </row>
    <row r="16" spans="1:25" x14ac:dyDescent="0.2">
      <c r="B16" s="16">
        <v>35</v>
      </c>
      <c r="C16" s="19">
        <v>-3.9E-2</v>
      </c>
      <c r="D16" s="19">
        <f t="shared" si="0"/>
        <v>-0.32600000000000001</v>
      </c>
      <c r="E16" s="16">
        <f t="shared" si="1"/>
        <v>2</v>
      </c>
      <c r="F16" s="19">
        <f t="shared" si="2"/>
        <v>-0.65200000000000002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3"/>
      <c r="O16" s="23"/>
      <c r="P16" s="23"/>
      <c r="Q16" s="22"/>
      <c r="R16" s="21"/>
      <c r="T16" s="44"/>
    </row>
    <row r="17" spans="1:20" x14ac:dyDescent="0.2">
      <c r="B17" s="16">
        <v>36</v>
      </c>
      <c r="C17" s="19">
        <v>1.0009999999999999</v>
      </c>
      <c r="D17" s="19">
        <f t="shared" si="0"/>
        <v>0.48099999999999993</v>
      </c>
      <c r="E17" s="16">
        <f t="shared" si="1"/>
        <v>1</v>
      </c>
      <c r="F17" s="19">
        <f t="shared" si="2"/>
        <v>0.48099999999999993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24</v>
      </c>
      <c r="N17" s="20"/>
      <c r="O17" s="20"/>
      <c r="P17" s="20"/>
      <c r="R17" s="21"/>
      <c r="T17" s="44"/>
    </row>
    <row r="18" spans="1:20" x14ac:dyDescent="0.2">
      <c r="B18" s="16">
        <v>40</v>
      </c>
      <c r="C18" s="19">
        <v>0.98599999999999999</v>
      </c>
      <c r="D18" s="19">
        <f t="shared" si="0"/>
        <v>0.99349999999999994</v>
      </c>
      <c r="E18" s="16">
        <f t="shared" si="1"/>
        <v>4</v>
      </c>
      <c r="F18" s="19">
        <f t="shared" si="2"/>
        <v>3.9739999999999998</v>
      </c>
      <c r="G18" s="1"/>
      <c r="H18" s="16">
        <v>50</v>
      </c>
      <c r="I18" s="27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  <c r="T18" s="44"/>
    </row>
    <row r="19" spans="1:20" x14ac:dyDescent="0.2">
      <c r="B19" s="16">
        <v>45</v>
      </c>
      <c r="C19" s="19">
        <v>0.98099999999999998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  <c r="T19" s="44"/>
    </row>
    <row r="20" spans="1:20" x14ac:dyDescent="0.2">
      <c r="B20" s="17">
        <v>50</v>
      </c>
      <c r="C20" s="41">
        <v>0.97499999999999998</v>
      </c>
      <c r="D20" s="19"/>
      <c r="E20" s="16"/>
      <c r="F20" s="19"/>
      <c r="H20" s="17"/>
      <c r="I20" s="17"/>
      <c r="J20" s="19"/>
      <c r="K20" s="16"/>
      <c r="L20" s="19"/>
      <c r="M20" s="19" t="s">
        <v>25</v>
      </c>
      <c r="N20" s="20"/>
      <c r="O20" s="20"/>
      <c r="P20" s="20"/>
      <c r="R20" s="21"/>
      <c r="T20" s="44"/>
    </row>
    <row r="21" spans="1:20" x14ac:dyDescent="0.2">
      <c r="B21" s="17"/>
      <c r="C21" s="41"/>
      <c r="D21" s="19"/>
      <c r="E21" s="16"/>
      <c r="F21" s="19"/>
      <c r="H21" s="17"/>
      <c r="I21" s="17"/>
      <c r="J21" s="19"/>
      <c r="K21" s="16"/>
      <c r="L21" s="19"/>
      <c r="M21" s="19"/>
      <c r="O21" s="23"/>
      <c r="P21" s="23"/>
      <c r="T21" s="44"/>
    </row>
    <row r="22" spans="1:20" ht="15" x14ac:dyDescent="0.25">
      <c r="A22" s="136" t="s">
        <v>32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44"/>
    </row>
    <row r="23" spans="1:20" x14ac:dyDescent="0.2">
      <c r="B23" s="16">
        <v>0</v>
      </c>
      <c r="C23" s="19">
        <v>0.78700000000000003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21</v>
      </c>
      <c r="N23" s="20"/>
      <c r="O23" s="20"/>
      <c r="P23" s="20"/>
      <c r="R23" s="21"/>
      <c r="T23" s="44"/>
    </row>
    <row r="24" spans="1:20" x14ac:dyDescent="0.2">
      <c r="B24" s="16">
        <v>5</v>
      </c>
      <c r="C24" s="19">
        <v>0.77900000000000003</v>
      </c>
      <c r="D24" s="19">
        <f>(C23+C24)/2</f>
        <v>0.78300000000000003</v>
      </c>
      <c r="E24" s="16">
        <f>B24-B23</f>
        <v>5</v>
      </c>
      <c r="F24" s="19">
        <f>D24*E24</f>
        <v>3.915</v>
      </c>
      <c r="G24" s="16"/>
      <c r="H24" s="16">
        <v>0</v>
      </c>
      <c r="I24" s="16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  <c r="T24" s="44"/>
    </row>
    <row r="25" spans="1:20" x14ac:dyDescent="0.2">
      <c r="B25" s="16">
        <v>10</v>
      </c>
      <c r="C25" s="19">
        <v>0.81100000000000005</v>
      </c>
      <c r="D25" s="19">
        <f t="shared" ref="D25:D40" si="8">(C24+C25)/2</f>
        <v>0.79500000000000004</v>
      </c>
      <c r="E25" s="16">
        <f t="shared" ref="E25:E40" si="9">B25-B24</f>
        <v>5</v>
      </c>
      <c r="F25" s="19">
        <f t="shared" ref="F25:F40" si="10">D25*E25</f>
        <v>3.9750000000000001</v>
      </c>
      <c r="G25" s="16"/>
      <c r="H25" s="16">
        <v>5</v>
      </c>
      <c r="I25" s="16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40" si="13">K25*J25</f>
        <v>9.3625000000000007</v>
      </c>
      <c r="M25" s="19" t="s">
        <v>22</v>
      </c>
      <c r="N25" s="20"/>
      <c r="O25" s="20"/>
      <c r="P25" s="20"/>
      <c r="Q25" s="22"/>
      <c r="R25" s="21"/>
      <c r="T25" s="44"/>
    </row>
    <row r="26" spans="1:20" x14ac:dyDescent="0.2">
      <c r="B26" s="16">
        <v>11</v>
      </c>
      <c r="C26" s="19">
        <v>-2.5000000000000001E-2</v>
      </c>
      <c r="D26" s="19">
        <f t="shared" si="8"/>
        <v>0.39300000000000002</v>
      </c>
      <c r="E26" s="16">
        <f t="shared" si="9"/>
        <v>1</v>
      </c>
      <c r="F26" s="19">
        <f t="shared" si="10"/>
        <v>0.39300000000000002</v>
      </c>
      <c r="G26" s="16"/>
      <c r="H26" s="16">
        <v>10</v>
      </c>
      <c r="I26" s="16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M26" s="19"/>
      <c r="N26" s="20"/>
      <c r="O26" s="20"/>
      <c r="P26" s="20"/>
      <c r="Q26" s="22"/>
      <c r="R26" s="21"/>
      <c r="T26" s="44"/>
    </row>
    <row r="27" spans="1:20" x14ac:dyDescent="0.2">
      <c r="B27" s="16">
        <v>13</v>
      </c>
      <c r="C27" s="19">
        <v>-0.59899999999999998</v>
      </c>
      <c r="D27" s="19">
        <f t="shared" si="8"/>
        <v>-0.312</v>
      </c>
      <c r="E27" s="16">
        <f t="shared" si="9"/>
        <v>2</v>
      </c>
      <c r="F27" s="19">
        <f t="shared" si="10"/>
        <v>-0.624</v>
      </c>
      <c r="G27" s="16"/>
      <c r="H27" s="16">
        <v>12</v>
      </c>
      <c r="I27" s="16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/>
      <c r="N27" s="20"/>
      <c r="O27" s="20"/>
      <c r="P27" s="20"/>
      <c r="Q27" s="22"/>
      <c r="R27" s="21"/>
      <c r="T27" s="44"/>
    </row>
    <row r="28" spans="1:20" x14ac:dyDescent="0.2">
      <c r="B28" s="16">
        <v>15</v>
      </c>
      <c r="C28" s="19">
        <v>-0.98899999999999999</v>
      </c>
      <c r="D28" s="19">
        <f t="shared" si="8"/>
        <v>-0.79400000000000004</v>
      </c>
      <c r="E28" s="16">
        <f t="shared" si="9"/>
        <v>2</v>
      </c>
      <c r="F28" s="19">
        <f t="shared" si="10"/>
        <v>-1.5880000000000001</v>
      </c>
      <c r="G28" s="16"/>
      <c r="H28" s="16">
        <v>15</v>
      </c>
      <c r="I28" s="16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  <c r="T28" s="44"/>
    </row>
    <row r="29" spans="1:20" x14ac:dyDescent="0.2">
      <c r="B29" s="16">
        <v>18</v>
      </c>
      <c r="C29" s="19">
        <v>-1.3009999999999999</v>
      </c>
      <c r="D29" s="19">
        <f t="shared" si="8"/>
        <v>-1.145</v>
      </c>
      <c r="E29" s="16">
        <f t="shared" si="9"/>
        <v>3</v>
      </c>
      <c r="F29" s="19">
        <f t="shared" si="10"/>
        <v>-3.4350000000000001</v>
      </c>
      <c r="G29" s="16"/>
      <c r="H29" s="16">
        <v>20</v>
      </c>
      <c r="I29" s="16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M29" s="19"/>
      <c r="N29" s="20"/>
      <c r="O29" s="20"/>
      <c r="P29" s="20"/>
      <c r="Q29" s="22"/>
      <c r="R29" s="21"/>
      <c r="T29" s="44"/>
    </row>
    <row r="30" spans="1:20" x14ac:dyDescent="0.2">
      <c r="B30" s="16">
        <v>21</v>
      </c>
      <c r="C30" s="19">
        <v>-1.395</v>
      </c>
      <c r="D30" s="19">
        <f t="shared" si="8"/>
        <v>-1.3479999999999999</v>
      </c>
      <c r="E30" s="16">
        <f t="shared" si="9"/>
        <v>3</v>
      </c>
      <c r="F30" s="19">
        <f t="shared" si="10"/>
        <v>-4.0439999999999996</v>
      </c>
      <c r="G30" s="16"/>
      <c r="H30" s="16">
        <v>25</v>
      </c>
      <c r="I30" s="16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M30" s="19" t="s">
        <v>23</v>
      </c>
      <c r="N30" s="20"/>
      <c r="O30" s="20"/>
      <c r="P30" s="20"/>
      <c r="Q30" s="22"/>
      <c r="R30" s="21"/>
      <c r="T30" s="44"/>
    </row>
    <row r="31" spans="1:20" x14ac:dyDescent="0.2">
      <c r="B31" s="16">
        <v>24</v>
      </c>
      <c r="C31" s="19">
        <v>-1.296</v>
      </c>
      <c r="D31" s="19">
        <f t="shared" si="8"/>
        <v>-1.3454999999999999</v>
      </c>
      <c r="E31" s="16">
        <f t="shared" si="9"/>
        <v>3</v>
      </c>
      <c r="F31" s="19">
        <f t="shared" si="10"/>
        <v>-4.0365000000000002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3"/>
      <c r="O31" s="23"/>
      <c r="P31" s="23"/>
      <c r="Q31" s="22"/>
      <c r="R31" s="21"/>
      <c r="T31" s="44"/>
    </row>
    <row r="32" spans="1:20" x14ac:dyDescent="0.2">
      <c r="B32" s="16">
        <v>27</v>
      </c>
      <c r="C32" s="19">
        <v>-1</v>
      </c>
      <c r="D32" s="19">
        <f t="shared" si="8"/>
        <v>-1.1480000000000001</v>
      </c>
      <c r="E32" s="16">
        <f t="shared" si="9"/>
        <v>3</v>
      </c>
      <c r="F32" s="19">
        <f t="shared" si="10"/>
        <v>-3.4440000000000004</v>
      </c>
      <c r="G32" s="16"/>
      <c r="H32" s="21">
        <f>H33-9</f>
        <v>29</v>
      </c>
      <c r="I32" s="21">
        <f>I33</f>
        <v>-2.99</v>
      </c>
      <c r="J32" s="19">
        <f t="shared" ref="J32:J40" si="14">AVERAGE(I31,I32)</f>
        <v>-2.0449999999999999</v>
      </c>
      <c r="K32" s="16">
        <f t="shared" ref="K32:K40" si="15">H32-H31</f>
        <v>3.7800000000000011</v>
      </c>
      <c r="L32" s="19">
        <f t="shared" si="13"/>
        <v>-7.730100000000002</v>
      </c>
      <c r="M32" s="19"/>
      <c r="N32" s="20"/>
      <c r="O32" s="20"/>
      <c r="P32" s="20"/>
      <c r="Q32" s="22"/>
      <c r="R32" s="21"/>
      <c r="T32" s="44"/>
    </row>
    <row r="33" spans="1:20" x14ac:dyDescent="0.2">
      <c r="B33" s="16">
        <v>29</v>
      </c>
      <c r="C33" s="19">
        <v>-0.61</v>
      </c>
      <c r="D33" s="19">
        <f t="shared" si="8"/>
        <v>-0.80499999999999994</v>
      </c>
      <c r="E33" s="16">
        <f t="shared" si="9"/>
        <v>2</v>
      </c>
      <c r="F33" s="19">
        <f t="shared" si="10"/>
        <v>-1.6099999999999999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M33" s="19"/>
      <c r="N33" s="23"/>
      <c r="O33" s="23"/>
      <c r="P33" s="23"/>
      <c r="Q33" s="22"/>
      <c r="R33" s="21"/>
      <c r="T33" s="44"/>
    </row>
    <row r="34" spans="1:20" x14ac:dyDescent="0.2">
      <c r="B34" s="16">
        <v>31</v>
      </c>
      <c r="C34" s="19">
        <v>-2.3E-2</v>
      </c>
      <c r="D34" s="19">
        <f t="shared" si="8"/>
        <v>-0.3165</v>
      </c>
      <c r="E34" s="16">
        <f t="shared" si="9"/>
        <v>2</v>
      </c>
      <c r="F34" s="19">
        <f t="shared" si="10"/>
        <v>-0.63300000000000001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/>
      <c r="N34" s="23"/>
      <c r="O34" s="23"/>
      <c r="P34" s="23"/>
      <c r="Q34" s="22"/>
      <c r="R34" s="21"/>
      <c r="T34" s="44"/>
    </row>
    <row r="35" spans="1:20" x14ac:dyDescent="0.2">
      <c r="B35" s="16">
        <v>32</v>
      </c>
      <c r="C35" s="19">
        <v>1</v>
      </c>
      <c r="D35" s="19">
        <f t="shared" si="8"/>
        <v>0.48849999999999999</v>
      </c>
      <c r="E35" s="16">
        <f t="shared" si="9"/>
        <v>1</v>
      </c>
      <c r="F35" s="19">
        <f t="shared" si="10"/>
        <v>0.48849999999999999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M35" s="19" t="s">
        <v>24</v>
      </c>
      <c r="N35" s="20"/>
      <c r="O35" s="20"/>
      <c r="P35" s="20"/>
      <c r="R35" s="21"/>
      <c r="T35" s="44"/>
    </row>
    <row r="36" spans="1:20" x14ac:dyDescent="0.2">
      <c r="B36" s="16">
        <v>37</v>
      </c>
      <c r="C36" s="19">
        <v>0.98699999999999999</v>
      </c>
      <c r="D36" s="19">
        <f t="shared" si="8"/>
        <v>0.99350000000000005</v>
      </c>
      <c r="E36" s="16">
        <f t="shared" si="9"/>
        <v>5</v>
      </c>
      <c r="F36" s="19">
        <f t="shared" si="10"/>
        <v>4.9675000000000002</v>
      </c>
      <c r="G36" s="1"/>
      <c r="H36" s="16">
        <v>55</v>
      </c>
      <c r="I36" s="27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/>
      <c r="N36" s="20"/>
      <c r="O36" s="20"/>
      <c r="P36" s="20"/>
      <c r="R36" s="21"/>
      <c r="T36" s="44"/>
    </row>
    <row r="37" spans="1:20" x14ac:dyDescent="0.2">
      <c r="B37" s="16">
        <v>42</v>
      </c>
      <c r="C37" s="19">
        <v>0.97499999999999998</v>
      </c>
      <c r="D37" s="19">
        <f t="shared" si="8"/>
        <v>0.98099999999999998</v>
      </c>
      <c r="E37" s="16">
        <f t="shared" si="9"/>
        <v>5</v>
      </c>
      <c r="F37" s="19">
        <f t="shared" si="10"/>
        <v>4.9050000000000002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 t="s">
        <v>21</v>
      </c>
      <c r="N37" s="20"/>
      <c r="O37" s="20"/>
      <c r="P37" s="20"/>
      <c r="R37" s="21"/>
      <c r="T37" s="44"/>
    </row>
    <row r="38" spans="1:20" x14ac:dyDescent="0.2">
      <c r="B38" s="17"/>
      <c r="C38" s="41"/>
      <c r="D38" s="19">
        <f t="shared" si="8"/>
        <v>0.48749999999999999</v>
      </c>
      <c r="E38" s="16">
        <f t="shared" si="9"/>
        <v>-42</v>
      </c>
      <c r="F38" s="19">
        <f t="shared" si="10"/>
        <v>-20.474999999999998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19"/>
      <c r="N38" s="20"/>
      <c r="O38" s="20"/>
      <c r="P38" s="20"/>
      <c r="R38" s="21"/>
      <c r="T38" s="44"/>
    </row>
    <row r="39" spans="1:20" x14ac:dyDescent="0.2">
      <c r="B39" s="17"/>
      <c r="C39" s="41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3"/>
      <c r="P39" s="23"/>
      <c r="T39" s="44"/>
    </row>
    <row r="40" spans="1:20" x14ac:dyDescent="0.2">
      <c r="B40" s="17"/>
      <c r="C40" s="41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  <c r="T40" s="44"/>
    </row>
    <row r="41" spans="1:20" ht="15" x14ac:dyDescent="0.25">
      <c r="A41" s="136" t="s">
        <v>33</v>
      </c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44"/>
    </row>
    <row r="42" spans="1:20" ht="15" x14ac:dyDescent="0.2">
      <c r="B42" s="13"/>
      <c r="C42" s="29"/>
      <c r="D42" s="13"/>
      <c r="E42" s="1" t="s">
        <v>7</v>
      </c>
      <c r="F42" s="1"/>
      <c r="G42" s="135">
        <v>0.2</v>
      </c>
      <c r="H42" s="135"/>
      <c r="I42" s="13"/>
      <c r="J42" s="13"/>
      <c r="K42" s="13"/>
      <c r="L42" s="13"/>
      <c r="M42" s="13"/>
      <c r="N42" s="14"/>
      <c r="O42" s="14"/>
      <c r="P42" s="30"/>
      <c r="T42" s="44"/>
    </row>
    <row r="43" spans="1:20" x14ac:dyDescent="0.2">
      <c r="B43" s="136"/>
      <c r="C43" s="136"/>
      <c r="D43" s="136"/>
      <c r="E43" s="136"/>
      <c r="F43" s="136"/>
      <c r="G43" s="5" t="s">
        <v>5</v>
      </c>
      <c r="H43" s="136" t="s">
        <v>9</v>
      </c>
      <c r="I43" s="136"/>
      <c r="J43" s="136"/>
      <c r="K43" s="136"/>
      <c r="L43" s="136"/>
      <c r="M43" s="24"/>
      <c r="N43" s="15"/>
      <c r="O43" s="15"/>
      <c r="P43" s="15"/>
      <c r="T43" s="44"/>
    </row>
    <row r="44" spans="1:20" x14ac:dyDescent="0.2">
      <c r="B44" s="16">
        <v>0</v>
      </c>
      <c r="C44" s="19">
        <v>1.101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21</v>
      </c>
      <c r="N44" s="20"/>
      <c r="O44" s="20"/>
      <c r="P44" s="20"/>
      <c r="R44" s="21"/>
      <c r="T44" s="44"/>
    </row>
    <row r="45" spans="1:20" x14ac:dyDescent="0.2">
      <c r="B45" s="16">
        <v>5</v>
      </c>
      <c r="C45" s="19">
        <v>1.087</v>
      </c>
      <c r="D45" s="19">
        <f>(C44+C45)/2</f>
        <v>1.0939999999999999</v>
      </c>
      <c r="E45" s="16">
        <f>B45-B44</f>
        <v>5</v>
      </c>
      <c r="F45" s="19">
        <f>D45*E45</f>
        <v>5.4699999999999989</v>
      </c>
      <c r="G45" s="16"/>
      <c r="H45" s="16"/>
      <c r="I45" s="16"/>
      <c r="J45" s="19"/>
      <c r="K45" s="16"/>
      <c r="L45" s="19"/>
      <c r="M45" s="19"/>
      <c r="N45" s="20"/>
      <c r="O45" s="20"/>
      <c r="P45" s="20"/>
      <c r="Q45" s="22"/>
      <c r="R45" s="21"/>
      <c r="T45" s="44"/>
    </row>
    <row r="46" spans="1:20" x14ac:dyDescent="0.2">
      <c r="B46" s="16">
        <v>10</v>
      </c>
      <c r="C46" s="19">
        <v>1.075</v>
      </c>
      <c r="D46" s="19">
        <f t="shared" ref="D46:D56" si="16">(C45+C46)/2</f>
        <v>1.081</v>
      </c>
      <c r="E46" s="16">
        <f t="shared" ref="E46:E56" si="17">B46-B45</f>
        <v>5</v>
      </c>
      <c r="F46" s="19">
        <f t="shared" ref="F46:F56" si="18">D46*E46</f>
        <v>5.4049999999999994</v>
      </c>
      <c r="G46" s="16"/>
      <c r="H46" s="16"/>
      <c r="I46" s="16"/>
      <c r="J46" s="19"/>
      <c r="K46" s="16"/>
      <c r="L46" s="19"/>
      <c r="M46" s="19" t="s">
        <v>22</v>
      </c>
      <c r="N46" s="20"/>
      <c r="O46" s="20"/>
      <c r="P46" s="20"/>
      <c r="Q46" s="22"/>
      <c r="R46" s="21"/>
      <c r="T46" s="44"/>
    </row>
    <row r="47" spans="1:20" x14ac:dyDescent="0.2">
      <c r="B47" s="16">
        <v>12</v>
      </c>
      <c r="C47" s="19">
        <v>6.7000000000000004E-2</v>
      </c>
      <c r="D47" s="19">
        <f t="shared" si="16"/>
        <v>0.57099999999999995</v>
      </c>
      <c r="E47" s="16">
        <f t="shared" si="17"/>
        <v>2</v>
      </c>
      <c r="F47" s="19">
        <f t="shared" si="18"/>
        <v>1.1419999999999999</v>
      </c>
      <c r="G47" s="16"/>
      <c r="H47" s="16"/>
      <c r="I47" s="16"/>
      <c r="J47" s="19"/>
      <c r="K47" s="16"/>
      <c r="L47" s="19"/>
      <c r="M47" s="19"/>
      <c r="N47" s="20"/>
      <c r="O47" s="20"/>
      <c r="P47" s="20"/>
      <c r="Q47" s="22"/>
      <c r="R47" s="21"/>
      <c r="T47" s="44"/>
    </row>
    <row r="48" spans="1:20" x14ac:dyDescent="0.2">
      <c r="B48" s="16">
        <v>14</v>
      </c>
      <c r="C48" s="19">
        <v>-0.70799999999999996</v>
      </c>
      <c r="D48" s="19">
        <f t="shared" si="16"/>
        <v>-0.32050000000000001</v>
      </c>
      <c r="E48" s="16">
        <f t="shared" si="17"/>
        <v>2</v>
      </c>
      <c r="F48" s="19">
        <f t="shared" si="18"/>
        <v>-0.64100000000000001</v>
      </c>
      <c r="G48" s="16"/>
      <c r="H48" s="16"/>
      <c r="I48" s="16"/>
      <c r="J48" s="19"/>
      <c r="K48" s="16"/>
      <c r="L48" s="19"/>
      <c r="M48" s="19"/>
      <c r="N48" s="20"/>
      <c r="O48" s="20"/>
      <c r="P48" s="20"/>
      <c r="Q48" s="22"/>
      <c r="R48" s="21"/>
      <c r="T48" s="44"/>
    </row>
    <row r="49" spans="2:20" x14ac:dyDescent="0.2">
      <c r="B49" s="16">
        <v>16</v>
      </c>
      <c r="C49" s="19">
        <v>-1.2</v>
      </c>
      <c r="D49" s="19">
        <f t="shared" si="16"/>
        <v>-0.95399999999999996</v>
      </c>
      <c r="E49" s="16">
        <f t="shared" si="17"/>
        <v>2</v>
      </c>
      <c r="F49" s="19">
        <f t="shared" si="18"/>
        <v>-1.9079999999999999</v>
      </c>
      <c r="G49" s="16"/>
      <c r="H49" s="16"/>
      <c r="I49" s="16"/>
      <c r="J49" s="19"/>
      <c r="K49" s="16"/>
      <c r="L49" s="19"/>
      <c r="M49" s="19"/>
      <c r="N49" s="20"/>
      <c r="O49" s="20"/>
      <c r="P49" s="20"/>
      <c r="Q49" s="22"/>
      <c r="R49" s="21"/>
      <c r="T49" s="44"/>
    </row>
    <row r="50" spans="2:20" x14ac:dyDescent="0.2">
      <c r="B50" s="16">
        <v>18</v>
      </c>
      <c r="C50" s="19">
        <v>-1.5940000000000001</v>
      </c>
      <c r="D50" s="19">
        <f t="shared" si="16"/>
        <v>-1.397</v>
      </c>
      <c r="E50" s="16">
        <f t="shared" si="17"/>
        <v>2</v>
      </c>
      <c r="F50" s="19">
        <f t="shared" si="18"/>
        <v>-2.794</v>
      </c>
      <c r="G50" s="16"/>
      <c r="H50" s="16">
        <v>0</v>
      </c>
      <c r="I50" s="16">
        <v>1.925</v>
      </c>
      <c r="J50" s="19"/>
      <c r="K50" s="16"/>
      <c r="L50" s="19"/>
      <c r="M50" s="19"/>
      <c r="N50" s="20"/>
      <c r="O50" s="20"/>
      <c r="P50" s="20"/>
      <c r="Q50" s="22"/>
      <c r="R50" s="21"/>
      <c r="T50" s="44"/>
    </row>
    <row r="51" spans="2:20" x14ac:dyDescent="0.2">
      <c r="B51" s="16">
        <v>20</v>
      </c>
      <c r="C51" s="19">
        <v>-1.6930000000000001</v>
      </c>
      <c r="D51" s="19">
        <f t="shared" si="16"/>
        <v>-1.6435</v>
      </c>
      <c r="E51" s="16">
        <f t="shared" si="17"/>
        <v>2</v>
      </c>
      <c r="F51" s="19">
        <f t="shared" si="18"/>
        <v>-3.2869999999999999</v>
      </c>
      <c r="G51" s="16"/>
      <c r="H51" s="16">
        <v>5</v>
      </c>
      <c r="I51" s="16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 t="s">
        <v>23</v>
      </c>
      <c r="N51" s="20"/>
      <c r="O51" s="20"/>
      <c r="P51" s="20"/>
      <c r="Q51" s="22"/>
      <c r="R51" s="21"/>
      <c r="T51" s="44"/>
    </row>
    <row r="52" spans="2:20" x14ac:dyDescent="0.2">
      <c r="B52" s="16">
        <v>22</v>
      </c>
      <c r="C52" s="19">
        <v>-1.59</v>
      </c>
      <c r="D52" s="19">
        <f t="shared" si="16"/>
        <v>-1.6415000000000002</v>
      </c>
      <c r="E52" s="16">
        <f t="shared" si="17"/>
        <v>2</v>
      </c>
      <c r="F52" s="19">
        <f t="shared" si="18"/>
        <v>-3.2830000000000004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/>
      <c r="N52" s="23"/>
      <c r="O52" s="23"/>
      <c r="P52" s="23"/>
      <c r="Q52" s="22"/>
      <c r="R52" s="21"/>
      <c r="T52" s="44"/>
    </row>
    <row r="53" spans="2:20" x14ac:dyDescent="0.2">
      <c r="B53" s="16">
        <v>24</v>
      </c>
      <c r="C53" s="19">
        <v>-1.222</v>
      </c>
      <c r="D53" s="19">
        <f t="shared" si="16"/>
        <v>-1.4060000000000001</v>
      </c>
      <c r="E53" s="16">
        <f t="shared" si="17"/>
        <v>2</v>
      </c>
      <c r="F53" s="19">
        <f t="shared" si="18"/>
        <v>-2.8120000000000003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/>
      <c r="N53" s="20"/>
      <c r="O53" s="20"/>
      <c r="P53" s="20"/>
      <c r="Q53" s="22"/>
      <c r="R53" s="21"/>
      <c r="T53" s="44"/>
    </row>
    <row r="54" spans="2:20" x14ac:dyDescent="0.2">
      <c r="B54" s="16">
        <v>26</v>
      </c>
      <c r="C54" s="19">
        <v>-0.70099999999999996</v>
      </c>
      <c r="D54" s="19">
        <f t="shared" si="16"/>
        <v>-0.96150000000000002</v>
      </c>
      <c r="E54" s="16">
        <f t="shared" si="17"/>
        <v>2</v>
      </c>
      <c r="F54" s="19">
        <f t="shared" si="18"/>
        <v>-1.923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/>
      <c r="N54" s="23"/>
      <c r="O54" s="23"/>
      <c r="P54" s="23"/>
      <c r="Q54" s="22"/>
      <c r="R54" s="21"/>
      <c r="T54" s="44"/>
    </row>
    <row r="55" spans="2:20" x14ac:dyDescent="0.2">
      <c r="B55" s="16">
        <v>28</v>
      </c>
      <c r="C55" s="19">
        <v>-2.5000000000000001E-2</v>
      </c>
      <c r="D55" s="19">
        <f t="shared" si="16"/>
        <v>-0.36299999999999999</v>
      </c>
      <c r="E55" s="16">
        <f t="shared" si="17"/>
        <v>2</v>
      </c>
      <c r="F55" s="19">
        <f t="shared" si="18"/>
        <v>-0.72599999999999998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3"/>
      <c r="O55" s="23"/>
      <c r="P55" s="23"/>
      <c r="Q55" s="22"/>
      <c r="R55" s="21"/>
      <c r="T55" s="44"/>
    </row>
    <row r="56" spans="2:20" x14ac:dyDescent="0.2">
      <c r="B56" s="16">
        <v>30</v>
      </c>
      <c r="C56" s="19">
        <v>0.90200000000000002</v>
      </c>
      <c r="D56" s="19">
        <f t="shared" si="16"/>
        <v>0.4385</v>
      </c>
      <c r="E56" s="16">
        <f t="shared" si="17"/>
        <v>2</v>
      </c>
      <c r="F56" s="19">
        <f t="shared" si="18"/>
        <v>0.877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 t="s">
        <v>24</v>
      </c>
      <c r="N56" s="20"/>
      <c r="O56" s="20"/>
      <c r="P56" s="20"/>
      <c r="R56" s="21"/>
      <c r="T56" s="44"/>
    </row>
    <row r="57" spans="2:20" x14ac:dyDescent="0.2">
      <c r="B57" s="16">
        <v>35</v>
      </c>
      <c r="C57" s="19">
        <v>0.90100000000000002</v>
      </c>
      <c r="D57" s="19"/>
      <c r="E57" s="16"/>
      <c r="F57" s="19"/>
      <c r="G57" s="1"/>
      <c r="H57" s="16">
        <v>45</v>
      </c>
      <c r="I57" s="27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/>
      <c r="N57" s="20"/>
      <c r="O57" s="20"/>
      <c r="P57" s="20"/>
      <c r="R57" s="21"/>
      <c r="T57" s="44"/>
    </row>
    <row r="58" spans="2:20" x14ac:dyDescent="0.2">
      <c r="B58" s="16">
        <v>40</v>
      </c>
      <c r="C58" s="19">
        <v>0.88800000000000001</v>
      </c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 t="s">
        <v>21</v>
      </c>
      <c r="N58" s="20"/>
      <c r="O58" s="20"/>
      <c r="P58" s="20"/>
      <c r="R58" s="21"/>
      <c r="T58" s="44"/>
    </row>
    <row r="59" spans="2:20" x14ac:dyDescent="0.2">
      <c r="B59" s="17"/>
      <c r="C59" s="41"/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  <c r="T59" s="44"/>
    </row>
    <row r="60" spans="2:20" x14ac:dyDescent="0.2">
      <c r="B60" s="17"/>
      <c r="C60" s="41"/>
      <c r="D60" s="19"/>
      <c r="E60" s="16"/>
      <c r="F60" s="19"/>
      <c r="H60" s="17"/>
      <c r="I60" s="17"/>
      <c r="J60" s="19"/>
      <c r="K60" s="16"/>
      <c r="L60" s="19"/>
      <c r="M60" s="19"/>
      <c r="O60" s="23"/>
      <c r="P60" s="23"/>
      <c r="T60" s="44"/>
    </row>
    <row r="61" spans="2:20" x14ac:dyDescent="0.2">
      <c r="B61" s="17"/>
      <c r="C61" s="41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</sheetData>
  <mergeCells count="9">
    <mergeCell ref="G42:H42"/>
    <mergeCell ref="B43:F43"/>
    <mergeCell ref="H43:L43"/>
    <mergeCell ref="A1:T1"/>
    <mergeCell ref="A3:Q3"/>
    <mergeCell ref="B4:F4"/>
    <mergeCell ref="H4:L4"/>
    <mergeCell ref="A22:S22"/>
    <mergeCell ref="A41:S4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0"/>
  <sheetViews>
    <sheetView view="pageBreakPreview" zoomScale="60" zoomScaleNormal="100" workbookViewId="0">
      <selection activeCell="B64" sqref="B64:F64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3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4" hidden="1" customWidth="1"/>
    <col min="10" max="12" width="7.42578125" style="5" hidden="1" customWidth="1"/>
    <col min="13" max="13" width="11" style="5" customWidth="1"/>
    <col min="14" max="14" width="3.7109375" style="5" customWidth="1"/>
    <col min="15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37" t="s">
        <v>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38"/>
      <c r="P1" s="138"/>
      <c r="Q1" s="138"/>
      <c r="R1" s="138"/>
      <c r="S1" s="138"/>
      <c r="T1" s="138"/>
      <c r="U1" s="12"/>
      <c r="V1" s="12"/>
    </row>
    <row r="2" spans="1:22" ht="15" x14ac:dyDescent="0.2">
      <c r="B2" s="13"/>
      <c r="C2" s="29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36" t="s">
        <v>18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2" x14ac:dyDescent="0.2">
      <c r="B4" s="136"/>
      <c r="C4" s="136"/>
      <c r="D4" s="136"/>
      <c r="E4" s="136"/>
      <c r="F4" s="136"/>
      <c r="H4" s="136" t="s">
        <v>9</v>
      </c>
      <c r="I4" s="136"/>
      <c r="J4" s="136"/>
      <c r="K4" s="136"/>
      <c r="L4" s="136"/>
      <c r="M4" s="24"/>
      <c r="N4" s="15"/>
      <c r="O4" s="15"/>
      <c r="P4" s="15"/>
    </row>
    <row r="5" spans="1:22" x14ac:dyDescent="0.2">
      <c r="B5" s="2">
        <v>0</v>
      </c>
      <c r="C5" s="3">
        <v>-1.252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28</v>
      </c>
      <c r="N5" s="20"/>
      <c r="O5" s="20"/>
      <c r="P5" s="20"/>
      <c r="R5" s="21"/>
    </row>
    <row r="6" spans="1:22" x14ac:dyDescent="0.2">
      <c r="B6" s="2">
        <v>5</v>
      </c>
      <c r="C6" s="3">
        <v>-1.2410000000000001</v>
      </c>
      <c r="D6" s="19">
        <f>(C5+C6)/2</f>
        <v>-1.2465000000000002</v>
      </c>
      <c r="E6" s="16">
        <f>B6-B5</f>
        <v>5</v>
      </c>
      <c r="F6" s="19">
        <f>D6*E6</f>
        <v>-6.2325000000000008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-1.234</v>
      </c>
      <c r="D7" s="19">
        <f t="shared" ref="D7:D18" si="0">(C6+C7)/2</f>
        <v>-1.2375</v>
      </c>
      <c r="E7" s="16">
        <f t="shared" ref="E7:E18" si="1">B7-B6</f>
        <v>5</v>
      </c>
      <c r="F7" s="19">
        <f t="shared" ref="F7:F18" si="2">D7*E7</f>
        <v>-6.1875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22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-2.0470000000000002</v>
      </c>
      <c r="D8" s="19">
        <f t="shared" si="0"/>
        <v>-1.6405000000000001</v>
      </c>
      <c r="E8" s="16">
        <f t="shared" si="1"/>
        <v>2</v>
      </c>
      <c r="F8" s="19">
        <f t="shared" si="2"/>
        <v>-3.2810000000000001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14</v>
      </c>
      <c r="C9" s="3">
        <v>-2.7010000000000001</v>
      </c>
      <c r="D9" s="19">
        <f t="shared" si="0"/>
        <v>-2.3740000000000001</v>
      </c>
      <c r="E9" s="16">
        <f t="shared" si="1"/>
        <v>2</v>
      </c>
      <c r="F9" s="19">
        <f t="shared" si="2"/>
        <v>-4.7480000000000002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17</v>
      </c>
      <c r="C10" s="3">
        <v>-3.125</v>
      </c>
      <c r="D10" s="19">
        <f t="shared" si="0"/>
        <v>-2.9130000000000003</v>
      </c>
      <c r="E10" s="16">
        <f t="shared" si="1"/>
        <v>3</v>
      </c>
      <c r="F10" s="19">
        <f t="shared" si="2"/>
        <v>-8.7390000000000008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20</v>
      </c>
      <c r="C11" s="3">
        <v>-3.6459999999999999</v>
      </c>
      <c r="D11" s="19">
        <f t="shared" si="0"/>
        <v>-3.3855</v>
      </c>
      <c r="E11" s="16">
        <f t="shared" si="1"/>
        <v>3</v>
      </c>
      <c r="F11" s="19">
        <f t="shared" si="2"/>
        <v>-10.156499999999999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25</v>
      </c>
      <c r="C12" s="3">
        <v>-4.0250000000000004</v>
      </c>
      <c r="D12" s="19">
        <f t="shared" si="0"/>
        <v>-3.8355000000000001</v>
      </c>
      <c r="E12" s="16">
        <f t="shared" si="1"/>
        <v>5</v>
      </c>
      <c r="F12" s="19">
        <f t="shared" si="2"/>
        <v>-19.177500000000002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</row>
    <row r="13" spans="1:22" x14ac:dyDescent="0.2">
      <c r="B13" s="2">
        <v>30</v>
      </c>
      <c r="C13" s="3">
        <v>-4.5910000000000002</v>
      </c>
      <c r="D13" s="19">
        <f t="shared" si="0"/>
        <v>-4.3079999999999998</v>
      </c>
      <c r="E13" s="16">
        <f t="shared" si="1"/>
        <v>5</v>
      </c>
      <c r="F13" s="19">
        <f t="shared" si="2"/>
        <v>-21.54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3"/>
      <c r="O13" s="23"/>
      <c r="P13" s="23"/>
      <c r="Q13" s="22"/>
      <c r="R13" s="21"/>
    </row>
    <row r="14" spans="1:22" x14ac:dyDescent="0.2">
      <c r="B14" s="2">
        <v>40</v>
      </c>
      <c r="C14" s="3">
        <v>-5.0940000000000003</v>
      </c>
      <c r="D14" s="19">
        <f t="shared" si="0"/>
        <v>-4.8425000000000002</v>
      </c>
      <c r="E14" s="16">
        <f t="shared" si="1"/>
        <v>10</v>
      </c>
      <c r="F14" s="19">
        <f t="shared" si="2"/>
        <v>-48.425000000000004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44</v>
      </c>
      <c r="C15" s="3">
        <v>-5.2649999999999997</v>
      </c>
      <c r="D15" s="19">
        <f t="shared" si="0"/>
        <v>-5.1795</v>
      </c>
      <c r="E15" s="16">
        <f t="shared" si="1"/>
        <v>4</v>
      </c>
      <c r="F15" s="19">
        <f t="shared" si="2"/>
        <v>-20.718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 t="s">
        <v>23</v>
      </c>
      <c r="N15" s="23"/>
      <c r="O15" s="23"/>
      <c r="P15" s="23"/>
      <c r="Q15" s="22"/>
      <c r="R15" s="21"/>
    </row>
    <row r="16" spans="1:22" x14ac:dyDescent="0.2">
      <c r="B16" s="2">
        <v>48</v>
      </c>
      <c r="C16" s="3">
        <v>-5.0030000000000001</v>
      </c>
      <c r="D16" s="19">
        <f t="shared" si="0"/>
        <v>-5.1340000000000003</v>
      </c>
      <c r="E16" s="16">
        <f t="shared" si="1"/>
        <v>4</v>
      </c>
      <c r="F16" s="19">
        <f t="shared" si="2"/>
        <v>-20.536000000000001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3"/>
      <c r="O16" s="23"/>
      <c r="P16" s="23"/>
      <c r="Q16" s="22"/>
      <c r="R16" s="21"/>
    </row>
    <row r="17" spans="1:19" x14ac:dyDescent="0.2">
      <c r="B17" s="2">
        <v>58</v>
      </c>
      <c r="C17" s="3">
        <v>-4.5030000000000001</v>
      </c>
      <c r="D17" s="19">
        <f t="shared" si="0"/>
        <v>-4.7530000000000001</v>
      </c>
      <c r="E17" s="16">
        <f t="shared" si="1"/>
        <v>10</v>
      </c>
      <c r="F17" s="19">
        <f t="shared" si="2"/>
        <v>-47.53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1:19" x14ac:dyDescent="0.2">
      <c r="B18" s="2">
        <v>63</v>
      </c>
      <c r="C18" s="3">
        <v>-3.8959999999999999</v>
      </c>
      <c r="D18" s="19">
        <f t="shared" si="0"/>
        <v>-4.1995000000000005</v>
      </c>
      <c r="E18" s="16">
        <f t="shared" si="1"/>
        <v>5</v>
      </c>
      <c r="F18" s="19">
        <f t="shared" si="2"/>
        <v>-20.997500000000002</v>
      </c>
      <c r="G18" s="1"/>
      <c r="H18" s="2">
        <v>50</v>
      </c>
      <c r="I18" s="27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68</v>
      </c>
      <c r="C19" s="3">
        <v>-2.798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17">
        <v>71</v>
      </c>
      <c r="C20" s="41">
        <v>-1.7925</v>
      </c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">
      <c r="B21" s="17">
        <v>74</v>
      </c>
      <c r="C21" s="41">
        <v>-0.99099999999999999</v>
      </c>
      <c r="D21" s="19"/>
      <c r="E21" s="16"/>
      <c r="F21" s="19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9" x14ac:dyDescent="0.2">
      <c r="B22" s="17">
        <v>76</v>
      </c>
      <c r="C22" s="41">
        <v>-3.0000000000000001E-3</v>
      </c>
      <c r="D22" s="19"/>
      <c r="E22" s="16"/>
      <c r="F22" s="19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1:19" x14ac:dyDescent="0.2">
      <c r="B23" s="17">
        <v>78</v>
      </c>
      <c r="C23" s="41">
        <v>1.548</v>
      </c>
      <c r="D23" s="19"/>
      <c r="E23" s="16"/>
      <c r="F23" s="19"/>
      <c r="H23" s="17"/>
      <c r="I23" s="17"/>
      <c r="J23" s="19"/>
      <c r="K23" s="16"/>
      <c r="L23" s="19"/>
      <c r="M23" s="19" t="s">
        <v>24</v>
      </c>
      <c r="N23" s="20"/>
      <c r="O23" s="20"/>
      <c r="P23" s="20"/>
      <c r="R23" s="21"/>
    </row>
    <row r="24" spans="1:19" x14ac:dyDescent="0.2">
      <c r="B24" s="17">
        <v>80</v>
      </c>
      <c r="C24" s="41">
        <v>1.542</v>
      </c>
      <c r="D24" s="19"/>
      <c r="E24" s="16"/>
      <c r="F24" s="19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19" x14ac:dyDescent="0.2">
      <c r="B25" s="17">
        <v>84</v>
      </c>
      <c r="C25" s="41">
        <v>4.375</v>
      </c>
      <c r="D25" s="19"/>
      <c r="E25" s="16"/>
      <c r="F25" s="19"/>
      <c r="H25" s="17"/>
      <c r="I25" s="17"/>
      <c r="J25" s="19"/>
      <c r="K25" s="16"/>
      <c r="L25" s="19"/>
      <c r="M25" s="19"/>
      <c r="N25" s="20"/>
      <c r="O25" s="20"/>
      <c r="P25" s="20"/>
      <c r="R25" s="21"/>
    </row>
    <row r="26" spans="1:19" x14ac:dyDescent="0.2">
      <c r="B26" s="45">
        <v>87</v>
      </c>
      <c r="C26" s="17">
        <v>4.3680000000000003</v>
      </c>
      <c r="D26" s="41"/>
      <c r="E26" s="19"/>
      <c r="F26" s="16"/>
      <c r="G26" s="19"/>
      <c r="I26" s="17"/>
      <c r="J26" s="17"/>
      <c r="K26" s="19"/>
      <c r="L26" s="16"/>
      <c r="M26" s="16" t="s">
        <v>26</v>
      </c>
      <c r="N26" s="19"/>
      <c r="O26" s="20"/>
      <c r="P26" s="20"/>
      <c r="Q26" s="20"/>
      <c r="S26" s="21"/>
    </row>
    <row r="27" spans="1:19" x14ac:dyDescent="0.2">
      <c r="B27" s="17">
        <v>91</v>
      </c>
      <c r="C27" s="41">
        <v>1.4850000000000001</v>
      </c>
      <c r="D27" s="19"/>
      <c r="E27" s="16"/>
      <c r="F27" s="19"/>
      <c r="H27" s="17"/>
      <c r="I27" s="17"/>
      <c r="J27" s="19"/>
      <c r="K27" s="16"/>
      <c r="L27" s="19"/>
      <c r="M27" s="19"/>
      <c r="N27" s="20"/>
      <c r="O27" s="20"/>
      <c r="P27" s="20"/>
      <c r="R27" s="21"/>
    </row>
    <row r="28" spans="1:19" x14ac:dyDescent="0.2">
      <c r="B28" s="17">
        <v>95</v>
      </c>
      <c r="C28" s="41">
        <v>1.4830000000000001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1:19" x14ac:dyDescent="0.2">
      <c r="B29" s="17">
        <v>105</v>
      </c>
      <c r="C29" s="41">
        <v>1.472</v>
      </c>
      <c r="D29" s="19"/>
      <c r="E29" s="16"/>
      <c r="F29" s="19"/>
      <c r="H29" s="17"/>
      <c r="I29" s="17"/>
      <c r="J29" s="19"/>
      <c r="K29" s="16"/>
      <c r="L29" s="19"/>
      <c r="M29" s="19" t="s">
        <v>25</v>
      </c>
      <c r="N29" s="20"/>
      <c r="O29" s="20"/>
      <c r="P29" s="20"/>
      <c r="R29" s="21"/>
    </row>
    <row r="30" spans="1:19" ht="13.15" customHeight="1" x14ac:dyDescent="0.2">
      <c r="B30" s="17"/>
      <c r="C30" s="41"/>
      <c r="D30" s="19"/>
      <c r="E30" s="16"/>
      <c r="F30" s="19"/>
      <c r="H30" s="17"/>
      <c r="I30" s="17"/>
      <c r="J30" s="19"/>
      <c r="K30" s="16"/>
      <c r="L30" s="19"/>
      <c r="M30" s="19"/>
      <c r="N30" s="20"/>
      <c r="O30" s="20"/>
      <c r="P30" s="20"/>
      <c r="R30" s="21"/>
    </row>
    <row r="31" spans="1:19" ht="13.15" customHeight="1" x14ac:dyDescent="0.2">
      <c r="B31" s="17"/>
      <c r="C31" s="41"/>
      <c r="D31" s="19"/>
      <c r="E31" s="16"/>
      <c r="F31" s="19"/>
      <c r="H31" s="17"/>
      <c r="I31" s="17"/>
      <c r="J31" s="19"/>
      <c r="K31" s="16"/>
      <c r="L31" s="19"/>
      <c r="M31" s="19"/>
      <c r="O31" s="23"/>
      <c r="P31" s="23"/>
    </row>
    <row r="32" spans="1:19" ht="14.45" customHeight="1" x14ac:dyDescent="0.2">
      <c r="A32" s="136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</row>
    <row r="33" spans="2:18" ht="13.15" customHeight="1" x14ac:dyDescent="0.2">
      <c r="B33" s="2">
        <v>0</v>
      </c>
      <c r="C33" s="3">
        <v>1.298</v>
      </c>
      <c r="D33" s="16"/>
      <c r="E33" s="16"/>
      <c r="F33" s="16"/>
      <c r="G33" s="16"/>
      <c r="H33" s="17"/>
      <c r="I33" s="18"/>
      <c r="J33" s="19"/>
      <c r="K33" s="16"/>
      <c r="L33" s="19"/>
      <c r="M33" s="19" t="s">
        <v>29</v>
      </c>
      <c r="N33" s="20"/>
      <c r="O33" s="20"/>
      <c r="P33" s="20"/>
      <c r="R33" s="21"/>
    </row>
    <row r="34" spans="2:18" ht="13.15" customHeight="1" x14ac:dyDescent="0.2">
      <c r="B34" s="2">
        <v>5</v>
      </c>
      <c r="C34" s="3">
        <v>1.292</v>
      </c>
      <c r="D34" s="19">
        <f>(C33+C34)/2</f>
        <v>1.2949999999999999</v>
      </c>
      <c r="E34" s="16">
        <f t="shared" ref="E34:E48" si="8">B34-B33</f>
        <v>5</v>
      </c>
      <c r="F34" s="19">
        <f>D34*E34</f>
        <v>6.4749999999999996</v>
      </c>
      <c r="G34" s="16"/>
      <c r="H34" s="2">
        <v>0</v>
      </c>
      <c r="I34" s="2">
        <v>1.8839999999999999</v>
      </c>
      <c r="J34" s="19"/>
      <c r="K34" s="16"/>
      <c r="L34" s="19"/>
      <c r="M34" s="19"/>
      <c r="N34" s="20"/>
      <c r="O34" s="20"/>
      <c r="P34" s="20"/>
      <c r="Q34" s="22"/>
      <c r="R34" s="21"/>
    </row>
    <row r="35" spans="2:18" ht="13.15" customHeight="1" x14ac:dyDescent="0.2">
      <c r="B35" s="2">
        <v>10</v>
      </c>
      <c r="C35" s="3">
        <v>1.264</v>
      </c>
      <c r="D35" s="19">
        <f t="shared" ref="D35:D48" si="9">(C34+C35)/2</f>
        <v>1.278</v>
      </c>
      <c r="E35" s="16">
        <f t="shared" si="8"/>
        <v>5</v>
      </c>
      <c r="F35" s="19">
        <f t="shared" ref="F35:F48" si="10">D35*E35</f>
        <v>6.3900000000000006</v>
      </c>
      <c r="G35" s="16"/>
      <c r="H35" s="2">
        <v>5</v>
      </c>
      <c r="I35" s="2">
        <v>1.861</v>
      </c>
      <c r="J35" s="19">
        <f t="shared" ref="J35:J40" si="11">AVERAGE(I34,I35)</f>
        <v>1.8725000000000001</v>
      </c>
      <c r="K35" s="16">
        <f t="shared" ref="K35:K40" si="12">H35-H34</f>
        <v>5</v>
      </c>
      <c r="L35" s="19">
        <f t="shared" ref="L35:L48" si="13">K35*J35</f>
        <v>9.3625000000000007</v>
      </c>
      <c r="M35" s="19" t="s">
        <v>22</v>
      </c>
      <c r="N35" s="20"/>
      <c r="O35" s="20"/>
      <c r="P35" s="20"/>
      <c r="Q35" s="22"/>
      <c r="R35" s="21"/>
    </row>
    <row r="36" spans="2:18" ht="13.15" customHeight="1" x14ac:dyDescent="0.2">
      <c r="B36" s="2">
        <v>12</v>
      </c>
      <c r="C36" s="3">
        <v>-0.317</v>
      </c>
      <c r="D36" s="19">
        <f t="shared" si="9"/>
        <v>0.47350000000000003</v>
      </c>
      <c r="E36" s="16">
        <f t="shared" si="8"/>
        <v>2</v>
      </c>
      <c r="F36" s="19">
        <f t="shared" si="10"/>
        <v>0.94700000000000006</v>
      </c>
      <c r="G36" s="16"/>
      <c r="H36" s="2">
        <v>10</v>
      </c>
      <c r="I36" s="2">
        <v>1.8089999999999999</v>
      </c>
      <c r="J36" s="19">
        <f t="shared" si="11"/>
        <v>1.835</v>
      </c>
      <c r="K36" s="16">
        <f t="shared" si="12"/>
        <v>5</v>
      </c>
      <c r="L36" s="19">
        <f t="shared" si="13"/>
        <v>9.1750000000000007</v>
      </c>
      <c r="M36" s="19"/>
      <c r="N36" s="20"/>
      <c r="O36" s="20"/>
      <c r="P36" s="20"/>
      <c r="Q36" s="22"/>
      <c r="R36" s="21"/>
    </row>
    <row r="37" spans="2:18" ht="13.15" customHeight="1" x14ac:dyDescent="0.2">
      <c r="B37" s="2">
        <v>14</v>
      </c>
      <c r="C37" s="3">
        <v>-1.298</v>
      </c>
      <c r="D37" s="19">
        <f t="shared" si="9"/>
        <v>-0.8075</v>
      </c>
      <c r="E37" s="16">
        <f t="shared" si="8"/>
        <v>2</v>
      </c>
      <c r="F37" s="19">
        <f t="shared" si="10"/>
        <v>-1.615</v>
      </c>
      <c r="G37" s="16"/>
      <c r="H37" s="2">
        <v>12</v>
      </c>
      <c r="I37" s="2">
        <v>1.129</v>
      </c>
      <c r="J37" s="19">
        <f t="shared" si="11"/>
        <v>1.4689999999999999</v>
      </c>
      <c r="K37" s="16">
        <f t="shared" si="12"/>
        <v>2</v>
      </c>
      <c r="L37" s="19">
        <f t="shared" si="13"/>
        <v>2.9379999999999997</v>
      </c>
      <c r="M37" s="19"/>
      <c r="N37" s="20"/>
      <c r="O37" s="20"/>
      <c r="P37" s="20"/>
      <c r="Q37" s="22"/>
      <c r="R37" s="21"/>
    </row>
    <row r="38" spans="2:18" ht="13.15" customHeight="1" x14ac:dyDescent="0.2">
      <c r="B38" s="2">
        <v>17</v>
      </c>
      <c r="C38" s="3">
        <v>-2.202</v>
      </c>
      <c r="D38" s="19">
        <f t="shared" si="9"/>
        <v>-1.75</v>
      </c>
      <c r="E38" s="16">
        <f t="shared" si="8"/>
        <v>3</v>
      </c>
      <c r="F38" s="19">
        <f t="shared" si="10"/>
        <v>-5.25</v>
      </c>
      <c r="G38" s="16"/>
      <c r="H38" s="2">
        <v>15</v>
      </c>
      <c r="I38" s="2">
        <v>0.308</v>
      </c>
      <c r="J38" s="19">
        <f t="shared" si="11"/>
        <v>0.71850000000000003</v>
      </c>
      <c r="K38" s="16">
        <f t="shared" si="12"/>
        <v>3</v>
      </c>
      <c r="L38" s="19">
        <f t="shared" si="13"/>
        <v>2.1555</v>
      </c>
      <c r="M38" s="19"/>
      <c r="N38" s="20"/>
      <c r="O38" s="20"/>
      <c r="P38" s="20"/>
      <c r="Q38" s="22"/>
      <c r="R38" s="21"/>
    </row>
    <row r="39" spans="2:18" ht="13.15" customHeight="1" x14ac:dyDescent="0.2">
      <c r="B39" s="2">
        <v>20</v>
      </c>
      <c r="C39" s="3">
        <v>-2.843</v>
      </c>
      <c r="D39" s="19">
        <f t="shared" si="9"/>
        <v>-2.5225</v>
      </c>
      <c r="E39" s="16">
        <f t="shared" si="8"/>
        <v>3</v>
      </c>
      <c r="F39" s="19">
        <f t="shared" si="10"/>
        <v>-7.5674999999999999</v>
      </c>
      <c r="G39" s="16"/>
      <c r="H39" s="2">
        <v>20</v>
      </c>
      <c r="I39" s="2">
        <v>-0.28100000000000003</v>
      </c>
      <c r="J39" s="19">
        <f t="shared" si="11"/>
        <v>1.3499999999999984E-2</v>
      </c>
      <c r="K39" s="16">
        <f t="shared" si="12"/>
        <v>5</v>
      </c>
      <c r="L39" s="19">
        <f t="shared" si="13"/>
        <v>6.7499999999999921E-2</v>
      </c>
      <c r="M39" s="19"/>
      <c r="N39" s="20"/>
      <c r="O39" s="20"/>
      <c r="P39" s="20"/>
      <c r="Q39" s="22"/>
      <c r="R39" s="21"/>
    </row>
    <row r="40" spans="2:18" ht="13.15" customHeight="1" x14ac:dyDescent="0.2">
      <c r="B40" s="2">
        <v>23</v>
      </c>
      <c r="C40" s="3">
        <v>-3.4460000000000002</v>
      </c>
      <c r="D40" s="19">
        <f t="shared" si="9"/>
        <v>-3.1444999999999999</v>
      </c>
      <c r="E40" s="16">
        <f t="shared" si="8"/>
        <v>3</v>
      </c>
      <c r="F40" s="19">
        <f t="shared" si="10"/>
        <v>-9.4334999999999987</v>
      </c>
      <c r="G40" s="16"/>
      <c r="H40" s="2">
        <v>25</v>
      </c>
      <c r="I40" s="2">
        <v>-0.95099999999999996</v>
      </c>
      <c r="J40" s="19">
        <f t="shared" si="11"/>
        <v>-0.61599999999999999</v>
      </c>
      <c r="K40" s="16">
        <f t="shared" si="12"/>
        <v>5</v>
      </c>
      <c r="L40" s="19">
        <f t="shared" si="13"/>
        <v>-3.08</v>
      </c>
      <c r="M40" s="19"/>
      <c r="N40" s="20"/>
      <c r="O40" s="20"/>
      <c r="P40" s="20"/>
      <c r="Q40" s="22"/>
      <c r="R40" s="21"/>
    </row>
    <row r="41" spans="2:18" ht="13.15" customHeight="1" x14ac:dyDescent="0.2">
      <c r="B41" s="2">
        <v>28</v>
      </c>
      <c r="C41" s="3">
        <v>-4.3010000000000002</v>
      </c>
      <c r="D41" s="19">
        <f t="shared" si="9"/>
        <v>-3.8734999999999999</v>
      </c>
      <c r="E41" s="16">
        <f t="shared" si="8"/>
        <v>5</v>
      </c>
      <c r="F41" s="19">
        <f t="shared" si="10"/>
        <v>-19.3675</v>
      </c>
      <c r="G41" s="16"/>
      <c r="H41" s="16">
        <f>H42-(I41-I42)*2</f>
        <v>25.22</v>
      </c>
      <c r="I41" s="16">
        <v>-1.1000000000000001</v>
      </c>
      <c r="J41" s="19">
        <f>AVERAGE(I40,I41)</f>
        <v>-1.0255000000000001</v>
      </c>
      <c r="K41" s="16">
        <f>H41-H40</f>
        <v>0.21999999999999886</v>
      </c>
      <c r="L41" s="19">
        <f t="shared" si="13"/>
        <v>-0.22560999999999884</v>
      </c>
      <c r="M41" s="19"/>
      <c r="N41" s="23"/>
      <c r="O41" s="23"/>
      <c r="P41" s="23"/>
      <c r="Q41" s="22"/>
      <c r="R41" s="21"/>
    </row>
    <row r="42" spans="2:18" ht="13.15" customHeight="1" x14ac:dyDescent="0.2">
      <c r="B42" s="2">
        <v>33</v>
      </c>
      <c r="C42" s="3">
        <v>-4.9029999999999996</v>
      </c>
      <c r="D42" s="19">
        <f t="shared" si="9"/>
        <v>-4.6020000000000003</v>
      </c>
      <c r="E42" s="16">
        <f t="shared" si="8"/>
        <v>5</v>
      </c>
      <c r="F42" s="19">
        <f t="shared" si="10"/>
        <v>-23.01</v>
      </c>
      <c r="G42" s="16"/>
      <c r="H42" s="21">
        <f>H43-9</f>
        <v>29</v>
      </c>
      <c r="I42" s="21">
        <f>I43</f>
        <v>-2.99</v>
      </c>
      <c r="J42" s="19">
        <f t="shared" ref="J42:J48" si="14">AVERAGE(I41,I42)</f>
        <v>-2.0449999999999999</v>
      </c>
      <c r="K42" s="16">
        <f t="shared" ref="K42:K48" si="15">H42-H41</f>
        <v>3.7800000000000011</v>
      </c>
      <c r="L42" s="19">
        <f t="shared" si="13"/>
        <v>-7.730100000000002</v>
      </c>
      <c r="M42" s="19"/>
      <c r="N42" s="20"/>
      <c r="O42" s="20"/>
      <c r="P42" s="20"/>
      <c r="Q42" s="22"/>
      <c r="R42" s="21"/>
    </row>
    <row r="43" spans="2:18" ht="13.15" customHeight="1" x14ac:dyDescent="0.2">
      <c r="B43" s="2">
        <v>38</v>
      </c>
      <c r="C43" s="3">
        <v>-5.3159999999999998</v>
      </c>
      <c r="D43" s="19">
        <f t="shared" si="9"/>
        <v>-5.1094999999999997</v>
      </c>
      <c r="E43" s="16">
        <f t="shared" si="8"/>
        <v>5</v>
      </c>
      <c r="F43" s="19">
        <f t="shared" si="10"/>
        <v>-25.547499999999999</v>
      </c>
      <c r="G43" s="1"/>
      <c r="H43" s="21">
        <v>38</v>
      </c>
      <c r="I43" s="21">
        <v>-2.99</v>
      </c>
      <c r="J43" s="19">
        <f t="shared" si="14"/>
        <v>-2.99</v>
      </c>
      <c r="K43" s="16">
        <f t="shared" si="15"/>
        <v>9</v>
      </c>
      <c r="L43" s="19">
        <f t="shared" si="13"/>
        <v>-26.910000000000004</v>
      </c>
      <c r="M43" s="19"/>
      <c r="N43" s="23"/>
      <c r="O43" s="23"/>
      <c r="P43" s="23"/>
      <c r="Q43" s="22"/>
      <c r="R43" s="21"/>
    </row>
    <row r="44" spans="2:18" ht="13.15" customHeight="1" x14ac:dyDescent="0.2">
      <c r="B44" s="2">
        <v>43</v>
      </c>
      <c r="C44" s="3">
        <v>-5.5170000000000003</v>
      </c>
      <c r="D44" s="19">
        <f t="shared" si="9"/>
        <v>-5.4165000000000001</v>
      </c>
      <c r="E44" s="16">
        <f t="shared" si="8"/>
        <v>5</v>
      </c>
      <c r="F44" s="19">
        <f t="shared" si="10"/>
        <v>-27.0825</v>
      </c>
      <c r="G44" s="1"/>
      <c r="H44" s="16">
        <f>H43+9</f>
        <v>47</v>
      </c>
      <c r="I44" s="16">
        <f>I43</f>
        <v>-2.99</v>
      </c>
      <c r="J44" s="19">
        <f t="shared" si="14"/>
        <v>-2.99</v>
      </c>
      <c r="K44" s="16">
        <f t="shared" si="15"/>
        <v>9</v>
      </c>
      <c r="L44" s="19">
        <f t="shared" si="13"/>
        <v>-26.910000000000004</v>
      </c>
      <c r="M44" s="19" t="s">
        <v>23</v>
      </c>
      <c r="N44" s="23"/>
      <c r="O44" s="23"/>
      <c r="P44" s="23"/>
      <c r="Q44" s="22"/>
      <c r="R44" s="21"/>
    </row>
    <row r="45" spans="2:18" ht="13.15" customHeight="1" x14ac:dyDescent="0.2">
      <c r="B45" s="2">
        <v>48</v>
      </c>
      <c r="C45" s="3">
        <v>-5.3239999999999998</v>
      </c>
      <c r="D45" s="19">
        <f t="shared" si="9"/>
        <v>-5.4205000000000005</v>
      </c>
      <c r="E45" s="16">
        <f t="shared" si="8"/>
        <v>5</v>
      </c>
      <c r="F45" s="19">
        <f t="shared" si="10"/>
        <v>-27.102500000000003</v>
      </c>
      <c r="G45" s="1"/>
      <c r="H45" s="16">
        <f>H44+(I45-I44)*2</f>
        <v>51.38</v>
      </c>
      <c r="I45" s="16">
        <v>-0.8</v>
      </c>
      <c r="J45" s="19">
        <f t="shared" si="14"/>
        <v>-1.895</v>
      </c>
      <c r="K45" s="16">
        <f t="shared" si="15"/>
        <v>4.3800000000000026</v>
      </c>
      <c r="L45" s="19">
        <f t="shared" si="13"/>
        <v>-8.3001000000000058</v>
      </c>
      <c r="M45" s="19"/>
      <c r="N45" s="20"/>
      <c r="O45" s="20"/>
      <c r="P45" s="20"/>
      <c r="R45" s="21"/>
    </row>
    <row r="46" spans="2:18" ht="13.15" customHeight="1" x14ac:dyDescent="0.2">
      <c r="B46" s="2">
        <v>53</v>
      </c>
      <c r="C46" s="3">
        <v>-4.891</v>
      </c>
      <c r="D46" s="19">
        <f t="shared" si="9"/>
        <v>-5.1074999999999999</v>
      </c>
      <c r="E46" s="16">
        <f t="shared" si="8"/>
        <v>5</v>
      </c>
      <c r="F46" s="19">
        <f t="shared" si="10"/>
        <v>-25.537500000000001</v>
      </c>
      <c r="G46" s="1"/>
      <c r="H46" s="2">
        <v>55</v>
      </c>
      <c r="I46" s="27">
        <v>-0.29099999999999998</v>
      </c>
      <c r="J46" s="19">
        <f t="shared" si="14"/>
        <v>-0.54549999999999998</v>
      </c>
      <c r="K46" s="16">
        <f t="shared" si="15"/>
        <v>3.6199999999999974</v>
      </c>
      <c r="L46" s="19">
        <f t="shared" si="13"/>
        <v>-1.9747099999999986</v>
      </c>
      <c r="M46" s="19"/>
      <c r="N46" s="20"/>
      <c r="O46" s="20"/>
      <c r="P46" s="20"/>
      <c r="R46" s="21"/>
    </row>
    <row r="47" spans="2:18" ht="13.15" customHeight="1" x14ac:dyDescent="0.2">
      <c r="B47" s="2">
        <v>58</v>
      </c>
      <c r="C47" s="3">
        <v>-4.2939999999999996</v>
      </c>
      <c r="D47" s="19">
        <f t="shared" si="9"/>
        <v>-4.5924999999999994</v>
      </c>
      <c r="E47" s="16">
        <f t="shared" si="8"/>
        <v>5</v>
      </c>
      <c r="F47" s="19">
        <f t="shared" si="10"/>
        <v>-22.962499999999999</v>
      </c>
      <c r="G47" s="1"/>
      <c r="H47" s="17">
        <v>58</v>
      </c>
      <c r="I47" s="17">
        <v>-9.1999999999999998E-2</v>
      </c>
      <c r="J47" s="19">
        <f t="shared" si="14"/>
        <v>-0.1915</v>
      </c>
      <c r="K47" s="16">
        <f t="shared" si="15"/>
        <v>3</v>
      </c>
      <c r="L47" s="19">
        <f t="shared" si="13"/>
        <v>-0.57450000000000001</v>
      </c>
      <c r="M47" s="19"/>
      <c r="N47" s="20"/>
      <c r="O47" s="20"/>
      <c r="P47" s="20"/>
      <c r="R47" s="21"/>
    </row>
    <row r="48" spans="2:18" ht="13.15" customHeight="1" x14ac:dyDescent="0.2">
      <c r="B48" s="17">
        <v>63</v>
      </c>
      <c r="C48" s="41">
        <v>-3.7229999999999999</v>
      </c>
      <c r="D48" s="19">
        <f t="shared" si="9"/>
        <v>-4.0084999999999997</v>
      </c>
      <c r="E48" s="16">
        <f t="shared" si="8"/>
        <v>5</v>
      </c>
      <c r="F48" s="19">
        <f t="shared" si="10"/>
        <v>-20.042499999999997</v>
      </c>
      <c r="H48" s="17">
        <v>60</v>
      </c>
      <c r="I48" s="17">
        <v>0.70099999999999996</v>
      </c>
      <c r="J48" s="19">
        <f t="shared" si="14"/>
        <v>0.30449999999999999</v>
      </c>
      <c r="K48" s="16">
        <f t="shared" si="15"/>
        <v>2</v>
      </c>
      <c r="L48" s="19">
        <f t="shared" si="13"/>
        <v>0.60899999999999999</v>
      </c>
      <c r="M48" s="19"/>
      <c r="N48" s="20"/>
      <c r="O48" s="20"/>
      <c r="P48" s="20"/>
      <c r="R48" s="21"/>
    </row>
    <row r="49" spans="1:19" x14ac:dyDescent="0.2">
      <c r="B49" s="17">
        <v>69</v>
      </c>
      <c r="C49" s="41">
        <v>-3.0049999999999999</v>
      </c>
      <c r="D49" s="19"/>
      <c r="E49" s="16"/>
      <c r="F49" s="19"/>
      <c r="H49" s="17"/>
      <c r="I49" s="17"/>
      <c r="J49" s="19"/>
      <c r="K49" s="16"/>
      <c r="L49" s="19"/>
      <c r="M49" s="19"/>
      <c r="N49" s="20"/>
      <c r="O49" s="20"/>
      <c r="P49" s="20"/>
      <c r="R49" s="21"/>
    </row>
    <row r="50" spans="1:19" x14ac:dyDescent="0.2">
      <c r="B50" s="17">
        <v>72</v>
      </c>
      <c r="C50" s="41">
        <v>-2.198</v>
      </c>
      <c r="D50" s="19"/>
      <c r="E50" s="16"/>
      <c r="F50" s="19"/>
      <c r="H50" s="17"/>
      <c r="I50" s="17"/>
      <c r="J50" s="19"/>
      <c r="K50" s="16"/>
      <c r="L50" s="19"/>
      <c r="M50" s="19"/>
      <c r="N50" s="20"/>
      <c r="O50" s="20"/>
      <c r="P50" s="20"/>
      <c r="R50" s="21"/>
    </row>
    <row r="51" spans="1:19" x14ac:dyDescent="0.2">
      <c r="B51" s="17">
        <v>74</v>
      </c>
      <c r="C51" s="41">
        <v>-1.327</v>
      </c>
      <c r="D51" s="19"/>
      <c r="E51" s="16"/>
      <c r="F51" s="19"/>
      <c r="H51" s="17"/>
      <c r="I51" s="17"/>
      <c r="J51" s="19"/>
      <c r="K51" s="16"/>
      <c r="L51" s="19"/>
      <c r="M51" s="19"/>
      <c r="N51" s="20"/>
      <c r="O51" s="20"/>
      <c r="P51" s="20"/>
      <c r="R51" s="21"/>
    </row>
    <row r="52" spans="1:19" x14ac:dyDescent="0.2">
      <c r="B52" s="17">
        <v>76</v>
      </c>
      <c r="C52" s="41">
        <v>1.202</v>
      </c>
      <c r="D52" s="19"/>
      <c r="E52" s="16"/>
      <c r="F52" s="19"/>
      <c r="H52" s="17"/>
      <c r="I52" s="17"/>
      <c r="J52" s="19"/>
      <c r="K52" s="16"/>
      <c r="L52" s="19"/>
      <c r="M52" s="19" t="s">
        <v>24</v>
      </c>
      <c r="N52" s="20"/>
      <c r="O52" s="20"/>
      <c r="P52" s="20"/>
      <c r="R52" s="21"/>
    </row>
    <row r="53" spans="1:19" x14ac:dyDescent="0.2">
      <c r="B53" s="17">
        <v>80</v>
      </c>
      <c r="C53" s="41">
        <v>1.1839999999999999</v>
      </c>
      <c r="D53" s="19"/>
      <c r="E53" s="16"/>
      <c r="F53" s="19"/>
      <c r="H53" s="17"/>
      <c r="I53" s="17"/>
      <c r="J53" s="19"/>
      <c r="K53" s="16"/>
      <c r="L53" s="19"/>
      <c r="M53" s="19"/>
      <c r="N53" s="20"/>
      <c r="O53" s="20"/>
      <c r="P53" s="20"/>
      <c r="R53" s="21"/>
    </row>
    <row r="54" spans="1:19" x14ac:dyDescent="0.2">
      <c r="B54" s="17">
        <v>85</v>
      </c>
      <c r="C54" s="41">
        <v>4.2830000000000004</v>
      </c>
      <c r="D54" s="19"/>
      <c r="E54" s="16"/>
      <c r="F54" s="19"/>
      <c r="H54" s="17"/>
      <c r="I54" s="17"/>
      <c r="J54" s="19"/>
      <c r="K54" s="16"/>
      <c r="L54" s="19"/>
      <c r="M54" s="19"/>
      <c r="N54" s="20"/>
      <c r="O54" s="20"/>
      <c r="P54" s="20"/>
      <c r="R54" s="21"/>
    </row>
    <row r="55" spans="1:19" x14ac:dyDescent="0.2">
      <c r="B55" s="17">
        <v>88</v>
      </c>
      <c r="C55" s="41">
        <v>4.2750000000000004</v>
      </c>
      <c r="D55" s="19"/>
      <c r="E55" s="16"/>
      <c r="F55" s="19"/>
      <c r="H55" s="17"/>
      <c r="I55" s="17"/>
      <c r="J55" s="19"/>
      <c r="K55" s="16"/>
      <c r="L55" s="19"/>
      <c r="M55" s="16" t="s">
        <v>26</v>
      </c>
      <c r="N55" s="20"/>
      <c r="O55" s="20"/>
      <c r="P55" s="20"/>
      <c r="R55" s="21"/>
    </row>
    <row r="56" spans="1:19" x14ac:dyDescent="0.2">
      <c r="B56" s="17">
        <v>92</v>
      </c>
      <c r="C56" s="41">
        <v>0.98499999999999999</v>
      </c>
      <c r="D56" s="19"/>
      <c r="E56" s="16"/>
      <c r="F56" s="19"/>
      <c r="H56" s="17"/>
      <c r="I56" s="17"/>
      <c r="J56" s="19"/>
      <c r="K56" s="16"/>
      <c r="L56" s="19"/>
      <c r="M56" s="19"/>
      <c r="N56" s="20"/>
      <c r="O56" s="20"/>
      <c r="P56" s="20"/>
      <c r="R56" s="21"/>
    </row>
    <row r="57" spans="1:19" x14ac:dyDescent="0.2">
      <c r="B57" s="17">
        <v>97</v>
      </c>
      <c r="C57" s="41">
        <v>0.97199999999999998</v>
      </c>
      <c r="D57" s="19"/>
      <c r="E57" s="16"/>
      <c r="F57" s="19"/>
      <c r="H57" s="17"/>
      <c r="I57" s="17"/>
      <c r="J57" s="19"/>
      <c r="K57" s="16"/>
      <c r="L57" s="19"/>
      <c r="M57" s="19"/>
      <c r="N57" s="20"/>
      <c r="O57" s="20"/>
      <c r="P57" s="20"/>
      <c r="R57" s="21"/>
    </row>
    <row r="58" spans="1:19" x14ac:dyDescent="0.2">
      <c r="B58" s="17">
        <v>110</v>
      </c>
      <c r="C58" s="41">
        <v>0.96599999999999997</v>
      </c>
      <c r="D58" s="19"/>
      <c r="E58" s="16"/>
      <c r="F58" s="19"/>
      <c r="H58" s="17"/>
      <c r="I58" s="17"/>
      <c r="J58" s="19"/>
      <c r="K58" s="16"/>
      <c r="L58" s="19"/>
      <c r="M58" s="19" t="s">
        <v>25</v>
      </c>
      <c r="N58" s="20"/>
      <c r="O58" s="20"/>
      <c r="P58" s="20"/>
      <c r="R58" s="21"/>
    </row>
    <row r="59" spans="1:19" x14ac:dyDescent="0.2">
      <c r="B59" s="17"/>
      <c r="C59" s="41"/>
      <c r="D59" s="76"/>
      <c r="E59" s="77"/>
      <c r="F59" s="76"/>
      <c r="H59" s="17"/>
      <c r="I59" s="17"/>
      <c r="J59" s="76"/>
      <c r="K59" s="77"/>
      <c r="L59" s="76"/>
      <c r="M59" s="76"/>
      <c r="N59" s="20"/>
      <c r="O59" s="20"/>
      <c r="P59" s="20"/>
      <c r="R59" s="21"/>
    </row>
    <row r="60" spans="1:19" x14ac:dyDescent="0.2">
      <c r="B60" s="17"/>
      <c r="C60" s="41"/>
      <c r="D60" s="76"/>
      <c r="E60" s="77"/>
      <c r="F60" s="76"/>
      <c r="H60" s="17"/>
      <c r="I60" s="17"/>
      <c r="J60" s="76"/>
      <c r="K60" s="77"/>
      <c r="L60" s="76"/>
      <c r="M60" s="76"/>
      <c r="N60" s="20"/>
      <c r="O60" s="20"/>
      <c r="P60" s="20"/>
      <c r="R60" s="21"/>
    </row>
    <row r="61" spans="1:19" x14ac:dyDescent="0.2">
      <c r="B61" s="17"/>
      <c r="C61" s="41"/>
      <c r="D61" s="19"/>
      <c r="E61" s="16"/>
      <c r="F61" s="19"/>
      <c r="H61" s="17"/>
      <c r="I61" s="17"/>
      <c r="J61" s="19"/>
      <c r="K61" s="16"/>
      <c r="L61" s="19"/>
      <c r="M61" s="19"/>
      <c r="N61" s="20"/>
      <c r="O61" s="20"/>
      <c r="P61" s="20"/>
      <c r="R61" s="21"/>
    </row>
    <row r="62" spans="1:19" ht="14.45" customHeight="1" x14ac:dyDescent="0.2">
      <c r="A62" s="136" t="s">
        <v>20</v>
      </c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19" ht="15" x14ac:dyDescent="0.2">
      <c r="B63" s="13"/>
      <c r="C63" s="29"/>
      <c r="D63" s="13"/>
      <c r="E63" s="1" t="s">
        <v>7</v>
      </c>
      <c r="F63" s="1"/>
      <c r="G63" s="135">
        <v>0.2</v>
      </c>
      <c r="H63" s="135"/>
      <c r="I63" s="13"/>
      <c r="J63" s="13"/>
      <c r="K63" s="13"/>
      <c r="L63" s="13"/>
      <c r="M63" s="13"/>
      <c r="N63" s="14"/>
      <c r="O63" s="14"/>
      <c r="P63" s="30"/>
    </row>
    <row r="64" spans="1:19" ht="13.15" customHeight="1" x14ac:dyDescent="0.2">
      <c r="B64" s="136"/>
      <c r="C64" s="136"/>
      <c r="D64" s="136"/>
      <c r="E64" s="136"/>
      <c r="F64" s="136"/>
      <c r="G64" s="5" t="s">
        <v>5</v>
      </c>
      <c r="H64" s="136" t="s">
        <v>9</v>
      </c>
      <c r="I64" s="136"/>
      <c r="J64" s="136"/>
      <c r="K64" s="136"/>
      <c r="L64" s="136"/>
      <c r="M64" s="24"/>
      <c r="N64" s="15"/>
      <c r="O64" s="15"/>
      <c r="P64" s="15"/>
    </row>
    <row r="65" spans="2:18" x14ac:dyDescent="0.2">
      <c r="B65" s="2">
        <v>0</v>
      </c>
      <c r="C65" s="3">
        <v>1.206</v>
      </c>
      <c r="D65" s="16"/>
      <c r="E65" s="16"/>
      <c r="F65" s="16"/>
      <c r="G65" s="16"/>
      <c r="H65" s="17"/>
      <c r="I65" s="18"/>
      <c r="J65" s="19"/>
      <c r="K65" s="16"/>
      <c r="L65" s="19"/>
      <c r="M65" s="19" t="s">
        <v>21</v>
      </c>
      <c r="N65" s="20"/>
      <c r="O65" s="20"/>
      <c r="P65" s="20"/>
      <c r="R65" s="21"/>
    </row>
    <row r="66" spans="2:18" x14ac:dyDescent="0.2">
      <c r="B66" s="2">
        <v>5</v>
      </c>
      <c r="C66" s="3">
        <v>1.1879999999999999</v>
      </c>
      <c r="D66" s="19">
        <f>(C65+C66)/2</f>
        <v>1.1970000000000001</v>
      </c>
      <c r="E66" s="16">
        <f t="shared" ref="E66:E77" si="16">B66-B65</f>
        <v>5</v>
      </c>
      <c r="F66" s="19">
        <f>D66*E66</f>
        <v>5.9850000000000003</v>
      </c>
      <c r="G66" s="16"/>
      <c r="H66" s="2"/>
      <c r="I66" s="2"/>
      <c r="J66" s="19"/>
      <c r="K66" s="16"/>
      <c r="L66" s="19"/>
      <c r="M66" s="19"/>
      <c r="N66" s="20"/>
      <c r="O66" s="20"/>
      <c r="P66" s="20"/>
      <c r="Q66" s="22"/>
      <c r="R66" s="21"/>
    </row>
    <row r="67" spans="2:18" x14ac:dyDescent="0.2">
      <c r="B67" s="2">
        <v>10</v>
      </c>
      <c r="C67" s="3">
        <v>1.1830000000000001</v>
      </c>
      <c r="D67" s="19">
        <f t="shared" ref="D67:D77" si="17">(C66+C67)/2</f>
        <v>1.1855</v>
      </c>
      <c r="E67" s="16">
        <f t="shared" si="16"/>
        <v>5</v>
      </c>
      <c r="F67" s="19">
        <f t="shared" ref="F67:F77" si="18">D67*E67</f>
        <v>5.9275000000000002</v>
      </c>
      <c r="G67" s="16"/>
      <c r="H67" s="2"/>
      <c r="I67" s="2"/>
      <c r="J67" s="19"/>
      <c r="K67" s="16"/>
      <c r="L67" s="19"/>
      <c r="M67" s="19" t="s">
        <v>22</v>
      </c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0.10299999999999999</v>
      </c>
      <c r="D68" s="19">
        <f t="shared" si="17"/>
        <v>0.64300000000000002</v>
      </c>
      <c r="E68" s="16">
        <f t="shared" si="16"/>
        <v>2</v>
      </c>
      <c r="F68" s="19">
        <f t="shared" si="18"/>
        <v>1.286</v>
      </c>
      <c r="G68" s="16"/>
      <c r="H68" s="2"/>
      <c r="I68" s="2"/>
      <c r="J68" s="19"/>
      <c r="K68" s="16"/>
      <c r="L68" s="19"/>
      <c r="M68" s="19"/>
      <c r="N68" s="20"/>
      <c r="O68" s="20"/>
      <c r="P68" s="20"/>
      <c r="Q68" s="22"/>
      <c r="R68" s="21"/>
    </row>
    <row r="69" spans="2:18" x14ac:dyDescent="0.2">
      <c r="B69" s="2">
        <v>14</v>
      </c>
      <c r="C69" s="3">
        <v>-0.80300000000000005</v>
      </c>
      <c r="D69" s="19">
        <f t="shared" si="17"/>
        <v>-0.35000000000000003</v>
      </c>
      <c r="E69" s="16">
        <f t="shared" si="16"/>
        <v>2</v>
      </c>
      <c r="F69" s="19">
        <f t="shared" si="18"/>
        <v>-0.70000000000000007</v>
      </c>
      <c r="G69" s="16"/>
      <c r="H69" s="2"/>
      <c r="I69" s="2"/>
      <c r="J69" s="19"/>
      <c r="K69" s="16"/>
      <c r="L69" s="19"/>
      <c r="M69" s="19"/>
      <c r="N69" s="20"/>
      <c r="O69" s="20"/>
      <c r="P69" s="20"/>
      <c r="Q69" s="22"/>
      <c r="R69" s="21"/>
    </row>
    <row r="70" spans="2:18" x14ac:dyDescent="0.2">
      <c r="B70" s="2">
        <v>17</v>
      </c>
      <c r="C70" s="3">
        <v>-1.615</v>
      </c>
      <c r="D70" s="19">
        <f t="shared" si="17"/>
        <v>-1.2090000000000001</v>
      </c>
      <c r="E70" s="16">
        <f t="shared" si="16"/>
        <v>3</v>
      </c>
      <c r="F70" s="19">
        <f t="shared" si="18"/>
        <v>-3.6270000000000002</v>
      </c>
      <c r="G70" s="16"/>
      <c r="H70" s="2"/>
      <c r="I70" s="2"/>
      <c r="J70" s="19"/>
      <c r="K70" s="16"/>
      <c r="L70" s="19"/>
      <c r="M70" s="19"/>
      <c r="N70" s="20"/>
      <c r="O70" s="20"/>
      <c r="P70" s="20"/>
      <c r="Q70" s="22"/>
      <c r="R70" s="21"/>
    </row>
    <row r="71" spans="2:18" x14ac:dyDescent="0.2">
      <c r="B71" s="2">
        <v>20</v>
      </c>
      <c r="C71" s="3">
        <v>-2.367</v>
      </c>
      <c r="D71" s="19">
        <f t="shared" si="17"/>
        <v>-1.9910000000000001</v>
      </c>
      <c r="E71" s="16">
        <f t="shared" si="16"/>
        <v>3</v>
      </c>
      <c r="F71" s="19">
        <f t="shared" si="18"/>
        <v>-5.9730000000000008</v>
      </c>
      <c r="G71" s="16"/>
      <c r="H71" s="2">
        <v>0</v>
      </c>
      <c r="I71" s="2">
        <v>1.925</v>
      </c>
      <c r="J71" s="19"/>
      <c r="K71" s="16"/>
      <c r="L71" s="19"/>
      <c r="M71" s="19"/>
      <c r="N71" s="20"/>
      <c r="O71" s="20"/>
      <c r="P71" s="20"/>
      <c r="Q71" s="22"/>
      <c r="R71" s="21"/>
    </row>
    <row r="72" spans="2:18" x14ac:dyDescent="0.2">
      <c r="B72" s="2">
        <v>23</v>
      </c>
      <c r="C72" s="3">
        <v>-3.028</v>
      </c>
      <c r="D72" s="19">
        <f t="shared" si="17"/>
        <v>-2.6974999999999998</v>
      </c>
      <c r="E72" s="16">
        <f t="shared" si="16"/>
        <v>3</v>
      </c>
      <c r="F72" s="19">
        <f t="shared" si="18"/>
        <v>-8.0924999999999994</v>
      </c>
      <c r="G72" s="16"/>
      <c r="H72" s="2">
        <v>5</v>
      </c>
      <c r="I72" s="2">
        <v>1.9119999999999999</v>
      </c>
      <c r="J72" s="19">
        <f t="shared" ref="J72" si="19">AVERAGE(I71,I72)</f>
        <v>1.9184999999999999</v>
      </c>
      <c r="K72" s="16">
        <f t="shared" ref="K72" si="20">H72-H71</f>
        <v>5</v>
      </c>
      <c r="L72" s="19">
        <f t="shared" ref="L72:L79" si="21">K72*J72</f>
        <v>9.5924999999999994</v>
      </c>
      <c r="M72" s="19"/>
      <c r="N72" s="20"/>
      <c r="O72" s="20"/>
      <c r="P72" s="20"/>
      <c r="Q72" s="22"/>
      <c r="R72" s="21"/>
    </row>
    <row r="73" spans="2:18" x14ac:dyDescent="0.2">
      <c r="B73" s="2">
        <v>28</v>
      </c>
      <c r="C73" s="3">
        <v>-3.7410000000000001</v>
      </c>
      <c r="D73" s="19">
        <f t="shared" si="17"/>
        <v>-3.3845000000000001</v>
      </c>
      <c r="E73" s="16">
        <f t="shared" si="16"/>
        <v>5</v>
      </c>
      <c r="F73" s="19">
        <f t="shared" si="18"/>
        <v>-16.922499999999999</v>
      </c>
      <c r="G73" s="16"/>
      <c r="H73" s="16">
        <f>H74-(I73-I74)*2</f>
        <v>6.2200000000000006</v>
      </c>
      <c r="I73" s="16">
        <v>1.91</v>
      </c>
      <c r="J73" s="19">
        <f>AVERAGE(I72,I73)</f>
        <v>1.911</v>
      </c>
      <c r="K73" s="16">
        <f>H73-H72</f>
        <v>1.2200000000000006</v>
      </c>
      <c r="L73" s="19">
        <f t="shared" si="21"/>
        <v>2.3314200000000014</v>
      </c>
      <c r="M73" s="19"/>
      <c r="N73" s="23"/>
      <c r="O73" s="23"/>
      <c r="P73" s="23"/>
      <c r="Q73" s="22"/>
      <c r="R73" s="21"/>
    </row>
    <row r="74" spans="2:18" x14ac:dyDescent="0.2">
      <c r="B74" s="2">
        <v>33</v>
      </c>
      <c r="C74" s="3">
        <v>-4.3520000000000003</v>
      </c>
      <c r="D74" s="19">
        <f t="shared" si="17"/>
        <v>-4.0465</v>
      </c>
      <c r="E74" s="16">
        <f t="shared" si="16"/>
        <v>5</v>
      </c>
      <c r="F74" s="19">
        <f t="shared" si="18"/>
        <v>-20.232500000000002</v>
      </c>
      <c r="G74" s="16"/>
      <c r="H74" s="21">
        <f>H75-9</f>
        <v>16</v>
      </c>
      <c r="I74" s="21">
        <f>I75</f>
        <v>-2.98</v>
      </c>
      <c r="J74" s="19">
        <f t="shared" ref="J74:J79" si="22">AVERAGE(I73,I74)</f>
        <v>-0.53500000000000003</v>
      </c>
      <c r="K74" s="16">
        <f t="shared" ref="K74:K79" si="23">H74-H73</f>
        <v>9.7799999999999994</v>
      </c>
      <c r="L74" s="19">
        <f t="shared" si="21"/>
        <v>-5.2323000000000004</v>
      </c>
      <c r="M74" s="19"/>
      <c r="N74" s="20"/>
      <c r="O74" s="20"/>
      <c r="P74" s="20"/>
      <c r="Q74" s="22"/>
      <c r="R74" s="21"/>
    </row>
    <row r="75" spans="2:18" x14ac:dyDescent="0.2">
      <c r="B75" s="2">
        <v>38</v>
      </c>
      <c r="C75" s="3">
        <v>-4.8479999999999999</v>
      </c>
      <c r="D75" s="19">
        <f t="shared" si="17"/>
        <v>-4.5999999999999996</v>
      </c>
      <c r="E75" s="16">
        <f t="shared" si="16"/>
        <v>5</v>
      </c>
      <c r="F75" s="19">
        <f t="shared" si="18"/>
        <v>-23</v>
      </c>
      <c r="G75" s="1"/>
      <c r="H75" s="21">
        <v>25</v>
      </c>
      <c r="I75" s="21">
        <v>-2.98</v>
      </c>
      <c r="J75" s="19">
        <f t="shared" si="22"/>
        <v>-2.98</v>
      </c>
      <c r="K75" s="16">
        <f t="shared" si="23"/>
        <v>9</v>
      </c>
      <c r="L75" s="19">
        <f t="shared" si="21"/>
        <v>-26.82</v>
      </c>
      <c r="M75" s="19"/>
      <c r="N75" s="23"/>
      <c r="O75" s="23"/>
      <c r="P75" s="23"/>
      <c r="Q75" s="22"/>
      <c r="R75" s="21"/>
    </row>
    <row r="76" spans="2:18" x14ac:dyDescent="0.2">
      <c r="B76" s="2">
        <v>43</v>
      </c>
      <c r="C76" s="3">
        <v>-5.0549999999999997</v>
      </c>
      <c r="D76" s="19">
        <f t="shared" si="17"/>
        <v>-4.9514999999999993</v>
      </c>
      <c r="E76" s="16">
        <f t="shared" si="16"/>
        <v>5</v>
      </c>
      <c r="F76" s="19">
        <f t="shared" si="18"/>
        <v>-24.757499999999997</v>
      </c>
      <c r="G76" s="1"/>
      <c r="H76" s="16">
        <f>H75+9</f>
        <v>34</v>
      </c>
      <c r="I76" s="16">
        <f>I75</f>
        <v>-2.98</v>
      </c>
      <c r="J76" s="19">
        <f t="shared" si="22"/>
        <v>-2.98</v>
      </c>
      <c r="K76" s="16">
        <f t="shared" si="23"/>
        <v>9</v>
      </c>
      <c r="L76" s="19">
        <f t="shared" si="21"/>
        <v>-26.82</v>
      </c>
      <c r="M76" s="19" t="s">
        <v>23</v>
      </c>
      <c r="N76" s="23"/>
      <c r="O76" s="23"/>
      <c r="P76" s="23"/>
      <c r="Q76" s="22"/>
      <c r="R76" s="21"/>
    </row>
    <row r="77" spans="2:18" x14ac:dyDescent="0.2">
      <c r="B77" s="2">
        <v>48</v>
      </c>
      <c r="C77" s="3">
        <v>-4.8520000000000003</v>
      </c>
      <c r="D77" s="19">
        <f t="shared" si="17"/>
        <v>-4.9535</v>
      </c>
      <c r="E77" s="16">
        <f t="shared" si="16"/>
        <v>5</v>
      </c>
      <c r="F77" s="19">
        <f t="shared" si="18"/>
        <v>-24.767499999999998</v>
      </c>
      <c r="G77" s="1"/>
      <c r="H77" s="16">
        <f>H76+(I77-I76)*2</f>
        <v>44.06</v>
      </c>
      <c r="I77" s="16">
        <v>2.0499999999999998</v>
      </c>
      <c r="J77" s="19">
        <f t="shared" si="22"/>
        <v>-0.46500000000000008</v>
      </c>
      <c r="K77" s="16">
        <f t="shared" si="23"/>
        <v>10.060000000000002</v>
      </c>
      <c r="L77" s="19">
        <f t="shared" si="21"/>
        <v>-4.6779000000000019</v>
      </c>
      <c r="M77" s="19"/>
      <c r="N77" s="20"/>
      <c r="O77" s="20"/>
      <c r="P77" s="20"/>
      <c r="R77" s="21"/>
    </row>
    <row r="78" spans="2:18" x14ac:dyDescent="0.2">
      <c r="B78" s="2">
        <v>53</v>
      </c>
      <c r="C78" s="3">
        <v>-4.468</v>
      </c>
      <c r="D78" s="19"/>
      <c r="E78" s="16"/>
      <c r="F78" s="19"/>
      <c r="G78" s="1"/>
      <c r="H78" s="2">
        <v>45</v>
      </c>
      <c r="I78" s="27">
        <v>2.0379999999999998</v>
      </c>
      <c r="J78" s="19">
        <f t="shared" si="22"/>
        <v>2.0439999999999996</v>
      </c>
      <c r="K78" s="16">
        <f t="shared" si="23"/>
        <v>0.93999999999999773</v>
      </c>
      <c r="L78" s="19">
        <f t="shared" si="21"/>
        <v>1.9213599999999951</v>
      </c>
      <c r="M78" s="19"/>
      <c r="N78" s="20"/>
      <c r="O78" s="20"/>
      <c r="P78" s="20"/>
      <c r="R78" s="21"/>
    </row>
    <row r="79" spans="2:18" x14ac:dyDescent="0.2">
      <c r="B79" s="2">
        <v>58</v>
      </c>
      <c r="C79" s="3">
        <v>-3.7250000000000001</v>
      </c>
      <c r="D79" s="19"/>
      <c r="E79" s="16"/>
      <c r="F79" s="19"/>
      <c r="G79" s="1"/>
      <c r="H79" s="17">
        <v>50</v>
      </c>
      <c r="I79" s="17">
        <v>2.0249999999999999</v>
      </c>
      <c r="J79" s="19">
        <f t="shared" si="22"/>
        <v>2.0314999999999999</v>
      </c>
      <c r="K79" s="16">
        <f t="shared" si="23"/>
        <v>5</v>
      </c>
      <c r="L79" s="19">
        <f t="shared" si="21"/>
        <v>10.157499999999999</v>
      </c>
      <c r="M79" s="19"/>
      <c r="N79" s="20"/>
      <c r="O79" s="20"/>
      <c r="P79" s="20"/>
      <c r="R79" s="21"/>
    </row>
    <row r="80" spans="2:18" x14ac:dyDescent="0.2">
      <c r="B80" s="17">
        <v>63</v>
      </c>
      <c r="C80" s="41">
        <v>-3.0019999999999998</v>
      </c>
      <c r="D80" s="19"/>
      <c r="E80" s="16"/>
      <c r="F80" s="19"/>
      <c r="H80" s="17"/>
      <c r="I80" s="17"/>
      <c r="J80" s="19"/>
      <c r="K80" s="16"/>
      <c r="L80" s="19"/>
      <c r="M80" s="19"/>
      <c r="N80" s="20"/>
      <c r="O80" s="20"/>
      <c r="P80" s="20"/>
      <c r="R80" s="21"/>
    </row>
    <row r="81" spans="2:16" x14ac:dyDescent="0.2">
      <c r="B81" s="17">
        <v>69</v>
      </c>
      <c r="C81" s="41">
        <v>-2.351</v>
      </c>
      <c r="D81" s="19"/>
      <c r="E81" s="16"/>
      <c r="F81" s="19"/>
      <c r="H81" s="17"/>
      <c r="I81" s="17"/>
      <c r="J81" s="19"/>
      <c r="K81" s="16"/>
      <c r="L81" s="19"/>
      <c r="M81" s="19"/>
      <c r="O81" s="14"/>
      <c r="P81" s="14"/>
    </row>
    <row r="82" spans="2:16" x14ac:dyDescent="0.2">
      <c r="B82" s="17">
        <v>72</v>
      </c>
      <c r="C82" s="41">
        <v>-1.6180000000000001</v>
      </c>
    </row>
    <row r="83" spans="2:16" x14ac:dyDescent="0.2">
      <c r="B83" s="17">
        <v>74</v>
      </c>
      <c r="C83" s="41">
        <v>-0.83399999999999996</v>
      </c>
    </row>
    <row r="84" spans="2:16" x14ac:dyDescent="0.2">
      <c r="B84" s="17">
        <v>76</v>
      </c>
      <c r="C84" s="41">
        <v>1.409</v>
      </c>
      <c r="M84" s="19" t="s">
        <v>24</v>
      </c>
    </row>
    <row r="85" spans="2:16" x14ac:dyDescent="0.2">
      <c r="B85" s="17">
        <v>80</v>
      </c>
      <c r="C85" s="41">
        <v>1.3839999999999999</v>
      </c>
    </row>
    <row r="86" spans="2:16" x14ac:dyDescent="0.2">
      <c r="B86" s="17">
        <v>86</v>
      </c>
      <c r="C86" s="41">
        <v>4.4850000000000003</v>
      </c>
      <c r="M86" s="19" t="s">
        <v>26</v>
      </c>
    </row>
    <row r="87" spans="2:16" x14ac:dyDescent="0.2">
      <c r="B87" s="17">
        <v>89</v>
      </c>
      <c r="C87" s="41">
        <v>4.4729999999999999</v>
      </c>
    </row>
    <row r="88" spans="2:16" x14ac:dyDescent="0.2">
      <c r="B88" s="17">
        <v>93</v>
      </c>
      <c r="C88" s="41">
        <v>1.385</v>
      </c>
    </row>
    <row r="89" spans="2:16" x14ac:dyDescent="0.2">
      <c r="B89" s="17">
        <v>98</v>
      </c>
      <c r="C89" s="41">
        <v>1.373</v>
      </c>
    </row>
    <row r="90" spans="2:16" x14ac:dyDescent="0.2">
      <c r="B90" s="17">
        <v>110</v>
      </c>
      <c r="C90" s="41">
        <v>1.3660000000000001</v>
      </c>
      <c r="M90" s="19" t="s">
        <v>25</v>
      </c>
    </row>
  </sheetData>
  <mergeCells count="9">
    <mergeCell ref="A1:T1"/>
    <mergeCell ref="A3:Q3"/>
    <mergeCell ref="A32:S32"/>
    <mergeCell ref="G63:H63"/>
    <mergeCell ref="B64:F64"/>
    <mergeCell ref="H64:L64"/>
    <mergeCell ref="A62:S62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17"/>
  <sheetViews>
    <sheetView topLeftCell="A22" zoomScaleNormal="100" workbookViewId="0">
      <selection activeCell="B292" sqref="B292:E292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3" customWidth="1"/>
    <col min="4" max="4" width="11.42578125" style="43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4" customWidth="1"/>
    <col min="11" max="12" width="7.42578125" style="5" customWidth="1"/>
    <col min="13" max="13" width="8.8554687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42" t="s">
        <v>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29"/>
      <c r="D2" s="29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35">
        <v>0</v>
      </c>
      <c r="E3" s="135"/>
      <c r="J3" s="13"/>
      <c r="K3" s="13"/>
      <c r="L3" s="13"/>
      <c r="M3" s="13"/>
      <c r="N3" s="14"/>
      <c r="O3" s="14"/>
      <c r="P3" s="14"/>
    </row>
    <row r="4" spans="1:22" x14ac:dyDescent="0.2">
      <c r="B4" s="136" t="s">
        <v>8</v>
      </c>
      <c r="C4" s="136"/>
      <c r="D4" s="136"/>
      <c r="E4" s="136"/>
      <c r="F4" s="136"/>
      <c r="G4" s="136"/>
      <c r="I4" s="136" t="s">
        <v>9</v>
      </c>
      <c r="J4" s="136"/>
      <c r="K4" s="136"/>
      <c r="L4" s="136"/>
      <c r="M4" s="136"/>
      <c r="N4" s="15"/>
      <c r="O4" s="15"/>
      <c r="P4" s="15"/>
    </row>
    <row r="5" spans="1:22" x14ac:dyDescent="0.2">
      <c r="B5" s="2">
        <v>0</v>
      </c>
      <c r="C5" s="3">
        <v>1.097</v>
      </c>
      <c r="D5" s="3" t="s">
        <v>27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1.0840000000000001</v>
      </c>
      <c r="D6" s="3"/>
      <c r="E6" s="19">
        <f>(C5+C6)/2</f>
        <v>1.0905</v>
      </c>
      <c r="F6" s="16">
        <f>B6-B5</f>
        <v>5</v>
      </c>
      <c r="G6" s="19">
        <f>E6*F6</f>
        <v>5.4525000000000006</v>
      </c>
      <c r="H6" s="16"/>
      <c r="I6" s="2">
        <v>0</v>
      </c>
      <c r="J6" s="3">
        <v>1.097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1.0720000000000001</v>
      </c>
      <c r="D7" s="3" t="s">
        <v>22</v>
      </c>
      <c r="E7" s="19">
        <f t="shared" ref="E7:E18" si="0">(C6+C7)/2</f>
        <v>1.0780000000000001</v>
      </c>
      <c r="F7" s="16">
        <f t="shared" ref="F7:F18" si="1">B7-B6</f>
        <v>5</v>
      </c>
      <c r="G7" s="19">
        <f t="shared" ref="G7:G18" si="2">E7*F7</f>
        <v>5.3900000000000006</v>
      </c>
      <c r="H7" s="16"/>
      <c r="I7" s="2">
        <v>5</v>
      </c>
      <c r="J7" s="3">
        <v>1.0840000000000001</v>
      </c>
      <c r="K7" s="19">
        <f t="shared" ref="K7:K9" si="3">AVERAGE(J6,J7)</f>
        <v>1.0905</v>
      </c>
      <c r="L7" s="16">
        <f t="shared" ref="L7:L9" si="4">I7-I6</f>
        <v>5</v>
      </c>
      <c r="M7" s="19">
        <f t="shared" ref="M7:M9" si="5">L7*K7</f>
        <v>5.4525000000000006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-3.0000000000000001E-3</v>
      </c>
      <c r="D8" s="3"/>
      <c r="E8" s="19">
        <f t="shared" si="0"/>
        <v>0.53450000000000009</v>
      </c>
      <c r="F8" s="16">
        <f t="shared" si="1"/>
        <v>2</v>
      </c>
      <c r="G8" s="19">
        <f t="shared" si="2"/>
        <v>1.0690000000000002</v>
      </c>
      <c r="H8" s="16"/>
      <c r="I8" s="2">
        <v>10</v>
      </c>
      <c r="J8" s="3">
        <v>1.0720000000000001</v>
      </c>
      <c r="K8" s="19">
        <f t="shared" si="3"/>
        <v>1.0780000000000001</v>
      </c>
      <c r="L8" s="16">
        <f t="shared" si="4"/>
        <v>5</v>
      </c>
      <c r="M8" s="19">
        <f t="shared" si="5"/>
        <v>5.3900000000000006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-0.70299999999999996</v>
      </c>
      <c r="D9" s="3"/>
      <c r="E9" s="19">
        <f t="shared" si="0"/>
        <v>-0.35299999999999998</v>
      </c>
      <c r="F9" s="16">
        <f t="shared" si="1"/>
        <v>2</v>
      </c>
      <c r="G9" s="19">
        <f t="shared" si="2"/>
        <v>-0.70599999999999996</v>
      </c>
      <c r="H9" s="16"/>
      <c r="I9" s="2">
        <v>12</v>
      </c>
      <c r="J9" s="3">
        <v>-3.0000000000000001E-3</v>
      </c>
      <c r="K9" s="19">
        <f t="shared" si="3"/>
        <v>0.53450000000000009</v>
      </c>
      <c r="L9" s="16">
        <f t="shared" si="4"/>
        <v>2</v>
      </c>
      <c r="M9" s="19">
        <f t="shared" si="5"/>
        <v>1.0690000000000002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-1.145</v>
      </c>
      <c r="D10" s="3"/>
      <c r="E10" s="19">
        <f t="shared" si="0"/>
        <v>-0.92399999999999993</v>
      </c>
      <c r="F10" s="16">
        <f t="shared" si="1"/>
        <v>2</v>
      </c>
      <c r="G10" s="19">
        <f t="shared" si="2"/>
        <v>-1.8479999999999999</v>
      </c>
      <c r="H10" s="16"/>
      <c r="I10" s="56">
        <f>I9+(J9-J10)*1.5</f>
        <v>14.9955</v>
      </c>
      <c r="J10" s="57">
        <v>-2</v>
      </c>
      <c r="K10" s="19">
        <f t="shared" ref="K10:K12" si="6">AVERAGE(J9,J10)</f>
        <v>-1.0015000000000001</v>
      </c>
      <c r="L10" s="16">
        <f t="shared" ref="L10:L12" si="7">I10-I9</f>
        <v>2.9954999999999998</v>
      </c>
      <c r="M10" s="19">
        <f t="shared" ref="M10:M19" si="8">L10*K10</f>
        <v>-2.9999932500000002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-1.252</v>
      </c>
      <c r="D11" s="3" t="s">
        <v>23</v>
      </c>
      <c r="E11" s="19">
        <f t="shared" si="0"/>
        <v>-1.1985000000000001</v>
      </c>
      <c r="F11" s="16">
        <f t="shared" si="1"/>
        <v>2</v>
      </c>
      <c r="G11" s="19">
        <f t="shared" si="2"/>
        <v>-2.3970000000000002</v>
      </c>
      <c r="H11" s="16"/>
      <c r="I11" s="58">
        <f>I10+2.5</f>
        <v>17.4955</v>
      </c>
      <c r="J11" s="59">
        <f>J10</f>
        <v>-2</v>
      </c>
      <c r="K11" s="19">
        <f t="shared" si="6"/>
        <v>-2</v>
      </c>
      <c r="L11" s="16">
        <f t="shared" si="7"/>
        <v>2.5</v>
      </c>
      <c r="M11" s="19">
        <f t="shared" si="8"/>
        <v>-5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-1.1479999999999999</v>
      </c>
      <c r="D12" s="3"/>
      <c r="E12" s="19">
        <f t="shared" si="0"/>
        <v>-1.2</v>
      </c>
      <c r="F12" s="16">
        <f t="shared" si="1"/>
        <v>2</v>
      </c>
      <c r="G12" s="19">
        <f t="shared" si="2"/>
        <v>-2.4</v>
      </c>
      <c r="H12" s="16"/>
      <c r="I12" s="56">
        <f>I11+2.5</f>
        <v>19.9955</v>
      </c>
      <c r="J12" s="57">
        <f>J10</f>
        <v>-2</v>
      </c>
      <c r="K12" s="19">
        <f t="shared" si="6"/>
        <v>-2</v>
      </c>
      <c r="L12" s="16">
        <f t="shared" si="7"/>
        <v>2.5</v>
      </c>
      <c r="M12" s="19">
        <f t="shared" si="8"/>
        <v>-5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-0.66100000000000003</v>
      </c>
      <c r="D13" s="3"/>
      <c r="E13" s="19">
        <f t="shared" si="0"/>
        <v>-0.90449999999999997</v>
      </c>
      <c r="F13" s="16">
        <f t="shared" si="1"/>
        <v>2</v>
      </c>
      <c r="G13" s="19">
        <f t="shared" si="2"/>
        <v>-1.8089999999999999</v>
      </c>
      <c r="H13" s="16"/>
      <c r="I13" s="56">
        <f>I12+(J13-J12)*1.5</f>
        <v>21.945499999999999</v>
      </c>
      <c r="J13" s="60">
        <v>-0.7</v>
      </c>
      <c r="K13" s="19">
        <f>AVERAGE(J12,J13)</f>
        <v>-1.35</v>
      </c>
      <c r="L13" s="16">
        <f>I13-I12</f>
        <v>1.9499999999999993</v>
      </c>
      <c r="M13" s="19">
        <f t="shared" si="8"/>
        <v>-2.6324999999999994</v>
      </c>
      <c r="N13" s="23"/>
      <c r="O13" s="23"/>
      <c r="P13" s="23"/>
      <c r="Q13" s="22"/>
      <c r="R13" s="21"/>
    </row>
    <row r="14" spans="1:22" x14ac:dyDescent="0.2">
      <c r="B14" s="2">
        <v>24</v>
      </c>
      <c r="C14" s="3">
        <v>0.30199999999999999</v>
      </c>
      <c r="D14" s="3"/>
      <c r="E14" s="19">
        <f t="shared" si="0"/>
        <v>-0.17950000000000002</v>
      </c>
      <c r="F14" s="16">
        <f t="shared" si="1"/>
        <v>2</v>
      </c>
      <c r="G14" s="19">
        <f t="shared" si="2"/>
        <v>-0.35900000000000004</v>
      </c>
      <c r="H14" s="16"/>
      <c r="I14" s="2">
        <v>22</v>
      </c>
      <c r="J14" s="3">
        <v>-0.66100000000000003</v>
      </c>
      <c r="K14" s="19">
        <f t="shared" ref="K14:K19" si="9">AVERAGE(J13,J14)</f>
        <v>-0.68049999999999999</v>
      </c>
      <c r="L14" s="16">
        <f t="shared" ref="L14:L19" si="10">I14-I13</f>
        <v>5.4500000000000881E-2</v>
      </c>
      <c r="M14" s="19">
        <f t="shared" si="8"/>
        <v>-3.7087250000000599E-2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1.2350000000000001</v>
      </c>
      <c r="D15" s="3" t="s">
        <v>24</v>
      </c>
      <c r="E15" s="19">
        <f t="shared" si="0"/>
        <v>0.76850000000000007</v>
      </c>
      <c r="F15" s="16">
        <f t="shared" si="1"/>
        <v>2</v>
      </c>
      <c r="G15" s="19">
        <f t="shared" si="2"/>
        <v>1.5370000000000001</v>
      </c>
      <c r="H15" s="1"/>
      <c r="I15" s="2">
        <v>24</v>
      </c>
      <c r="J15" s="3">
        <v>0.30199999999999999</v>
      </c>
      <c r="K15" s="19">
        <f t="shared" si="9"/>
        <v>-0.17950000000000002</v>
      </c>
      <c r="L15" s="16">
        <f t="shared" si="10"/>
        <v>2</v>
      </c>
      <c r="M15" s="19">
        <f t="shared" si="8"/>
        <v>-0.35900000000000004</v>
      </c>
      <c r="N15" s="23"/>
      <c r="O15" s="23"/>
      <c r="P15" s="23"/>
      <c r="Q15" s="22"/>
      <c r="R15" s="21"/>
    </row>
    <row r="16" spans="1:22" x14ac:dyDescent="0.2">
      <c r="B16" s="2">
        <v>30</v>
      </c>
      <c r="C16" s="3">
        <v>1.2290000000000001</v>
      </c>
      <c r="D16" s="3"/>
      <c r="E16" s="19">
        <f t="shared" si="0"/>
        <v>1.2320000000000002</v>
      </c>
      <c r="F16" s="16">
        <f t="shared" si="1"/>
        <v>4</v>
      </c>
      <c r="G16" s="19">
        <f t="shared" si="2"/>
        <v>4.9280000000000008</v>
      </c>
      <c r="H16" s="1"/>
      <c r="I16" s="2">
        <v>26</v>
      </c>
      <c r="J16" s="3">
        <v>1.2350000000000001</v>
      </c>
      <c r="K16" s="19">
        <f t="shared" si="9"/>
        <v>0.76850000000000007</v>
      </c>
      <c r="L16" s="16">
        <f t="shared" si="10"/>
        <v>2</v>
      </c>
      <c r="M16" s="19">
        <f t="shared" si="8"/>
        <v>1.5370000000000001</v>
      </c>
      <c r="N16" s="23"/>
      <c r="O16" s="23"/>
      <c r="P16" s="23"/>
      <c r="Q16" s="22"/>
      <c r="R16" s="21"/>
    </row>
    <row r="17" spans="2:18" x14ac:dyDescent="0.2">
      <c r="B17" s="2">
        <v>35</v>
      </c>
      <c r="C17" s="3">
        <v>1.222</v>
      </c>
      <c r="D17" s="3"/>
      <c r="E17" s="19">
        <f t="shared" si="0"/>
        <v>1.2255</v>
      </c>
      <c r="F17" s="16">
        <f t="shared" si="1"/>
        <v>5</v>
      </c>
      <c r="G17" s="19">
        <f t="shared" si="2"/>
        <v>6.1275000000000004</v>
      </c>
      <c r="H17" s="1"/>
      <c r="I17" s="2">
        <v>30</v>
      </c>
      <c r="J17" s="3">
        <v>1.2290000000000001</v>
      </c>
      <c r="K17" s="19">
        <f t="shared" si="9"/>
        <v>1.2320000000000002</v>
      </c>
      <c r="L17" s="16">
        <f t="shared" si="10"/>
        <v>4</v>
      </c>
      <c r="M17" s="19">
        <f t="shared" si="8"/>
        <v>4.9280000000000008</v>
      </c>
      <c r="N17" s="20"/>
      <c r="O17" s="20"/>
      <c r="P17" s="20"/>
      <c r="R17" s="21"/>
    </row>
    <row r="18" spans="2:18" x14ac:dyDescent="0.2">
      <c r="B18" s="2">
        <v>40</v>
      </c>
      <c r="C18" s="3">
        <v>1.2090000000000001</v>
      </c>
      <c r="D18" s="3" t="s">
        <v>27</v>
      </c>
      <c r="E18" s="19">
        <f t="shared" si="0"/>
        <v>1.2155</v>
      </c>
      <c r="F18" s="16">
        <f t="shared" si="1"/>
        <v>5</v>
      </c>
      <c r="G18" s="19">
        <f t="shared" si="2"/>
        <v>6.0775000000000006</v>
      </c>
      <c r="H18" s="1"/>
      <c r="I18" s="2">
        <v>35</v>
      </c>
      <c r="J18" s="3">
        <v>1.222</v>
      </c>
      <c r="K18" s="19">
        <f t="shared" si="9"/>
        <v>1.2255</v>
      </c>
      <c r="L18" s="16">
        <f t="shared" si="10"/>
        <v>5</v>
      </c>
      <c r="M18" s="19">
        <f t="shared" si="8"/>
        <v>6.1275000000000004</v>
      </c>
      <c r="N18" s="20"/>
      <c r="O18" s="20"/>
      <c r="P18" s="20"/>
      <c r="R18" s="21"/>
    </row>
    <row r="19" spans="2:18" x14ac:dyDescent="0.2">
      <c r="B19" s="2"/>
      <c r="C19" s="3"/>
      <c r="D19" s="3"/>
      <c r="E19" s="19"/>
      <c r="F19" s="16"/>
      <c r="G19" s="19"/>
      <c r="H19" s="1"/>
      <c r="I19" s="2">
        <v>40</v>
      </c>
      <c r="J19" s="3">
        <v>1.2090000000000001</v>
      </c>
      <c r="K19" s="19">
        <f t="shared" si="9"/>
        <v>1.2155</v>
      </c>
      <c r="L19" s="16">
        <f t="shared" si="10"/>
        <v>5</v>
      </c>
      <c r="M19" s="19">
        <f t="shared" si="8"/>
        <v>6.0775000000000006</v>
      </c>
      <c r="N19" s="20"/>
      <c r="O19" s="20"/>
      <c r="P19" s="20"/>
      <c r="R19" s="21"/>
    </row>
    <row r="20" spans="2:18" ht="13.5" thickBot="1" x14ac:dyDescent="0.25">
      <c r="B20" s="17"/>
      <c r="C20" s="41"/>
      <c r="D20" s="41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x14ac:dyDescent="0.2">
      <c r="B21" s="17"/>
      <c r="C21" s="41"/>
      <c r="D21" s="41"/>
      <c r="E21" s="19"/>
      <c r="F21" s="16"/>
      <c r="G21" s="19"/>
      <c r="I21" s="17"/>
      <c r="J21" s="17"/>
      <c r="K21" s="19"/>
      <c r="L21" s="16"/>
      <c r="M21" s="19"/>
      <c r="O21" s="143" t="s">
        <v>36</v>
      </c>
      <c r="P21" s="144"/>
      <c r="Q21" s="145"/>
    </row>
    <row r="22" spans="2:18" x14ac:dyDescent="0.2">
      <c r="B22" s="17"/>
      <c r="C22" s="41"/>
      <c r="D22" s="41"/>
      <c r="E22" s="19"/>
      <c r="F22" s="16"/>
      <c r="G22" s="19"/>
      <c r="I22" s="17"/>
      <c r="J22" s="17"/>
      <c r="K22" s="19"/>
      <c r="L22" s="16"/>
      <c r="M22" s="19"/>
      <c r="O22" s="50" t="s">
        <v>37</v>
      </c>
      <c r="P22" s="51" t="s">
        <v>38</v>
      </c>
      <c r="Q22" s="52" t="s">
        <v>39</v>
      </c>
    </row>
    <row r="23" spans="2:18" x14ac:dyDescent="0.2">
      <c r="B23" s="17"/>
      <c r="C23" s="41"/>
      <c r="D23" s="41"/>
      <c r="E23" s="19"/>
      <c r="F23" s="16"/>
      <c r="G23" s="19"/>
      <c r="I23" s="17"/>
      <c r="J23" s="17"/>
      <c r="K23" s="19"/>
      <c r="L23" s="16"/>
      <c r="M23" s="19"/>
      <c r="O23" s="53" t="s">
        <v>40</v>
      </c>
      <c r="P23" s="54">
        <v>5</v>
      </c>
      <c r="Q23" s="55">
        <v>-2</v>
      </c>
    </row>
    <row r="24" spans="2:18" ht="13.5" thickBot="1" x14ac:dyDescent="0.25">
      <c r="B24" s="17"/>
      <c r="C24" s="41"/>
      <c r="D24" s="41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46" t="s">
        <v>41</v>
      </c>
      <c r="P24" s="147"/>
      <c r="Q24" s="148"/>
    </row>
    <row r="25" spans="2:18" x14ac:dyDescent="0.2">
      <c r="B25" s="17"/>
      <c r="C25" s="41"/>
      <c r="D25" s="41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">
      <c r="B26" s="17"/>
      <c r="C26" s="41"/>
      <c r="D26" s="41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56">
        <f>O25+(P25-P26)*1.5</f>
        <v>3</v>
      </c>
      <c r="P26" s="57">
        <v>-2</v>
      </c>
    </row>
    <row r="27" spans="2:18" ht="15" x14ac:dyDescent="0.2">
      <c r="B27" s="13"/>
      <c r="C27" s="29"/>
      <c r="D27" s="29"/>
      <c r="E27" s="13"/>
      <c r="F27" s="25">
        <f>SUM(F6:F26)</f>
        <v>40</v>
      </c>
      <c r="G27" s="26">
        <f>SUM(G6:G26)</f>
        <v>21.062500000000004</v>
      </c>
      <c r="H27" s="19"/>
      <c r="I27" s="19"/>
      <c r="J27" s="13"/>
      <c r="K27" s="13"/>
      <c r="L27" s="28">
        <f>SUM(L7:L26)</f>
        <v>40</v>
      </c>
      <c r="M27" s="29">
        <f>SUM(M7:M26)</f>
        <v>14.552919500000002</v>
      </c>
      <c r="N27" s="14"/>
      <c r="O27" s="58">
        <f>O26+2.5</f>
        <v>5.5</v>
      </c>
      <c r="P27" s="59">
        <f>P26</f>
        <v>-2</v>
      </c>
    </row>
    <row r="28" spans="2:18" ht="15" x14ac:dyDescent="0.2">
      <c r="B28" s="13"/>
      <c r="C28" s="29"/>
      <c r="D28" s="29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56">
        <f>O27+2.5</f>
        <v>8</v>
      </c>
      <c r="P28" s="57">
        <f>P26</f>
        <v>-2</v>
      </c>
    </row>
    <row r="29" spans="2:18" ht="15" x14ac:dyDescent="0.2">
      <c r="B29" s="13"/>
      <c r="C29" s="29"/>
      <c r="D29" s="29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56">
        <f>O28+(P29-P28)*1.5</f>
        <v>14.2775</v>
      </c>
      <c r="P29" s="60">
        <v>2.1850000000000001</v>
      </c>
    </row>
    <row r="30" spans="2:18" ht="15" x14ac:dyDescent="0.2">
      <c r="B30" s="13"/>
      <c r="C30" s="29"/>
      <c r="D30" s="29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">
      <c r="B31" s="13"/>
      <c r="C31" s="29"/>
      <c r="D31" s="29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29"/>
      <c r="D32" s="29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29"/>
      <c r="D33" s="29"/>
      <c r="E33" s="13"/>
      <c r="F33" s="16"/>
      <c r="G33" s="19"/>
      <c r="H33" s="141" t="s">
        <v>10</v>
      </c>
      <c r="I33" s="141"/>
      <c r="J33" s="19">
        <f>G27</f>
        <v>21.062500000000004</v>
      </c>
      <c r="K33" s="19" t="s">
        <v>11</v>
      </c>
      <c r="L33" s="16">
        <f>M27</f>
        <v>14.552919500000002</v>
      </c>
      <c r="M33" s="19">
        <f>J33-L33</f>
        <v>6.509580500000002</v>
      </c>
      <c r="N33" s="23"/>
      <c r="O33" s="14"/>
      <c r="P33" s="14"/>
    </row>
    <row r="34" spans="2:18" ht="15" x14ac:dyDescent="0.2">
      <c r="B34" s="1" t="s">
        <v>7</v>
      </c>
      <c r="C34" s="1"/>
      <c r="D34" s="135">
        <v>0.1</v>
      </c>
      <c r="E34" s="135"/>
      <c r="J34" s="13"/>
      <c r="K34" s="13"/>
      <c r="L34" s="13"/>
      <c r="M34" s="13"/>
      <c r="N34" s="14"/>
      <c r="O34" s="14"/>
      <c r="P34" s="14"/>
    </row>
    <row r="35" spans="2:18" x14ac:dyDescent="0.2">
      <c r="B35" s="136" t="s">
        <v>8</v>
      </c>
      <c r="C35" s="136"/>
      <c r="D35" s="136"/>
      <c r="E35" s="136"/>
      <c r="F35" s="136"/>
      <c r="G35" s="136"/>
      <c r="H35" s="5" t="s">
        <v>5</v>
      </c>
      <c r="I35" s="136" t="s">
        <v>9</v>
      </c>
      <c r="J35" s="136"/>
      <c r="K35" s="136"/>
      <c r="L35" s="136"/>
      <c r="M35" s="136"/>
      <c r="N35" s="15"/>
      <c r="O35" s="15"/>
      <c r="P35" s="15"/>
    </row>
    <row r="36" spans="2:18" x14ac:dyDescent="0.2">
      <c r="B36" s="2">
        <v>0</v>
      </c>
      <c r="C36" s="3">
        <v>0.755</v>
      </c>
      <c r="D36" s="3" t="s">
        <v>30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0.748</v>
      </c>
      <c r="D37" s="3"/>
      <c r="E37" s="19">
        <f>(C36+C37)/2</f>
        <v>0.75150000000000006</v>
      </c>
      <c r="F37" s="16">
        <f>B37-B36</f>
        <v>5</v>
      </c>
      <c r="G37" s="19">
        <f>E37*F37</f>
        <v>3.7575000000000003</v>
      </c>
      <c r="H37" s="16"/>
      <c r="I37" s="2">
        <v>0</v>
      </c>
      <c r="J37" s="3">
        <v>0.755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0.73499999999999999</v>
      </c>
      <c r="D38" s="3" t="s">
        <v>22</v>
      </c>
      <c r="E38" s="19">
        <f t="shared" ref="E38:E51" si="11">(C37+C38)/2</f>
        <v>0.74150000000000005</v>
      </c>
      <c r="F38" s="16">
        <f t="shared" ref="F38:F51" si="12">B38-B37</f>
        <v>5</v>
      </c>
      <c r="G38" s="19">
        <f t="shared" ref="G38:G51" si="13">E38*F38</f>
        <v>3.7075000000000005</v>
      </c>
      <c r="H38" s="16"/>
      <c r="I38" s="2">
        <v>5</v>
      </c>
      <c r="J38" s="3">
        <v>0.748</v>
      </c>
      <c r="K38" s="19">
        <f t="shared" ref="K38:K43" si="14">AVERAGE(J37,J38)</f>
        <v>0.75150000000000006</v>
      </c>
      <c r="L38" s="16">
        <f t="shared" ref="L38:L43" si="15">I38-I37</f>
        <v>5</v>
      </c>
      <c r="M38" s="19">
        <f t="shared" ref="M38:M52" si="16">L38*K38</f>
        <v>3.7575000000000003</v>
      </c>
      <c r="N38" s="20"/>
      <c r="O38" s="20"/>
      <c r="P38" s="20"/>
      <c r="Q38" s="22"/>
      <c r="R38" s="21"/>
    </row>
    <row r="39" spans="2:18" x14ac:dyDescent="0.2">
      <c r="B39" s="2">
        <v>11</v>
      </c>
      <c r="C39" s="3">
        <v>-3.0000000000000001E-3</v>
      </c>
      <c r="D39" s="3"/>
      <c r="E39" s="19">
        <f t="shared" si="11"/>
        <v>0.36599999999999999</v>
      </c>
      <c r="F39" s="16">
        <f t="shared" si="12"/>
        <v>1</v>
      </c>
      <c r="G39" s="19">
        <f t="shared" si="13"/>
        <v>0.36599999999999999</v>
      </c>
      <c r="H39" s="16"/>
      <c r="I39" s="2">
        <v>10</v>
      </c>
      <c r="J39" s="3">
        <v>0.73499999999999999</v>
      </c>
      <c r="K39" s="19">
        <f t="shared" si="14"/>
        <v>0.74150000000000005</v>
      </c>
      <c r="L39" s="16">
        <f t="shared" si="15"/>
        <v>5</v>
      </c>
      <c r="M39" s="19">
        <f t="shared" si="16"/>
        <v>3.7075000000000005</v>
      </c>
      <c r="N39" s="20"/>
      <c r="O39" s="20"/>
      <c r="P39" s="20"/>
      <c r="Q39" s="22"/>
      <c r="R39" s="21"/>
    </row>
    <row r="40" spans="2:18" x14ac:dyDescent="0.2">
      <c r="B40" s="2">
        <v>13</v>
      </c>
      <c r="C40" s="3">
        <v>-0.29099999999999998</v>
      </c>
      <c r="D40" s="3"/>
      <c r="E40" s="19">
        <f t="shared" si="11"/>
        <v>-0.14699999999999999</v>
      </c>
      <c r="F40" s="16">
        <f t="shared" si="12"/>
        <v>2</v>
      </c>
      <c r="G40" s="19">
        <f t="shared" si="13"/>
        <v>-0.29399999999999998</v>
      </c>
      <c r="H40" s="16"/>
      <c r="I40" s="2">
        <v>11</v>
      </c>
      <c r="J40" s="3">
        <v>-3.0000000000000001E-3</v>
      </c>
      <c r="K40" s="19">
        <f t="shared" si="14"/>
        <v>0.36599999999999999</v>
      </c>
      <c r="L40" s="16">
        <f t="shared" si="15"/>
        <v>1</v>
      </c>
      <c r="M40" s="19">
        <f t="shared" si="16"/>
        <v>0.36599999999999999</v>
      </c>
      <c r="N40" s="20"/>
      <c r="O40" s="20"/>
      <c r="P40" s="20"/>
      <c r="Q40" s="22"/>
      <c r="R40" s="21"/>
    </row>
    <row r="41" spans="2:18" x14ac:dyDescent="0.2">
      <c r="B41" s="2">
        <v>15</v>
      </c>
      <c r="C41" s="3">
        <v>-0.52500000000000002</v>
      </c>
      <c r="D41" s="3"/>
      <c r="E41" s="19">
        <f t="shared" si="11"/>
        <v>-0.40800000000000003</v>
      </c>
      <c r="F41" s="16">
        <f t="shared" si="12"/>
        <v>2</v>
      </c>
      <c r="G41" s="19">
        <f t="shared" si="13"/>
        <v>-0.81600000000000006</v>
      </c>
      <c r="H41" s="16"/>
      <c r="I41" s="2">
        <v>13</v>
      </c>
      <c r="J41" s="3">
        <v>-0.29099999999999998</v>
      </c>
      <c r="K41" s="19">
        <f t="shared" si="14"/>
        <v>-0.14699999999999999</v>
      </c>
      <c r="L41" s="16">
        <f t="shared" si="15"/>
        <v>2</v>
      </c>
      <c r="M41" s="19">
        <f t="shared" si="16"/>
        <v>-0.29399999999999998</v>
      </c>
      <c r="N41" s="20"/>
      <c r="O41" s="20"/>
      <c r="P41" s="20"/>
      <c r="Q41" s="22"/>
      <c r="R41" s="21"/>
    </row>
    <row r="42" spans="2:18" x14ac:dyDescent="0.2">
      <c r="B42" s="2">
        <v>17</v>
      </c>
      <c r="C42" s="3">
        <v>-0.75</v>
      </c>
      <c r="D42" s="3"/>
      <c r="E42" s="19">
        <f t="shared" si="11"/>
        <v>-0.63749999999999996</v>
      </c>
      <c r="F42" s="16">
        <f t="shared" si="12"/>
        <v>2</v>
      </c>
      <c r="G42" s="19">
        <f t="shared" si="13"/>
        <v>-1.2749999999999999</v>
      </c>
      <c r="H42" s="16"/>
      <c r="I42" s="2">
        <v>15</v>
      </c>
      <c r="J42" s="3">
        <v>-0.52500000000000002</v>
      </c>
      <c r="K42" s="19">
        <f t="shared" si="14"/>
        <v>-0.40800000000000003</v>
      </c>
      <c r="L42" s="16">
        <f t="shared" si="15"/>
        <v>2</v>
      </c>
      <c r="M42" s="19">
        <f t="shared" si="16"/>
        <v>-0.81600000000000006</v>
      </c>
      <c r="N42" s="20"/>
      <c r="O42" s="20"/>
      <c r="P42" s="20"/>
      <c r="Q42" s="22"/>
      <c r="R42" s="21"/>
    </row>
    <row r="43" spans="2:18" x14ac:dyDescent="0.2">
      <c r="B43" s="2">
        <v>19</v>
      </c>
      <c r="C43" s="3">
        <v>-0.85699999999999998</v>
      </c>
      <c r="D43" s="3" t="s">
        <v>23</v>
      </c>
      <c r="E43" s="19">
        <f t="shared" si="11"/>
        <v>-0.80349999999999999</v>
      </c>
      <c r="F43" s="16">
        <f t="shared" si="12"/>
        <v>2</v>
      </c>
      <c r="G43" s="19">
        <f t="shared" si="13"/>
        <v>-1.607</v>
      </c>
      <c r="H43" s="16"/>
      <c r="I43" s="56">
        <f>I42+(J42-J43)*1.5</f>
        <v>17.212499999999999</v>
      </c>
      <c r="J43" s="57">
        <v>-2</v>
      </c>
      <c r="K43" s="19">
        <f t="shared" si="14"/>
        <v>-1.2625</v>
      </c>
      <c r="L43" s="16">
        <f t="shared" si="15"/>
        <v>2.2124999999999986</v>
      </c>
      <c r="M43" s="19">
        <f t="shared" si="16"/>
        <v>-2.7932812499999979</v>
      </c>
      <c r="N43" s="20"/>
      <c r="O43" s="20"/>
      <c r="P43" s="20"/>
      <c r="Q43" s="22"/>
      <c r="R43" s="21"/>
    </row>
    <row r="44" spans="2:18" x14ac:dyDescent="0.2">
      <c r="B44" s="2">
        <v>21</v>
      </c>
      <c r="C44" s="3">
        <v>-0.752</v>
      </c>
      <c r="D44" s="3"/>
      <c r="E44" s="19">
        <f t="shared" si="11"/>
        <v>-0.80449999999999999</v>
      </c>
      <c r="F44" s="16">
        <f t="shared" si="12"/>
        <v>2</v>
      </c>
      <c r="G44" s="19">
        <f t="shared" si="13"/>
        <v>-1.609</v>
      </c>
      <c r="H44" s="16"/>
      <c r="I44" s="58">
        <f>I43+2.5</f>
        <v>19.712499999999999</v>
      </c>
      <c r="J44" s="59">
        <f>J43</f>
        <v>-2</v>
      </c>
      <c r="K44" s="19">
        <f>AVERAGE(J43,J44)</f>
        <v>-2</v>
      </c>
      <c r="L44" s="16">
        <f>I44-I43</f>
        <v>2.5</v>
      </c>
      <c r="M44" s="19">
        <f t="shared" si="16"/>
        <v>-5</v>
      </c>
      <c r="N44" s="23"/>
      <c r="O44" s="23"/>
      <c r="P44" s="23"/>
      <c r="Q44" s="22"/>
      <c r="R44" s="21"/>
    </row>
    <row r="45" spans="2:18" x14ac:dyDescent="0.2">
      <c r="B45" s="2">
        <v>23</v>
      </c>
      <c r="C45" s="3">
        <v>-0.53400000000000003</v>
      </c>
      <c r="D45" s="3"/>
      <c r="E45" s="19">
        <f t="shared" si="11"/>
        <v>-0.64300000000000002</v>
      </c>
      <c r="F45" s="16">
        <f t="shared" si="12"/>
        <v>2</v>
      </c>
      <c r="G45" s="19">
        <f t="shared" si="13"/>
        <v>-1.286</v>
      </c>
      <c r="H45" s="16"/>
      <c r="I45" s="56">
        <f>I44+2.5</f>
        <v>22.212499999999999</v>
      </c>
      <c r="J45" s="57">
        <f>J43</f>
        <v>-2</v>
      </c>
      <c r="K45" s="19">
        <f t="shared" ref="K45:K52" si="17">AVERAGE(J44,J45)</f>
        <v>-2</v>
      </c>
      <c r="L45" s="16">
        <f t="shared" ref="L45:L52" si="18">I45-I44</f>
        <v>2.5</v>
      </c>
      <c r="M45" s="19">
        <f t="shared" si="16"/>
        <v>-5</v>
      </c>
      <c r="N45" s="20"/>
      <c r="O45" s="20"/>
      <c r="P45" s="20"/>
      <c r="Q45" s="22"/>
      <c r="R45" s="21"/>
    </row>
    <row r="46" spans="2:18" x14ac:dyDescent="0.2">
      <c r="B46" s="2">
        <v>25</v>
      </c>
      <c r="C46" s="3">
        <v>-0.28899999999999998</v>
      </c>
      <c r="D46" s="3"/>
      <c r="E46" s="19">
        <f t="shared" si="11"/>
        <v>-0.41149999999999998</v>
      </c>
      <c r="F46" s="16">
        <f t="shared" si="12"/>
        <v>2</v>
      </c>
      <c r="G46" s="19">
        <f t="shared" si="13"/>
        <v>-0.82299999999999995</v>
      </c>
      <c r="H46" s="1"/>
      <c r="I46" s="56">
        <f>I45+(J46-J45)*1.5</f>
        <v>24.762499999999999</v>
      </c>
      <c r="J46" s="60">
        <v>-0.3</v>
      </c>
      <c r="K46" s="19">
        <f t="shared" si="17"/>
        <v>-1.1499999999999999</v>
      </c>
      <c r="L46" s="16">
        <f t="shared" si="18"/>
        <v>2.5500000000000007</v>
      </c>
      <c r="M46" s="19">
        <f t="shared" si="16"/>
        <v>-2.9325000000000006</v>
      </c>
      <c r="N46" s="23"/>
      <c r="O46" s="23"/>
      <c r="P46" s="23"/>
      <c r="Q46" s="22"/>
      <c r="R46" s="21"/>
    </row>
    <row r="47" spans="2:18" x14ac:dyDescent="0.2">
      <c r="B47" s="2">
        <v>27</v>
      </c>
      <c r="C47" s="3">
        <v>0.10199999999999999</v>
      </c>
      <c r="D47" s="3"/>
      <c r="E47" s="19">
        <f t="shared" si="11"/>
        <v>-9.35E-2</v>
      </c>
      <c r="F47" s="16">
        <f t="shared" si="12"/>
        <v>2</v>
      </c>
      <c r="G47" s="19">
        <f t="shared" si="13"/>
        <v>-0.187</v>
      </c>
      <c r="H47" s="1"/>
      <c r="I47" s="2">
        <v>25</v>
      </c>
      <c r="J47" s="3">
        <v>-0.28899999999999998</v>
      </c>
      <c r="K47" s="19">
        <f t="shared" si="17"/>
        <v>-0.29449999999999998</v>
      </c>
      <c r="L47" s="16">
        <f t="shared" si="18"/>
        <v>0.23750000000000071</v>
      </c>
      <c r="M47" s="19">
        <f t="shared" si="16"/>
        <v>-6.9943750000000207E-2</v>
      </c>
      <c r="N47" s="23"/>
      <c r="O47" s="23"/>
      <c r="P47" s="23"/>
      <c r="Q47" s="22"/>
      <c r="R47" s="21"/>
    </row>
    <row r="48" spans="2:18" x14ac:dyDescent="0.2">
      <c r="B48" s="2">
        <v>28</v>
      </c>
      <c r="C48" s="3">
        <v>1.0089999999999999</v>
      </c>
      <c r="D48" s="3" t="s">
        <v>24</v>
      </c>
      <c r="E48" s="19">
        <f t="shared" si="11"/>
        <v>0.55549999999999999</v>
      </c>
      <c r="F48" s="16">
        <f t="shared" si="12"/>
        <v>1</v>
      </c>
      <c r="G48" s="19">
        <f t="shared" si="13"/>
        <v>0.55549999999999999</v>
      </c>
      <c r="H48" s="1"/>
      <c r="I48" s="2">
        <v>27</v>
      </c>
      <c r="J48" s="3">
        <v>0.10199999999999999</v>
      </c>
      <c r="K48" s="19">
        <f t="shared" si="17"/>
        <v>-9.35E-2</v>
      </c>
      <c r="L48" s="16">
        <f t="shared" si="18"/>
        <v>2</v>
      </c>
      <c r="M48" s="19">
        <f t="shared" si="16"/>
        <v>-0.187</v>
      </c>
      <c r="N48" s="20"/>
      <c r="O48" s="20"/>
      <c r="P48" s="20"/>
      <c r="R48" s="21"/>
    </row>
    <row r="49" spans="2:18" x14ac:dyDescent="0.2">
      <c r="B49" s="2">
        <v>33</v>
      </c>
      <c r="C49" s="3">
        <v>0.98799999999999999</v>
      </c>
      <c r="D49" s="3"/>
      <c r="E49" s="19">
        <f t="shared" si="11"/>
        <v>0.99849999999999994</v>
      </c>
      <c r="F49" s="16">
        <f t="shared" si="12"/>
        <v>5</v>
      </c>
      <c r="G49" s="19">
        <f t="shared" si="13"/>
        <v>4.9924999999999997</v>
      </c>
      <c r="H49" s="1"/>
      <c r="I49" s="2">
        <v>28</v>
      </c>
      <c r="J49" s="3">
        <v>1.0089999999999999</v>
      </c>
      <c r="K49" s="19">
        <f t="shared" si="17"/>
        <v>0.55549999999999999</v>
      </c>
      <c r="L49" s="16">
        <f t="shared" si="18"/>
        <v>1</v>
      </c>
      <c r="M49" s="19">
        <f t="shared" si="16"/>
        <v>0.55549999999999999</v>
      </c>
      <c r="N49" s="20"/>
      <c r="O49" s="20"/>
      <c r="P49" s="20"/>
      <c r="R49" s="21"/>
    </row>
    <row r="50" spans="2:18" x14ac:dyDescent="0.2">
      <c r="B50" s="2">
        <v>38</v>
      </c>
      <c r="C50" s="3">
        <v>0.98299999999999998</v>
      </c>
      <c r="D50" s="3"/>
      <c r="E50" s="19">
        <f t="shared" si="11"/>
        <v>0.98550000000000004</v>
      </c>
      <c r="F50" s="16">
        <f t="shared" si="12"/>
        <v>5</v>
      </c>
      <c r="G50" s="19">
        <f t="shared" si="13"/>
        <v>4.9275000000000002</v>
      </c>
      <c r="H50" s="1"/>
      <c r="I50" s="2">
        <v>33</v>
      </c>
      <c r="J50" s="3">
        <v>0.98799999999999999</v>
      </c>
      <c r="K50" s="19">
        <f t="shared" si="17"/>
        <v>0.99849999999999994</v>
      </c>
      <c r="L50" s="16">
        <f t="shared" si="18"/>
        <v>5</v>
      </c>
      <c r="M50" s="19">
        <f t="shared" si="16"/>
        <v>4.9924999999999997</v>
      </c>
      <c r="N50" s="20"/>
      <c r="O50" s="20"/>
      <c r="P50" s="20"/>
      <c r="R50" s="21"/>
    </row>
    <row r="51" spans="2:18" x14ac:dyDescent="0.2">
      <c r="B51" s="17">
        <v>43</v>
      </c>
      <c r="C51" s="41">
        <v>0.97599999999999998</v>
      </c>
      <c r="D51" s="3" t="s">
        <v>30</v>
      </c>
      <c r="E51" s="19">
        <f t="shared" si="11"/>
        <v>0.97950000000000004</v>
      </c>
      <c r="F51" s="16">
        <f t="shared" si="12"/>
        <v>5</v>
      </c>
      <c r="G51" s="19">
        <f t="shared" si="13"/>
        <v>4.8975</v>
      </c>
      <c r="I51" s="2">
        <v>38</v>
      </c>
      <c r="J51" s="3">
        <v>0.98299999999999998</v>
      </c>
      <c r="K51" s="19">
        <f t="shared" si="17"/>
        <v>0.98550000000000004</v>
      </c>
      <c r="L51" s="16">
        <f t="shared" si="18"/>
        <v>5</v>
      </c>
      <c r="M51" s="19">
        <f t="shared" si="16"/>
        <v>4.9275000000000002</v>
      </c>
      <c r="N51" s="20"/>
      <c r="O51" s="20"/>
      <c r="P51" s="20"/>
      <c r="R51" s="21"/>
    </row>
    <row r="52" spans="2:18" x14ac:dyDescent="0.2">
      <c r="B52" s="17"/>
      <c r="C52" s="41"/>
      <c r="D52" s="41"/>
      <c r="E52" s="19"/>
      <c r="F52" s="16"/>
      <c r="G52" s="19"/>
      <c r="I52" s="17">
        <v>43</v>
      </c>
      <c r="J52" s="41">
        <v>0.97599999999999998</v>
      </c>
      <c r="K52" s="19">
        <f t="shared" si="17"/>
        <v>0.97950000000000004</v>
      </c>
      <c r="L52" s="16">
        <f t="shared" si="18"/>
        <v>5</v>
      </c>
      <c r="M52" s="19">
        <f t="shared" si="16"/>
        <v>4.8975</v>
      </c>
      <c r="O52" s="23"/>
      <c r="P52" s="23"/>
    </row>
    <row r="53" spans="2:18" x14ac:dyDescent="0.2">
      <c r="B53" s="17"/>
      <c r="C53" s="41"/>
      <c r="D53" s="41"/>
      <c r="E53" s="19"/>
      <c r="F53" s="16"/>
      <c r="G53" s="19"/>
      <c r="I53" s="17"/>
      <c r="J53" s="17"/>
      <c r="K53" s="19"/>
      <c r="L53" s="16"/>
      <c r="M53" s="19"/>
      <c r="O53" s="149"/>
      <c r="P53" s="149"/>
      <c r="Q53" s="149"/>
    </row>
    <row r="54" spans="2:18" x14ac:dyDescent="0.2">
      <c r="B54" s="17"/>
      <c r="C54" s="41"/>
      <c r="D54" s="41"/>
      <c r="E54" s="19"/>
      <c r="F54" s="16"/>
      <c r="G54" s="19"/>
      <c r="I54" s="17"/>
      <c r="J54" s="17"/>
      <c r="K54" s="19"/>
      <c r="L54" s="16"/>
      <c r="M54" s="19"/>
      <c r="O54" s="65"/>
      <c r="P54" s="65"/>
      <c r="Q54" s="66"/>
    </row>
    <row r="55" spans="2:18" x14ac:dyDescent="0.2">
      <c r="B55" s="17"/>
      <c r="C55" s="41"/>
      <c r="D55" s="41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67"/>
      <c r="P55" s="68"/>
      <c r="Q55" s="68"/>
    </row>
    <row r="56" spans="2:18" x14ac:dyDescent="0.2">
      <c r="B56" s="17"/>
      <c r="C56" s="41"/>
      <c r="D56" s="41"/>
      <c r="E56" s="19"/>
      <c r="F56" s="16"/>
      <c r="G56" s="19"/>
      <c r="H56" s="19"/>
      <c r="I56" s="17"/>
      <c r="J56" s="17"/>
      <c r="K56" s="19"/>
      <c r="L56" s="16">
        <f>SUM(L38:L55)</f>
        <v>43</v>
      </c>
      <c r="M56" s="19">
        <f>SUM(M38:M55)</f>
        <v>6.1112750000000036</v>
      </c>
      <c r="N56" s="14"/>
      <c r="O56" s="150"/>
      <c r="P56" s="150"/>
      <c r="Q56" s="150"/>
    </row>
    <row r="57" spans="2:18" x14ac:dyDescent="0.2">
      <c r="B57" s="17"/>
      <c r="C57" s="41"/>
      <c r="D57" s="41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69"/>
      <c r="P57" s="69"/>
      <c r="Q57" s="70"/>
    </row>
    <row r="58" spans="2:18" ht="15" x14ac:dyDescent="0.2">
      <c r="B58" s="13"/>
      <c r="C58" s="29"/>
      <c r="D58" s="29"/>
      <c r="E58" s="13"/>
      <c r="F58" s="25">
        <f>SUM(F37:F57)</f>
        <v>43</v>
      </c>
      <c r="G58" s="26">
        <f>SUM(G37:G57)</f>
        <v>15.307000000000002</v>
      </c>
      <c r="H58" s="19"/>
      <c r="I58" s="19"/>
      <c r="J58" s="13"/>
      <c r="K58" s="13"/>
      <c r="L58" s="28"/>
      <c r="M58" s="29"/>
      <c r="N58" s="14"/>
      <c r="O58" s="71"/>
      <c r="P58" s="72"/>
      <c r="Q58" s="70"/>
    </row>
    <row r="59" spans="2:18" ht="15" x14ac:dyDescent="0.2">
      <c r="B59" s="13"/>
      <c r="C59" s="29"/>
      <c r="D59" s="29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73"/>
      <c r="P59" s="74"/>
      <c r="Q59" s="70"/>
    </row>
    <row r="60" spans="2:18" ht="15" x14ac:dyDescent="0.2">
      <c r="B60" s="13"/>
      <c r="C60" s="29"/>
      <c r="D60" s="29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71"/>
      <c r="P60" s="72"/>
      <c r="Q60" s="70"/>
    </row>
    <row r="61" spans="2:18" ht="15" x14ac:dyDescent="0.2">
      <c r="B61" s="13"/>
      <c r="C61" s="29"/>
      <c r="D61" s="29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71"/>
      <c r="P61" s="75"/>
      <c r="Q61" s="70"/>
    </row>
    <row r="62" spans="2:18" ht="15" x14ac:dyDescent="0.2">
      <c r="B62" s="13"/>
      <c r="C62" s="29"/>
      <c r="D62" s="29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29"/>
      <c r="D63" s="29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29"/>
      <c r="D64" s="29"/>
      <c r="E64" s="13"/>
      <c r="F64" s="16"/>
      <c r="G64" s="19"/>
      <c r="H64" s="141" t="s">
        <v>10</v>
      </c>
      <c r="I64" s="141"/>
      <c r="J64" s="19">
        <f>G58</f>
        <v>15.307000000000002</v>
      </c>
      <c r="K64" s="19" t="s">
        <v>11</v>
      </c>
      <c r="L64" s="16">
        <f>M56</f>
        <v>6.1112750000000036</v>
      </c>
      <c r="M64" s="19">
        <f>J64-L64</f>
        <v>9.1957249999999995</v>
      </c>
      <c r="N64" s="23"/>
      <c r="O64" s="14"/>
      <c r="P64" s="14"/>
    </row>
    <row r="65" spans="2:18" ht="15" x14ac:dyDescent="0.2">
      <c r="B65" s="1" t="s">
        <v>7</v>
      </c>
      <c r="C65" s="1"/>
      <c r="D65" s="135">
        <v>0.2</v>
      </c>
      <c r="E65" s="135"/>
      <c r="J65" s="13"/>
      <c r="K65" s="13"/>
      <c r="L65" s="13"/>
      <c r="M65" s="13"/>
      <c r="N65" s="14"/>
      <c r="O65" s="14"/>
      <c r="P65" s="30">
        <f>I78-I76</f>
        <v>4.7059999999999995</v>
      </c>
    </row>
    <row r="66" spans="2:18" x14ac:dyDescent="0.2">
      <c r="B66" s="136" t="s">
        <v>8</v>
      </c>
      <c r="C66" s="136"/>
      <c r="D66" s="136"/>
      <c r="E66" s="136"/>
      <c r="F66" s="136"/>
      <c r="G66" s="136"/>
      <c r="H66" s="5" t="s">
        <v>5</v>
      </c>
      <c r="I66" s="136" t="s">
        <v>9</v>
      </c>
      <c r="J66" s="136"/>
      <c r="K66" s="136"/>
      <c r="L66" s="136"/>
      <c r="M66" s="136"/>
      <c r="N66" s="15"/>
      <c r="O66" s="15"/>
      <c r="P66" s="15"/>
    </row>
    <row r="67" spans="2:18" x14ac:dyDescent="0.2">
      <c r="B67" s="2">
        <v>0</v>
      </c>
      <c r="C67" s="3">
        <v>0.69299999999999995</v>
      </c>
      <c r="D67" s="3" t="s">
        <v>30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0.68400000000000005</v>
      </c>
      <c r="D68" s="3"/>
      <c r="E68" s="19">
        <f>(C67+C68)/2</f>
        <v>0.6885</v>
      </c>
      <c r="F68" s="16">
        <f>B68-B67</f>
        <v>5</v>
      </c>
      <c r="G68" s="19">
        <f>E68*F68</f>
        <v>3.4424999999999999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0.67200000000000004</v>
      </c>
      <c r="D69" s="3" t="s">
        <v>22</v>
      </c>
      <c r="E69" s="19">
        <f t="shared" ref="E69:E79" si="19">(C68+C69)/2</f>
        <v>0.67800000000000005</v>
      </c>
      <c r="F69" s="16">
        <f t="shared" ref="F69:F79" si="20">B69-B68</f>
        <v>5</v>
      </c>
      <c r="G69" s="19">
        <f t="shared" ref="G69:G79" si="21">E69*F69</f>
        <v>3.39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11</v>
      </c>
      <c r="C70" s="3">
        <v>9.8000000000000004E-2</v>
      </c>
      <c r="D70" s="3"/>
      <c r="E70" s="19">
        <f t="shared" si="19"/>
        <v>0.38500000000000001</v>
      </c>
      <c r="F70" s="16">
        <f t="shared" si="20"/>
        <v>1</v>
      </c>
      <c r="G70" s="19">
        <f t="shared" si="21"/>
        <v>0.38500000000000001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13</v>
      </c>
      <c r="C71" s="3">
        <v>-0.19600000000000001</v>
      </c>
      <c r="D71" s="3"/>
      <c r="E71" s="19">
        <f t="shared" si="19"/>
        <v>-4.9000000000000002E-2</v>
      </c>
      <c r="F71" s="16">
        <f t="shared" si="20"/>
        <v>2</v>
      </c>
      <c r="G71" s="19">
        <f t="shared" si="21"/>
        <v>-9.8000000000000004E-2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15</v>
      </c>
      <c r="C72" s="3">
        <v>-0.38700000000000001</v>
      </c>
      <c r="D72" s="3"/>
      <c r="E72" s="19">
        <f t="shared" si="19"/>
        <v>-0.29149999999999998</v>
      </c>
      <c r="F72" s="16">
        <f t="shared" si="20"/>
        <v>2</v>
      </c>
      <c r="G72" s="19">
        <f t="shared" si="21"/>
        <v>-0.58299999999999996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17</v>
      </c>
      <c r="C73" s="3">
        <v>-0.4698</v>
      </c>
      <c r="D73" s="3"/>
      <c r="E73" s="19">
        <f t="shared" si="19"/>
        <v>-0.4284</v>
      </c>
      <c r="F73" s="16">
        <f t="shared" si="20"/>
        <v>2</v>
      </c>
      <c r="G73" s="19">
        <f t="shared" si="21"/>
        <v>-0.85680000000000001</v>
      </c>
      <c r="H73" s="16"/>
      <c r="I73" s="2">
        <v>0</v>
      </c>
      <c r="J73" s="3">
        <v>0.69299999999999995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19</v>
      </c>
      <c r="C74" s="3">
        <v>-0.59799999999999998</v>
      </c>
      <c r="D74" s="3" t="s">
        <v>23</v>
      </c>
      <c r="E74" s="19">
        <f t="shared" si="19"/>
        <v>-0.53390000000000004</v>
      </c>
      <c r="F74" s="16">
        <f t="shared" si="20"/>
        <v>2</v>
      </c>
      <c r="G74" s="19">
        <f t="shared" si="21"/>
        <v>-1.0678000000000001</v>
      </c>
      <c r="H74" s="16"/>
      <c r="I74" s="2">
        <v>5</v>
      </c>
      <c r="J74" s="3">
        <v>0.68400000000000005</v>
      </c>
      <c r="K74" s="19">
        <f t="shared" ref="K74" si="22">AVERAGE(J73,J74)</f>
        <v>0.6885</v>
      </c>
      <c r="L74" s="16">
        <f t="shared" ref="L74" si="23">I74-I73</f>
        <v>5</v>
      </c>
      <c r="M74" s="19">
        <f t="shared" ref="M74:M81" si="24">L74*K74</f>
        <v>3.4424999999999999</v>
      </c>
      <c r="N74" s="20"/>
      <c r="O74" s="20"/>
      <c r="P74" s="20"/>
      <c r="Q74" s="22"/>
      <c r="R74" s="21"/>
    </row>
    <row r="75" spans="2:18" x14ac:dyDescent="0.2">
      <c r="B75" s="2">
        <v>21</v>
      </c>
      <c r="C75" s="3">
        <v>-0.497</v>
      </c>
      <c r="D75" s="3"/>
      <c r="E75" s="19">
        <f t="shared" si="19"/>
        <v>-0.54749999999999999</v>
      </c>
      <c r="F75" s="16">
        <f t="shared" si="20"/>
        <v>2</v>
      </c>
      <c r="G75" s="19">
        <f t="shared" si="21"/>
        <v>-1.095</v>
      </c>
      <c r="H75" s="16"/>
      <c r="I75" s="2">
        <v>10</v>
      </c>
      <c r="J75" s="3">
        <v>0.67200000000000004</v>
      </c>
      <c r="K75" s="19">
        <f>AVERAGE(J74,J75)</f>
        <v>0.67800000000000005</v>
      </c>
      <c r="L75" s="16">
        <f>I75-I74</f>
        <v>5</v>
      </c>
      <c r="M75" s="19">
        <f t="shared" si="24"/>
        <v>3.39</v>
      </c>
      <c r="N75" s="23"/>
      <c r="O75" s="23"/>
      <c r="P75" s="23"/>
      <c r="Q75" s="22"/>
      <c r="R75" s="21"/>
    </row>
    <row r="76" spans="2:18" x14ac:dyDescent="0.2">
      <c r="B76" s="2">
        <v>23</v>
      </c>
      <c r="C76" s="3">
        <v>-0.38200000000000001</v>
      </c>
      <c r="D76" s="3"/>
      <c r="E76" s="19">
        <f t="shared" si="19"/>
        <v>-0.4395</v>
      </c>
      <c r="F76" s="16">
        <f t="shared" si="20"/>
        <v>2</v>
      </c>
      <c r="G76" s="19">
        <f t="shared" si="21"/>
        <v>-0.879</v>
      </c>
      <c r="H76" s="16"/>
      <c r="I76" s="2">
        <v>11</v>
      </c>
      <c r="J76" s="3">
        <v>9.8000000000000004E-2</v>
      </c>
      <c r="K76" s="19">
        <f t="shared" ref="K76:K81" si="25">AVERAGE(J75,J76)</f>
        <v>0.38500000000000001</v>
      </c>
      <c r="L76" s="16">
        <f t="shared" ref="L76:L81" si="26">I76-I75</f>
        <v>1</v>
      </c>
      <c r="M76" s="19">
        <f t="shared" si="24"/>
        <v>0.38500000000000001</v>
      </c>
      <c r="N76" s="20"/>
      <c r="O76" s="20"/>
      <c r="P76" s="20"/>
      <c r="Q76" s="22"/>
      <c r="R76" s="21"/>
    </row>
    <row r="77" spans="2:18" x14ac:dyDescent="0.2">
      <c r="B77" s="2">
        <v>25</v>
      </c>
      <c r="C77" s="3">
        <v>-0.20200000000000001</v>
      </c>
      <c r="D77" s="3"/>
      <c r="E77" s="19">
        <f t="shared" si="19"/>
        <v>-0.29200000000000004</v>
      </c>
      <c r="F77" s="16">
        <f t="shared" si="20"/>
        <v>2</v>
      </c>
      <c r="G77" s="19">
        <f t="shared" si="21"/>
        <v>-0.58400000000000007</v>
      </c>
      <c r="H77" s="1"/>
      <c r="I77" s="2">
        <v>13</v>
      </c>
      <c r="J77" s="3">
        <v>-0.19600000000000001</v>
      </c>
      <c r="K77" s="19">
        <f t="shared" si="25"/>
        <v>-4.9000000000000002E-2</v>
      </c>
      <c r="L77" s="16">
        <f t="shared" si="26"/>
        <v>2</v>
      </c>
      <c r="M77" s="19">
        <f t="shared" si="24"/>
        <v>-9.8000000000000004E-2</v>
      </c>
      <c r="N77" s="23"/>
      <c r="O77" s="23"/>
      <c r="P77" s="23"/>
      <c r="Q77" s="22"/>
      <c r="R77" s="21"/>
    </row>
    <row r="78" spans="2:18" x14ac:dyDescent="0.2">
      <c r="B78" s="2">
        <v>27</v>
      </c>
      <c r="C78" s="3">
        <v>9.9000000000000005E-2</v>
      </c>
      <c r="D78" s="3"/>
      <c r="E78" s="19">
        <f t="shared" si="19"/>
        <v>-5.1500000000000004E-2</v>
      </c>
      <c r="F78" s="16">
        <f t="shared" si="20"/>
        <v>2</v>
      </c>
      <c r="G78" s="19">
        <f t="shared" si="21"/>
        <v>-0.10300000000000001</v>
      </c>
      <c r="H78" s="1"/>
      <c r="I78" s="56">
        <f>I77+(J77-J78)*1.5</f>
        <v>15.706</v>
      </c>
      <c r="J78" s="57">
        <v>-2</v>
      </c>
      <c r="K78" s="19">
        <f t="shared" si="25"/>
        <v>-1.0980000000000001</v>
      </c>
      <c r="L78" s="16">
        <f t="shared" si="26"/>
        <v>2.7059999999999995</v>
      </c>
      <c r="M78" s="19">
        <f t="shared" si="24"/>
        <v>-2.9711879999999997</v>
      </c>
      <c r="N78" s="23"/>
      <c r="O78" s="23"/>
      <c r="P78" s="23"/>
      <c r="Q78" s="22"/>
      <c r="R78" s="21"/>
    </row>
    <row r="79" spans="2:18" x14ac:dyDescent="0.2">
      <c r="B79" s="2">
        <v>28</v>
      </c>
      <c r="C79" s="3">
        <v>0.77300000000000002</v>
      </c>
      <c r="D79" s="3" t="s">
        <v>24</v>
      </c>
      <c r="E79" s="19">
        <f t="shared" si="19"/>
        <v>0.436</v>
      </c>
      <c r="F79" s="16">
        <f t="shared" si="20"/>
        <v>1</v>
      </c>
      <c r="G79" s="19">
        <f t="shared" si="21"/>
        <v>0.436</v>
      </c>
      <c r="H79" s="1"/>
      <c r="I79" s="58">
        <f>I78+2.5</f>
        <v>18.206</v>
      </c>
      <c r="J79" s="59">
        <f>J78</f>
        <v>-2</v>
      </c>
      <c r="K79" s="19">
        <f t="shared" si="25"/>
        <v>-2</v>
      </c>
      <c r="L79" s="16">
        <f t="shared" si="26"/>
        <v>2.5</v>
      </c>
      <c r="M79" s="19">
        <f t="shared" si="24"/>
        <v>-5</v>
      </c>
      <c r="N79" s="20"/>
      <c r="O79" s="20"/>
      <c r="P79" s="20"/>
      <c r="R79" s="21"/>
    </row>
    <row r="80" spans="2:18" x14ac:dyDescent="0.2">
      <c r="B80" s="2">
        <v>33</v>
      </c>
      <c r="C80" s="3">
        <v>0.78500000000000003</v>
      </c>
      <c r="D80" s="3"/>
      <c r="E80" s="46">
        <f t="shared" ref="E80:E82" si="27">(C79+C80)/2</f>
        <v>0.77900000000000003</v>
      </c>
      <c r="F80" s="47">
        <f t="shared" ref="F80:F82" si="28">B80-B79</f>
        <v>5</v>
      </c>
      <c r="G80" s="46">
        <f t="shared" ref="G80:G82" si="29">E80*F80</f>
        <v>3.895</v>
      </c>
      <c r="H80" s="1"/>
      <c r="I80" s="56">
        <f>I79+2.5</f>
        <v>20.706</v>
      </c>
      <c r="J80" s="57">
        <f>J78</f>
        <v>-2</v>
      </c>
      <c r="K80" s="19">
        <f t="shared" si="25"/>
        <v>-2</v>
      </c>
      <c r="L80" s="16">
        <f t="shared" si="26"/>
        <v>2.5</v>
      </c>
      <c r="M80" s="19">
        <f t="shared" si="24"/>
        <v>-5</v>
      </c>
      <c r="N80" s="20"/>
      <c r="O80" s="20"/>
      <c r="P80" s="20"/>
      <c r="R80" s="21"/>
    </row>
    <row r="81" spans="2:18" x14ac:dyDescent="0.2">
      <c r="B81" s="2">
        <v>38</v>
      </c>
      <c r="C81" s="3">
        <v>0.79800000000000004</v>
      </c>
      <c r="D81" s="3"/>
      <c r="E81" s="46">
        <f t="shared" si="27"/>
        <v>0.79150000000000009</v>
      </c>
      <c r="F81" s="47">
        <f t="shared" si="28"/>
        <v>5</v>
      </c>
      <c r="G81" s="46">
        <f t="shared" si="29"/>
        <v>3.9575000000000005</v>
      </c>
      <c r="H81" s="1"/>
      <c r="I81" s="56">
        <f>I80+(J81-J80)*1.5</f>
        <v>23.180999999999997</v>
      </c>
      <c r="J81" s="60">
        <v>-0.35</v>
      </c>
      <c r="K81" s="19">
        <f t="shared" si="25"/>
        <v>-1.175</v>
      </c>
      <c r="L81" s="16">
        <f t="shared" si="26"/>
        <v>2.4749999999999979</v>
      </c>
      <c r="M81" s="19">
        <f t="shared" si="24"/>
        <v>-2.9081249999999974</v>
      </c>
      <c r="N81" s="20"/>
      <c r="O81" s="20"/>
      <c r="P81" s="20"/>
      <c r="R81" s="21"/>
    </row>
    <row r="82" spans="2:18" x14ac:dyDescent="0.2">
      <c r="B82" s="17">
        <v>43</v>
      </c>
      <c r="C82" s="41">
        <v>0.80400000000000005</v>
      </c>
      <c r="D82" s="3" t="s">
        <v>30</v>
      </c>
      <c r="E82" s="46">
        <f t="shared" si="27"/>
        <v>0.80100000000000005</v>
      </c>
      <c r="F82" s="47">
        <f t="shared" si="28"/>
        <v>5</v>
      </c>
      <c r="G82" s="46">
        <f t="shared" si="29"/>
        <v>4.0049999999999999</v>
      </c>
      <c r="I82" s="2">
        <v>25</v>
      </c>
      <c r="J82" s="3">
        <v>-0.20200000000000001</v>
      </c>
      <c r="K82" s="48">
        <f t="shared" ref="K82:K87" si="30">AVERAGE(J81,J82)</f>
        <v>-0.27600000000000002</v>
      </c>
      <c r="L82" s="49">
        <f t="shared" ref="L82:L87" si="31">I82-I81</f>
        <v>1.8190000000000026</v>
      </c>
      <c r="M82" s="48">
        <f t="shared" ref="M82:M87" si="32">L82*K82</f>
        <v>-0.50204400000000071</v>
      </c>
      <c r="N82" s="20"/>
      <c r="O82" s="20"/>
      <c r="P82" s="20"/>
      <c r="R82" s="21"/>
    </row>
    <row r="83" spans="2:18" x14ac:dyDescent="0.2">
      <c r="B83" s="17"/>
      <c r="C83" s="41"/>
      <c r="D83" s="41"/>
      <c r="E83" s="19"/>
      <c r="F83" s="16"/>
      <c r="G83" s="19"/>
      <c r="I83" s="2">
        <v>27</v>
      </c>
      <c r="J83" s="3">
        <v>9.9000000000000005E-2</v>
      </c>
      <c r="K83" s="48">
        <f t="shared" si="30"/>
        <v>-5.1500000000000004E-2</v>
      </c>
      <c r="L83" s="49">
        <f t="shared" si="31"/>
        <v>2</v>
      </c>
      <c r="M83" s="48">
        <f t="shared" si="32"/>
        <v>-0.10300000000000001</v>
      </c>
      <c r="O83" s="23"/>
      <c r="P83" s="23"/>
    </row>
    <row r="84" spans="2:18" x14ac:dyDescent="0.2">
      <c r="B84" s="17"/>
      <c r="C84" s="41"/>
      <c r="D84" s="41"/>
      <c r="E84" s="19"/>
      <c r="F84" s="16"/>
      <c r="G84" s="19"/>
      <c r="I84" s="2">
        <v>28</v>
      </c>
      <c r="J84" s="3">
        <v>0.77300000000000002</v>
      </c>
      <c r="K84" s="48">
        <f t="shared" si="30"/>
        <v>0.436</v>
      </c>
      <c r="L84" s="49">
        <f t="shared" si="31"/>
        <v>1</v>
      </c>
      <c r="M84" s="48">
        <f t="shared" si="32"/>
        <v>0.436</v>
      </c>
      <c r="O84" s="14"/>
      <c r="P84" s="14"/>
    </row>
    <row r="85" spans="2:18" x14ac:dyDescent="0.2">
      <c r="B85" s="17"/>
      <c r="C85" s="41"/>
      <c r="D85" s="41"/>
      <c r="E85" s="19"/>
      <c r="F85" s="16"/>
      <c r="G85" s="19"/>
      <c r="I85" s="2">
        <v>33</v>
      </c>
      <c r="J85" s="3">
        <v>0.78500000000000003</v>
      </c>
      <c r="K85" s="48">
        <f t="shared" si="30"/>
        <v>0.77900000000000003</v>
      </c>
      <c r="L85" s="49">
        <f t="shared" si="31"/>
        <v>5</v>
      </c>
      <c r="M85" s="48">
        <f t="shared" si="32"/>
        <v>3.895</v>
      </c>
      <c r="O85" s="14"/>
      <c r="P85" s="14"/>
    </row>
    <row r="86" spans="2:18" x14ac:dyDescent="0.2">
      <c r="B86" s="17"/>
      <c r="C86" s="41"/>
      <c r="D86" s="41"/>
      <c r="E86" s="48"/>
      <c r="F86" s="49"/>
      <c r="G86" s="48"/>
      <c r="I86" s="2">
        <v>38</v>
      </c>
      <c r="J86" s="3">
        <v>0.79800000000000004</v>
      </c>
      <c r="K86" s="48">
        <f t="shared" si="30"/>
        <v>0.79150000000000009</v>
      </c>
      <c r="L86" s="49">
        <f t="shared" si="31"/>
        <v>5</v>
      </c>
      <c r="M86" s="48">
        <f t="shared" si="32"/>
        <v>3.9575000000000005</v>
      </c>
      <c r="O86" s="14"/>
      <c r="P86" s="14"/>
    </row>
    <row r="87" spans="2:18" x14ac:dyDescent="0.2">
      <c r="B87" s="17"/>
      <c r="C87" s="41"/>
      <c r="D87" s="41"/>
      <c r="E87" s="48"/>
      <c r="F87" s="49"/>
      <c r="G87" s="48"/>
      <c r="I87" s="17">
        <v>43</v>
      </c>
      <c r="J87" s="41">
        <v>0.80400000000000005</v>
      </c>
      <c r="K87" s="48">
        <f t="shared" si="30"/>
        <v>0.80100000000000005</v>
      </c>
      <c r="L87" s="49">
        <f t="shared" si="31"/>
        <v>5</v>
      </c>
      <c r="M87" s="48">
        <f t="shared" si="32"/>
        <v>4.0049999999999999</v>
      </c>
      <c r="O87" s="14"/>
      <c r="P87" s="14"/>
    </row>
    <row r="88" spans="2:18" x14ac:dyDescent="0.2">
      <c r="B88" s="17"/>
      <c r="C88" s="41"/>
      <c r="D88" s="41"/>
      <c r="E88" s="48"/>
      <c r="F88" s="49"/>
      <c r="G88" s="48"/>
      <c r="I88" s="17"/>
      <c r="J88" s="17"/>
      <c r="K88" s="48"/>
      <c r="L88" s="49"/>
      <c r="M88" s="48"/>
      <c r="O88" s="14"/>
      <c r="P88" s="14"/>
    </row>
    <row r="89" spans="2:18" x14ac:dyDescent="0.2">
      <c r="B89" s="17"/>
      <c r="C89" s="41"/>
      <c r="D89" s="41"/>
      <c r="E89" s="48"/>
      <c r="F89" s="49"/>
      <c r="G89" s="48"/>
      <c r="I89" s="17"/>
      <c r="J89" s="17"/>
      <c r="K89" s="48"/>
      <c r="L89" s="49"/>
      <c r="M89" s="48"/>
      <c r="O89" s="14"/>
      <c r="P89" s="14"/>
    </row>
    <row r="90" spans="2:18" x14ac:dyDescent="0.2">
      <c r="B90" s="17"/>
      <c r="C90" s="41"/>
      <c r="D90" s="41"/>
      <c r="E90" s="48"/>
      <c r="F90" s="49"/>
      <c r="G90" s="48"/>
      <c r="I90" s="17"/>
      <c r="J90" s="17"/>
      <c r="K90" s="48"/>
      <c r="L90" s="49"/>
      <c r="M90" s="48"/>
      <c r="O90" s="14"/>
      <c r="P90" s="14"/>
    </row>
    <row r="91" spans="2:18" x14ac:dyDescent="0.2">
      <c r="B91" s="17"/>
      <c r="C91" s="41"/>
      <c r="D91" s="41"/>
      <c r="E91" s="48"/>
      <c r="F91" s="49"/>
      <c r="G91" s="48"/>
      <c r="I91" s="17"/>
      <c r="J91" s="17"/>
      <c r="K91" s="48"/>
      <c r="L91" s="49"/>
      <c r="M91" s="48"/>
      <c r="O91" s="14"/>
      <c r="P91" s="14"/>
    </row>
    <row r="92" spans="2:18" x14ac:dyDescent="0.2">
      <c r="B92" s="17"/>
      <c r="C92" s="41"/>
      <c r="D92" s="41"/>
      <c r="E92" s="48"/>
      <c r="F92" s="49"/>
      <c r="G92" s="48"/>
      <c r="I92" s="17"/>
      <c r="J92" s="17"/>
      <c r="K92" s="48"/>
      <c r="L92" s="49"/>
      <c r="M92" s="48"/>
      <c r="O92" s="14"/>
      <c r="P92" s="14"/>
    </row>
    <row r="93" spans="2:18" x14ac:dyDescent="0.2">
      <c r="B93" s="17"/>
      <c r="C93" s="41"/>
      <c r="D93" s="41"/>
      <c r="E93" s="48"/>
      <c r="F93" s="49"/>
      <c r="G93" s="48"/>
      <c r="I93" s="17"/>
      <c r="J93" s="17"/>
      <c r="K93" s="48"/>
      <c r="L93" s="49"/>
      <c r="M93" s="48"/>
      <c r="O93" s="14"/>
      <c r="P93" s="14"/>
    </row>
    <row r="94" spans="2:18" x14ac:dyDescent="0.2">
      <c r="B94" s="17"/>
      <c r="C94" s="41"/>
      <c r="D94" s="41"/>
      <c r="E94" s="19"/>
      <c r="F94" s="16"/>
      <c r="G94" s="19"/>
      <c r="H94" s="19"/>
      <c r="I94" s="17"/>
      <c r="J94" s="17"/>
      <c r="K94" s="19"/>
      <c r="L94" s="16"/>
      <c r="M94" s="19"/>
      <c r="N94" s="14"/>
      <c r="O94" s="14"/>
      <c r="P94" s="14"/>
    </row>
    <row r="95" spans="2:18" x14ac:dyDescent="0.2">
      <c r="B95" s="17"/>
      <c r="C95" s="41"/>
      <c r="D95" s="41"/>
      <c r="E95" s="19"/>
      <c r="F95" s="16"/>
      <c r="G95" s="19"/>
      <c r="H95" s="19"/>
      <c r="I95" s="17"/>
      <c r="J95" s="17"/>
      <c r="K95" s="19"/>
      <c r="L95" s="16">
        <f>SUM(L69:L94)</f>
        <v>43</v>
      </c>
      <c r="M95" s="19">
        <f>SUM(M69:M94)</f>
        <v>2.928643000000001</v>
      </c>
      <c r="N95" s="14"/>
      <c r="O95" s="14"/>
      <c r="P95" s="14"/>
    </row>
    <row r="96" spans="2:18" x14ac:dyDescent="0.2">
      <c r="B96" s="17"/>
      <c r="C96" s="41"/>
      <c r="D96" s="41"/>
      <c r="E96" s="19"/>
      <c r="F96" s="16"/>
      <c r="G96" s="19"/>
      <c r="H96" s="19"/>
      <c r="I96" s="17"/>
      <c r="J96" s="17"/>
      <c r="K96" s="19"/>
      <c r="L96" s="16"/>
      <c r="M96" s="19"/>
      <c r="N96" s="14"/>
      <c r="O96" s="14"/>
      <c r="P96" s="14"/>
    </row>
    <row r="97" spans="2:18" ht="15" x14ac:dyDescent="0.2">
      <c r="B97" s="13"/>
      <c r="C97" s="29"/>
      <c r="D97" s="29"/>
      <c r="E97" s="13"/>
      <c r="F97" s="25">
        <f>SUM(F68:F96)</f>
        <v>43</v>
      </c>
      <c r="G97" s="26">
        <f>SUM(G68:G96)</f>
        <v>14.244399999999999</v>
      </c>
      <c r="H97" s="19"/>
      <c r="I97" s="19"/>
      <c r="J97" s="13"/>
      <c r="K97" s="13"/>
      <c r="L97" s="28"/>
      <c r="M97" s="29"/>
      <c r="N97" s="14"/>
      <c r="O97" s="14"/>
      <c r="P97" s="14"/>
    </row>
    <row r="98" spans="2:18" ht="15" x14ac:dyDescent="0.2">
      <c r="B98" s="13"/>
      <c r="C98" s="29"/>
      <c r="D98" s="29"/>
      <c r="E98" s="13"/>
      <c r="F98" s="16"/>
      <c r="G98" s="19"/>
      <c r="H98" s="141" t="s">
        <v>10</v>
      </c>
      <c r="I98" s="141"/>
      <c r="J98" s="19">
        <f>G97</f>
        <v>14.244399999999999</v>
      </c>
      <c r="K98" s="19" t="s">
        <v>11</v>
      </c>
      <c r="L98" s="16">
        <f>M95</f>
        <v>2.928643000000001</v>
      </c>
      <c r="M98" s="19">
        <f>J98-L98</f>
        <v>11.315756999999998</v>
      </c>
      <c r="N98" s="23"/>
      <c r="O98" s="14"/>
      <c r="P98" s="14"/>
    </row>
    <row r="99" spans="2:18" x14ac:dyDescent="0.2">
      <c r="B99" s="2"/>
      <c r="C99" s="3"/>
      <c r="D99" s="3"/>
      <c r="E99" s="19"/>
      <c r="F99" s="16"/>
      <c r="G99" s="19"/>
      <c r="H99" s="16"/>
      <c r="I99" s="2"/>
      <c r="J99" s="2"/>
      <c r="K99" s="19"/>
      <c r="L99" s="16"/>
      <c r="M99" s="19"/>
      <c r="N99" s="23"/>
      <c r="O99" s="23"/>
      <c r="P99" s="23"/>
      <c r="Q99" s="22"/>
      <c r="R99" s="21"/>
    </row>
    <row r="100" spans="2:18" ht="15" x14ac:dyDescent="0.2">
      <c r="B100" s="1" t="s">
        <v>7</v>
      </c>
      <c r="C100" s="1"/>
      <c r="D100" s="135">
        <v>0.3</v>
      </c>
      <c r="E100" s="135"/>
      <c r="J100" s="13"/>
      <c r="K100" s="13"/>
      <c r="L100" s="13"/>
      <c r="M100" s="13"/>
      <c r="N100" s="14"/>
      <c r="O100" s="14"/>
      <c r="P100" s="30">
        <f>I113-I111</f>
        <v>3</v>
      </c>
    </row>
    <row r="101" spans="2:18" x14ac:dyDescent="0.2">
      <c r="B101" s="136" t="s">
        <v>8</v>
      </c>
      <c r="C101" s="136"/>
      <c r="D101" s="136"/>
      <c r="E101" s="136"/>
      <c r="F101" s="136"/>
      <c r="G101" s="136"/>
      <c r="H101" s="5" t="s">
        <v>5</v>
      </c>
      <c r="I101" s="136" t="s">
        <v>9</v>
      </c>
      <c r="J101" s="136"/>
      <c r="K101" s="136"/>
      <c r="L101" s="136"/>
      <c r="M101" s="136"/>
      <c r="N101" s="15"/>
      <c r="O101" s="15"/>
      <c r="P101" s="15"/>
    </row>
    <row r="102" spans="2:18" x14ac:dyDescent="0.2">
      <c r="B102" s="2">
        <v>0</v>
      </c>
      <c r="C102" s="3">
        <v>-0.52500000000000002</v>
      </c>
      <c r="D102" s="3" t="s">
        <v>35</v>
      </c>
      <c r="E102" s="16"/>
      <c r="F102" s="16"/>
      <c r="G102" s="16"/>
      <c r="H102" s="16"/>
      <c r="I102" s="17"/>
      <c r="J102" s="18"/>
      <c r="K102" s="19"/>
      <c r="L102" s="16"/>
      <c r="M102" s="19"/>
      <c r="N102" s="20"/>
      <c r="O102" s="20"/>
      <c r="P102" s="20"/>
      <c r="R102" s="21"/>
    </row>
    <row r="103" spans="2:18" x14ac:dyDescent="0.2">
      <c r="B103" s="2">
        <v>2</v>
      </c>
      <c r="C103" s="3">
        <v>6.7000000000000004E-2</v>
      </c>
      <c r="D103" s="3"/>
      <c r="E103" s="19">
        <f>(C102+C103)/2</f>
        <v>-0.22900000000000001</v>
      </c>
      <c r="F103" s="16">
        <f>B103-B102</f>
        <v>2</v>
      </c>
      <c r="G103" s="19">
        <f>E103*F103</f>
        <v>-0.45800000000000002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">
      <c r="B104" s="2">
        <v>5</v>
      </c>
      <c r="C104" s="3">
        <v>1.8640000000000001</v>
      </c>
      <c r="D104" s="3"/>
      <c r="E104" s="19">
        <f t="shared" ref="E104:E117" si="33">(C103+C104)/2</f>
        <v>0.96550000000000002</v>
      </c>
      <c r="F104" s="16">
        <f t="shared" ref="F104:F117" si="34">B104-B103</f>
        <v>3</v>
      </c>
      <c r="G104" s="19">
        <f t="shared" ref="G104:G117" si="35">E104*F104</f>
        <v>2.8965000000000001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6</v>
      </c>
      <c r="C105" s="3">
        <v>1.853</v>
      </c>
      <c r="D105" s="3" t="s">
        <v>22</v>
      </c>
      <c r="E105" s="19">
        <f t="shared" si="33"/>
        <v>1.8585</v>
      </c>
      <c r="F105" s="16">
        <f t="shared" si="34"/>
        <v>1</v>
      </c>
      <c r="G105" s="19">
        <f t="shared" si="35"/>
        <v>1.8585</v>
      </c>
      <c r="H105" s="16"/>
      <c r="I105" s="2"/>
      <c r="J105" s="2"/>
      <c r="K105" s="19"/>
      <c r="L105" s="16"/>
      <c r="M105" s="19"/>
      <c r="N105" s="20"/>
      <c r="O105" s="20"/>
      <c r="P105" s="20"/>
      <c r="Q105" s="22"/>
      <c r="R105" s="21"/>
    </row>
    <row r="106" spans="2:18" x14ac:dyDescent="0.2">
      <c r="B106" s="2">
        <v>7</v>
      </c>
      <c r="C106" s="3">
        <v>0.84099999999999997</v>
      </c>
      <c r="D106" s="3"/>
      <c r="E106" s="19">
        <f t="shared" si="33"/>
        <v>1.347</v>
      </c>
      <c r="F106" s="16">
        <f t="shared" si="34"/>
        <v>1</v>
      </c>
      <c r="G106" s="19">
        <f t="shared" si="35"/>
        <v>1.347</v>
      </c>
      <c r="H106" s="16"/>
      <c r="I106" s="2"/>
      <c r="J106" s="2"/>
      <c r="K106" s="19"/>
      <c r="L106" s="16"/>
      <c r="M106" s="19"/>
      <c r="N106" s="20"/>
      <c r="O106" s="20"/>
      <c r="P106" s="20"/>
      <c r="Q106" s="22"/>
      <c r="R106" s="21"/>
    </row>
    <row r="107" spans="2:18" x14ac:dyDescent="0.2">
      <c r="B107" s="2">
        <v>9</v>
      </c>
      <c r="C107" s="3">
        <v>0.17199999999999999</v>
      </c>
      <c r="D107" s="3"/>
      <c r="E107" s="19">
        <f t="shared" si="33"/>
        <v>0.50649999999999995</v>
      </c>
      <c r="F107" s="16">
        <f t="shared" si="34"/>
        <v>2</v>
      </c>
      <c r="G107" s="19">
        <f t="shared" si="35"/>
        <v>1.0129999999999999</v>
      </c>
      <c r="H107" s="16"/>
      <c r="I107" s="2"/>
      <c r="J107" s="2"/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2">
        <v>11</v>
      </c>
      <c r="C108" s="3">
        <v>-0.33500000000000002</v>
      </c>
      <c r="D108" s="3"/>
      <c r="E108" s="19">
        <f t="shared" si="33"/>
        <v>-8.1500000000000017E-2</v>
      </c>
      <c r="F108" s="16">
        <f t="shared" si="34"/>
        <v>2</v>
      </c>
      <c r="G108" s="19">
        <f t="shared" si="35"/>
        <v>-0.16300000000000003</v>
      </c>
      <c r="H108" s="16"/>
      <c r="I108" s="2">
        <v>0</v>
      </c>
      <c r="J108" s="3">
        <v>-0.52500000000000002</v>
      </c>
      <c r="K108" s="19"/>
      <c r="L108" s="16"/>
      <c r="M108" s="19"/>
      <c r="N108" s="20"/>
      <c r="O108" s="20"/>
      <c r="P108" s="20"/>
      <c r="Q108" s="22"/>
      <c r="R108" s="21"/>
    </row>
    <row r="109" spans="2:18" x14ac:dyDescent="0.2">
      <c r="B109" s="2">
        <v>13</v>
      </c>
      <c r="C109" s="3">
        <v>-0.64700000000000002</v>
      </c>
      <c r="D109" s="3"/>
      <c r="E109" s="19">
        <f t="shared" si="33"/>
        <v>-0.49099999999999999</v>
      </c>
      <c r="F109" s="16">
        <f t="shared" si="34"/>
        <v>2</v>
      </c>
      <c r="G109" s="19">
        <f t="shared" si="35"/>
        <v>-0.98199999999999998</v>
      </c>
      <c r="H109" s="16"/>
      <c r="I109" s="2">
        <v>2</v>
      </c>
      <c r="J109" s="3">
        <v>6.7000000000000004E-2</v>
      </c>
      <c r="K109" s="19">
        <f t="shared" ref="K109" si="36">AVERAGE(J108,J109)</f>
        <v>-0.22900000000000001</v>
      </c>
      <c r="L109" s="16">
        <f t="shared" ref="L109" si="37">I109-I108</f>
        <v>2</v>
      </c>
      <c r="M109" s="19">
        <f t="shared" ref="M109:M117" si="38">L109*K109</f>
        <v>-0.45800000000000002</v>
      </c>
      <c r="N109" s="20"/>
      <c r="O109" s="20"/>
      <c r="P109" s="20"/>
      <c r="Q109" s="22"/>
      <c r="R109" s="21"/>
    </row>
    <row r="110" spans="2:18" x14ac:dyDescent="0.2">
      <c r="B110" s="2">
        <v>15</v>
      </c>
      <c r="C110" s="3">
        <v>-0.749</v>
      </c>
      <c r="D110" s="3" t="s">
        <v>23</v>
      </c>
      <c r="E110" s="19">
        <f t="shared" si="33"/>
        <v>-0.69799999999999995</v>
      </c>
      <c r="F110" s="16">
        <f t="shared" si="34"/>
        <v>2</v>
      </c>
      <c r="G110" s="19">
        <f t="shared" si="35"/>
        <v>-1.3959999999999999</v>
      </c>
      <c r="H110" s="16"/>
      <c r="I110" s="2">
        <v>5</v>
      </c>
      <c r="J110" s="3">
        <v>1.8640000000000001</v>
      </c>
      <c r="K110" s="19">
        <f>AVERAGE(J109,J110)</f>
        <v>0.96550000000000002</v>
      </c>
      <c r="L110" s="16">
        <f>I110-I109</f>
        <v>3</v>
      </c>
      <c r="M110" s="19">
        <f t="shared" si="38"/>
        <v>2.8965000000000001</v>
      </c>
      <c r="N110" s="23"/>
      <c r="O110" s="23"/>
      <c r="P110" s="23"/>
      <c r="Q110" s="22"/>
      <c r="R110" s="21"/>
    </row>
    <row r="111" spans="2:18" x14ac:dyDescent="0.2">
      <c r="B111" s="2">
        <v>17</v>
      </c>
      <c r="C111" s="3">
        <v>-0.64800000000000002</v>
      </c>
      <c r="D111" s="3"/>
      <c r="E111" s="19">
        <f t="shared" si="33"/>
        <v>-0.69850000000000001</v>
      </c>
      <c r="F111" s="16">
        <f t="shared" si="34"/>
        <v>2</v>
      </c>
      <c r="G111" s="19">
        <f t="shared" si="35"/>
        <v>-1.397</v>
      </c>
      <c r="H111" s="16"/>
      <c r="I111" s="2">
        <v>6</v>
      </c>
      <c r="J111" s="3">
        <v>1.853</v>
      </c>
      <c r="K111" s="19">
        <f t="shared" ref="K111:K117" si="39">AVERAGE(J110,J111)</f>
        <v>1.8585</v>
      </c>
      <c r="L111" s="16">
        <f t="shared" ref="L111:L117" si="40">I111-I110</f>
        <v>1</v>
      </c>
      <c r="M111" s="19">
        <f t="shared" si="38"/>
        <v>1.8585</v>
      </c>
      <c r="N111" s="20"/>
      <c r="O111" s="20"/>
      <c r="P111" s="20"/>
      <c r="Q111" s="22"/>
      <c r="R111" s="21"/>
    </row>
    <row r="112" spans="2:18" x14ac:dyDescent="0.2">
      <c r="B112" s="2">
        <v>19</v>
      </c>
      <c r="C112" s="3">
        <v>-0.34799999999999998</v>
      </c>
      <c r="D112" s="3"/>
      <c r="E112" s="19">
        <f t="shared" si="33"/>
        <v>-0.498</v>
      </c>
      <c r="F112" s="16">
        <f t="shared" si="34"/>
        <v>2</v>
      </c>
      <c r="G112" s="19">
        <f t="shared" si="35"/>
        <v>-0.996</v>
      </c>
      <c r="H112" s="1"/>
      <c r="I112" s="2">
        <v>7</v>
      </c>
      <c r="J112" s="3">
        <v>0.84099999999999997</v>
      </c>
      <c r="K112" s="19">
        <f t="shared" si="39"/>
        <v>1.347</v>
      </c>
      <c r="L112" s="16">
        <f t="shared" si="40"/>
        <v>1</v>
      </c>
      <c r="M112" s="19">
        <f t="shared" si="38"/>
        <v>1.347</v>
      </c>
      <c r="N112" s="23"/>
      <c r="O112" s="23"/>
      <c r="P112" s="23"/>
      <c r="Q112" s="22"/>
      <c r="R112" s="21"/>
    </row>
    <row r="113" spans="2:18" x14ac:dyDescent="0.2">
      <c r="B113" s="2">
        <v>21</v>
      </c>
      <c r="C113" s="3">
        <v>-2.7E-2</v>
      </c>
      <c r="D113" s="3"/>
      <c r="E113" s="19">
        <f t="shared" si="33"/>
        <v>-0.1875</v>
      </c>
      <c r="F113" s="16">
        <f t="shared" si="34"/>
        <v>2</v>
      </c>
      <c r="G113" s="19">
        <f t="shared" si="35"/>
        <v>-0.375</v>
      </c>
      <c r="H113" s="1"/>
      <c r="I113" s="2">
        <v>9</v>
      </c>
      <c r="J113" s="3">
        <v>0.17199999999999999</v>
      </c>
      <c r="K113" s="19">
        <f t="shared" si="39"/>
        <v>0.50649999999999995</v>
      </c>
      <c r="L113" s="16">
        <f t="shared" si="40"/>
        <v>2</v>
      </c>
      <c r="M113" s="19">
        <f t="shared" si="38"/>
        <v>1.0129999999999999</v>
      </c>
      <c r="N113" s="23"/>
      <c r="O113" s="23"/>
      <c r="P113" s="23"/>
      <c r="Q113" s="22"/>
      <c r="R113" s="21"/>
    </row>
    <row r="114" spans="2:18" x14ac:dyDescent="0.2">
      <c r="B114" s="2">
        <v>23</v>
      </c>
      <c r="C114" s="3">
        <v>0.46600000000000003</v>
      </c>
      <c r="D114" s="3"/>
      <c r="E114" s="19">
        <f t="shared" si="33"/>
        <v>0.2195</v>
      </c>
      <c r="F114" s="16">
        <f t="shared" si="34"/>
        <v>2</v>
      </c>
      <c r="G114" s="19">
        <f t="shared" si="35"/>
        <v>0.439</v>
      </c>
      <c r="H114" s="1"/>
      <c r="I114" s="56">
        <f>I113+(J113-J114)*1.5</f>
        <v>12.257999999999999</v>
      </c>
      <c r="J114" s="57">
        <v>-2</v>
      </c>
      <c r="K114" s="19">
        <f t="shared" si="39"/>
        <v>-0.91400000000000003</v>
      </c>
      <c r="L114" s="16">
        <f t="shared" si="40"/>
        <v>3.2579999999999991</v>
      </c>
      <c r="M114" s="19">
        <f t="shared" si="38"/>
        <v>-2.9778119999999992</v>
      </c>
      <c r="N114" s="20"/>
      <c r="O114" s="20"/>
      <c r="P114" s="20"/>
      <c r="R114" s="21"/>
    </row>
    <row r="115" spans="2:18" x14ac:dyDescent="0.2">
      <c r="B115" s="2">
        <v>24</v>
      </c>
      <c r="C115" s="3">
        <v>0.95199999999999996</v>
      </c>
      <c r="D115" s="3" t="s">
        <v>24</v>
      </c>
      <c r="E115" s="19">
        <f t="shared" si="33"/>
        <v>0.70899999999999996</v>
      </c>
      <c r="F115" s="16">
        <f t="shared" si="34"/>
        <v>1</v>
      </c>
      <c r="G115" s="19">
        <f t="shared" si="35"/>
        <v>0.70899999999999996</v>
      </c>
      <c r="H115" s="1"/>
      <c r="I115" s="58">
        <f>I114+2.5</f>
        <v>14.757999999999999</v>
      </c>
      <c r="J115" s="59">
        <f>J114</f>
        <v>-2</v>
      </c>
      <c r="K115" s="19">
        <f t="shared" si="39"/>
        <v>-2</v>
      </c>
      <c r="L115" s="16">
        <f t="shared" si="40"/>
        <v>2.5</v>
      </c>
      <c r="M115" s="19">
        <f t="shared" si="38"/>
        <v>-5</v>
      </c>
      <c r="N115" s="20"/>
      <c r="O115" s="20"/>
      <c r="P115" s="20"/>
      <c r="R115" s="21"/>
    </row>
    <row r="116" spans="2:18" x14ac:dyDescent="0.2">
      <c r="B116" s="2">
        <v>30</v>
      </c>
      <c r="C116" s="3">
        <v>0.94</v>
      </c>
      <c r="D116" s="3"/>
      <c r="E116" s="19">
        <f t="shared" si="33"/>
        <v>0.94599999999999995</v>
      </c>
      <c r="F116" s="16">
        <f t="shared" si="34"/>
        <v>6</v>
      </c>
      <c r="G116" s="19">
        <f t="shared" si="35"/>
        <v>5.6760000000000002</v>
      </c>
      <c r="H116" s="1"/>
      <c r="I116" s="56">
        <f>I115+2.5</f>
        <v>17.257999999999999</v>
      </c>
      <c r="J116" s="57">
        <f>J114</f>
        <v>-2</v>
      </c>
      <c r="K116" s="19">
        <f t="shared" si="39"/>
        <v>-2</v>
      </c>
      <c r="L116" s="16">
        <f t="shared" si="40"/>
        <v>2.5</v>
      </c>
      <c r="M116" s="19">
        <f t="shared" si="38"/>
        <v>-5</v>
      </c>
      <c r="N116" s="20"/>
      <c r="O116" s="20"/>
      <c r="P116" s="20"/>
      <c r="R116" s="21"/>
    </row>
    <row r="117" spans="2:18" x14ac:dyDescent="0.2">
      <c r="B117" s="17">
        <v>35</v>
      </c>
      <c r="C117" s="41">
        <v>0.93100000000000005</v>
      </c>
      <c r="D117" s="41" t="s">
        <v>25</v>
      </c>
      <c r="E117" s="19">
        <f t="shared" si="33"/>
        <v>0.9355</v>
      </c>
      <c r="F117" s="16">
        <f t="shared" si="34"/>
        <v>5</v>
      </c>
      <c r="G117" s="19">
        <f t="shared" si="35"/>
        <v>4.6775000000000002</v>
      </c>
      <c r="I117" s="56">
        <f>I116+(J117-J116)*1.5</f>
        <v>20.107999999999997</v>
      </c>
      <c r="J117" s="60">
        <v>-0.1</v>
      </c>
      <c r="K117" s="19">
        <f t="shared" si="39"/>
        <v>-1.05</v>
      </c>
      <c r="L117" s="16">
        <f t="shared" si="40"/>
        <v>2.8499999999999979</v>
      </c>
      <c r="M117" s="19">
        <f t="shared" si="38"/>
        <v>-2.9924999999999979</v>
      </c>
      <c r="N117" s="20"/>
      <c r="O117" s="20"/>
      <c r="P117" s="20"/>
      <c r="R117" s="21"/>
    </row>
    <row r="118" spans="2:18" x14ac:dyDescent="0.2">
      <c r="B118" s="17"/>
      <c r="C118" s="41"/>
      <c r="D118" s="41"/>
      <c r="E118" s="19"/>
      <c r="F118" s="16"/>
      <c r="G118" s="19"/>
      <c r="I118" s="2">
        <v>21</v>
      </c>
      <c r="J118" s="3">
        <v>-2.7E-2</v>
      </c>
      <c r="K118" s="48">
        <f t="shared" ref="K118:K122" si="41">AVERAGE(J117,J118)</f>
        <v>-6.3500000000000001E-2</v>
      </c>
      <c r="L118" s="49">
        <f t="shared" ref="L118:L122" si="42">I118-I117</f>
        <v>0.89200000000000301</v>
      </c>
      <c r="M118" s="48">
        <f t="shared" ref="M118:M122" si="43">L118*K118</f>
        <v>-5.6642000000000192E-2</v>
      </c>
      <c r="O118" s="23"/>
      <c r="P118" s="23"/>
    </row>
    <row r="119" spans="2:18" x14ac:dyDescent="0.2">
      <c r="B119" s="17"/>
      <c r="C119" s="41"/>
      <c r="D119" s="41"/>
      <c r="E119" s="19"/>
      <c r="F119" s="16"/>
      <c r="G119" s="19"/>
      <c r="I119" s="2">
        <v>23</v>
      </c>
      <c r="J119" s="3">
        <v>0.46600000000000003</v>
      </c>
      <c r="K119" s="48">
        <f t="shared" si="41"/>
        <v>0.2195</v>
      </c>
      <c r="L119" s="49">
        <f t="shared" si="42"/>
        <v>2</v>
      </c>
      <c r="M119" s="48">
        <f t="shared" si="43"/>
        <v>0.439</v>
      </c>
      <c r="O119" s="14"/>
      <c r="P119" s="14"/>
    </row>
    <row r="120" spans="2:18" x14ac:dyDescent="0.2">
      <c r="B120" s="17"/>
      <c r="C120" s="41"/>
      <c r="D120" s="41"/>
      <c r="E120" s="19"/>
      <c r="F120" s="16"/>
      <c r="G120" s="19"/>
      <c r="I120" s="2">
        <v>24</v>
      </c>
      <c r="J120" s="3">
        <v>0.95199999999999996</v>
      </c>
      <c r="K120" s="48">
        <f t="shared" si="41"/>
        <v>0.70899999999999996</v>
      </c>
      <c r="L120" s="49">
        <f t="shared" si="42"/>
        <v>1</v>
      </c>
      <c r="M120" s="48">
        <f t="shared" si="43"/>
        <v>0.70899999999999996</v>
      </c>
      <c r="O120" s="14"/>
      <c r="P120" s="14"/>
    </row>
    <row r="121" spans="2:18" x14ac:dyDescent="0.2">
      <c r="B121" s="17"/>
      <c r="C121" s="41"/>
      <c r="D121" s="41"/>
      <c r="E121" s="48"/>
      <c r="F121" s="49"/>
      <c r="G121" s="48"/>
      <c r="I121" s="2">
        <v>30</v>
      </c>
      <c r="J121" s="3">
        <v>0.94</v>
      </c>
      <c r="K121" s="48">
        <f t="shared" si="41"/>
        <v>0.94599999999999995</v>
      </c>
      <c r="L121" s="49">
        <f t="shared" si="42"/>
        <v>6</v>
      </c>
      <c r="M121" s="48">
        <f t="shared" si="43"/>
        <v>5.6760000000000002</v>
      </c>
      <c r="O121" s="14"/>
      <c r="P121" s="14"/>
    </row>
    <row r="122" spans="2:18" x14ac:dyDescent="0.2">
      <c r="B122" s="17"/>
      <c r="C122" s="41"/>
      <c r="D122" s="41"/>
      <c r="E122" s="48"/>
      <c r="F122" s="49"/>
      <c r="G122" s="48"/>
      <c r="I122" s="17">
        <v>35</v>
      </c>
      <c r="J122" s="41">
        <v>0.93100000000000005</v>
      </c>
      <c r="K122" s="48">
        <f t="shared" si="41"/>
        <v>0.9355</v>
      </c>
      <c r="L122" s="49">
        <f t="shared" si="42"/>
        <v>5</v>
      </c>
      <c r="M122" s="48">
        <f t="shared" si="43"/>
        <v>4.6775000000000002</v>
      </c>
      <c r="O122" s="14"/>
      <c r="P122" s="14"/>
    </row>
    <row r="123" spans="2:18" x14ac:dyDescent="0.2">
      <c r="B123" s="17"/>
      <c r="C123" s="41"/>
      <c r="D123" s="41"/>
      <c r="E123" s="48"/>
      <c r="F123" s="49"/>
      <c r="G123" s="48"/>
      <c r="I123" s="17"/>
      <c r="J123" s="17"/>
      <c r="K123" s="48"/>
      <c r="L123" s="49"/>
      <c r="M123" s="48"/>
      <c r="O123" s="14"/>
      <c r="P123" s="14"/>
    </row>
    <row r="124" spans="2:18" x14ac:dyDescent="0.2">
      <c r="B124" s="17"/>
      <c r="C124" s="41"/>
      <c r="D124" s="41"/>
      <c r="E124" s="48"/>
      <c r="F124" s="49"/>
      <c r="G124" s="48"/>
      <c r="I124" s="17"/>
      <c r="J124" s="17"/>
      <c r="K124" s="48"/>
      <c r="L124" s="49"/>
      <c r="M124" s="48"/>
      <c r="O124" s="14"/>
      <c r="P124" s="14"/>
    </row>
    <row r="125" spans="2:18" x14ac:dyDescent="0.2">
      <c r="B125" s="17"/>
      <c r="C125" s="41"/>
      <c r="D125" s="41"/>
      <c r="E125" s="48"/>
      <c r="F125" s="49"/>
      <c r="G125" s="48"/>
      <c r="I125" s="17"/>
      <c r="J125" s="17"/>
      <c r="K125" s="48"/>
      <c r="L125" s="49"/>
      <c r="M125" s="48"/>
      <c r="O125" s="14"/>
      <c r="P125" s="14"/>
    </row>
    <row r="126" spans="2:18" x14ac:dyDescent="0.2">
      <c r="B126" s="17"/>
      <c r="C126" s="41"/>
      <c r="D126" s="41"/>
      <c r="E126" s="48"/>
      <c r="F126" s="49"/>
      <c r="G126" s="48"/>
      <c r="I126" s="17"/>
      <c r="J126" s="17"/>
      <c r="K126" s="48"/>
      <c r="L126" s="49"/>
      <c r="M126" s="48"/>
      <c r="O126" s="14"/>
      <c r="P126" s="14"/>
    </row>
    <row r="127" spans="2:18" x14ac:dyDescent="0.2">
      <c r="B127" s="17"/>
      <c r="C127" s="41"/>
      <c r="D127" s="41"/>
      <c r="E127" s="19"/>
      <c r="F127" s="16"/>
      <c r="G127" s="19"/>
      <c r="H127" s="19"/>
      <c r="I127" s="17"/>
      <c r="J127" s="17"/>
      <c r="K127" s="19"/>
      <c r="L127" s="16"/>
      <c r="M127" s="19"/>
      <c r="N127" s="14"/>
      <c r="O127" s="14"/>
      <c r="P127" s="14"/>
    </row>
    <row r="128" spans="2:18" x14ac:dyDescent="0.2">
      <c r="B128" s="17"/>
      <c r="C128" s="41"/>
      <c r="D128" s="41"/>
      <c r="E128" s="19"/>
      <c r="F128" s="16"/>
      <c r="G128" s="19"/>
      <c r="H128" s="19"/>
      <c r="I128" s="17"/>
      <c r="J128" s="17"/>
      <c r="K128" s="19"/>
      <c r="L128" s="16">
        <f>SUM(L104:L127)</f>
        <v>35</v>
      </c>
      <c r="M128" s="19">
        <f>SUM(M104:M127)</f>
        <v>2.1315460000000037</v>
      </c>
      <c r="N128" s="14"/>
      <c r="O128" s="14"/>
      <c r="P128" s="14"/>
    </row>
    <row r="129" spans="2:18" x14ac:dyDescent="0.2">
      <c r="B129" s="17"/>
      <c r="C129" s="41"/>
      <c r="D129" s="41"/>
      <c r="E129" s="19"/>
      <c r="F129" s="16"/>
      <c r="G129" s="19"/>
      <c r="H129" s="19"/>
      <c r="I129" s="17"/>
      <c r="J129" s="17"/>
      <c r="K129" s="19"/>
      <c r="L129" s="16"/>
      <c r="M129" s="19"/>
      <c r="N129" s="14"/>
      <c r="O129" s="14"/>
      <c r="P129" s="14"/>
    </row>
    <row r="130" spans="2:18" ht="15" x14ac:dyDescent="0.2">
      <c r="B130" s="13"/>
      <c r="C130" s="29"/>
      <c r="D130" s="29"/>
      <c r="E130" s="13"/>
      <c r="F130" s="25">
        <f>SUM(F103:F129)</f>
        <v>35</v>
      </c>
      <c r="G130" s="26">
        <f>SUM(G103:G129)</f>
        <v>12.849500000000001</v>
      </c>
      <c r="H130" s="19"/>
      <c r="I130" s="19"/>
      <c r="J130" s="13"/>
      <c r="K130" s="13"/>
      <c r="L130" s="28"/>
      <c r="M130" s="29"/>
      <c r="N130" s="14"/>
      <c r="O130" s="14"/>
      <c r="P130" s="14"/>
    </row>
    <row r="131" spans="2:18" ht="15" x14ac:dyDescent="0.2">
      <c r="B131" s="13"/>
      <c r="C131" s="29"/>
      <c r="D131" s="29"/>
      <c r="E131" s="13"/>
      <c r="F131" s="16"/>
      <c r="G131" s="19"/>
      <c r="H131" s="141" t="s">
        <v>10</v>
      </c>
      <c r="I131" s="141"/>
      <c r="J131" s="19">
        <f>G130</f>
        <v>12.849500000000001</v>
      </c>
      <c r="K131" s="19" t="s">
        <v>11</v>
      </c>
      <c r="L131" s="16">
        <f>M128</f>
        <v>2.1315460000000037</v>
      </c>
      <c r="M131" s="19">
        <f>J131-L131</f>
        <v>10.717953999999997</v>
      </c>
      <c r="N131" s="23"/>
      <c r="O131" s="14"/>
      <c r="P131" s="14"/>
    </row>
    <row r="132" spans="2:18" x14ac:dyDescent="0.2">
      <c r="B132" s="2"/>
      <c r="C132" s="3"/>
      <c r="D132" s="3"/>
      <c r="E132" s="19"/>
      <c r="F132" s="16"/>
      <c r="G132" s="19"/>
      <c r="H132" s="16"/>
      <c r="I132" s="2"/>
      <c r="J132" s="2"/>
      <c r="K132" s="19"/>
      <c r="L132" s="16"/>
      <c r="M132" s="19"/>
      <c r="N132" s="23"/>
      <c r="O132" s="23"/>
      <c r="P132" s="23"/>
      <c r="Q132" s="22"/>
      <c r="R132" s="21"/>
    </row>
    <row r="133" spans="2:18" ht="15" x14ac:dyDescent="0.2">
      <c r="B133" s="1" t="s">
        <v>7</v>
      </c>
      <c r="C133" s="1"/>
      <c r="D133" s="135">
        <v>0.4</v>
      </c>
      <c r="E133" s="135"/>
      <c r="J133" s="13"/>
      <c r="K133" s="13"/>
      <c r="L133" s="13"/>
      <c r="M133" s="13"/>
      <c r="N133" s="14"/>
      <c r="O133" s="14"/>
      <c r="P133" s="14"/>
    </row>
    <row r="134" spans="2:18" x14ac:dyDescent="0.2">
      <c r="B134" s="136" t="s">
        <v>8</v>
      </c>
      <c r="C134" s="136"/>
      <c r="D134" s="136"/>
      <c r="E134" s="136"/>
      <c r="F134" s="136"/>
      <c r="G134" s="136"/>
      <c r="H134" s="5" t="s">
        <v>5</v>
      </c>
      <c r="I134" s="136" t="s">
        <v>9</v>
      </c>
      <c r="J134" s="136"/>
      <c r="K134" s="136"/>
      <c r="L134" s="136"/>
      <c r="M134" s="136"/>
      <c r="N134" s="15"/>
      <c r="O134" s="15"/>
      <c r="P134" s="20">
        <f>I146-I144</f>
        <v>-35</v>
      </c>
    </row>
    <row r="135" spans="2:18" x14ac:dyDescent="0.2">
      <c r="B135" s="2">
        <v>0</v>
      </c>
      <c r="C135" s="3">
        <v>0.872</v>
      </c>
      <c r="D135" s="41" t="s">
        <v>25</v>
      </c>
      <c r="E135" s="16"/>
      <c r="F135" s="16"/>
      <c r="G135" s="16"/>
      <c r="H135" s="16"/>
      <c r="I135" s="2">
        <v>0</v>
      </c>
      <c r="J135" s="3">
        <v>0.872</v>
      </c>
      <c r="K135" s="19"/>
      <c r="L135" s="16"/>
      <c r="M135" s="19"/>
      <c r="N135" s="20"/>
      <c r="O135" s="20"/>
      <c r="P135" s="20"/>
      <c r="R135" s="21"/>
    </row>
    <row r="136" spans="2:18" x14ac:dyDescent="0.2">
      <c r="B136" s="2">
        <v>5</v>
      </c>
      <c r="C136" s="3">
        <v>0.86499999999999999</v>
      </c>
      <c r="D136" s="3"/>
      <c r="E136" s="19">
        <f>(C135+C136)/2</f>
        <v>0.86850000000000005</v>
      </c>
      <c r="F136" s="16">
        <f>B136-B135</f>
        <v>5</v>
      </c>
      <c r="G136" s="19">
        <f>E136*F136</f>
        <v>4.3425000000000002</v>
      </c>
      <c r="H136" s="16"/>
      <c r="I136" s="2">
        <v>5</v>
      </c>
      <c r="J136" s="3">
        <v>0.86499999999999999</v>
      </c>
      <c r="K136" s="19">
        <f t="shared" ref="K136:K138" si="44">AVERAGE(J135,J136)</f>
        <v>0.86850000000000005</v>
      </c>
      <c r="L136" s="16">
        <f t="shared" ref="L136:L138" si="45">I136-I135</f>
        <v>5</v>
      </c>
      <c r="M136" s="19">
        <f t="shared" ref="M136:M138" si="46">L136*K136</f>
        <v>4.3425000000000002</v>
      </c>
      <c r="N136" s="20"/>
      <c r="O136" s="20"/>
      <c r="P136" s="20"/>
      <c r="Q136" s="22"/>
      <c r="R136" s="21"/>
    </row>
    <row r="137" spans="2:18" x14ac:dyDescent="0.2">
      <c r="B137" s="2">
        <v>10</v>
      </c>
      <c r="C137" s="3">
        <v>0.85299999999999998</v>
      </c>
      <c r="D137" s="3" t="s">
        <v>22</v>
      </c>
      <c r="E137" s="19">
        <f t="shared" ref="E137:E146" si="47">(C136+C137)/2</f>
        <v>0.85899999999999999</v>
      </c>
      <c r="F137" s="16">
        <f t="shared" ref="F137:F146" si="48">B137-B136</f>
        <v>5</v>
      </c>
      <c r="G137" s="19">
        <f t="shared" ref="G137:G146" si="49">E137*F137</f>
        <v>4.2949999999999999</v>
      </c>
      <c r="H137" s="16"/>
      <c r="I137" s="2">
        <v>10</v>
      </c>
      <c r="J137" s="3">
        <v>0.85299999999999998</v>
      </c>
      <c r="K137" s="19">
        <f t="shared" si="44"/>
        <v>0.85899999999999999</v>
      </c>
      <c r="L137" s="16">
        <f t="shared" si="45"/>
        <v>5</v>
      </c>
      <c r="M137" s="19">
        <f t="shared" si="46"/>
        <v>4.2949999999999999</v>
      </c>
      <c r="N137" s="20"/>
      <c r="O137" s="20"/>
      <c r="P137" s="20"/>
      <c r="Q137" s="22"/>
      <c r="R137" s="21"/>
    </row>
    <row r="138" spans="2:18" x14ac:dyDescent="0.2">
      <c r="B138" s="2">
        <v>12</v>
      </c>
      <c r="C138" s="3">
        <v>0.17</v>
      </c>
      <c r="D138" s="3"/>
      <c r="E138" s="19">
        <f t="shared" si="47"/>
        <v>0.51149999999999995</v>
      </c>
      <c r="F138" s="16">
        <f t="shared" si="48"/>
        <v>2</v>
      </c>
      <c r="G138" s="19">
        <f t="shared" si="49"/>
        <v>1.0229999999999999</v>
      </c>
      <c r="H138" s="16"/>
      <c r="I138" s="2">
        <v>11</v>
      </c>
      <c r="J138" s="3">
        <v>0.5</v>
      </c>
      <c r="K138" s="19">
        <f t="shared" si="44"/>
        <v>0.67649999999999999</v>
      </c>
      <c r="L138" s="16">
        <f t="shared" si="45"/>
        <v>1</v>
      </c>
      <c r="M138" s="19">
        <f t="shared" si="46"/>
        <v>0.67649999999999999</v>
      </c>
      <c r="N138" s="20"/>
      <c r="O138" s="20"/>
      <c r="P138" s="20"/>
      <c r="Q138" s="22"/>
      <c r="R138" s="21"/>
    </row>
    <row r="139" spans="2:18" x14ac:dyDescent="0.2">
      <c r="B139" s="2">
        <v>14</v>
      </c>
      <c r="C139" s="3">
        <v>-0.23699999999999999</v>
      </c>
      <c r="D139" s="3"/>
      <c r="E139" s="19">
        <f t="shared" si="47"/>
        <v>-3.3499999999999988E-2</v>
      </c>
      <c r="F139" s="16">
        <f t="shared" si="48"/>
        <v>2</v>
      </c>
      <c r="G139" s="19">
        <f t="shared" si="49"/>
        <v>-6.6999999999999976E-2</v>
      </c>
      <c r="H139" s="16"/>
      <c r="I139" s="56">
        <f>I138+(J138-J139)*1.5</f>
        <v>14.75</v>
      </c>
      <c r="J139" s="57">
        <v>-2</v>
      </c>
      <c r="K139" s="19">
        <f t="shared" ref="K139:K142" si="50">AVERAGE(J138,J139)</f>
        <v>-0.75</v>
      </c>
      <c r="L139" s="16">
        <f t="shared" ref="L139:L142" si="51">I139-I138</f>
        <v>3.75</v>
      </c>
      <c r="M139" s="19">
        <f t="shared" ref="M139:M145" si="52">L139*K139</f>
        <v>-2.8125</v>
      </c>
      <c r="N139" s="20"/>
      <c r="O139" s="20"/>
      <c r="P139" s="20"/>
      <c r="Q139" s="22"/>
      <c r="R139" s="21"/>
    </row>
    <row r="140" spans="2:18" x14ac:dyDescent="0.2">
      <c r="B140" s="2">
        <v>17</v>
      </c>
      <c r="C140" s="3">
        <v>-0.33300000000000002</v>
      </c>
      <c r="D140" s="3" t="s">
        <v>23</v>
      </c>
      <c r="E140" s="19">
        <f t="shared" si="47"/>
        <v>-0.28500000000000003</v>
      </c>
      <c r="F140" s="16">
        <f t="shared" si="48"/>
        <v>3</v>
      </c>
      <c r="G140" s="19">
        <f t="shared" si="49"/>
        <v>-0.85500000000000009</v>
      </c>
      <c r="H140" s="16"/>
      <c r="I140" s="58">
        <f>I139+2.5</f>
        <v>17.25</v>
      </c>
      <c r="J140" s="59">
        <f>J139</f>
        <v>-2</v>
      </c>
      <c r="K140" s="19">
        <f t="shared" si="50"/>
        <v>-2</v>
      </c>
      <c r="L140" s="16">
        <f t="shared" si="51"/>
        <v>2.5</v>
      </c>
      <c r="M140" s="19">
        <f t="shared" si="52"/>
        <v>-5</v>
      </c>
      <c r="N140" s="20"/>
      <c r="O140" s="20"/>
      <c r="P140" s="20"/>
      <c r="Q140" s="22"/>
      <c r="R140" s="21"/>
    </row>
    <row r="141" spans="2:18" x14ac:dyDescent="0.2">
      <c r="B141" s="2">
        <v>20</v>
      </c>
      <c r="C141" s="3">
        <v>-0.22800000000000001</v>
      </c>
      <c r="D141" s="3"/>
      <c r="E141" s="19">
        <f t="shared" si="47"/>
        <v>-0.28050000000000003</v>
      </c>
      <c r="F141" s="16">
        <f t="shared" si="48"/>
        <v>3</v>
      </c>
      <c r="G141" s="19">
        <f t="shared" si="49"/>
        <v>-0.84150000000000014</v>
      </c>
      <c r="H141" s="16"/>
      <c r="I141" s="56">
        <f>I140+2.5</f>
        <v>19.75</v>
      </c>
      <c r="J141" s="57">
        <f>J139</f>
        <v>-2</v>
      </c>
      <c r="K141" s="19">
        <f t="shared" si="50"/>
        <v>-2</v>
      </c>
      <c r="L141" s="16">
        <f t="shared" si="51"/>
        <v>2.5</v>
      </c>
      <c r="M141" s="19">
        <f t="shared" si="52"/>
        <v>-5</v>
      </c>
      <c r="N141" s="20"/>
      <c r="O141" s="20"/>
      <c r="P141" s="20"/>
      <c r="Q141" s="22"/>
      <c r="R141" s="21"/>
    </row>
    <row r="142" spans="2:18" x14ac:dyDescent="0.2">
      <c r="B142" s="2">
        <v>22</v>
      </c>
      <c r="C142" s="3">
        <v>0.16600000000000001</v>
      </c>
      <c r="D142" s="3"/>
      <c r="E142" s="19">
        <f t="shared" si="47"/>
        <v>-3.1E-2</v>
      </c>
      <c r="F142" s="16">
        <f t="shared" si="48"/>
        <v>2</v>
      </c>
      <c r="G142" s="19">
        <f t="shared" si="49"/>
        <v>-6.2E-2</v>
      </c>
      <c r="H142" s="16"/>
      <c r="I142" s="56">
        <f>I141+(J142-J141)*1.5</f>
        <v>24.215499999999999</v>
      </c>
      <c r="J142" s="60">
        <v>0.97699999999999998</v>
      </c>
      <c r="K142" s="19">
        <f t="shared" si="50"/>
        <v>-0.51150000000000007</v>
      </c>
      <c r="L142" s="16">
        <f t="shared" si="51"/>
        <v>4.4654999999999987</v>
      </c>
      <c r="M142" s="19">
        <f t="shared" si="52"/>
        <v>-2.2841032499999998</v>
      </c>
      <c r="N142" s="20"/>
      <c r="O142" s="20"/>
      <c r="P142" s="20"/>
      <c r="Q142" s="22"/>
      <c r="R142" s="21"/>
    </row>
    <row r="143" spans="2:18" x14ac:dyDescent="0.2">
      <c r="B143" s="2">
        <v>24</v>
      </c>
      <c r="C143" s="3">
        <v>0.97699999999999998</v>
      </c>
      <c r="D143" s="3" t="s">
        <v>24</v>
      </c>
      <c r="E143" s="19">
        <f t="shared" si="47"/>
        <v>0.57150000000000001</v>
      </c>
      <c r="F143" s="16">
        <f t="shared" si="48"/>
        <v>2</v>
      </c>
      <c r="G143" s="19">
        <f t="shared" si="49"/>
        <v>1.143</v>
      </c>
      <c r="H143" s="16"/>
      <c r="I143" s="2">
        <v>30</v>
      </c>
      <c r="J143" s="3">
        <v>0.96499999999999997</v>
      </c>
      <c r="K143" s="19">
        <f>AVERAGE(J142,J143)</f>
        <v>0.97099999999999997</v>
      </c>
      <c r="L143" s="16">
        <f>I143-I142</f>
        <v>5.7845000000000013</v>
      </c>
      <c r="M143" s="19">
        <f t="shared" si="52"/>
        <v>5.6167495000000009</v>
      </c>
      <c r="N143" s="23"/>
      <c r="O143" s="23"/>
      <c r="P143" s="23"/>
      <c r="Q143" s="22"/>
      <c r="R143" s="21"/>
    </row>
    <row r="144" spans="2:18" x14ac:dyDescent="0.2">
      <c r="B144" s="2">
        <v>30</v>
      </c>
      <c r="C144" s="3">
        <v>0.96499999999999997</v>
      </c>
      <c r="D144" s="3"/>
      <c r="E144" s="19">
        <f t="shared" si="47"/>
        <v>0.97099999999999997</v>
      </c>
      <c r="F144" s="16">
        <f t="shared" si="48"/>
        <v>6</v>
      </c>
      <c r="G144" s="19">
        <f t="shared" si="49"/>
        <v>5.8259999999999996</v>
      </c>
      <c r="H144" s="16"/>
      <c r="I144" s="2">
        <v>35</v>
      </c>
      <c r="J144" s="3">
        <v>0.98299999999999998</v>
      </c>
      <c r="K144" s="19">
        <f t="shared" ref="K144:K145" si="53">AVERAGE(J143,J144)</f>
        <v>0.97399999999999998</v>
      </c>
      <c r="L144" s="16">
        <f t="shared" ref="L144:L145" si="54">I144-I143</f>
        <v>5</v>
      </c>
      <c r="M144" s="19">
        <f t="shared" si="52"/>
        <v>4.87</v>
      </c>
      <c r="N144" s="20"/>
      <c r="O144" s="20"/>
      <c r="P144" s="20"/>
      <c r="Q144" s="22"/>
      <c r="R144" s="21"/>
    </row>
    <row r="145" spans="2:18" x14ac:dyDescent="0.2">
      <c r="B145" s="2">
        <v>35</v>
      </c>
      <c r="C145" s="3">
        <v>0.98299999999999998</v>
      </c>
      <c r="D145" s="3"/>
      <c r="E145" s="19">
        <f t="shared" si="47"/>
        <v>0.97399999999999998</v>
      </c>
      <c r="F145" s="16">
        <f t="shared" si="48"/>
        <v>5</v>
      </c>
      <c r="G145" s="19">
        <f t="shared" si="49"/>
        <v>4.87</v>
      </c>
      <c r="H145" s="1"/>
      <c r="I145" s="2">
        <v>40</v>
      </c>
      <c r="J145" s="3">
        <v>0.99199999999999999</v>
      </c>
      <c r="K145" s="19">
        <f t="shared" si="53"/>
        <v>0.98750000000000004</v>
      </c>
      <c r="L145" s="16">
        <f t="shared" si="54"/>
        <v>5</v>
      </c>
      <c r="M145" s="19">
        <f t="shared" si="52"/>
        <v>4.9375</v>
      </c>
      <c r="N145" s="23"/>
      <c r="O145" s="23"/>
      <c r="P145" s="23"/>
      <c r="Q145" s="22"/>
      <c r="R145" s="21"/>
    </row>
    <row r="146" spans="2:18" x14ac:dyDescent="0.2">
      <c r="B146" s="2">
        <v>40</v>
      </c>
      <c r="C146" s="3">
        <v>0.99199999999999999</v>
      </c>
      <c r="D146" s="41" t="s">
        <v>25</v>
      </c>
      <c r="E146" s="19">
        <f t="shared" si="47"/>
        <v>0.98750000000000004</v>
      </c>
      <c r="F146" s="16">
        <f t="shared" si="48"/>
        <v>5</v>
      </c>
      <c r="G146" s="19">
        <f t="shared" si="49"/>
        <v>4.9375</v>
      </c>
      <c r="H146" s="1"/>
      <c r="I146" s="16"/>
      <c r="J146" s="16"/>
      <c r="K146" s="19"/>
      <c r="L146" s="16"/>
      <c r="M146" s="19"/>
      <c r="N146" s="23"/>
      <c r="O146" s="23"/>
      <c r="P146" s="23"/>
      <c r="Q146" s="22"/>
      <c r="R146" s="21"/>
    </row>
    <row r="147" spans="2:18" x14ac:dyDescent="0.2">
      <c r="B147" s="2"/>
      <c r="C147" s="3"/>
      <c r="D147" s="3"/>
      <c r="E147" s="19"/>
      <c r="F147" s="16"/>
      <c r="G147" s="19"/>
      <c r="H147" s="1"/>
      <c r="I147" s="16"/>
      <c r="J147" s="16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/>
      <c r="C148" s="3"/>
      <c r="D148" s="3"/>
      <c r="E148" s="19"/>
      <c r="F148" s="16"/>
      <c r="G148" s="19"/>
      <c r="H148" s="1"/>
      <c r="I148" s="2"/>
      <c r="J148" s="27"/>
      <c r="K148" s="19"/>
      <c r="L148" s="16"/>
      <c r="M148" s="19"/>
      <c r="N148" s="20"/>
      <c r="O148" s="20"/>
      <c r="P148" s="20"/>
      <c r="R148" s="21"/>
    </row>
    <row r="149" spans="2:18" x14ac:dyDescent="0.2">
      <c r="B149" s="2"/>
      <c r="C149" s="3"/>
      <c r="D149" s="3"/>
      <c r="E149" s="19"/>
      <c r="F149" s="16"/>
      <c r="G149" s="19"/>
      <c r="H149" s="1"/>
      <c r="I149" s="17"/>
      <c r="J149" s="17"/>
      <c r="K149" s="19"/>
      <c r="L149" s="16"/>
      <c r="M149" s="19"/>
      <c r="N149" s="20"/>
      <c r="O149" s="20"/>
      <c r="P149" s="20"/>
      <c r="R149" s="21"/>
    </row>
    <row r="150" spans="2:18" x14ac:dyDescent="0.2">
      <c r="B150" s="17"/>
      <c r="C150" s="41"/>
      <c r="D150" s="41"/>
      <c r="E150" s="19"/>
      <c r="F150" s="16"/>
      <c r="G150" s="19"/>
      <c r="I150" s="17"/>
      <c r="J150" s="17"/>
      <c r="K150" s="19"/>
      <c r="L150" s="16"/>
      <c r="M150" s="19"/>
      <c r="N150" s="20"/>
      <c r="O150" s="20"/>
      <c r="P150" s="20"/>
      <c r="R150" s="21"/>
    </row>
    <row r="151" spans="2:18" x14ac:dyDescent="0.2">
      <c r="B151" s="17"/>
      <c r="C151" s="41"/>
      <c r="D151" s="41"/>
      <c r="E151" s="19"/>
      <c r="F151" s="16"/>
      <c r="G151" s="19"/>
      <c r="I151" s="17"/>
      <c r="J151" s="17"/>
      <c r="K151" s="19"/>
      <c r="L151" s="16"/>
      <c r="M151" s="19"/>
      <c r="O151" s="23"/>
      <c r="P151" s="23"/>
    </row>
    <row r="152" spans="2:18" x14ac:dyDescent="0.2">
      <c r="B152" s="17"/>
      <c r="C152" s="41"/>
      <c r="D152" s="41"/>
      <c r="E152" s="19"/>
      <c r="F152" s="16"/>
      <c r="G152" s="19"/>
      <c r="I152" s="17"/>
      <c r="J152" s="17"/>
      <c r="K152" s="19"/>
      <c r="L152" s="16"/>
      <c r="M152" s="19"/>
      <c r="O152" s="14"/>
      <c r="P152" s="14"/>
    </row>
    <row r="153" spans="2:18" x14ac:dyDescent="0.2">
      <c r="B153" s="17"/>
      <c r="C153" s="41"/>
      <c r="D153" s="41"/>
      <c r="E153" s="19"/>
      <c r="F153" s="16"/>
      <c r="G153" s="19"/>
      <c r="I153" s="17"/>
      <c r="J153" s="17"/>
      <c r="K153" s="19"/>
      <c r="L153" s="16"/>
      <c r="M153" s="19"/>
      <c r="O153" s="14"/>
      <c r="P153" s="14"/>
    </row>
    <row r="154" spans="2:18" x14ac:dyDescent="0.2">
      <c r="B154" s="17"/>
      <c r="C154" s="41"/>
      <c r="D154" s="41"/>
      <c r="E154" s="19"/>
      <c r="F154" s="16"/>
      <c r="G154" s="19"/>
      <c r="H154" s="19"/>
      <c r="I154" s="17"/>
      <c r="J154" s="17"/>
      <c r="K154" s="19"/>
      <c r="L154" s="16"/>
      <c r="M154" s="19"/>
      <c r="N154" s="14"/>
      <c r="O154" s="14"/>
      <c r="P154" s="14"/>
    </row>
    <row r="155" spans="2:18" x14ac:dyDescent="0.2">
      <c r="B155" s="17"/>
      <c r="C155" s="41"/>
      <c r="D155" s="41"/>
      <c r="E155" s="19"/>
      <c r="F155" s="16"/>
      <c r="G155" s="19"/>
      <c r="H155" s="19"/>
      <c r="I155" s="17"/>
      <c r="J155" s="17"/>
      <c r="K155" s="19"/>
      <c r="L155" s="16">
        <f>SUM(L136:L154)</f>
        <v>40</v>
      </c>
      <c r="M155" s="19">
        <f>SUM(M136:M154)</f>
        <v>9.6416462500000009</v>
      </c>
      <c r="N155" s="14"/>
      <c r="O155" s="14"/>
      <c r="P155" s="14"/>
    </row>
    <row r="156" spans="2:18" x14ac:dyDescent="0.2">
      <c r="B156" s="17"/>
      <c r="C156" s="41"/>
      <c r="D156" s="41"/>
      <c r="E156" s="19"/>
      <c r="F156" s="16"/>
      <c r="G156" s="19"/>
      <c r="H156" s="19"/>
      <c r="I156" s="17"/>
      <c r="J156" s="17"/>
      <c r="K156" s="19"/>
      <c r="L156" s="16"/>
      <c r="M156" s="19"/>
      <c r="N156" s="14"/>
      <c r="O156" s="14"/>
      <c r="P156" s="14"/>
    </row>
    <row r="157" spans="2:18" ht="15" x14ac:dyDescent="0.2">
      <c r="B157" s="13"/>
      <c r="C157" s="29"/>
      <c r="D157" s="29"/>
      <c r="E157" s="13"/>
      <c r="F157" s="25">
        <f>SUM(F136:F156)</f>
        <v>40</v>
      </c>
      <c r="G157" s="26">
        <f>SUM(G136:G156)</f>
        <v>24.611499999999999</v>
      </c>
      <c r="H157" s="19"/>
      <c r="I157" s="19"/>
      <c r="J157" s="13"/>
      <c r="K157" s="13"/>
      <c r="L157" s="28"/>
      <c r="M157" s="29"/>
      <c r="N157" s="14"/>
      <c r="O157" s="14"/>
      <c r="P157" s="14"/>
    </row>
    <row r="158" spans="2:18" ht="15" x14ac:dyDescent="0.2">
      <c r="B158" s="13"/>
      <c r="C158" s="29"/>
      <c r="D158" s="29"/>
      <c r="E158" s="13"/>
      <c r="F158" s="16"/>
      <c r="G158" s="19"/>
      <c r="H158" s="141" t="s">
        <v>10</v>
      </c>
      <c r="I158" s="141"/>
      <c r="J158" s="19">
        <f>G157</f>
        <v>24.611499999999999</v>
      </c>
      <c r="K158" s="19" t="s">
        <v>11</v>
      </c>
      <c r="L158" s="16">
        <f>M155</f>
        <v>9.6416462500000009</v>
      </c>
      <c r="M158" s="19">
        <f>J158-L158</f>
        <v>14.969853749999999</v>
      </c>
      <c r="N158" s="23"/>
      <c r="O158" s="14"/>
      <c r="P158" s="14"/>
    </row>
    <row r="159" spans="2:18" ht="15" x14ac:dyDescent="0.2">
      <c r="B159" s="1" t="s">
        <v>7</v>
      </c>
      <c r="C159" s="1"/>
      <c r="D159" s="135">
        <v>0.5</v>
      </c>
      <c r="E159" s="135"/>
      <c r="J159" s="13"/>
      <c r="K159" s="13"/>
      <c r="L159" s="13"/>
      <c r="M159" s="13"/>
      <c r="N159" s="14"/>
      <c r="O159" s="14"/>
      <c r="P159" s="14"/>
    </row>
    <row r="160" spans="2:18" x14ac:dyDescent="0.2">
      <c r="B160" s="136" t="s">
        <v>8</v>
      </c>
      <c r="C160" s="136"/>
      <c r="D160" s="136"/>
      <c r="E160" s="136"/>
      <c r="F160" s="136"/>
      <c r="G160" s="136"/>
      <c r="H160" s="5" t="s">
        <v>5</v>
      </c>
      <c r="I160" s="136" t="s">
        <v>9</v>
      </c>
      <c r="J160" s="136"/>
      <c r="K160" s="136"/>
      <c r="L160" s="136"/>
      <c r="M160" s="136"/>
      <c r="N160" s="15"/>
      <c r="O160" s="15"/>
      <c r="P160" s="20">
        <f>I172-I170</f>
        <v>5.8000000000000007</v>
      </c>
    </row>
    <row r="161" spans="2:18" x14ac:dyDescent="0.2">
      <c r="B161" s="2">
        <v>0</v>
      </c>
      <c r="C161" s="3">
        <v>0.91900000000000004</v>
      </c>
      <c r="D161" s="41" t="s">
        <v>25</v>
      </c>
      <c r="E161" s="16"/>
      <c r="F161" s="16"/>
      <c r="G161" s="16"/>
      <c r="H161" s="16"/>
      <c r="I161" s="17"/>
      <c r="J161" s="18"/>
      <c r="K161" s="19"/>
      <c r="L161" s="16"/>
      <c r="M161" s="19"/>
      <c r="N161" s="20"/>
      <c r="O161" s="20"/>
      <c r="P161" s="20"/>
      <c r="R161" s="21"/>
    </row>
    <row r="162" spans="2:18" x14ac:dyDescent="0.2">
      <c r="B162" s="2">
        <v>5</v>
      </c>
      <c r="C162" s="3">
        <v>0.91400000000000003</v>
      </c>
      <c r="D162" s="3"/>
      <c r="E162" s="19">
        <f>(C161+C162)/2</f>
        <v>0.91650000000000009</v>
      </c>
      <c r="F162" s="16">
        <f>B162-B161</f>
        <v>5</v>
      </c>
      <c r="G162" s="19">
        <f>E162*F162</f>
        <v>4.5825000000000005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">
      <c r="B163" s="2">
        <v>10</v>
      </c>
      <c r="C163" s="3">
        <v>0.90500000000000003</v>
      </c>
      <c r="D163" s="3" t="s">
        <v>22</v>
      </c>
      <c r="E163" s="19">
        <f t="shared" ref="E163:E174" si="55">(C162+C163)/2</f>
        <v>0.90949999999999998</v>
      </c>
      <c r="F163" s="16">
        <f t="shared" ref="F163:F174" si="56">B163-B162</f>
        <v>5</v>
      </c>
      <c r="G163" s="19">
        <f t="shared" ref="G163:G174" si="57">E163*F163</f>
        <v>4.5474999999999994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12</v>
      </c>
      <c r="C164" s="3">
        <v>0.27900000000000003</v>
      </c>
      <c r="D164" s="3"/>
      <c r="E164" s="19">
        <f t="shared" si="55"/>
        <v>0.59200000000000008</v>
      </c>
      <c r="F164" s="16">
        <f t="shared" si="56"/>
        <v>2</v>
      </c>
      <c r="G164" s="19">
        <f t="shared" si="57"/>
        <v>1.1840000000000002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2">
        <v>14</v>
      </c>
      <c r="C165" s="3">
        <v>-0.115</v>
      </c>
      <c r="D165" s="3"/>
      <c r="E165" s="19">
        <f t="shared" si="55"/>
        <v>8.2000000000000017E-2</v>
      </c>
      <c r="F165" s="16">
        <f t="shared" si="56"/>
        <v>2</v>
      </c>
      <c r="G165" s="19">
        <f t="shared" si="57"/>
        <v>0.16400000000000003</v>
      </c>
      <c r="H165" s="16"/>
      <c r="I165" s="2">
        <v>0</v>
      </c>
      <c r="J165" s="3">
        <v>0.91900000000000004</v>
      </c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2">
        <v>16</v>
      </c>
      <c r="C166" s="3">
        <v>-0.42199999999999999</v>
      </c>
      <c r="D166" s="3"/>
      <c r="E166" s="19">
        <f t="shared" si="55"/>
        <v>-0.26850000000000002</v>
      </c>
      <c r="F166" s="16">
        <f t="shared" si="56"/>
        <v>2</v>
      </c>
      <c r="G166" s="19">
        <f t="shared" si="57"/>
        <v>-0.53700000000000003</v>
      </c>
      <c r="H166" s="16"/>
      <c r="I166" s="2">
        <v>5</v>
      </c>
      <c r="J166" s="3">
        <v>0.91400000000000003</v>
      </c>
      <c r="K166" s="19">
        <f t="shared" ref="K166:K168" si="58">AVERAGE(J165,J166)</f>
        <v>0.91650000000000009</v>
      </c>
      <c r="L166" s="16">
        <f t="shared" ref="L166:L168" si="59">I166-I165</f>
        <v>5</v>
      </c>
      <c r="M166" s="19">
        <f t="shared" ref="M166:M176" si="60">L166*K166</f>
        <v>4.5825000000000005</v>
      </c>
      <c r="N166" s="20"/>
      <c r="O166" s="20"/>
      <c r="P166" s="20"/>
      <c r="Q166" s="22"/>
      <c r="R166" s="21"/>
    </row>
    <row r="167" spans="2:18" x14ac:dyDescent="0.2">
      <c r="B167" s="2">
        <v>18</v>
      </c>
      <c r="C167" s="3">
        <v>-0.53400000000000003</v>
      </c>
      <c r="D167" s="3" t="s">
        <v>23</v>
      </c>
      <c r="E167" s="19">
        <f t="shared" si="55"/>
        <v>-0.47799999999999998</v>
      </c>
      <c r="F167" s="16">
        <f t="shared" si="56"/>
        <v>2</v>
      </c>
      <c r="G167" s="19">
        <f t="shared" si="57"/>
        <v>-0.95599999999999996</v>
      </c>
      <c r="H167" s="16"/>
      <c r="I167" s="2">
        <v>10</v>
      </c>
      <c r="J167" s="3">
        <v>0.90500000000000003</v>
      </c>
      <c r="K167" s="19">
        <f t="shared" si="58"/>
        <v>0.90949999999999998</v>
      </c>
      <c r="L167" s="16">
        <f t="shared" si="59"/>
        <v>5</v>
      </c>
      <c r="M167" s="19">
        <f t="shared" si="60"/>
        <v>4.5474999999999994</v>
      </c>
      <c r="N167" s="20"/>
      <c r="O167" s="20"/>
      <c r="P167" s="20"/>
      <c r="Q167" s="22"/>
      <c r="R167" s="21"/>
    </row>
    <row r="168" spans="2:18" x14ac:dyDescent="0.2">
      <c r="B168" s="2">
        <v>20</v>
      </c>
      <c r="C168" s="3">
        <v>-0.43099999999999999</v>
      </c>
      <c r="D168" s="3"/>
      <c r="E168" s="19">
        <f t="shared" si="55"/>
        <v>-0.48250000000000004</v>
      </c>
      <c r="F168" s="16">
        <f t="shared" si="56"/>
        <v>2</v>
      </c>
      <c r="G168" s="19">
        <f t="shared" si="57"/>
        <v>-0.96500000000000008</v>
      </c>
      <c r="H168" s="16"/>
      <c r="I168" s="2">
        <v>12</v>
      </c>
      <c r="J168" s="3">
        <v>0.27900000000000003</v>
      </c>
      <c r="K168" s="19">
        <f t="shared" si="58"/>
        <v>0.59200000000000008</v>
      </c>
      <c r="L168" s="16">
        <f t="shared" si="59"/>
        <v>2</v>
      </c>
      <c r="M168" s="19">
        <f t="shared" si="60"/>
        <v>1.1840000000000002</v>
      </c>
      <c r="N168" s="20"/>
      <c r="O168" s="20"/>
      <c r="P168" s="20"/>
      <c r="Q168" s="22"/>
      <c r="R168" s="21"/>
    </row>
    <row r="169" spans="2:18" x14ac:dyDescent="0.2">
      <c r="B169" s="2">
        <v>22</v>
      </c>
      <c r="C169" s="3">
        <v>-0.122</v>
      </c>
      <c r="D169" s="3"/>
      <c r="E169" s="19">
        <f t="shared" si="55"/>
        <v>-0.27649999999999997</v>
      </c>
      <c r="F169" s="16">
        <f t="shared" si="56"/>
        <v>2</v>
      </c>
      <c r="G169" s="19">
        <f t="shared" si="57"/>
        <v>-0.55299999999999994</v>
      </c>
      <c r="H169" s="16"/>
      <c r="I169" s="56">
        <f>I168+(J168-J169)*1.5</f>
        <v>15.4185</v>
      </c>
      <c r="J169" s="57">
        <v>-2</v>
      </c>
      <c r="K169" s="19">
        <f>AVERAGE(J168,J169)</f>
        <v>-0.86050000000000004</v>
      </c>
      <c r="L169" s="16">
        <f>I169-I168</f>
        <v>3.4184999999999999</v>
      </c>
      <c r="M169" s="19">
        <f t="shared" si="60"/>
        <v>-2.94161925</v>
      </c>
      <c r="N169" s="23"/>
      <c r="O169" s="23"/>
      <c r="P169" s="23"/>
      <c r="Q169" s="22"/>
      <c r="R169" s="21"/>
    </row>
    <row r="170" spans="2:18" x14ac:dyDescent="0.2">
      <c r="B170" s="2">
        <v>24</v>
      </c>
      <c r="C170" s="3">
        <v>0.25800000000000001</v>
      </c>
      <c r="D170" s="3"/>
      <c r="E170" s="19">
        <f t="shared" si="55"/>
        <v>6.8000000000000005E-2</v>
      </c>
      <c r="F170" s="16">
        <f t="shared" si="56"/>
        <v>2</v>
      </c>
      <c r="G170" s="19">
        <f t="shared" si="57"/>
        <v>0.13600000000000001</v>
      </c>
      <c r="H170" s="16"/>
      <c r="I170" s="58">
        <f>I169+2.5</f>
        <v>17.918500000000002</v>
      </c>
      <c r="J170" s="59">
        <f>J169</f>
        <v>-2</v>
      </c>
      <c r="K170" s="19">
        <f t="shared" ref="K170:K176" si="61">AVERAGE(J169,J170)</f>
        <v>-2</v>
      </c>
      <c r="L170" s="16">
        <f t="shared" ref="L170:L176" si="62">I170-I169</f>
        <v>2.5000000000000018</v>
      </c>
      <c r="M170" s="19">
        <f t="shared" si="60"/>
        <v>-5.0000000000000036</v>
      </c>
      <c r="N170" s="20"/>
      <c r="O170" s="20"/>
      <c r="P170" s="20"/>
      <c r="Q170" s="22"/>
      <c r="R170" s="21"/>
    </row>
    <row r="171" spans="2:18" x14ac:dyDescent="0.2">
      <c r="B171" s="2">
        <v>26</v>
      </c>
      <c r="C171" s="3">
        <v>1.08</v>
      </c>
      <c r="D171" s="3" t="s">
        <v>24</v>
      </c>
      <c r="E171" s="19">
        <f t="shared" si="55"/>
        <v>0.66900000000000004</v>
      </c>
      <c r="F171" s="16">
        <f t="shared" si="56"/>
        <v>2</v>
      </c>
      <c r="G171" s="19">
        <f t="shared" si="57"/>
        <v>1.3380000000000001</v>
      </c>
      <c r="H171" s="1"/>
      <c r="I171" s="56">
        <f>I170+2.5</f>
        <v>20.418500000000002</v>
      </c>
      <c r="J171" s="57">
        <f>J169</f>
        <v>-2</v>
      </c>
      <c r="K171" s="19">
        <f t="shared" si="61"/>
        <v>-2</v>
      </c>
      <c r="L171" s="16">
        <f t="shared" si="62"/>
        <v>2.5</v>
      </c>
      <c r="M171" s="19">
        <f t="shared" si="60"/>
        <v>-5</v>
      </c>
      <c r="N171" s="23"/>
      <c r="O171" s="23"/>
      <c r="P171" s="23"/>
      <c r="Q171" s="22"/>
      <c r="R171" s="21"/>
    </row>
    <row r="172" spans="2:18" x14ac:dyDescent="0.2">
      <c r="B172" s="2">
        <v>30</v>
      </c>
      <c r="C172" s="3">
        <v>1.069</v>
      </c>
      <c r="D172" s="3"/>
      <c r="E172" s="19">
        <f t="shared" si="55"/>
        <v>1.0745</v>
      </c>
      <c r="F172" s="16">
        <f t="shared" si="56"/>
        <v>4</v>
      </c>
      <c r="G172" s="19">
        <f t="shared" si="57"/>
        <v>4.298</v>
      </c>
      <c r="H172" s="1"/>
      <c r="I172" s="56">
        <f>I171+(J172-J171)*1.5</f>
        <v>23.718500000000002</v>
      </c>
      <c r="J172" s="60">
        <v>0.2</v>
      </c>
      <c r="K172" s="19">
        <f t="shared" si="61"/>
        <v>-0.9</v>
      </c>
      <c r="L172" s="16">
        <f t="shared" si="62"/>
        <v>3.3000000000000007</v>
      </c>
      <c r="M172" s="19">
        <f t="shared" si="60"/>
        <v>-2.9700000000000006</v>
      </c>
      <c r="N172" s="23"/>
      <c r="O172" s="23"/>
      <c r="P172" s="23"/>
      <c r="Q172" s="22"/>
      <c r="R172" s="21"/>
    </row>
    <row r="173" spans="2:18" x14ac:dyDescent="0.2">
      <c r="B173" s="2">
        <v>35</v>
      </c>
      <c r="C173" s="3">
        <v>1.0640000000000001</v>
      </c>
      <c r="D173" s="3"/>
      <c r="E173" s="19">
        <f t="shared" si="55"/>
        <v>1.0665</v>
      </c>
      <c r="F173" s="16">
        <f t="shared" si="56"/>
        <v>5</v>
      </c>
      <c r="G173" s="19">
        <f t="shared" si="57"/>
        <v>5.3324999999999996</v>
      </c>
      <c r="H173" s="1"/>
      <c r="I173" s="2">
        <v>24</v>
      </c>
      <c r="J173" s="3">
        <v>0.25800000000000001</v>
      </c>
      <c r="K173" s="19">
        <f t="shared" si="61"/>
        <v>0.22900000000000001</v>
      </c>
      <c r="L173" s="16">
        <f t="shared" si="62"/>
        <v>0.28149999999999764</v>
      </c>
      <c r="M173" s="19">
        <f t="shared" si="60"/>
        <v>6.4463499999999466E-2</v>
      </c>
      <c r="N173" s="20"/>
      <c r="O173" s="20"/>
      <c r="P173" s="20"/>
      <c r="R173" s="21"/>
    </row>
    <row r="174" spans="2:18" x14ac:dyDescent="0.2">
      <c r="B174" s="2">
        <v>40</v>
      </c>
      <c r="C174" s="3">
        <v>1.056</v>
      </c>
      <c r="D174" s="41" t="s">
        <v>25</v>
      </c>
      <c r="E174" s="19">
        <f t="shared" si="55"/>
        <v>1.06</v>
      </c>
      <c r="F174" s="16">
        <f t="shared" si="56"/>
        <v>5</v>
      </c>
      <c r="G174" s="19">
        <f t="shared" si="57"/>
        <v>5.3000000000000007</v>
      </c>
      <c r="H174" s="1"/>
      <c r="I174" s="2">
        <v>26</v>
      </c>
      <c r="J174" s="3">
        <v>1.08</v>
      </c>
      <c r="K174" s="19">
        <f t="shared" si="61"/>
        <v>0.66900000000000004</v>
      </c>
      <c r="L174" s="16">
        <f t="shared" si="62"/>
        <v>2</v>
      </c>
      <c r="M174" s="19">
        <f t="shared" si="60"/>
        <v>1.3380000000000001</v>
      </c>
      <c r="N174" s="20"/>
      <c r="O174" s="20"/>
      <c r="P174" s="20"/>
      <c r="R174" s="21"/>
    </row>
    <row r="175" spans="2:18" x14ac:dyDescent="0.2">
      <c r="B175" s="2"/>
      <c r="C175" s="3"/>
      <c r="D175" s="3"/>
      <c r="E175" s="19"/>
      <c r="F175" s="16"/>
      <c r="G175" s="19"/>
      <c r="H175" s="1"/>
      <c r="I175" s="2">
        <v>30</v>
      </c>
      <c r="J175" s="3">
        <v>1.069</v>
      </c>
      <c r="K175" s="19">
        <f t="shared" si="61"/>
        <v>1.0745</v>
      </c>
      <c r="L175" s="16">
        <f t="shared" si="62"/>
        <v>4</v>
      </c>
      <c r="M175" s="19">
        <f t="shared" si="60"/>
        <v>4.298</v>
      </c>
      <c r="N175" s="20"/>
      <c r="O175" s="20"/>
      <c r="P175" s="20"/>
      <c r="R175" s="21"/>
    </row>
    <row r="176" spans="2:18" x14ac:dyDescent="0.2">
      <c r="B176" s="17"/>
      <c r="C176" s="41"/>
      <c r="D176" s="41"/>
      <c r="E176" s="19"/>
      <c r="F176" s="16"/>
      <c r="G176" s="19"/>
      <c r="I176" s="2">
        <v>35</v>
      </c>
      <c r="J176" s="3">
        <v>1.0640000000000001</v>
      </c>
      <c r="K176" s="19">
        <f t="shared" si="61"/>
        <v>1.0665</v>
      </c>
      <c r="L176" s="16">
        <f t="shared" si="62"/>
        <v>5</v>
      </c>
      <c r="M176" s="19">
        <f t="shared" si="60"/>
        <v>5.3324999999999996</v>
      </c>
      <c r="N176" s="20"/>
      <c r="O176" s="20"/>
      <c r="P176" s="20"/>
      <c r="R176" s="21"/>
    </row>
    <row r="177" spans="2:18" x14ac:dyDescent="0.2">
      <c r="B177" s="17"/>
      <c r="C177" s="41"/>
      <c r="D177" s="41"/>
      <c r="E177" s="19"/>
      <c r="F177" s="16"/>
      <c r="G177" s="19"/>
      <c r="I177" s="2">
        <v>40</v>
      </c>
      <c r="J177" s="3">
        <v>1.056</v>
      </c>
      <c r="K177" s="48">
        <f t="shared" ref="K177" si="63">AVERAGE(J176,J177)</f>
        <v>1.06</v>
      </c>
      <c r="L177" s="49">
        <f t="shared" ref="L177" si="64">I177-I176</f>
        <v>5</v>
      </c>
      <c r="M177" s="48">
        <f t="shared" ref="M177" si="65">L177*K177</f>
        <v>5.3000000000000007</v>
      </c>
      <c r="O177" s="23"/>
      <c r="P177" s="23"/>
    </row>
    <row r="178" spans="2:18" x14ac:dyDescent="0.2">
      <c r="B178" s="17"/>
      <c r="C178" s="41"/>
      <c r="D178" s="41"/>
      <c r="E178" s="19"/>
      <c r="F178" s="16"/>
      <c r="G178" s="19"/>
      <c r="I178" s="17"/>
      <c r="J178" s="17"/>
      <c r="K178" s="19"/>
      <c r="L178" s="16"/>
      <c r="M178" s="19"/>
      <c r="O178" s="14"/>
      <c r="P178" s="14"/>
    </row>
    <row r="179" spans="2:18" x14ac:dyDescent="0.2">
      <c r="B179" s="17"/>
      <c r="C179" s="41"/>
      <c r="D179" s="41"/>
      <c r="E179" s="19"/>
      <c r="F179" s="16"/>
      <c r="G179" s="19"/>
      <c r="I179" s="17"/>
      <c r="J179" s="17"/>
      <c r="K179" s="19"/>
      <c r="L179" s="16"/>
      <c r="M179" s="19"/>
      <c r="O179" s="14"/>
      <c r="P179" s="14"/>
    </row>
    <row r="180" spans="2:18" x14ac:dyDescent="0.2">
      <c r="B180" s="17"/>
      <c r="C180" s="41"/>
      <c r="D180" s="41"/>
      <c r="E180" s="19"/>
      <c r="F180" s="16"/>
      <c r="G180" s="19"/>
      <c r="H180" s="19"/>
      <c r="I180" s="17"/>
      <c r="J180" s="17"/>
      <c r="K180" s="19"/>
      <c r="L180" s="16"/>
      <c r="M180" s="19"/>
      <c r="N180" s="14"/>
      <c r="O180" s="14"/>
      <c r="P180" s="14"/>
    </row>
    <row r="181" spans="2:18" x14ac:dyDescent="0.2">
      <c r="B181" s="17"/>
      <c r="C181" s="41"/>
      <c r="D181" s="41"/>
      <c r="E181" s="19"/>
      <c r="F181" s="16"/>
      <c r="G181" s="19"/>
      <c r="H181" s="19"/>
      <c r="I181" s="17"/>
      <c r="J181" s="17"/>
      <c r="K181" s="19"/>
      <c r="L181" s="16">
        <f>SUM(L163:L180)</f>
        <v>40</v>
      </c>
      <c r="M181" s="19">
        <f>SUM(M163:M180)</f>
        <v>10.735344249999995</v>
      </c>
      <c r="N181" s="14"/>
      <c r="O181" s="14"/>
      <c r="P181" s="14"/>
    </row>
    <row r="182" spans="2:18" x14ac:dyDescent="0.2">
      <c r="B182" s="17"/>
      <c r="C182" s="41"/>
      <c r="D182" s="41"/>
      <c r="E182" s="19"/>
      <c r="F182" s="16"/>
      <c r="G182" s="19"/>
      <c r="H182" s="19"/>
      <c r="I182" s="17"/>
      <c r="J182" s="17"/>
      <c r="K182" s="19"/>
      <c r="L182" s="16"/>
      <c r="M182" s="19"/>
      <c r="N182" s="14"/>
      <c r="O182" s="14"/>
      <c r="P182" s="14"/>
    </row>
    <row r="183" spans="2:18" ht="15" x14ac:dyDescent="0.2">
      <c r="B183" s="13"/>
      <c r="C183" s="29"/>
      <c r="D183" s="29"/>
      <c r="E183" s="13"/>
      <c r="F183" s="25">
        <f>SUM(F162:F182)</f>
        <v>40</v>
      </c>
      <c r="G183" s="26">
        <f>SUM(G162:G182)</f>
        <v>23.871500000000001</v>
      </c>
      <c r="H183" s="19"/>
      <c r="I183" s="19"/>
      <c r="J183" s="13"/>
      <c r="K183" s="13"/>
      <c r="L183" s="28"/>
      <c r="M183" s="29"/>
      <c r="N183" s="14"/>
      <c r="O183" s="14"/>
      <c r="P183" s="14"/>
    </row>
    <row r="184" spans="2:18" ht="15" x14ac:dyDescent="0.2">
      <c r="B184" s="13"/>
      <c r="C184" s="29"/>
      <c r="D184" s="29"/>
      <c r="E184" s="13"/>
      <c r="F184" s="16"/>
      <c r="G184" s="19"/>
      <c r="H184" s="141" t="s">
        <v>10</v>
      </c>
      <c r="I184" s="141"/>
      <c r="J184" s="19">
        <f>G183</f>
        <v>23.871500000000001</v>
      </c>
      <c r="K184" s="19" t="s">
        <v>11</v>
      </c>
      <c r="L184" s="16">
        <f>M181</f>
        <v>10.735344249999995</v>
      </c>
      <c r="M184" s="19">
        <f>J184-L184</f>
        <v>13.136155750000006</v>
      </c>
      <c r="N184" s="23"/>
      <c r="O184" s="14"/>
      <c r="P184" s="14"/>
    </row>
    <row r="185" spans="2:18" ht="15" x14ac:dyDescent="0.2">
      <c r="B185" s="1" t="s">
        <v>7</v>
      </c>
      <c r="C185" s="1"/>
      <c r="D185" s="135">
        <v>0.6</v>
      </c>
      <c r="E185" s="135"/>
      <c r="J185" s="13"/>
      <c r="K185" s="13"/>
      <c r="L185" s="13"/>
      <c r="M185" s="13"/>
      <c r="N185" s="14"/>
      <c r="O185" s="14"/>
      <c r="P185" s="14"/>
    </row>
    <row r="186" spans="2:18" x14ac:dyDescent="0.2">
      <c r="B186" s="136" t="s">
        <v>8</v>
      </c>
      <c r="C186" s="136"/>
      <c r="D186" s="136"/>
      <c r="E186" s="136"/>
      <c r="F186" s="136"/>
      <c r="G186" s="136"/>
      <c r="H186" s="5" t="s">
        <v>5</v>
      </c>
      <c r="I186" s="136" t="s">
        <v>9</v>
      </c>
      <c r="J186" s="136"/>
      <c r="K186" s="136"/>
      <c r="L186" s="136"/>
      <c r="M186" s="136"/>
      <c r="N186" s="15"/>
      <c r="O186" s="15"/>
      <c r="P186" s="20">
        <f>I198-I196</f>
        <v>2</v>
      </c>
    </row>
    <row r="187" spans="2:18" x14ac:dyDescent="0.2">
      <c r="B187" s="2">
        <v>0</v>
      </c>
      <c r="C187" s="3">
        <v>0.88500000000000001</v>
      </c>
      <c r="D187" s="41" t="s">
        <v>25</v>
      </c>
      <c r="E187" s="16"/>
      <c r="F187" s="16"/>
      <c r="G187" s="16"/>
      <c r="H187" s="16"/>
      <c r="I187" s="2">
        <v>0</v>
      </c>
      <c r="J187" s="3">
        <v>0.88500000000000001</v>
      </c>
      <c r="K187" s="19"/>
      <c r="L187" s="16"/>
      <c r="M187" s="19"/>
      <c r="N187" s="20"/>
      <c r="O187" s="20"/>
      <c r="P187" s="20"/>
      <c r="R187" s="21"/>
    </row>
    <row r="188" spans="2:18" x14ac:dyDescent="0.2">
      <c r="B188" s="2">
        <v>5</v>
      </c>
      <c r="C188" s="3">
        <v>0.879</v>
      </c>
      <c r="D188" s="3"/>
      <c r="E188" s="19">
        <f>(C187+C188)/2</f>
        <v>0.88200000000000001</v>
      </c>
      <c r="F188" s="16">
        <f>B188-B187</f>
        <v>5</v>
      </c>
      <c r="G188" s="19">
        <f>E188*F188</f>
        <v>4.41</v>
      </c>
      <c r="H188" s="16"/>
      <c r="I188" s="2">
        <v>5</v>
      </c>
      <c r="J188" s="3">
        <v>0.879</v>
      </c>
      <c r="K188" s="19">
        <f t="shared" ref="K188" si="66">AVERAGE(J187,J188)</f>
        <v>0.88200000000000001</v>
      </c>
      <c r="L188" s="16">
        <f t="shared" ref="L188" si="67">I188-I187</f>
        <v>5</v>
      </c>
      <c r="M188" s="19">
        <f t="shared" ref="M188" si="68">L188*K188</f>
        <v>4.41</v>
      </c>
      <c r="N188" s="20"/>
      <c r="O188" s="20"/>
      <c r="P188" s="20"/>
      <c r="Q188" s="22"/>
      <c r="R188" s="21"/>
    </row>
    <row r="189" spans="2:18" x14ac:dyDescent="0.2">
      <c r="B189" s="2">
        <v>10</v>
      </c>
      <c r="C189" s="3">
        <v>0.874</v>
      </c>
      <c r="D189" s="3" t="s">
        <v>22</v>
      </c>
      <c r="E189" s="19">
        <f t="shared" ref="E189:E200" si="69">(C188+C189)/2</f>
        <v>0.87650000000000006</v>
      </c>
      <c r="F189" s="16">
        <f t="shared" ref="F189:F200" si="70">B189-B188</f>
        <v>5</v>
      </c>
      <c r="G189" s="19">
        <f t="shared" ref="G189:G200" si="71">E189*F189</f>
        <v>4.3825000000000003</v>
      </c>
      <c r="H189" s="16"/>
      <c r="I189" s="2">
        <v>10</v>
      </c>
      <c r="J189" s="3">
        <v>0.874</v>
      </c>
      <c r="K189" s="19">
        <f t="shared" ref="K189:K194" si="72">AVERAGE(J188,J189)</f>
        <v>0.87650000000000006</v>
      </c>
      <c r="L189" s="16">
        <f t="shared" ref="L189:L194" si="73">I189-I188</f>
        <v>5</v>
      </c>
      <c r="M189" s="19">
        <f t="shared" ref="M189:M200" si="74">L189*K189</f>
        <v>4.3825000000000003</v>
      </c>
      <c r="N189" s="20"/>
      <c r="O189" s="20"/>
      <c r="P189" s="20"/>
      <c r="Q189" s="22"/>
      <c r="R189" s="21"/>
    </row>
    <row r="190" spans="2:18" x14ac:dyDescent="0.2">
      <c r="B190" s="2">
        <v>11</v>
      </c>
      <c r="C190" s="3">
        <v>0.16900000000000001</v>
      </c>
      <c r="D190" s="3"/>
      <c r="E190" s="19">
        <f t="shared" si="69"/>
        <v>0.52149999999999996</v>
      </c>
      <c r="F190" s="16">
        <f t="shared" si="70"/>
        <v>1</v>
      </c>
      <c r="G190" s="19">
        <f t="shared" si="71"/>
        <v>0.52149999999999996</v>
      </c>
      <c r="H190" s="16"/>
      <c r="I190" s="2">
        <v>11</v>
      </c>
      <c r="J190" s="3">
        <v>0.16900000000000001</v>
      </c>
      <c r="K190" s="19">
        <f t="shared" si="72"/>
        <v>0.52149999999999996</v>
      </c>
      <c r="L190" s="16">
        <f t="shared" si="73"/>
        <v>1</v>
      </c>
      <c r="M190" s="19">
        <f t="shared" si="74"/>
        <v>0.52149999999999996</v>
      </c>
      <c r="N190" s="20"/>
      <c r="O190" s="20"/>
      <c r="P190" s="20"/>
      <c r="Q190" s="22"/>
      <c r="R190" s="21"/>
    </row>
    <row r="191" spans="2:18" x14ac:dyDescent="0.2">
      <c r="B191" s="2">
        <v>13</v>
      </c>
      <c r="C191" s="3">
        <v>-0.32200000000000001</v>
      </c>
      <c r="D191" s="3"/>
      <c r="E191" s="19">
        <f t="shared" si="69"/>
        <v>-7.6499999999999999E-2</v>
      </c>
      <c r="F191" s="16">
        <f t="shared" si="70"/>
        <v>2</v>
      </c>
      <c r="G191" s="19">
        <f t="shared" si="71"/>
        <v>-0.153</v>
      </c>
      <c r="H191" s="16"/>
      <c r="I191" s="2">
        <v>11.5</v>
      </c>
      <c r="J191" s="3">
        <v>0</v>
      </c>
      <c r="K191" s="19">
        <f t="shared" si="72"/>
        <v>8.4500000000000006E-2</v>
      </c>
      <c r="L191" s="16">
        <f t="shared" si="73"/>
        <v>0.5</v>
      </c>
      <c r="M191" s="19">
        <f t="shared" si="74"/>
        <v>4.2250000000000003E-2</v>
      </c>
      <c r="N191" s="20"/>
      <c r="O191" s="20"/>
      <c r="P191" s="20"/>
      <c r="Q191" s="22"/>
      <c r="R191" s="21"/>
    </row>
    <row r="192" spans="2:18" x14ac:dyDescent="0.2">
      <c r="B192" s="2">
        <v>15</v>
      </c>
      <c r="C192" s="3">
        <v>-0.622</v>
      </c>
      <c r="D192" s="3"/>
      <c r="E192" s="19">
        <f t="shared" si="69"/>
        <v>-0.47199999999999998</v>
      </c>
      <c r="F192" s="16">
        <f t="shared" si="70"/>
        <v>2</v>
      </c>
      <c r="G192" s="19">
        <f t="shared" si="71"/>
        <v>-0.94399999999999995</v>
      </c>
      <c r="H192" s="16"/>
      <c r="I192" s="56">
        <f>I191+(J191-J192)*1.5</f>
        <v>14.5</v>
      </c>
      <c r="J192" s="57">
        <v>-2</v>
      </c>
      <c r="K192" s="19">
        <f t="shared" si="72"/>
        <v>-1</v>
      </c>
      <c r="L192" s="16">
        <f t="shared" si="73"/>
        <v>3</v>
      </c>
      <c r="M192" s="19">
        <f t="shared" si="74"/>
        <v>-3</v>
      </c>
      <c r="N192" s="20"/>
      <c r="O192" s="20"/>
      <c r="P192" s="20"/>
      <c r="Q192" s="22"/>
      <c r="R192" s="21"/>
    </row>
    <row r="193" spans="2:18" x14ac:dyDescent="0.2">
      <c r="B193" s="2">
        <v>17</v>
      </c>
      <c r="C193" s="3">
        <v>-0.72599999999999998</v>
      </c>
      <c r="D193" s="3" t="s">
        <v>23</v>
      </c>
      <c r="E193" s="19">
        <f t="shared" si="69"/>
        <v>-0.67399999999999993</v>
      </c>
      <c r="F193" s="16">
        <f t="shared" si="70"/>
        <v>2</v>
      </c>
      <c r="G193" s="19">
        <f t="shared" si="71"/>
        <v>-1.3479999999999999</v>
      </c>
      <c r="H193" s="16"/>
      <c r="I193" s="58">
        <f>I192+2.5</f>
        <v>17</v>
      </c>
      <c r="J193" s="59">
        <f>J192</f>
        <v>-2</v>
      </c>
      <c r="K193" s="19">
        <f t="shared" si="72"/>
        <v>-2</v>
      </c>
      <c r="L193" s="16">
        <f t="shared" si="73"/>
        <v>2.5</v>
      </c>
      <c r="M193" s="19">
        <f t="shared" si="74"/>
        <v>-5</v>
      </c>
      <c r="N193" s="20"/>
      <c r="O193" s="20"/>
      <c r="P193" s="20"/>
      <c r="Q193" s="22"/>
      <c r="R193" s="21"/>
    </row>
    <row r="194" spans="2:18" x14ac:dyDescent="0.2">
      <c r="B194" s="2">
        <v>19</v>
      </c>
      <c r="C194" s="3">
        <v>-0.621</v>
      </c>
      <c r="D194" s="3"/>
      <c r="E194" s="19">
        <f t="shared" si="69"/>
        <v>-0.67349999999999999</v>
      </c>
      <c r="F194" s="16">
        <f t="shared" si="70"/>
        <v>2</v>
      </c>
      <c r="G194" s="19">
        <f t="shared" si="71"/>
        <v>-1.347</v>
      </c>
      <c r="H194" s="16"/>
      <c r="I194" s="56">
        <f>I193+2.5</f>
        <v>19.5</v>
      </c>
      <c r="J194" s="57">
        <f>J192</f>
        <v>-2</v>
      </c>
      <c r="K194" s="19">
        <f t="shared" si="72"/>
        <v>-2</v>
      </c>
      <c r="L194" s="16">
        <f t="shared" si="73"/>
        <v>2.5</v>
      </c>
      <c r="M194" s="19">
        <f t="shared" si="74"/>
        <v>-5</v>
      </c>
      <c r="N194" s="20"/>
      <c r="O194" s="20"/>
      <c r="P194" s="20"/>
      <c r="Q194" s="22"/>
      <c r="R194" s="21"/>
    </row>
    <row r="195" spans="2:18" x14ac:dyDescent="0.2">
      <c r="B195" s="2">
        <v>21</v>
      </c>
      <c r="C195" s="3">
        <v>-0.31</v>
      </c>
      <c r="D195" s="3"/>
      <c r="E195" s="19">
        <f t="shared" si="69"/>
        <v>-0.46550000000000002</v>
      </c>
      <c r="F195" s="16">
        <f t="shared" si="70"/>
        <v>2</v>
      </c>
      <c r="G195" s="19">
        <f t="shared" si="71"/>
        <v>-0.93100000000000005</v>
      </c>
      <c r="H195" s="16"/>
      <c r="I195" s="56">
        <f>I194+(J195-J194)*1.5</f>
        <v>22.574999999999999</v>
      </c>
      <c r="J195" s="60">
        <v>0.05</v>
      </c>
      <c r="K195" s="19">
        <f>AVERAGE(J194,J195)</f>
        <v>-0.97499999999999998</v>
      </c>
      <c r="L195" s="16">
        <f>I195-I194</f>
        <v>3.0749999999999993</v>
      </c>
      <c r="M195" s="19">
        <f t="shared" si="74"/>
        <v>-2.998124999999999</v>
      </c>
      <c r="N195" s="23"/>
      <c r="O195" s="23"/>
      <c r="P195" s="23"/>
      <c r="Q195" s="22"/>
      <c r="R195" s="21"/>
    </row>
    <row r="196" spans="2:18" x14ac:dyDescent="0.2">
      <c r="B196" s="2">
        <v>23</v>
      </c>
      <c r="C196" s="3">
        <v>0.153</v>
      </c>
      <c r="D196" s="3"/>
      <c r="E196" s="19">
        <f t="shared" si="69"/>
        <v>-7.85E-2</v>
      </c>
      <c r="F196" s="16">
        <f t="shared" si="70"/>
        <v>2</v>
      </c>
      <c r="G196" s="19">
        <f t="shared" si="71"/>
        <v>-0.157</v>
      </c>
      <c r="H196" s="16"/>
      <c r="I196" s="2">
        <v>23</v>
      </c>
      <c r="J196" s="3">
        <v>0.153</v>
      </c>
      <c r="K196" s="19">
        <f t="shared" ref="K196:K200" si="75">AVERAGE(J195,J196)</f>
        <v>0.10150000000000001</v>
      </c>
      <c r="L196" s="16">
        <f t="shared" ref="L196:L200" si="76">I196-I195</f>
        <v>0.42500000000000071</v>
      </c>
      <c r="M196" s="19">
        <f t="shared" si="74"/>
        <v>4.3137500000000072E-2</v>
      </c>
      <c r="N196" s="20"/>
      <c r="O196" s="20"/>
      <c r="P196" s="20"/>
      <c r="Q196" s="22"/>
      <c r="R196" s="21"/>
    </row>
    <row r="197" spans="2:18" x14ac:dyDescent="0.2">
      <c r="B197" s="2">
        <v>24</v>
      </c>
      <c r="C197" s="3">
        <v>1.8740000000000001</v>
      </c>
      <c r="D197" s="3" t="s">
        <v>24</v>
      </c>
      <c r="E197" s="19">
        <f t="shared" si="69"/>
        <v>1.0135000000000001</v>
      </c>
      <c r="F197" s="16">
        <f t="shared" si="70"/>
        <v>1</v>
      </c>
      <c r="G197" s="19">
        <f t="shared" si="71"/>
        <v>1.0135000000000001</v>
      </c>
      <c r="H197" s="1"/>
      <c r="I197" s="2">
        <v>24</v>
      </c>
      <c r="J197" s="3">
        <v>1.8740000000000001</v>
      </c>
      <c r="K197" s="19">
        <f t="shared" si="75"/>
        <v>1.0135000000000001</v>
      </c>
      <c r="L197" s="16">
        <f t="shared" si="76"/>
        <v>1</v>
      </c>
      <c r="M197" s="19">
        <f t="shared" si="74"/>
        <v>1.0135000000000001</v>
      </c>
      <c r="N197" s="23"/>
      <c r="O197" s="23"/>
      <c r="P197" s="23"/>
      <c r="Q197" s="22"/>
      <c r="R197" s="21"/>
    </row>
    <row r="198" spans="2:18" x14ac:dyDescent="0.2">
      <c r="B198" s="2">
        <v>25</v>
      </c>
      <c r="C198" s="3">
        <v>1.865</v>
      </c>
      <c r="D198" s="3"/>
      <c r="E198" s="19">
        <f t="shared" si="69"/>
        <v>1.8694999999999999</v>
      </c>
      <c r="F198" s="16">
        <f t="shared" si="70"/>
        <v>1</v>
      </c>
      <c r="G198" s="19">
        <f t="shared" si="71"/>
        <v>1.8694999999999999</v>
      </c>
      <c r="H198" s="1"/>
      <c r="I198" s="2">
        <v>25</v>
      </c>
      <c r="J198" s="3">
        <v>1.865</v>
      </c>
      <c r="K198" s="19">
        <f t="shared" si="75"/>
        <v>1.8694999999999999</v>
      </c>
      <c r="L198" s="16">
        <f t="shared" si="76"/>
        <v>1</v>
      </c>
      <c r="M198" s="19">
        <f t="shared" si="74"/>
        <v>1.8694999999999999</v>
      </c>
      <c r="N198" s="23"/>
      <c r="O198" s="23"/>
      <c r="P198" s="23"/>
      <c r="Q198" s="22"/>
      <c r="R198" s="21"/>
    </row>
    <row r="199" spans="2:18" x14ac:dyDescent="0.2">
      <c r="B199" s="2">
        <v>26</v>
      </c>
      <c r="C199" s="3">
        <v>0.47399999999999998</v>
      </c>
      <c r="D199" s="3"/>
      <c r="E199" s="19">
        <f t="shared" si="69"/>
        <v>1.1695</v>
      </c>
      <c r="F199" s="16">
        <f t="shared" si="70"/>
        <v>1</v>
      </c>
      <c r="G199" s="19">
        <f t="shared" si="71"/>
        <v>1.1695</v>
      </c>
      <c r="H199" s="1"/>
      <c r="I199" s="2">
        <v>26</v>
      </c>
      <c r="J199" s="3">
        <v>0.47399999999999998</v>
      </c>
      <c r="K199" s="19">
        <f t="shared" si="75"/>
        <v>1.1695</v>
      </c>
      <c r="L199" s="16">
        <f t="shared" si="76"/>
        <v>1</v>
      </c>
      <c r="M199" s="19">
        <f t="shared" si="74"/>
        <v>1.1695</v>
      </c>
      <c r="N199" s="20"/>
      <c r="O199" s="20"/>
      <c r="P199" s="20"/>
      <c r="R199" s="21"/>
    </row>
    <row r="200" spans="2:18" x14ac:dyDescent="0.2">
      <c r="B200" s="2">
        <v>28</v>
      </c>
      <c r="C200" s="3">
        <v>-0.34599999999999997</v>
      </c>
      <c r="D200" s="3" t="s">
        <v>35</v>
      </c>
      <c r="E200" s="19">
        <f t="shared" si="69"/>
        <v>6.4000000000000001E-2</v>
      </c>
      <c r="F200" s="16">
        <f t="shared" si="70"/>
        <v>2</v>
      </c>
      <c r="G200" s="19">
        <f t="shared" si="71"/>
        <v>0.128</v>
      </c>
      <c r="H200" s="1"/>
      <c r="I200" s="2">
        <v>28</v>
      </c>
      <c r="J200" s="3">
        <v>-0.34599999999999997</v>
      </c>
      <c r="K200" s="19">
        <f t="shared" si="75"/>
        <v>6.4000000000000001E-2</v>
      </c>
      <c r="L200" s="16">
        <f t="shared" si="76"/>
        <v>2</v>
      </c>
      <c r="M200" s="19">
        <f t="shared" si="74"/>
        <v>0.128</v>
      </c>
      <c r="N200" s="20"/>
      <c r="O200" s="20"/>
      <c r="P200" s="20"/>
      <c r="R200" s="21"/>
    </row>
    <row r="201" spans="2:18" x14ac:dyDescent="0.2">
      <c r="B201" s="2"/>
      <c r="C201" s="3"/>
      <c r="D201" s="3"/>
      <c r="E201" s="19"/>
      <c r="F201" s="16"/>
      <c r="G201" s="19"/>
      <c r="H201" s="1"/>
      <c r="I201" s="17"/>
      <c r="J201" s="17"/>
      <c r="K201" s="19"/>
      <c r="L201" s="16"/>
      <c r="M201" s="19"/>
      <c r="N201" s="20"/>
      <c r="O201" s="20"/>
      <c r="P201" s="20"/>
      <c r="R201" s="21"/>
    </row>
    <row r="202" spans="2:18" x14ac:dyDescent="0.2">
      <c r="B202" s="17"/>
      <c r="C202" s="41"/>
      <c r="D202" s="41"/>
      <c r="E202" s="19"/>
      <c r="F202" s="16"/>
      <c r="G202" s="19"/>
      <c r="I202" s="17"/>
      <c r="J202" s="17"/>
      <c r="K202" s="19"/>
      <c r="L202" s="16"/>
      <c r="M202" s="19"/>
      <c r="N202" s="20"/>
      <c r="O202" s="20"/>
      <c r="P202" s="20"/>
      <c r="R202" s="21"/>
    </row>
    <row r="203" spans="2:18" x14ac:dyDescent="0.2">
      <c r="B203" s="17"/>
      <c r="C203" s="41"/>
      <c r="D203" s="41"/>
      <c r="E203" s="19"/>
      <c r="F203" s="16"/>
      <c r="G203" s="19"/>
      <c r="I203" s="17"/>
      <c r="J203" s="17"/>
      <c r="K203" s="19"/>
      <c r="L203" s="16"/>
      <c r="M203" s="19"/>
      <c r="O203" s="23"/>
      <c r="P203" s="23"/>
    </row>
    <row r="204" spans="2:18" x14ac:dyDescent="0.2">
      <c r="B204" s="17"/>
      <c r="C204" s="41"/>
      <c r="D204" s="41"/>
      <c r="E204" s="19"/>
      <c r="F204" s="16"/>
      <c r="G204" s="19"/>
      <c r="I204" s="17"/>
      <c r="J204" s="17"/>
      <c r="K204" s="19"/>
      <c r="L204" s="16"/>
      <c r="M204" s="19"/>
      <c r="O204" s="14"/>
      <c r="P204" s="14"/>
    </row>
    <row r="205" spans="2:18" x14ac:dyDescent="0.2">
      <c r="B205" s="17"/>
      <c r="C205" s="41"/>
      <c r="D205" s="41"/>
      <c r="E205" s="19"/>
      <c r="F205" s="16"/>
      <c r="G205" s="19"/>
      <c r="I205" s="17"/>
      <c r="J205" s="17"/>
      <c r="K205" s="19"/>
      <c r="L205" s="16"/>
      <c r="M205" s="19"/>
      <c r="O205" s="14"/>
      <c r="P205" s="14"/>
    </row>
    <row r="206" spans="2:18" x14ac:dyDescent="0.2">
      <c r="B206" s="17"/>
      <c r="C206" s="41"/>
      <c r="D206" s="41"/>
      <c r="E206" s="19"/>
      <c r="F206" s="16"/>
      <c r="G206" s="19"/>
      <c r="H206" s="19"/>
      <c r="I206" s="17"/>
      <c r="J206" s="17"/>
      <c r="K206" s="19"/>
      <c r="L206" s="16"/>
      <c r="M206" s="19"/>
      <c r="N206" s="14"/>
      <c r="O206" s="14"/>
      <c r="P206" s="14"/>
    </row>
    <row r="207" spans="2:18" x14ac:dyDescent="0.2">
      <c r="B207" s="17"/>
      <c r="C207" s="41"/>
      <c r="D207" s="41"/>
      <c r="E207" s="19"/>
      <c r="F207" s="16"/>
      <c r="G207" s="19"/>
      <c r="H207" s="19"/>
      <c r="I207" s="17"/>
      <c r="J207" s="17"/>
      <c r="K207" s="19"/>
      <c r="L207" s="16">
        <f>SUM(L188:L206)</f>
        <v>28</v>
      </c>
      <c r="M207" s="19">
        <f>SUM(M189:M206)</f>
        <v>-6.8282374999999975</v>
      </c>
      <c r="N207" s="14"/>
      <c r="O207" s="14"/>
      <c r="P207" s="14"/>
    </row>
    <row r="208" spans="2:18" x14ac:dyDescent="0.2">
      <c r="B208" s="17"/>
      <c r="C208" s="41"/>
      <c r="D208" s="41"/>
      <c r="E208" s="19"/>
      <c r="F208" s="16"/>
      <c r="G208" s="19"/>
      <c r="H208" s="19"/>
      <c r="I208" s="17"/>
      <c r="J208" s="17"/>
      <c r="K208" s="19"/>
      <c r="L208" s="16"/>
      <c r="M208" s="19"/>
      <c r="N208" s="14"/>
      <c r="O208" s="14"/>
      <c r="P208" s="14"/>
    </row>
    <row r="209" spans="2:18" ht="15" x14ac:dyDescent="0.2">
      <c r="B209" s="13"/>
      <c r="C209" s="29"/>
      <c r="D209" s="29"/>
      <c r="E209" s="13"/>
      <c r="F209" s="25">
        <f>SUM(F188:F208)</f>
        <v>28</v>
      </c>
      <c r="G209" s="26">
        <f>SUM(G188:G208)</f>
        <v>8.6144999999999978</v>
      </c>
      <c r="H209" s="19"/>
      <c r="I209" s="19"/>
      <c r="J209" s="13"/>
      <c r="K209" s="13"/>
      <c r="L209" s="28"/>
      <c r="M209" s="29"/>
      <c r="N209" s="14"/>
      <c r="O209" s="14"/>
      <c r="P209" s="14"/>
    </row>
    <row r="210" spans="2:18" ht="15" x14ac:dyDescent="0.2">
      <c r="B210" s="13"/>
      <c r="C210" s="29"/>
      <c r="D210" s="29"/>
      <c r="E210" s="13"/>
      <c r="F210" s="16"/>
      <c r="G210" s="19"/>
      <c r="H210" s="141" t="s">
        <v>10</v>
      </c>
      <c r="I210" s="141"/>
      <c r="J210" s="19">
        <f>G209</f>
        <v>8.6144999999999978</v>
      </c>
      <c r="K210" s="19" t="s">
        <v>11</v>
      </c>
      <c r="L210" s="16">
        <f>M207</f>
        <v>-6.8282374999999975</v>
      </c>
      <c r="M210" s="19">
        <f>J210-L210</f>
        <v>15.442737499999996</v>
      </c>
      <c r="N210" s="23"/>
      <c r="O210" s="14"/>
      <c r="P210" s="14"/>
    </row>
    <row r="211" spans="2:18" ht="15" x14ac:dyDescent="0.2">
      <c r="B211" s="1" t="s">
        <v>7</v>
      </c>
      <c r="C211" s="1"/>
      <c r="D211" s="135">
        <v>0.7</v>
      </c>
      <c r="E211" s="135"/>
      <c r="J211" s="13"/>
      <c r="K211" s="13"/>
      <c r="L211" s="13"/>
      <c r="M211" s="13"/>
      <c r="N211" s="14"/>
      <c r="O211" s="14"/>
      <c r="P211" s="14"/>
    </row>
    <row r="212" spans="2:18" x14ac:dyDescent="0.2">
      <c r="B212" s="136" t="s">
        <v>8</v>
      </c>
      <c r="C212" s="136"/>
      <c r="D212" s="136"/>
      <c r="E212" s="136"/>
      <c r="F212" s="136"/>
      <c r="G212" s="136"/>
      <c r="H212" s="5" t="s">
        <v>5</v>
      </c>
      <c r="I212" s="136" t="s">
        <v>9</v>
      </c>
      <c r="J212" s="136"/>
      <c r="K212" s="136"/>
      <c r="L212" s="136"/>
      <c r="M212" s="136"/>
      <c r="N212" s="15"/>
      <c r="O212" s="15"/>
      <c r="P212" s="20">
        <f>I224-I222</f>
        <v>5.23</v>
      </c>
    </row>
    <row r="213" spans="2:18" x14ac:dyDescent="0.2">
      <c r="B213" s="2">
        <v>0</v>
      </c>
      <c r="C213" s="3">
        <v>0.627</v>
      </c>
      <c r="D213" s="41" t="s">
        <v>25</v>
      </c>
      <c r="E213" s="16"/>
      <c r="F213" s="16"/>
      <c r="G213" s="16"/>
      <c r="H213" s="16"/>
      <c r="I213" s="17"/>
      <c r="J213" s="18"/>
      <c r="K213" s="19"/>
      <c r="L213" s="16"/>
      <c r="M213" s="19"/>
      <c r="N213" s="20"/>
      <c r="O213" s="20"/>
      <c r="P213" s="20"/>
      <c r="R213" s="21"/>
    </row>
    <row r="214" spans="2:18" x14ac:dyDescent="0.2">
      <c r="B214" s="2">
        <v>5</v>
      </c>
      <c r="C214" s="3">
        <v>0.621</v>
      </c>
      <c r="D214" s="3"/>
      <c r="E214" s="19">
        <f>(C213+C214)/2</f>
        <v>0.624</v>
      </c>
      <c r="F214" s="16">
        <f>B214-B213</f>
        <v>5</v>
      </c>
      <c r="G214" s="19">
        <f>E214*F214</f>
        <v>3.12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">
      <c r="B215" s="2">
        <v>10</v>
      </c>
      <c r="C215" s="3">
        <v>0.60799999999999998</v>
      </c>
      <c r="D215" s="3" t="s">
        <v>22</v>
      </c>
      <c r="E215" s="19">
        <f t="shared" ref="E215:E226" si="77">(C214+C215)/2</f>
        <v>0.61450000000000005</v>
      </c>
      <c r="F215" s="16">
        <f t="shared" ref="F215:F226" si="78">B215-B214</f>
        <v>5</v>
      </c>
      <c r="G215" s="19">
        <f t="shared" ref="G215:G226" si="79">E215*F215</f>
        <v>3.0725000000000002</v>
      </c>
      <c r="H215" s="16"/>
      <c r="I215" s="2"/>
      <c r="J215" s="2"/>
      <c r="K215" s="19"/>
      <c r="L215" s="16"/>
      <c r="M215" s="19"/>
      <c r="N215" s="20"/>
      <c r="O215" s="20"/>
      <c r="P215" s="20"/>
      <c r="Q215" s="22"/>
      <c r="R215" s="21"/>
    </row>
    <row r="216" spans="2:18" x14ac:dyDescent="0.2">
      <c r="B216" s="2">
        <v>11</v>
      </c>
      <c r="C216" s="3">
        <v>-0.18</v>
      </c>
      <c r="D216" s="3"/>
      <c r="E216" s="19">
        <f t="shared" si="77"/>
        <v>0.214</v>
      </c>
      <c r="F216" s="16">
        <f t="shared" si="78"/>
        <v>1</v>
      </c>
      <c r="G216" s="19">
        <f t="shared" si="79"/>
        <v>0.214</v>
      </c>
      <c r="H216" s="16"/>
      <c r="I216" s="2"/>
      <c r="J216" s="2"/>
      <c r="K216" s="19"/>
      <c r="L216" s="16"/>
      <c r="M216" s="19"/>
      <c r="N216" s="20"/>
      <c r="O216" s="20"/>
      <c r="P216" s="20"/>
      <c r="Q216" s="22"/>
      <c r="R216" s="21"/>
    </row>
    <row r="217" spans="2:18" x14ac:dyDescent="0.2">
      <c r="B217" s="2">
        <v>13</v>
      </c>
      <c r="C217" s="3">
        <v>-0.56799999999999995</v>
      </c>
      <c r="D217" s="3"/>
      <c r="E217" s="19">
        <f t="shared" si="77"/>
        <v>-0.374</v>
      </c>
      <c r="F217" s="16">
        <f t="shared" si="78"/>
        <v>2</v>
      </c>
      <c r="G217" s="19">
        <f t="shared" si="79"/>
        <v>-0.748</v>
      </c>
      <c r="H217" s="16"/>
      <c r="I217" s="2"/>
      <c r="J217" s="2"/>
      <c r="K217" s="19"/>
      <c r="L217" s="16"/>
      <c r="M217" s="19"/>
      <c r="N217" s="20"/>
      <c r="O217" s="20"/>
      <c r="P217" s="20"/>
      <c r="Q217" s="22"/>
      <c r="R217" s="21"/>
    </row>
    <row r="218" spans="2:18" x14ac:dyDescent="0.2">
      <c r="B218" s="2">
        <v>15</v>
      </c>
      <c r="C218" s="3">
        <v>-0.77100000000000002</v>
      </c>
      <c r="D218" s="3"/>
      <c r="E218" s="19">
        <f t="shared" si="77"/>
        <v>-0.66949999999999998</v>
      </c>
      <c r="F218" s="16">
        <f t="shared" si="78"/>
        <v>2</v>
      </c>
      <c r="G218" s="19">
        <f t="shared" si="79"/>
        <v>-1.339</v>
      </c>
      <c r="H218" s="16"/>
      <c r="I218" s="2"/>
      <c r="J218" s="2"/>
      <c r="K218" s="19"/>
      <c r="L218" s="16"/>
      <c r="M218" s="19"/>
      <c r="N218" s="20"/>
      <c r="O218" s="20"/>
      <c r="P218" s="20"/>
      <c r="Q218" s="22"/>
      <c r="R218" s="21"/>
    </row>
    <row r="219" spans="2:18" x14ac:dyDescent="0.2">
      <c r="B219" s="2">
        <v>17</v>
      </c>
      <c r="C219" s="3">
        <v>-0.873</v>
      </c>
      <c r="D219" s="3" t="s">
        <v>23</v>
      </c>
      <c r="E219" s="19">
        <f t="shared" si="77"/>
        <v>-0.82200000000000006</v>
      </c>
      <c r="F219" s="16">
        <f t="shared" si="78"/>
        <v>2</v>
      </c>
      <c r="G219" s="19">
        <f t="shared" si="79"/>
        <v>-1.6440000000000001</v>
      </c>
      <c r="H219" s="16"/>
      <c r="I219" s="2">
        <v>0</v>
      </c>
      <c r="J219" s="3">
        <v>0.627</v>
      </c>
      <c r="K219" s="19"/>
      <c r="L219" s="16"/>
      <c r="M219" s="19"/>
      <c r="N219" s="20"/>
      <c r="O219" s="20"/>
      <c r="P219" s="20"/>
      <c r="Q219" s="22"/>
      <c r="R219" s="21"/>
    </row>
    <row r="220" spans="2:18" x14ac:dyDescent="0.2">
      <c r="B220" s="2">
        <v>19</v>
      </c>
      <c r="C220" s="3">
        <v>-0.76800000000000002</v>
      </c>
      <c r="D220" s="3"/>
      <c r="E220" s="19">
        <f t="shared" si="77"/>
        <v>-0.82050000000000001</v>
      </c>
      <c r="F220" s="16">
        <f t="shared" si="78"/>
        <v>2</v>
      </c>
      <c r="G220" s="19">
        <f t="shared" si="79"/>
        <v>-1.641</v>
      </c>
      <c r="H220" s="16"/>
      <c r="I220" s="2">
        <v>5</v>
      </c>
      <c r="J220" s="3">
        <v>0.621</v>
      </c>
      <c r="K220" s="19">
        <f t="shared" ref="K220" si="80">AVERAGE(J219,J220)</f>
        <v>0.624</v>
      </c>
      <c r="L220" s="16">
        <f t="shared" ref="L220" si="81">I220-I219</f>
        <v>5</v>
      </c>
      <c r="M220" s="19">
        <f t="shared" ref="M220:M228" si="82">L220*K220</f>
        <v>3.12</v>
      </c>
      <c r="N220" s="20"/>
      <c r="O220" s="20"/>
      <c r="P220" s="20"/>
      <c r="Q220" s="22"/>
      <c r="R220" s="21"/>
    </row>
    <row r="221" spans="2:18" x14ac:dyDescent="0.2">
      <c r="B221" s="2">
        <v>21</v>
      </c>
      <c r="C221" s="3">
        <v>-0.56200000000000006</v>
      </c>
      <c r="D221" s="3"/>
      <c r="E221" s="19">
        <f t="shared" si="77"/>
        <v>-0.66500000000000004</v>
      </c>
      <c r="F221" s="16">
        <f t="shared" si="78"/>
        <v>2</v>
      </c>
      <c r="G221" s="19">
        <f t="shared" si="79"/>
        <v>-1.33</v>
      </c>
      <c r="H221" s="16"/>
      <c r="I221" s="2">
        <v>10</v>
      </c>
      <c r="J221" s="3">
        <v>0.60799999999999998</v>
      </c>
      <c r="K221" s="19">
        <f>AVERAGE(J220,J221)</f>
        <v>0.61450000000000005</v>
      </c>
      <c r="L221" s="16">
        <f>I221-I220</f>
        <v>5</v>
      </c>
      <c r="M221" s="19">
        <f t="shared" si="82"/>
        <v>3.0725000000000002</v>
      </c>
      <c r="N221" s="23"/>
      <c r="O221" s="23"/>
      <c r="P221" s="23"/>
      <c r="Q221" s="22"/>
      <c r="R221" s="21"/>
    </row>
    <row r="222" spans="2:18" x14ac:dyDescent="0.2">
      <c r="B222" s="2">
        <v>23</v>
      </c>
      <c r="C222" s="3">
        <v>0.23200000000000001</v>
      </c>
      <c r="D222" s="3"/>
      <c r="E222" s="19">
        <f t="shared" si="77"/>
        <v>-0.16500000000000004</v>
      </c>
      <c r="F222" s="16">
        <f t="shared" si="78"/>
        <v>2</v>
      </c>
      <c r="G222" s="19">
        <f t="shared" si="79"/>
        <v>-0.33000000000000007</v>
      </c>
      <c r="H222" s="16"/>
      <c r="I222" s="2">
        <v>11</v>
      </c>
      <c r="J222" s="3">
        <v>-0.18</v>
      </c>
      <c r="K222" s="19">
        <f t="shared" ref="K222:K228" si="83">AVERAGE(J221,J222)</f>
        <v>0.214</v>
      </c>
      <c r="L222" s="16">
        <f t="shared" ref="L222:L228" si="84">I222-I221</f>
        <v>1</v>
      </c>
      <c r="M222" s="19">
        <f t="shared" si="82"/>
        <v>0.214</v>
      </c>
      <c r="N222" s="20"/>
      <c r="O222" s="20"/>
      <c r="P222" s="20"/>
      <c r="Q222" s="22"/>
      <c r="R222" s="21"/>
    </row>
    <row r="223" spans="2:18" x14ac:dyDescent="0.2">
      <c r="B223" s="2">
        <v>24</v>
      </c>
      <c r="C223" s="3">
        <v>1.62</v>
      </c>
      <c r="D223" s="3" t="s">
        <v>24</v>
      </c>
      <c r="E223" s="19">
        <f t="shared" si="77"/>
        <v>0.92600000000000005</v>
      </c>
      <c r="F223" s="16">
        <f t="shared" si="78"/>
        <v>1</v>
      </c>
      <c r="G223" s="19">
        <f t="shared" si="79"/>
        <v>0.92600000000000005</v>
      </c>
      <c r="H223" s="1"/>
      <c r="I223" s="56">
        <f>I222+(J222-J223)*1.5</f>
        <v>13.73</v>
      </c>
      <c r="J223" s="57">
        <v>-2</v>
      </c>
      <c r="K223" s="19">
        <f t="shared" si="83"/>
        <v>-1.0900000000000001</v>
      </c>
      <c r="L223" s="16">
        <f t="shared" si="84"/>
        <v>2.7300000000000004</v>
      </c>
      <c r="M223" s="19">
        <f t="shared" si="82"/>
        <v>-2.9757000000000007</v>
      </c>
      <c r="N223" s="23"/>
      <c r="O223" s="23"/>
      <c r="P223" s="23"/>
      <c r="Q223" s="22"/>
      <c r="R223" s="21"/>
    </row>
    <row r="224" spans="2:18" x14ac:dyDescent="0.2">
      <c r="B224" s="2">
        <v>25</v>
      </c>
      <c r="C224" s="3">
        <v>1.611</v>
      </c>
      <c r="D224" s="3"/>
      <c r="E224" s="19">
        <f t="shared" si="77"/>
        <v>1.6154999999999999</v>
      </c>
      <c r="F224" s="16">
        <f t="shared" si="78"/>
        <v>1</v>
      </c>
      <c r="G224" s="19">
        <f t="shared" si="79"/>
        <v>1.6154999999999999</v>
      </c>
      <c r="H224" s="1"/>
      <c r="I224" s="58">
        <f>I223+2.5</f>
        <v>16.23</v>
      </c>
      <c r="J224" s="59">
        <f>J223</f>
        <v>-2</v>
      </c>
      <c r="K224" s="19">
        <f t="shared" si="83"/>
        <v>-2</v>
      </c>
      <c r="L224" s="16">
        <f t="shared" si="84"/>
        <v>2.5</v>
      </c>
      <c r="M224" s="19">
        <f t="shared" si="82"/>
        <v>-5</v>
      </c>
      <c r="N224" s="23"/>
      <c r="O224" s="23"/>
      <c r="P224" s="23"/>
      <c r="Q224" s="22"/>
      <c r="R224" s="21"/>
    </row>
    <row r="225" spans="2:18" x14ac:dyDescent="0.2">
      <c r="B225" s="2">
        <v>26</v>
      </c>
      <c r="C225" s="3">
        <v>0.60740000000000005</v>
      </c>
      <c r="D225" s="3"/>
      <c r="E225" s="19">
        <f t="shared" si="77"/>
        <v>1.1092</v>
      </c>
      <c r="F225" s="16">
        <f t="shared" si="78"/>
        <v>1</v>
      </c>
      <c r="G225" s="19">
        <f t="shared" si="79"/>
        <v>1.1092</v>
      </c>
      <c r="H225" s="1"/>
      <c r="I225" s="56">
        <f>I224+2.5</f>
        <v>18.73</v>
      </c>
      <c r="J225" s="57">
        <f>J223</f>
        <v>-2</v>
      </c>
      <c r="K225" s="19">
        <f t="shared" si="83"/>
        <v>-2</v>
      </c>
      <c r="L225" s="16">
        <f t="shared" si="84"/>
        <v>2.5</v>
      </c>
      <c r="M225" s="19">
        <f t="shared" si="82"/>
        <v>-5</v>
      </c>
      <c r="N225" s="20"/>
      <c r="O225" s="20"/>
      <c r="P225" s="20"/>
      <c r="R225" s="21"/>
    </row>
    <row r="226" spans="2:18" x14ac:dyDescent="0.2">
      <c r="B226" s="2">
        <v>28</v>
      </c>
      <c r="C226" s="3">
        <v>-7.0999999999999994E-2</v>
      </c>
      <c r="D226" s="3" t="s">
        <v>35</v>
      </c>
      <c r="E226" s="19">
        <f t="shared" si="77"/>
        <v>0.26820000000000005</v>
      </c>
      <c r="F226" s="16">
        <f t="shared" si="78"/>
        <v>2</v>
      </c>
      <c r="G226" s="19">
        <f t="shared" si="79"/>
        <v>0.5364000000000001</v>
      </c>
      <c r="H226" s="1"/>
      <c r="I226" s="56">
        <f>I225+(J226-J225)*1.5</f>
        <v>20.755000000000003</v>
      </c>
      <c r="J226" s="60">
        <v>-0.65</v>
      </c>
      <c r="K226" s="19">
        <f t="shared" si="83"/>
        <v>-1.325</v>
      </c>
      <c r="L226" s="16">
        <f t="shared" si="84"/>
        <v>2.0250000000000021</v>
      </c>
      <c r="M226" s="19">
        <f t="shared" si="82"/>
        <v>-2.6831250000000026</v>
      </c>
      <c r="N226" s="20"/>
      <c r="O226" s="20"/>
      <c r="P226" s="20"/>
      <c r="R226" s="21"/>
    </row>
    <row r="227" spans="2:18" x14ac:dyDescent="0.2">
      <c r="B227" s="2"/>
      <c r="C227" s="3"/>
      <c r="D227" s="3"/>
      <c r="E227" s="19"/>
      <c r="F227" s="16"/>
      <c r="G227" s="19"/>
      <c r="H227" s="1"/>
      <c r="I227" s="2">
        <v>21</v>
      </c>
      <c r="J227" s="3">
        <v>-0.56200000000000006</v>
      </c>
      <c r="K227" s="19">
        <f t="shared" si="83"/>
        <v>-0.60600000000000009</v>
      </c>
      <c r="L227" s="16">
        <f t="shared" si="84"/>
        <v>0.24499999999999744</v>
      </c>
      <c r="M227" s="19">
        <f t="shared" si="82"/>
        <v>-0.14846999999999846</v>
      </c>
      <c r="N227" s="20"/>
      <c r="O227" s="20"/>
      <c r="P227" s="20"/>
      <c r="R227" s="21"/>
    </row>
    <row r="228" spans="2:18" x14ac:dyDescent="0.2">
      <c r="B228" s="17"/>
      <c r="C228" s="41"/>
      <c r="D228" s="41"/>
      <c r="E228" s="19"/>
      <c r="F228" s="16"/>
      <c r="G228" s="19"/>
      <c r="I228" s="2">
        <v>23</v>
      </c>
      <c r="J228" s="3">
        <v>0.23200000000000001</v>
      </c>
      <c r="K228" s="19">
        <f t="shared" si="83"/>
        <v>-0.16500000000000004</v>
      </c>
      <c r="L228" s="16">
        <f t="shared" si="84"/>
        <v>2</v>
      </c>
      <c r="M228" s="19">
        <f t="shared" si="82"/>
        <v>-0.33000000000000007</v>
      </c>
      <c r="N228" s="20"/>
      <c r="O228" s="20"/>
      <c r="P228" s="20"/>
      <c r="R228" s="21"/>
    </row>
    <row r="229" spans="2:18" x14ac:dyDescent="0.2">
      <c r="B229" s="17"/>
      <c r="C229" s="41"/>
      <c r="D229" s="41"/>
      <c r="E229" s="19"/>
      <c r="F229" s="16"/>
      <c r="G229" s="19"/>
      <c r="I229" s="2">
        <v>24</v>
      </c>
      <c r="J229" s="3">
        <v>1.62</v>
      </c>
      <c r="K229" s="48">
        <f t="shared" ref="K229:K232" si="85">AVERAGE(J228,J229)</f>
        <v>0.92600000000000005</v>
      </c>
      <c r="L229" s="49">
        <f t="shared" ref="L229:L232" si="86">I229-I228</f>
        <v>1</v>
      </c>
      <c r="M229" s="48">
        <f t="shared" ref="M229:M232" si="87">L229*K229</f>
        <v>0.92600000000000005</v>
      </c>
      <c r="O229" s="23"/>
      <c r="P229" s="23"/>
    </row>
    <row r="230" spans="2:18" x14ac:dyDescent="0.2">
      <c r="B230" s="17"/>
      <c r="C230" s="41"/>
      <c r="D230" s="41"/>
      <c r="E230" s="19"/>
      <c r="F230" s="16"/>
      <c r="G230" s="19"/>
      <c r="I230" s="2">
        <v>25</v>
      </c>
      <c r="J230" s="3">
        <v>1.611</v>
      </c>
      <c r="K230" s="48">
        <f t="shared" si="85"/>
        <v>1.6154999999999999</v>
      </c>
      <c r="L230" s="49">
        <f t="shared" si="86"/>
        <v>1</v>
      </c>
      <c r="M230" s="48">
        <f t="shared" si="87"/>
        <v>1.6154999999999999</v>
      </c>
      <c r="O230" s="14"/>
      <c r="P230" s="14"/>
    </row>
    <row r="231" spans="2:18" x14ac:dyDescent="0.2">
      <c r="B231" s="17"/>
      <c r="C231" s="41"/>
      <c r="D231" s="41"/>
      <c r="E231" s="19"/>
      <c r="F231" s="16"/>
      <c r="G231" s="19"/>
      <c r="I231" s="2">
        <v>26</v>
      </c>
      <c r="J231" s="3">
        <v>0.60740000000000005</v>
      </c>
      <c r="K231" s="48">
        <f t="shared" si="85"/>
        <v>1.1092</v>
      </c>
      <c r="L231" s="49">
        <f t="shared" si="86"/>
        <v>1</v>
      </c>
      <c r="M231" s="48">
        <f t="shared" si="87"/>
        <v>1.1092</v>
      </c>
      <c r="O231" s="14"/>
      <c r="P231" s="14"/>
    </row>
    <row r="232" spans="2:18" x14ac:dyDescent="0.2">
      <c r="B232" s="17"/>
      <c r="C232" s="41"/>
      <c r="D232" s="41"/>
      <c r="E232" s="19"/>
      <c r="F232" s="16"/>
      <c r="G232" s="19"/>
      <c r="H232" s="19"/>
      <c r="I232" s="2">
        <v>28</v>
      </c>
      <c r="J232" s="3">
        <v>-7.0999999999999994E-2</v>
      </c>
      <c r="K232" s="48">
        <f t="shared" si="85"/>
        <v>0.26820000000000005</v>
      </c>
      <c r="L232" s="49">
        <f t="shared" si="86"/>
        <v>2</v>
      </c>
      <c r="M232" s="48">
        <f t="shared" si="87"/>
        <v>0.5364000000000001</v>
      </c>
      <c r="N232" s="14"/>
      <c r="O232" s="14"/>
      <c r="P232" s="14"/>
    </row>
    <row r="233" spans="2:18" x14ac:dyDescent="0.2">
      <c r="B233" s="17"/>
      <c r="C233" s="41"/>
      <c r="D233" s="41"/>
      <c r="E233" s="19"/>
      <c r="F233" s="16"/>
      <c r="G233" s="19"/>
      <c r="H233" s="19"/>
      <c r="I233" s="17"/>
      <c r="J233" s="17"/>
      <c r="K233" s="19"/>
      <c r="L233" s="16">
        <f>SUM(L214:L232)</f>
        <v>28</v>
      </c>
      <c r="M233" s="19">
        <f>SUM(M215:M232)</f>
        <v>-5.5436949999999996</v>
      </c>
      <c r="N233" s="14"/>
      <c r="O233" s="14"/>
      <c r="P233" s="14"/>
    </row>
    <row r="234" spans="2:18" x14ac:dyDescent="0.2">
      <c r="B234" s="17"/>
      <c r="C234" s="41"/>
      <c r="D234" s="41"/>
      <c r="E234" s="19"/>
      <c r="F234" s="16"/>
      <c r="G234" s="19"/>
      <c r="H234" s="19"/>
      <c r="I234" s="17"/>
      <c r="J234" s="17"/>
      <c r="K234" s="19"/>
      <c r="L234" s="16"/>
      <c r="M234" s="19"/>
      <c r="N234" s="14"/>
      <c r="O234" s="14"/>
      <c r="P234" s="14"/>
    </row>
    <row r="235" spans="2:18" ht="15" x14ac:dyDescent="0.2">
      <c r="B235" s="13"/>
      <c r="C235" s="29"/>
      <c r="D235" s="29"/>
      <c r="E235" s="13"/>
      <c r="F235" s="25">
        <f>SUM(F214:F234)</f>
        <v>28</v>
      </c>
      <c r="G235" s="26">
        <f>SUM(G214:G234)</f>
        <v>3.5616000000000012</v>
      </c>
      <c r="H235" s="19"/>
      <c r="I235" s="19"/>
      <c r="J235" s="13"/>
      <c r="K235" s="13"/>
      <c r="L235" s="28"/>
      <c r="M235" s="29"/>
      <c r="N235" s="14"/>
      <c r="O235" s="14"/>
      <c r="P235" s="14"/>
    </row>
    <row r="236" spans="2:18" ht="15" x14ac:dyDescent="0.2">
      <c r="B236" s="13"/>
      <c r="C236" s="29"/>
      <c r="D236" s="29"/>
      <c r="E236" s="13"/>
      <c r="F236" s="16"/>
      <c r="G236" s="19"/>
      <c r="H236" s="141" t="s">
        <v>10</v>
      </c>
      <c r="I236" s="141"/>
      <c r="J236" s="19">
        <f>G235</f>
        <v>3.5616000000000012</v>
      </c>
      <c r="K236" s="19" t="s">
        <v>11</v>
      </c>
      <c r="L236" s="16">
        <f>M233</f>
        <v>-5.5436949999999996</v>
      </c>
      <c r="M236" s="19">
        <f>J236-L236</f>
        <v>9.1052950000000017</v>
      </c>
      <c r="N236" s="23"/>
      <c r="O236" s="14"/>
      <c r="P236" s="14"/>
    </row>
    <row r="237" spans="2:18" x14ac:dyDescent="0.2">
      <c r="B237" s="18"/>
      <c r="C237" s="42"/>
      <c r="D237" s="42"/>
      <c r="E237" s="19"/>
      <c r="F237" s="16"/>
      <c r="G237" s="19"/>
      <c r="H237" s="141"/>
      <c r="I237" s="141"/>
      <c r="J237" s="19"/>
      <c r="K237" s="19"/>
      <c r="L237" s="16"/>
      <c r="M237" s="19"/>
      <c r="N237" s="23"/>
      <c r="O237" s="23"/>
      <c r="P237" s="23"/>
    </row>
    <row r="238" spans="2:18" x14ac:dyDescent="0.2">
      <c r="B238" s="18"/>
      <c r="C238" s="42"/>
      <c r="D238" s="42"/>
      <c r="E238" s="19"/>
      <c r="F238" s="16"/>
      <c r="G238" s="19"/>
      <c r="H238" s="16"/>
      <c r="I238" s="16"/>
      <c r="J238" s="19"/>
      <c r="K238" s="19"/>
      <c r="L238" s="16"/>
      <c r="M238" s="19"/>
      <c r="N238" s="23"/>
      <c r="O238" s="23"/>
      <c r="P238" s="23"/>
    </row>
    <row r="239" spans="2:18" ht="15" x14ac:dyDescent="0.2">
      <c r="B239" s="1" t="s">
        <v>7</v>
      </c>
      <c r="C239" s="1"/>
      <c r="D239" s="135">
        <v>0.8</v>
      </c>
      <c r="E239" s="135"/>
      <c r="J239" s="13"/>
      <c r="K239" s="13"/>
      <c r="L239" s="13"/>
      <c r="M239" s="13"/>
      <c r="N239" s="14"/>
      <c r="O239" s="14"/>
      <c r="P239" s="14"/>
    </row>
    <row r="240" spans="2:18" x14ac:dyDescent="0.2">
      <c r="B240" s="136" t="s">
        <v>8</v>
      </c>
      <c r="C240" s="136"/>
      <c r="D240" s="136"/>
      <c r="E240" s="136"/>
      <c r="F240" s="136"/>
      <c r="G240" s="136"/>
      <c r="H240" s="5" t="s">
        <v>5</v>
      </c>
      <c r="I240" s="136" t="s">
        <v>9</v>
      </c>
      <c r="J240" s="136"/>
      <c r="K240" s="136"/>
      <c r="L240" s="136"/>
      <c r="M240" s="136"/>
      <c r="N240" s="15"/>
      <c r="O240" s="15"/>
      <c r="P240" s="20">
        <f>I252-I250</f>
        <v>6.5274999999999999</v>
      </c>
    </row>
    <row r="241" spans="2:18" x14ac:dyDescent="0.2">
      <c r="B241" s="2">
        <v>0</v>
      </c>
      <c r="C241" s="3">
        <v>0.66800000000000004</v>
      </c>
      <c r="D241" s="41" t="s">
        <v>25</v>
      </c>
      <c r="E241" s="16"/>
      <c r="F241" s="16"/>
      <c r="G241" s="16"/>
      <c r="H241" s="16"/>
      <c r="I241" s="17"/>
      <c r="J241" s="18"/>
      <c r="K241" s="19"/>
      <c r="L241" s="16"/>
      <c r="M241" s="19"/>
      <c r="N241" s="20"/>
      <c r="O241" s="20"/>
      <c r="P241" s="20"/>
      <c r="R241" s="21"/>
    </row>
    <row r="242" spans="2:18" x14ac:dyDescent="0.2">
      <c r="B242" s="2">
        <v>5</v>
      </c>
      <c r="C242" s="19">
        <v>0.68</v>
      </c>
      <c r="D242" s="19"/>
      <c r="E242" s="19">
        <f>(C241+C242)/2</f>
        <v>0.67400000000000004</v>
      </c>
      <c r="F242" s="16">
        <f>B242-B241</f>
        <v>5</v>
      </c>
      <c r="G242" s="19">
        <f>E242*F242</f>
        <v>3.37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">
      <c r="B243" s="2">
        <v>10</v>
      </c>
      <c r="C243" s="3">
        <v>0.68500000000000005</v>
      </c>
      <c r="D243" s="3" t="s">
        <v>22</v>
      </c>
      <c r="E243" s="19">
        <f t="shared" ref="E243:E254" si="88">(C242+C243)/2</f>
        <v>0.68250000000000011</v>
      </c>
      <c r="F243" s="16">
        <f t="shared" ref="F243:F254" si="89">B243-B242</f>
        <v>5</v>
      </c>
      <c r="G243" s="19">
        <f t="shared" ref="G243:G254" si="90">E243*F243</f>
        <v>3.4125000000000005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2">
        <v>11</v>
      </c>
      <c r="C244" s="3">
        <v>-0.38</v>
      </c>
      <c r="D244" s="3"/>
      <c r="E244" s="19">
        <f t="shared" si="88"/>
        <v>0.15250000000000002</v>
      </c>
      <c r="F244" s="16">
        <f t="shared" si="89"/>
        <v>1</v>
      </c>
      <c r="G244" s="19">
        <f t="shared" si="90"/>
        <v>0.15250000000000002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12</v>
      </c>
      <c r="C245" s="3">
        <v>-0.56999999999999995</v>
      </c>
      <c r="D245" s="3"/>
      <c r="E245" s="19">
        <f t="shared" si="88"/>
        <v>-0.47499999999999998</v>
      </c>
      <c r="F245" s="16">
        <f t="shared" si="89"/>
        <v>1</v>
      </c>
      <c r="G245" s="19">
        <f t="shared" si="90"/>
        <v>-0.47499999999999998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14</v>
      </c>
      <c r="C246" s="3">
        <v>-0.70199999999999996</v>
      </c>
      <c r="D246" s="3"/>
      <c r="E246" s="19">
        <f t="shared" si="88"/>
        <v>-0.6359999999999999</v>
      </c>
      <c r="F246" s="16">
        <f t="shared" si="89"/>
        <v>2</v>
      </c>
      <c r="G246" s="19">
        <f t="shared" si="90"/>
        <v>-1.2719999999999998</v>
      </c>
      <c r="H246" s="16"/>
      <c r="I246" s="2"/>
      <c r="J246" s="2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16</v>
      </c>
      <c r="C247" s="3">
        <v>-0.80300000000000005</v>
      </c>
      <c r="D247" s="3" t="s">
        <v>23</v>
      </c>
      <c r="E247" s="19">
        <f t="shared" si="88"/>
        <v>-0.75249999999999995</v>
      </c>
      <c r="F247" s="16">
        <f t="shared" si="89"/>
        <v>2</v>
      </c>
      <c r="G247" s="19">
        <f t="shared" si="90"/>
        <v>-1.5049999999999999</v>
      </c>
      <c r="H247" s="16"/>
      <c r="I247" s="2"/>
      <c r="J247" s="2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18</v>
      </c>
      <c r="C248" s="3">
        <v>-0.69699999999999995</v>
      </c>
      <c r="D248" s="3"/>
      <c r="E248" s="19">
        <f t="shared" si="88"/>
        <v>-0.75</v>
      </c>
      <c r="F248" s="16">
        <f t="shared" si="89"/>
        <v>2</v>
      </c>
      <c r="G248" s="19">
        <f t="shared" si="90"/>
        <v>-1.5</v>
      </c>
      <c r="H248" s="16"/>
      <c r="I248" s="2">
        <v>0</v>
      </c>
      <c r="J248" s="3">
        <v>0.66800000000000004</v>
      </c>
      <c r="K248" s="19"/>
      <c r="L248" s="16"/>
      <c r="M248" s="19"/>
      <c r="N248" s="20"/>
      <c r="O248" s="20"/>
      <c r="P248" s="20"/>
      <c r="Q248" s="22"/>
      <c r="R248" s="21"/>
    </row>
    <row r="249" spans="2:18" x14ac:dyDescent="0.2">
      <c r="B249" s="2">
        <v>20</v>
      </c>
      <c r="C249" s="3">
        <v>-0.56299999999999994</v>
      </c>
      <c r="D249" s="3"/>
      <c r="E249" s="19">
        <f t="shared" si="88"/>
        <v>-0.62999999999999989</v>
      </c>
      <c r="F249" s="16">
        <f t="shared" si="89"/>
        <v>2</v>
      </c>
      <c r="G249" s="19">
        <f t="shared" si="90"/>
        <v>-1.2599999999999998</v>
      </c>
      <c r="H249" s="16"/>
      <c r="I249" s="2">
        <v>5</v>
      </c>
      <c r="J249" s="48">
        <v>0.68</v>
      </c>
      <c r="K249" s="19">
        <f>AVERAGE(J248,J249)</f>
        <v>0.67400000000000004</v>
      </c>
      <c r="L249" s="16">
        <f>I249-I248</f>
        <v>5</v>
      </c>
      <c r="M249" s="19">
        <f t="shared" ref="M249:M254" si="91">L249*K249</f>
        <v>3.37</v>
      </c>
      <c r="N249" s="23"/>
      <c r="O249" s="23"/>
      <c r="P249" s="23"/>
      <c r="Q249" s="22"/>
      <c r="R249" s="21"/>
    </row>
    <row r="250" spans="2:18" x14ac:dyDescent="0.2">
      <c r="B250" s="2">
        <v>21</v>
      </c>
      <c r="C250" s="3">
        <v>-7.4999999999999997E-2</v>
      </c>
      <c r="D250" s="3"/>
      <c r="E250" s="19">
        <f t="shared" si="88"/>
        <v>-0.31899999999999995</v>
      </c>
      <c r="F250" s="16">
        <f t="shared" si="89"/>
        <v>1</v>
      </c>
      <c r="G250" s="19">
        <f t="shared" si="90"/>
        <v>-0.31899999999999995</v>
      </c>
      <c r="H250" s="16"/>
      <c r="I250" s="2">
        <v>8.6999999999999993</v>
      </c>
      <c r="J250" s="3">
        <v>0.68500000000000005</v>
      </c>
      <c r="K250" s="19">
        <f t="shared" ref="K250:K254" si="92">AVERAGE(J249,J250)</f>
        <v>0.68250000000000011</v>
      </c>
      <c r="L250" s="16">
        <f t="shared" ref="L250:L254" si="93">I250-I249</f>
        <v>3.6999999999999993</v>
      </c>
      <c r="M250" s="19">
        <f t="shared" si="91"/>
        <v>2.5252499999999998</v>
      </c>
      <c r="N250" s="20"/>
      <c r="O250" s="20"/>
      <c r="P250" s="20"/>
      <c r="Q250" s="22"/>
      <c r="R250" s="21"/>
    </row>
    <row r="251" spans="2:18" x14ac:dyDescent="0.2">
      <c r="B251" s="2">
        <v>22</v>
      </c>
      <c r="C251" s="3">
        <v>0.89700000000000002</v>
      </c>
      <c r="D251" s="3" t="s">
        <v>24</v>
      </c>
      <c r="E251" s="19">
        <f t="shared" si="88"/>
        <v>0.41100000000000003</v>
      </c>
      <c r="F251" s="16">
        <f t="shared" si="89"/>
        <v>1</v>
      </c>
      <c r="G251" s="19">
        <f t="shared" si="90"/>
        <v>0.41100000000000003</v>
      </c>
      <c r="H251" s="1"/>
      <c r="I251" s="56">
        <f>I250+(J250-J251)*1.5</f>
        <v>12.727499999999999</v>
      </c>
      <c r="J251" s="57">
        <v>-2</v>
      </c>
      <c r="K251" s="19">
        <f t="shared" si="92"/>
        <v>-0.65749999999999997</v>
      </c>
      <c r="L251" s="16">
        <f t="shared" si="93"/>
        <v>4.0274999999999999</v>
      </c>
      <c r="M251" s="19">
        <f t="shared" si="91"/>
        <v>-2.6480812499999997</v>
      </c>
      <c r="N251" s="23"/>
      <c r="O251" s="23"/>
      <c r="P251" s="23"/>
      <c r="Q251" s="22"/>
      <c r="R251" s="21"/>
    </row>
    <row r="252" spans="2:18" x14ac:dyDescent="0.2">
      <c r="B252" s="2">
        <v>25</v>
      </c>
      <c r="C252" s="3">
        <v>0.92100000000000004</v>
      </c>
      <c r="D252" s="3"/>
      <c r="E252" s="19">
        <f t="shared" si="88"/>
        <v>0.90900000000000003</v>
      </c>
      <c r="F252" s="16">
        <f t="shared" si="89"/>
        <v>3</v>
      </c>
      <c r="G252" s="19">
        <f t="shared" si="90"/>
        <v>2.7270000000000003</v>
      </c>
      <c r="H252" s="1"/>
      <c r="I252" s="58">
        <f>I251+2.5</f>
        <v>15.227499999999999</v>
      </c>
      <c r="J252" s="59">
        <f>J251</f>
        <v>-2</v>
      </c>
      <c r="K252" s="19">
        <f t="shared" si="92"/>
        <v>-2</v>
      </c>
      <c r="L252" s="16">
        <f t="shared" si="93"/>
        <v>2.5</v>
      </c>
      <c r="M252" s="19">
        <f t="shared" si="91"/>
        <v>-5</v>
      </c>
      <c r="N252" s="23"/>
      <c r="O252" s="23"/>
      <c r="P252" s="23"/>
      <c r="Q252" s="22"/>
      <c r="R252" s="21"/>
    </row>
    <row r="253" spans="2:18" x14ac:dyDescent="0.2">
      <c r="B253" s="2">
        <v>30</v>
      </c>
      <c r="C253" s="3">
        <v>0.92500000000000004</v>
      </c>
      <c r="D253" s="3"/>
      <c r="E253" s="19">
        <f t="shared" si="88"/>
        <v>0.92300000000000004</v>
      </c>
      <c r="F253" s="16">
        <f t="shared" si="89"/>
        <v>5</v>
      </c>
      <c r="G253" s="19">
        <f t="shared" si="90"/>
        <v>4.6150000000000002</v>
      </c>
      <c r="H253" s="1"/>
      <c r="I253" s="56">
        <f>I252+2.5</f>
        <v>17.727499999999999</v>
      </c>
      <c r="J253" s="57">
        <f>J251</f>
        <v>-2</v>
      </c>
      <c r="K253" s="19">
        <f t="shared" si="92"/>
        <v>-2</v>
      </c>
      <c r="L253" s="16">
        <f t="shared" si="93"/>
        <v>2.5</v>
      </c>
      <c r="M253" s="19">
        <f t="shared" si="91"/>
        <v>-5</v>
      </c>
      <c r="N253" s="20"/>
      <c r="O253" s="20"/>
      <c r="P253" s="20"/>
      <c r="R253" s="21"/>
    </row>
    <row r="254" spans="2:18" x14ac:dyDescent="0.2">
      <c r="B254" s="2">
        <v>35</v>
      </c>
      <c r="C254" s="3">
        <v>0.93700000000000006</v>
      </c>
      <c r="D254" s="3" t="s">
        <v>21</v>
      </c>
      <c r="E254" s="19">
        <f t="shared" si="88"/>
        <v>0.93100000000000005</v>
      </c>
      <c r="F254" s="16">
        <f t="shared" si="89"/>
        <v>5</v>
      </c>
      <c r="G254" s="19">
        <f t="shared" si="90"/>
        <v>4.6550000000000002</v>
      </c>
      <c r="H254" s="1"/>
      <c r="I254" s="56">
        <f>I253+(J254-J253)*1.5</f>
        <v>19.752499999999998</v>
      </c>
      <c r="J254" s="60">
        <v>-0.65</v>
      </c>
      <c r="K254" s="19">
        <f t="shared" si="92"/>
        <v>-1.325</v>
      </c>
      <c r="L254" s="16">
        <f t="shared" si="93"/>
        <v>2.0249999999999986</v>
      </c>
      <c r="M254" s="19">
        <f t="shared" si="91"/>
        <v>-2.6831249999999982</v>
      </c>
      <c r="N254" s="20"/>
      <c r="O254" s="20"/>
      <c r="P254" s="20"/>
      <c r="R254" s="21"/>
    </row>
    <row r="255" spans="2:18" x14ac:dyDescent="0.2">
      <c r="B255" s="2"/>
      <c r="C255" s="3"/>
      <c r="D255" s="3"/>
      <c r="E255" s="19"/>
      <c r="F255" s="16"/>
      <c r="G255" s="19"/>
      <c r="H255" s="1"/>
      <c r="I255" s="2">
        <v>20</v>
      </c>
      <c r="J255" s="3">
        <v>-0.56299999999999994</v>
      </c>
      <c r="K255" s="48">
        <f t="shared" ref="K255:K260" si="94">AVERAGE(J254,J255)</f>
        <v>-0.60650000000000004</v>
      </c>
      <c r="L255" s="49">
        <f t="shared" ref="L255:L260" si="95">I255-I254</f>
        <v>0.24750000000000227</v>
      </c>
      <c r="M255" s="48">
        <f t="shared" ref="M255:M260" si="96">L255*K255</f>
        <v>-0.1501087500000014</v>
      </c>
      <c r="N255" s="20"/>
      <c r="O255" s="20"/>
      <c r="P255" s="20"/>
      <c r="R255" s="21"/>
    </row>
    <row r="256" spans="2:18" x14ac:dyDescent="0.2">
      <c r="B256" s="17"/>
      <c r="C256" s="41"/>
      <c r="D256" s="41"/>
      <c r="E256" s="19"/>
      <c r="F256" s="16"/>
      <c r="G256" s="19"/>
      <c r="I256" s="2">
        <v>21</v>
      </c>
      <c r="J256" s="3">
        <v>-7.4999999999999997E-2</v>
      </c>
      <c r="K256" s="48">
        <f t="shared" si="94"/>
        <v>-0.31899999999999995</v>
      </c>
      <c r="L256" s="49">
        <f t="shared" si="95"/>
        <v>1</v>
      </c>
      <c r="M256" s="48">
        <f t="shared" si="96"/>
        <v>-0.31899999999999995</v>
      </c>
      <c r="N256" s="20"/>
      <c r="O256" s="20"/>
      <c r="P256" s="20"/>
      <c r="R256" s="21"/>
    </row>
    <row r="257" spans="2:18" x14ac:dyDescent="0.2">
      <c r="B257" s="17"/>
      <c r="C257" s="41"/>
      <c r="D257" s="41"/>
      <c r="E257" s="19"/>
      <c r="F257" s="16"/>
      <c r="G257" s="19"/>
      <c r="I257" s="2">
        <v>22</v>
      </c>
      <c r="J257" s="3">
        <v>0.89700000000000002</v>
      </c>
      <c r="K257" s="48">
        <f t="shared" si="94"/>
        <v>0.41100000000000003</v>
      </c>
      <c r="L257" s="49">
        <f t="shared" si="95"/>
        <v>1</v>
      </c>
      <c r="M257" s="48">
        <f t="shared" si="96"/>
        <v>0.41100000000000003</v>
      </c>
      <c r="O257" s="23"/>
      <c r="P257" s="23"/>
    </row>
    <row r="258" spans="2:18" x14ac:dyDescent="0.2">
      <c r="B258" s="17"/>
      <c r="C258" s="41"/>
      <c r="D258" s="41"/>
      <c r="E258" s="19"/>
      <c r="F258" s="16"/>
      <c r="G258" s="19"/>
      <c r="I258" s="2">
        <v>25</v>
      </c>
      <c r="J258" s="3">
        <v>0.92100000000000004</v>
      </c>
      <c r="K258" s="48">
        <f t="shared" si="94"/>
        <v>0.90900000000000003</v>
      </c>
      <c r="L258" s="49">
        <f t="shared" si="95"/>
        <v>3</v>
      </c>
      <c r="M258" s="48">
        <f t="shared" si="96"/>
        <v>2.7270000000000003</v>
      </c>
      <c r="O258" s="14"/>
      <c r="P258" s="14"/>
    </row>
    <row r="259" spans="2:18" x14ac:dyDescent="0.2">
      <c r="B259" s="17"/>
      <c r="C259" s="41"/>
      <c r="D259" s="41"/>
      <c r="E259" s="19"/>
      <c r="F259" s="16"/>
      <c r="G259" s="19"/>
      <c r="I259" s="2">
        <v>30</v>
      </c>
      <c r="J259" s="3">
        <v>0.92500000000000004</v>
      </c>
      <c r="K259" s="48">
        <f t="shared" si="94"/>
        <v>0.92300000000000004</v>
      </c>
      <c r="L259" s="49">
        <f t="shared" si="95"/>
        <v>5</v>
      </c>
      <c r="M259" s="48">
        <f t="shared" si="96"/>
        <v>4.6150000000000002</v>
      </c>
      <c r="O259" s="14"/>
      <c r="P259" s="14"/>
    </row>
    <row r="260" spans="2:18" x14ac:dyDescent="0.2">
      <c r="B260" s="17"/>
      <c r="C260" s="41"/>
      <c r="D260" s="41"/>
      <c r="E260" s="19"/>
      <c r="F260" s="16"/>
      <c r="G260" s="19"/>
      <c r="H260" s="19"/>
      <c r="I260" s="2">
        <v>35</v>
      </c>
      <c r="J260" s="3">
        <v>0.93700000000000006</v>
      </c>
      <c r="K260" s="48">
        <f t="shared" si="94"/>
        <v>0.93100000000000005</v>
      </c>
      <c r="L260" s="49">
        <f t="shared" si="95"/>
        <v>5</v>
      </c>
      <c r="M260" s="48">
        <f t="shared" si="96"/>
        <v>4.6550000000000002</v>
      </c>
      <c r="N260" s="14"/>
      <c r="O260" s="14"/>
      <c r="P260" s="14"/>
    </row>
    <row r="261" spans="2:18" x14ac:dyDescent="0.2">
      <c r="B261" s="17"/>
      <c r="C261" s="41"/>
      <c r="D261" s="41"/>
      <c r="E261" s="19"/>
      <c r="F261" s="16"/>
      <c r="G261" s="19"/>
      <c r="H261" s="19"/>
      <c r="I261" s="17"/>
      <c r="J261" s="17"/>
      <c r="K261" s="19"/>
      <c r="L261" s="16">
        <f>SUM(L242:L260)</f>
        <v>35</v>
      </c>
      <c r="M261" s="19">
        <f>SUM(M243:M260)</f>
        <v>2.5029349999999999</v>
      </c>
      <c r="N261" s="14"/>
      <c r="O261" s="14"/>
      <c r="P261" s="14"/>
    </row>
    <row r="262" spans="2:18" x14ac:dyDescent="0.2">
      <c r="B262" s="17"/>
      <c r="C262" s="41"/>
      <c r="D262" s="41"/>
      <c r="E262" s="19"/>
      <c r="F262" s="16"/>
      <c r="G262" s="19"/>
      <c r="H262" s="19"/>
      <c r="I262" s="17"/>
      <c r="J262" s="17"/>
      <c r="K262" s="19"/>
      <c r="L262" s="16"/>
      <c r="M262" s="19"/>
      <c r="N262" s="14"/>
      <c r="O262" s="14"/>
      <c r="P262" s="14"/>
    </row>
    <row r="263" spans="2:18" ht="15" x14ac:dyDescent="0.2">
      <c r="B263" s="13"/>
      <c r="C263" s="29"/>
      <c r="D263" s="29"/>
      <c r="E263" s="13"/>
      <c r="F263" s="25">
        <f>SUM(F242:F262)</f>
        <v>35</v>
      </c>
      <c r="G263" s="26">
        <f>SUM(G242:G262)</f>
        <v>13.012</v>
      </c>
      <c r="H263" s="19"/>
      <c r="I263" s="19"/>
      <c r="J263" s="13"/>
      <c r="K263" s="13"/>
      <c r="L263" s="28"/>
      <c r="M263" s="29"/>
      <c r="N263" s="14"/>
      <c r="O263" s="14"/>
      <c r="P263" s="14"/>
    </row>
    <row r="264" spans="2:18" ht="15" x14ac:dyDescent="0.2">
      <c r="B264" s="13"/>
      <c r="C264" s="29"/>
      <c r="D264" s="29"/>
      <c r="E264" s="13"/>
      <c r="F264" s="16"/>
      <c r="G264" s="19"/>
      <c r="H264" s="141" t="s">
        <v>10</v>
      </c>
      <c r="I264" s="141"/>
      <c r="J264" s="19">
        <f>G263</f>
        <v>13.012</v>
      </c>
      <c r="K264" s="19" t="s">
        <v>11</v>
      </c>
      <c r="L264" s="16">
        <f>M261</f>
        <v>2.5029349999999999</v>
      </c>
      <c r="M264" s="19">
        <f>J264-L264</f>
        <v>10.509065</v>
      </c>
      <c r="N264" s="23"/>
      <c r="O264" s="14"/>
      <c r="P264" s="14"/>
    </row>
    <row r="265" spans="2:18" ht="15" x14ac:dyDescent="0.2">
      <c r="B265" s="1" t="s">
        <v>7</v>
      </c>
      <c r="C265" s="1"/>
      <c r="D265" s="135">
        <v>0.9</v>
      </c>
      <c r="E265" s="135"/>
      <c r="J265" s="13"/>
      <c r="K265" s="13"/>
      <c r="L265" s="13"/>
      <c r="M265" s="13"/>
      <c r="N265" s="14"/>
      <c r="O265" s="14"/>
      <c r="P265" s="14"/>
    </row>
    <row r="266" spans="2:18" x14ac:dyDescent="0.2">
      <c r="B266" s="136" t="s">
        <v>8</v>
      </c>
      <c r="C266" s="136"/>
      <c r="D266" s="136"/>
      <c r="E266" s="136"/>
      <c r="F266" s="136"/>
      <c r="G266" s="136"/>
      <c r="H266" s="5" t="s">
        <v>5</v>
      </c>
      <c r="I266" s="136" t="s">
        <v>9</v>
      </c>
      <c r="J266" s="136"/>
      <c r="K266" s="136"/>
      <c r="L266" s="136"/>
      <c r="M266" s="136"/>
      <c r="N266" s="15"/>
      <c r="O266" s="15"/>
      <c r="P266" s="20">
        <f>I278-I276</f>
        <v>5.0000000000000018</v>
      </c>
    </row>
    <row r="267" spans="2:18" x14ac:dyDescent="0.2">
      <c r="B267" s="2">
        <v>0</v>
      </c>
      <c r="C267" s="3">
        <v>0.67100000000000004</v>
      </c>
      <c r="D267" s="41" t="s">
        <v>25</v>
      </c>
      <c r="E267" s="16"/>
      <c r="F267" s="16"/>
      <c r="G267" s="16"/>
      <c r="H267" s="16"/>
      <c r="I267" s="17"/>
      <c r="J267" s="18"/>
      <c r="K267" s="19"/>
      <c r="L267" s="16"/>
      <c r="M267" s="19"/>
      <c r="N267" s="20"/>
      <c r="O267" s="20"/>
      <c r="P267" s="20"/>
      <c r="R267" s="21"/>
    </row>
    <row r="268" spans="2:18" x14ac:dyDescent="0.2">
      <c r="B268" s="2">
        <v>5</v>
      </c>
      <c r="C268" s="19">
        <v>0.66600000000000004</v>
      </c>
      <c r="D268" s="19"/>
      <c r="E268" s="19">
        <f>(C267+C268)/2</f>
        <v>0.66850000000000009</v>
      </c>
      <c r="F268" s="16">
        <f>B268-B267</f>
        <v>5</v>
      </c>
      <c r="G268" s="19">
        <f>E268*F268</f>
        <v>3.3425000000000002</v>
      </c>
      <c r="H268" s="16"/>
      <c r="I268" s="2"/>
      <c r="J268" s="2"/>
      <c r="K268" s="19"/>
      <c r="L268" s="16"/>
      <c r="M268" s="19"/>
      <c r="N268" s="20"/>
      <c r="O268" s="20"/>
      <c r="P268" s="20"/>
      <c r="Q268" s="22"/>
      <c r="R268" s="21"/>
    </row>
    <row r="269" spans="2:18" x14ac:dyDescent="0.2">
      <c r="B269" s="2">
        <v>10</v>
      </c>
      <c r="C269" s="3">
        <v>0.66</v>
      </c>
      <c r="D269" s="3" t="s">
        <v>22</v>
      </c>
      <c r="E269" s="19">
        <f t="shared" ref="E269:E281" si="97">(C268+C269)/2</f>
        <v>0.66300000000000003</v>
      </c>
      <c r="F269" s="16">
        <f t="shared" ref="F269:F281" si="98">B269-B268</f>
        <v>5</v>
      </c>
      <c r="G269" s="19">
        <f t="shared" ref="G269:G281" si="99">E269*F269</f>
        <v>3.3150000000000004</v>
      </c>
      <c r="H269" s="16"/>
      <c r="I269" s="2"/>
      <c r="J269" s="2"/>
      <c r="K269" s="19"/>
      <c r="L269" s="16"/>
      <c r="M269" s="19"/>
      <c r="N269" s="20"/>
      <c r="O269" s="20"/>
      <c r="P269" s="20"/>
      <c r="Q269" s="22"/>
      <c r="R269" s="21"/>
    </row>
    <row r="270" spans="2:18" x14ac:dyDescent="0.2">
      <c r="B270" s="2">
        <v>11</v>
      </c>
      <c r="C270" s="3">
        <v>0.217</v>
      </c>
      <c r="D270" s="3"/>
      <c r="E270" s="19">
        <f t="shared" si="97"/>
        <v>0.4385</v>
      </c>
      <c r="F270" s="16">
        <f t="shared" si="98"/>
        <v>1</v>
      </c>
      <c r="G270" s="19">
        <f t="shared" si="99"/>
        <v>0.4385</v>
      </c>
      <c r="H270" s="16"/>
      <c r="I270" s="2"/>
      <c r="J270" s="2"/>
      <c r="K270" s="19"/>
      <c r="L270" s="16"/>
      <c r="M270" s="19"/>
      <c r="N270" s="20"/>
      <c r="O270" s="20"/>
      <c r="P270" s="20"/>
      <c r="Q270" s="22"/>
      <c r="R270" s="21"/>
    </row>
    <row r="271" spans="2:18" x14ac:dyDescent="0.2">
      <c r="B271" s="2">
        <v>12</v>
      </c>
      <c r="C271" s="3">
        <v>-0.19900000000000001</v>
      </c>
      <c r="D271" s="3"/>
      <c r="E271" s="19">
        <f t="shared" si="97"/>
        <v>8.9999999999999941E-3</v>
      </c>
      <c r="F271" s="16">
        <f t="shared" si="98"/>
        <v>1</v>
      </c>
      <c r="G271" s="19">
        <f t="shared" si="99"/>
        <v>8.9999999999999941E-3</v>
      </c>
      <c r="H271" s="16"/>
      <c r="I271" s="2"/>
      <c r="J271" s="2"/>
      <c r="K271" s="19"/>
      <c r="L271" s="16"/>
      <c r="M271" s="19"/>
      <c r="N271" s="20"/>
      <c r="O271" s="20"/>
      <c r="P271" s="20"/>
      <c r="Q271" s="22"/>
      <c r="R271" s="21"/>
    </row>
    <row r="272" spans="2:18" x14ac:dyDescent="0.2">
      <c r="B272" s="2">
        <v>13</v>
      </c>
      <c r="C272" s="3">
        <v>-0.42799999999999999</v>
      </c>
      <c r="D272" s="3"/>
      <c r="E272" s="19">
        <f t="shared" si="97"/>
        <v>-0.3135</v>
      </c>
      <c r="F272" s="16">
        <f t="shared" si="98"/>
        <v>1</v>
      </c>
      <c r="G272" s="19">
        <f t="shared" si="99"/>
        <v>-0.3135</v>
      </c>
      <c r="H272" s="16"/>
      <c r="I272" s="2"/>
      <c r="J272" s="2"/>
      <c r="K272" s="19"/>
      <c r="L272" s="16"/>
      <c r="M272" s="19"/>
      <c r="N272" s="20"/>
      <c r="O272" s="20"/>
      <c r="P272" s="20"/>
      <c r="Q272" s="22"/>
      <c r="R272" s="21"/>
    </row>
    <row r="273" spans="2:18" x14ac:dyDescent="0.2">
      <c r="B273" s="2">
        <v>15</v>
      </c>
      <c r="C273" s="3">
        <v>-0.61899999999999999</v>
      </c>
      <c r="D273" s="3"/>
      <c r="E273" s="19">
        <f t="shared" si="97"/>
        <v>-0.52349999999999997</v>
      </c>
      <c r="F273" s="16">
        <f t="shared" si="98"/>
        <v>2</v>
      </c>
      <c r="G273" s="19">
        <f t="shared" si="99"/>
        <v>-1.0469999999999999</v>
      </c>
      <c r="H273" s="16"/>
      <c r="I273" s="2">
        <v>0</v>
      </c>
      <c r="J273" s="3">
        <v>0.67100000000000004</v>
      </c>
      <c r="K273" s="19"/>
      <c r="L273" s="16"/>
      <c r="M273" s="19"/>
      <c r="N273" s="20"/>
      <c r="O273" s="20"/>
      <c r="P273" s="20"/>
      <c r="Q273" s="22"/>
      <c r="R273" s="21"/>
    </row>
    <row r="274" spans="2:18" x14ac:dyDescent="0.2">
      <c r="B274" s="2">
        <v>16</v>
      </c>
      <c r="C274" s="3">
        <v>-0.70199999999999996</v>
      </c>
      <c r="D274" s="3" t="s">
        <v>23</v>
      </c>
      <c r="E274" s="19">
        <f t="shared" si="97"/>
        <v>-0.66049999999999998</v>
      </c>
      <c r="F274" s="16">
        <f t="shared" si="98"/>
        <v>1</v>
      </c>
      <c r="G274" s="19">
        <f t="shared" si="99"/>
        <v>-0.66049999999999998</v>
      </c>
      <c r="H274" s="16"/>
      <c r="I274" s="2">
        <v>5</v>
      </c>
      <c r="J274" s="48">
        <v>0.66600000000000004</v>
      </c>
      <c r="K274" s="19">
        <f t="shared" ref="K274:K276" si="100">AVERAGE(J273,J274)</f>
        <v>0.66850000000000009</v>
      </c>
      <c r="L274" s="16">
        <f t="shared" ref="L274:L276" si="101">I274-I273</f>
        <v>5</v>
      </c>
      <c r="M274" s="19">
        <f t="shared" ref="M274:M276" si="102">L274*K274</f>
        <v>3.3425000000000002</v>
      </c>
      <c r="N274" s="20"/>
      <c r="O274" s="20"/>
      <c r="P274" s="20"/>
      <c r="Q274" s="22"/>
      <c r="R274" s="21"/>
    </row>
    <row r="275" spans="2:18" x14ac:dyDescent="0.2">
      <c r="B275" s="2">
        <v>17</v>
      </c>
      <c r="C275" s="3">
        <v>-0.62</v>
      </c>
      <c r="D275" s="3"/>
      <c r="E275" s="19">
        <f t="shared" si="97"/>
        <v>-0.66100000000000003</v>
      </c>
      <c r="F275" s="16">
        <f t="shared" si="98"/>
        <v>1</v>
      </c>
      <c r="G275" s="19">
        <f t="shared" si="99"/>
        <v>-0.66100000000000003</v>
      </c>
      <c r="H275" s="16"/>
      <c r="I275" s="2">
        <v>9.5</v>
      </c>
      <c r="J275" s="3">
        <v>0.66</v>
      </c>
      <c r="K275" s="19">
        <f t="shared" si="100"/>
        <v>0.66300000000000003</v>
      </c>
      <c r="L275" s="16">
        <f t="shared" si="101"/>
        <v>4.5</v>
      </c>
      <c r="M275" s="19">
        <f t="shared" si="102"/>
        <v>2.9835000000000003</v>
      </c>
      <c r="N275" s="23"/>
      <c r="O275" s="23"/>
      <c r="P275" s="23"/>
      <c r="Q275" s="22"/>
      <c r="R275" s="21"/>
    </row>
    <row r="276" spans="2:18" x14ac:dyDescent="0.2">
      <c r="B276" s="2">
        <v>19</v>
      </c>
      <c r="C276" s="3">
        <v>-0.42099999999999999</v>
      </c>
      <c r="D276" s="3"/>
      <c r="E276" s="19">
        <f t="shared" si="97"/>
        <v>-0.52049999999999996</v>
      </c>
      <c r="F276" s="16">
        <f t="shared" si="98"/>
        <v>2</v>
      </c>
      <c r="G276" s="19">
        <f t="shared" si="99"/>
        <v>-1.0409999999999999</v>
      </c>
      <c r="H276" s="16"/>
      <c r="I276" s="56">
        <f>I275+(J275-J276)*1.5</f>
        <v>13.49</v>
      </c>
      <c r="J276" s="57">
        <v>-2</v>
      </c>
      <c r="K276" s="19">
        <f t="shared" si="100"/>
        <v>-0.66999999999999993</v>
      </c>
      <c r="L276" s="16">
        <f t="shared" si="101"/>
        <v>3.99</v>
      </c>
      <c r="M276" s="19">
        <f t="shared" si="102"/>
        <v>-2.6732999999999998</v>
      </c>
      <c r="N276" s="20"/>
      <c r="O276" s="20"/>
      <c r="P276" s="20"/>
      <c r="Q276" s="22"/>
      <c r="R276" s="21"/>
    </row>
    <row r="277" spans="2:18" x14ac:dyDescent="0.2">
      <c r="B277" s="2">
        <v>20</v>
      </c>
      <c r="C277" s="3">
        <v>-0.19500000000000001</v>
      </c>
      <c r="D277" s="3"/>
      <c r="E277" s="19">
        <f t="shared" si="97"/>
        <v>-0.308</v>
      </c>
      <c r="F277" s="16">
        <f t="shared" si="98"/>
        <v>1</v>
      </c>
      <c r="G277" s="19">
        <f t="shared" si="99"/>
        <v>-0.308</v>
      </c>
      <c r="H277" s="1"/>
      <c r="I277" s="58">
        <f>I276+2.5</f>
        <v>15.99</v>
      </c>
      <c r="J277" s="59">
        <f>J276</f>
        <v>-2</v>
      </c>
      <c r="K277" s="19">
        <f t="shared" ref="K277:K282" si="103">AVERAGE(J276,J277)</f>
        <v>-2</v>
      </c>
      <c r="L277" s="16">
        <f t="shared" ref="L277:L282" si="104">I277-I276</f>
        <v>2.5</v>
      </c>
      <c r="M277" s="19">
        <f t="shared" ref="M277:M282" si="105">L277*K277</f>
        <v>-5</v>
      </c>
      <c r="N277" s="23"/>
      <c r="O277" s="23"/>
      <c r="P277" s="23"/>
      <c r="Q277" s="22"/>
      <c r="R277" s="21"/>
    </row>
    <row r="278" spans="2:18" x14ac:dyDescent="0.2">
      <c r="B278" s="2">
        <v>21</v>
      </c>
      <c r="C278" s="3">
        <v>0.16900000000000001</v>
      </c>
      <c r="D278" s="3"/>
      <c r="E278" s="19">
        <f t="shared" si="97"/>
        <v>-1.2999999999999998E-2</v>
      </c>
      <c r="F278" s="16">
        <f t="shared" si="98"/>
        <v>1</v>
      </c>
      <c r="G278" s="19">
        <f t="shared" si="99"/>
        <v>-1.2999999999999998E-2</v>
      </c>
      <c r="H278" s="1"/>
      <c r="I278" s="56">
        <f>I277+2.5</f>
        <v>18.490000000000002</v>
      </c>
      <c r="J278" s="57">
        <f>J276</f>
        <v>-2</v>
      </c>
      <c r="K278" s="19">
        <f t="shared" si="103"/>
        <v>-2</v>
      </c>
      <c r="L278" s="16">
        <f t="shared" si="104"/>
        <v>2.5000000000000018</v>
      </c>
      <c r="M278" s="19">
        <f t="shared" si="105"/>
        <v>-5.0000000000000036</v>
      </c>
      <c r="N278" s="23"/>
      <c r="O278" s="23"/>
      <c r="P278" s="23"/>
      <c r="Q278" s="22"/>
      <c r="R278" s="21"/>
    </row>
    <row r="279" spans="2:18" x14ac:dyDescent="0.2">
      <c r="B279" s="2">
        <v>22</v>
      </c>
      <c r="C279" s="3">
        <v>0.80500000000000005</v>
      </c>
      <c r="D279" s="3" t="s">
        <v>24</v>
      </c>
      <c r="E279" s="19">
        <f t="shared" si="97"/>
        <v>0.48700000000000004</v>
      </c>
      <c r="F279" s="16">
        <f t="shared" si="98"/>
        <v>1</v>
      </c>
      <c r="G279" s="19">
        <f t="shared" si="99"/>
        <v>0.48700000000000004</v>
      </c>
      <c r="H279" s="1"/>
      <c r="I279" s="56">
        <f>I278+(J279-J278)*1.5</f>
        <v>22.69</v>
      </c>
      <c r="J279" s="60">
        <v>0.8</v>
      </c>
      <c r="K279" s="19">
        <f t="shared" si="103"/>
        <v>-0.6</v>
      </c>
      <c r="L279" s="16">
        <f t="shared" si="104"/>
        <v>4.1999999999999993</v>
      </c>
      <c r="M279" s="19">
        <f t="shared" si="105"/>
        <v>-2.5199999999999996</v>
      </c>
      <c r="N279" s="20"/>
      <c r="O279" s="20"/>
      <c r="P279" s="20"/>
      <c r="R279" s="21"/>
    </row>
    <row r="280" spans="2:18" x14ac:dyDescent="0.2">
      <c r="B280" s="2">
        <v>27</v>
      </c>
      <c r="C280" s="3">
        <v>0.8</v>
      </c>
      <c r="D280" s="3"/>
      <c r="E280" s="19">
        <f t="shared" si="97"/>
        <v>0.80249999999999999</v>
      </c>
      <c r="F280" s="16">
        <f t="shared" si="98"/>
        <v>5</v>
      </c>
      <c r="G280" s="19">
        <f t="shared" si="99"/>
        <v>4.0125000000000002</v>
      </c>
      <c r="H280" s="1"/>
      <c r="I280" s="2">
        <v>22</v>
      </c>
      <c r="J280" s="3">
        <v>0.80500000000000005</v>
      </c>
      <c r="K280" s="19">
        <f t="shared" si="103"/>
        <v>0.80249999999999999</v>
      </c>
      <c r="L280" s="16">
        <f t="shared" si="104"/>
        <v>-0.69000000000000128</v>
      </c>
      <c r="M280" s="19">
        <f t="shared" si="105"/>
        <v>-0.55372500000000102</v>
      </c>
      <c r="N280" s="20"/>
      <c r="O280" s="20"/>
      <c r="P280" s="20"/>
      <c r="R280" s="21"/>
    </row>
    <row r="281" spans="2:18" x14ac:dyDescent="0.2">
      <c r="B281" s="2">
        <v>32</v>
      </c>
      <c r="C281" s="3">
        <v>0.78700000000000003</v>
      </c>
      <c r="D281" s="41" t="s">
        <v>25</v>
      </c>
      <c r="E281" s="19">
        <f t="shared" si="97"/>
        <v>0.79350000000000009</v>
      </c>
      <c r="F281" s="16">
        <f t="shared" si="98"/>
        <v>5</v>
      </c>
      <c r="G281" s="19">
        <f t="shared" si="99"/>
        <v>3.9675000000000002</v>
      </c>
      <c r="H281" s="1"/>
      <c r="I281" s="2">
        <v>27</v>
      </c>
      <c r="J281" s="3">
        <v>0.8</v>
      </c>
      <c r="K281" s="19">
        <f t="shared" si="103"/>
        <v>0.80249999999999999</v>
      </c>
      <c r="L281" s="16">
        <f t="shared" si="104"/>
        <v>5</v>
      </c>
      <c r="M281" s="19">
        <f t="shared" si="105"/>
        <v>4.0125000000000002</v>
      </c>
      <c r="N281" s="20"/>
      <c r="O281" s="20"/>
      <c r="P281" s="20"/>
      <c r="R281" s="21"/>
    </row>
    <row r="282" spans="2:18" x14ac:dyDescent="0.2">
      <c r="B282" s="17"/>
      <c r="C282" s="41"/>
      <c r="D282" s="41"/>
      <c r="E282" s="19"/>
      <c r="F282" s="16"/>
      <c r="G282" s="19"/>
      <c r="I282" s="2">
        <v>32</v>
      </c>
      <c r="J282" s="3">
        <v>0.78700000000000003</v>
      </c>
      <c r="K282" s="19">
        <f t="shared" si="103"/>
        <v>0.79350000000000009</v>
      </c>
      <c r="L282" s="16">
        <f t="shared" si="104"/>
        <v>5</v>
      </c>
      <c r="M282" s="19">
        <f t="shared" si="105"/>
        <v>3.9675000000000002</v>
      </c>
      <c r="N282" s="20"/>
      <c r="O282" s="20"/>
      <c r="P282" s="20"/>
      <c r="R282" s="21"/>
    </row>
    <row r="283" spans="2:18" x14ac:dyDescent="0.2">
      <c r="B283" s="17"/>
      <c r="C283" s="41"/>
      <c r="D283" s="41"/>
      <c r="E283" s="19"/>
      <c r="F283" s="16"/>
      <c r="G283" s="19"/>
      <c r="I283" s="17"/>
      <c r="J283" s="17"/>
      <c r="K283" s="19"/>
      <c r="L283" s="16"/>
      <c r="M283" s="19"/>
      <c r="O283" s="23"/>
      <c r="P283" s="23"/>
    </row>
    <row r="284" spans="2:18" x14ac:dyDescent="0.2">
      <c r="B284" s="17"/>
      <c r="C284" s="41"/>
      <c r="D284" s="41"/>
      <c r="E284" s="19"/>
      <c r="F284" s="16"/>
      <c r="G284" s="19"/>
      <c r="I284" s="17"/>
      <c r="J284" s="17"/>
      <c r="K284" s="19"/>
      <c r="L284" s="16"/>
      <c r="M284" s="19"/>
      <c r="O284" s="14"/>
      <c r="P284" s="14"/>
    </row>
    <row r="285" spans="2:18" x14ac:dyDescent="0.2">
      <c r="B285" s="17"/>
      <c r="C285" s="41"/>
      <c r="D285" s="41"/>
      <c r="E285" s="19"/>
      <c r="F285" s="16"/>
      <c r="G285" s="19"/>
      <c r="I285" s="17"/>
      <c r="J285" s="17"/>
      <c r="K285" s="19"/>
      <c r="L285" s="16"/>
      <c r="M285" s="19"/>
      <c r="O285" s="14"/>
      <c r="P285" s="14"/>
    </row>
    <row r="286" spans="2:18" x14ac:dyDescent="0.2">
      <c r="B286" s="17"/>
      <c r="C286" s="41"/>
      <c r="D286" s="41"/>
      <c r="E286" s="19"/>
      <c r="F286" s="16"/>
      <c r="G286" s="19"/>
      <c r="H286" s="19"/>
      <c r="I286" s="17"/>
      <c r="J286" s="17"/>
      <c r="K286" s="19"/>
      <c r="L286" s="16"/>
      <c r="M286" s="19"/>
      <c r="N286" s="14"/>
      <c r="O286" s="14"/>
      <c r="P286" s="14"/>
    </row>
    <row r="287" spans="2:18" x14ac:dyDescent="0.2">
      <c r="B287" s="17"/>
      <c r="C287" s="41"/>
      <c r="D287" s="41"/>
      <c r="E287" s="19"/>
      <c r="F287" s="16"/>
      <c r="G287" s="19"/>
      <c r="H287" s="19"/>
      <c r="I287" s="17"/>
      <c r="J287" s="17"/>
      <c r="K287" s="19"/>
      <c r="L287" s="16">
        <f>SUM(L268:L286)</f>
        <v>32</v>
      </c>
      <c r="M287" s="19">
        <f>SUM(M269:M286)</f>
        <v>-1.4410250000000033</v>
      </c>
      <c r="N287" s="14"/>
      <c r="O287" s="14"/>
      <c r="P287" s="14"/>
    </row>
    <row r="288" spans="2:18" x14ac:dyDescent="0.2">
      <c r="B288" s="17"/>
      <c r="C288" s="41"/>
      <c r="D288" s="41"/>
      <c r="E288" s="19"/>
      <c r="F288" s="16"/>
      <c r="G288" s="19"/>
      <c r="H288" s="19"/>
      <c r="I288" s="17"/>
      <c r="J288" s="17"/>
      <c r="K288" s="19"/>
      <c r="L288" s="16"/>
      <c r="M288" s="19"/>
      <c r="N288" s="14"/>
      <c r="O288" s="14"/>
      <c r="P288" s="14"/>
    </row>
    <row r="289" spans="2:18" ht="15" x14ac:dyDescent="0.2">
      <c r="B289" s="13"/>
      <c r="C289" s="29"/>
      <c r="D289" s="29"/>
      <c r="E289" s="13"/>
      <c r="F289" s="25">
        <f>SUM(F268:F288)</f>
        <v>32</v>
      </c>
      <c r="G289" s="26">
        <f>SUM(G268:G288)</f>
        <v>11.528000000000002</v>
      </c>
      <c r="H289" s="19"/>
      <c r="I289" s="19"/>
      <c r="J289" s="13"/>
      <c r="K289" s="13"/>
      <c r="L289" s="28"/>
      <c r="M289" s="29"/>
      <c r="N289" s="14"/>
      <c r="O289" s="14"/>
      <c r="P289" s="14"/>
    </row>
    <row r="290" spans="2:18" ht="15" x14ac:dyDescent="0.2">
      <c r="B290" s="13"/>
      <c r="C290" s="29"/>
      <c r="D290" s="29"/>
      <c r="E290" s="13"/>
      <c r="F290" s="16"/>
      <c r="G290" s="19"/>
      <c r="H290" s="141" t="s">
        <v>10</v>
      </c>
      <c r="I290" s="141"/>
      <c r="J290" s="19">
        <f>G289</f>
        <v>11.528000000000002</v>
      </c>
      <c r="K290" s="19" t="s">
        <v>11</v>
      </c>
      <c r="L290" s="16">
        <f>M287</f>
        <v>-1.4410250000000033</v>
      </c>
      <c r="M290" s="19">
        <f>J290-L290</f>
        <v>12.969025000000006</v>
      </c>
      <c r="N290" s="23"/>
      <c r="O290" s="14"/>
      <c r="P290" s="14"/>
    </row>
    <row r="291" spans="2:18" x14ac:dyDescent="0.2">
      <c r="B291" s="2"/>
      <c r="C291" s="3"/>
      <c r="D291" s="3"/>
      <c r="E291" s="19"/>
      <c r="F291" s="16"/>
      <c r="G291" s="19"/>
      <c r="H291" s="16"/>
      <c r="I291" s="16"/>
      <c r="J291" s="19"/>
      <c r="K291" s="19"/>
      <c r="L291" s="16"/>
      <c r="M291" s="19"/>
      <c r="N291" s="20"/>
      <c r="O291" s="20"/>
      <c r="P291" s="20"/>
      <c r="Q291" s="22"/>
      <c r="R291" s="21"/>
    </row>
    <row r="292" spans="2:18" ht="15" x14ac:dyDescent="0.2">
      <c r="B292" s="1" t="s">
        <v>7</v>
      </c>
      <c r="C292" s="1"/>
      <c r="D292" s="135">
        <v>0.95</v>
      </c>
      <c r="E292" s="135"/>
      <c r="J292" s="13"/>
      <c r="K292" s="13"/>
      <c r="L292" s="13"/>
      <c r="M292" s="13"/>
      <c r="N292" s="14"/>
      <c r="O292" s="14"/>
      <c r="P292" s="14"/>
    </row>
    <row r="293" spans="2:18" x14ac:dyDescent="0.2">
      <c r="B293" s="136" t="s">
        <v>8</v>
      </c>
      <c r="C293" s="136"/>
      <c r="D293" s="136"/>
      <c r="E293" s="136"/>
      <c r="F293" s="136"/>
      <c r="G293" s="136"/>
      <c r="H293" s="5" t="s">
        <v>5</v>
      </c>
      <c r="I293" s="136" t="s">
        <v>9</v>
      </c>
      <c r="J293" s="136"/>
      <c r="K293" s="136"/>
      <c r="L293" s="136"/>
      <c r="M293" s="136"/>
      <c r="N293" s="15"/>
      <c r="O293" s="15"/>
      <c r="P293" s="20">
        <f>I305-I303</f>
        <v>5</v>
      </c>
    </row>
    <row r="294" spans="2:18" x14ac:dyDescent="0.2">
      <c r="B294" s="2">
        <v>0</v>
      </c>
      <c r="C294" s="3">
        <v>0.78</v>
      </c>
      <c r="D294" s="3" t="s">
        <v>27</v>
      </c>
      <c r="E294" s="16"/>
      <c r="F294" s="16"/>
      <c r="G294" s="16"/>
      <c r="H294" s="16"/>
      <c r="I294" s="17"/>
      <c r="J294" s="18"/>
      <c r="K294" s="19"/>
      <c r="L294" s="16"/>
      <c r="M294" s="19"/>
      <c r="N294" s="20"/>
      <c r="O294" s="20"/>
      <c r="P294" s="20"/>
      <c r="R294" s="21"/>
    </row>
    <row r="295" spans="2:18" x14ac:dyDescent="0.2">
      <c r="B295" s="2">
        <v>5</v>
      </c>
      <c r="C295" s="3">
        <v>0.77</v>
      </c>
      <c r="D295" s="3"/>
      <c r="E295" s="19">
        <f>(C294+C295)/2</f>
        <v>0.77500000000000002</v>
      </c>
      <c r="F295" s="16">
        <f>B295-B294</f>
        <v>5</v>
      </c>
      <c r="G295" s="19">
        <f>E295*F295</f>
        <v>3.875</v>
      </c>
      <c r="H295" s="16"/>
      <c r="I295" s="2"/>
      <c r="J295" s="2"/>
      <c r="K295" s="19"/>
      <c r="L295" s="16"/>
      <c r="M295" s="19"/>
      <c r="N295" s="20"/>
      <c r="O295" s="20"/>
      <c r="P295" s="20"/>
      <c r="Q295" s="22"/>
      <c r="R295" s="21"/>
    </row>
    <row r="296" spans="2:18" x14ac:dyDescent="0.2">
      <c r="B296" s="2">
        <v>10</v>
      </c>
      <c r="C296" s="3">
        <v>0.76200000000000001</v>
      </c>
      <c r="D296" s="3" t="s">
        <v>22</v>
      </c>
      <c r="E296" s="19">
        <f t="shared" ref="E296:E306" si="106">(C295+C296)/2</f>
        <v>0.76600000000000001</v>
      </c>
      <c r="F296" s="16">
        <f t="shared" ref="F296:F306" si="107">B296-B295</f>
        <v>5</v>
      </c>
      <c r="G296" s="19">
        <f t="shared" ref="G296:G306" si="108">E296*F296</f>
        <v>3.83</v>
      </c>
      <c r="H296" s="16"/>
      <c r="I296" s="2"/>
      <c r="J296" s="2"/>
      <c r="K296" s="19"/>
      <c r="L296" s="16"/>
      <c r="M296" s="19"/>
      <c r="N296" s="20"/>
      <c r="O296" s="20"/>
      <c r="P296" s="20"/>
      <c r="Q296" s="22"/>
      <c r="R296" s="21"/>
    </row>
    <row r="297" spans="2:18" x14ac:dyDescent="0.2">
      <c r="B297" s="2">
        <v>11</v>
      </c>
      <c r="C297" s="3">
        <v>0.105</v>
      </c>
      <c r="D297" s="3"/>
      <c r="E297" s="19">
        <f t="shared" si="106"/>
        <v>0.4335</v>
      </c>
      <c r="F297" s="16">
        <f t="shared" si="107"/>
        <v>1</v>
      </c>
      <c r="G297" s="19">
        <f t="shared" si="108"/>
        <v>0.4335</v>
      </c>
      <c r="H297" s="16"/>
      <c r="I297" s="2"/>
      <c r="J297" s="2"/>
      <c r="K297" s="19"/>
      <c r="L297" s="16"/>
      <c r="M297" s="19"/>
      <c r="N297" s="20"/>
      <c r="O297" s="20"/>
      <c r="P297" s="20"/>
      <c r="Q297" s="22"/>
      <c r="R297" s="21"/>
    </row>
    <row r="298" spans="2:18" x14ac:dyDescent="0.2">
      <c r="B298" s="2">
        <v>12</v>
      </c>
      <c r="C298" s="3">
        <v>-0.48899999999999999</v>
      </c>
      <c r="D298" s="3"/>
      <c r="E298" s="19">
        <f t="shared" si="106"/>
        <v>-0.192</v>
      </c>
      <c r="F298" s="16">
        <f t="shared" si="107"/>
        <v>1</v>
      </c>
      <c r="G298" s="19">
        <f t="shared" si="108"/>
        <v>-0.192</v>
      </c>
      <c r="H298" s="16"/>
      <c r="I298" s="2"/>
      <c r="J298" s="2"/>
      <c r="K298" s="19"/>
      <c r="L298" s="16"/>
      <c r="M298" s="19"/>
      <c r="N298" s="20"/>
      <c r="O298" s="20"/>
      <c r="P298" s="20"/>
      <c r="Q298" s="22"/>
      <c r="R298" s="21"/>
    </row>
    <row r="299" spans="2:18" x14ac:dyDescent="0.2">
      <c r="B299" s="2">
        <v>13</v>
      </c>
      <c r="C299" s="3">
        <v>-0.83099999999999996</v>
      </c>
      <c r="D299" s="3"/>
      <c r="E299" s="19">
        <f t="shared" si="106"/>
        <v>-0.65999999999999992</v>
      </c>
      <c r="F299" s="16">
        <f t="shared" si="107"/>
        <v>1</v>
      </c>
      <c r="G299" s="19">
        <f t="shared" si="108"/>
        <v>-0.65999999999999992</v>
      </c>
      <c r="H299" s="16"/>
      <c r="I299" s="2"/>
      <c r="J299" s="2"/>
      <c r="K299" s="19"/>
      <c r="L299" s="16"/>
      <c r="M299" s="19"/>
      <c r="N299" s="20"/>
      <c r="O299" s="20"/>
      <c r="P299" s="20"/>
      <c r="Q299" s="22"/>
      <c r="R299" s="21"/>
    </row>
    <row r="300" spans="2:18" x14ac:dyDescent="0.2">
      <c r="B300" s="2">
        <v>15</v>
      </c>
      <c r="C300" s="3">
        <v>-0.93300000000000005</v>
      </c>
      <c r="D300" s="3" t="s">
        <v>23</v>
      </c>
      <c r="E300" s="19">
        <f t="shared" si="106"/>
        <v>-0.88200000000000001</v>
      </c>
      <c r="F300" s="16">
        <f t="shared" si="107"/>
        <v>2</v>
      </c>
      <c r="G300" s="19">
        <f t="shared" si="108"/>
        <v>-1.764</v>
      </c>
      <c r="H300" s="16"/>
      <c r="I300" s="2">
        <v>0</v>
      </c>
      <c r="J300" s="3">
        <v>0.78</v>
      </c>
      <c r="K300" s="19"/>
      <c r="L300" s="16"/>
      <c r="M300" s="19"/>
      <c r="N300" s="20"/>
      <c r="O300" s="20"/>
      <c r="P300" s="20"/>
      <c r="Q300" s="22"/>
      <c r="R300" s="21"/>
    </row>
    <row r="301" spans="2:18" x14ac:dyDescent="0.2">
      <c r="B301" s="2">
        <v>17</v>
      </c>
      <c r="C301" s="3">
        <v>-0.83</v>
      </c>
      <c r="D301" s="3"/>
      <c r="E301" s="19">
        <f t="shared" si="106"/>
        <v>-0.88149999999999995</v>
      </c>
      <c r="F301" s="16">
        <f t="shared" si="107"/>
        <v>2</v>
      </c>
      <c r="G301" s="19">
        <f t="shared" si="108"/>
        <v>-1.7629999999999999</v>
      </c>
      <c r="H301" s="16"/>
      <c r="I301" s="2">
        <v>5</v>
      </c>
      <c r="J301" s="3">
        <v>0.77</v>
      </c>
      <c r="K301" s="19">
        <f t="shared" ref="K301:K308" si="109">AVERAGE(J300,J301)</f>
        <v>0.77500000000000002</v>
      </c>
      <c r="L301" s="16">
        <f t="shared" ref="L301:L308" si="110">I301-I300</f>
        <v>5</v>
      </c>
      <c r="M301" s="19">
        <f t="shared" ref="M301:M308" si="111">L301*K301</f>
        <v>3.875</v>
      </c>
      <c r="N301" s="20"/>
      <c r="O301" s="20"/>
      <c r="P301" s="20"/>
      <c r="Q301" s="22"/>
      <c r="R301" s="21"/>
    </row>
    <row r="302" spans="2:18" x14ac:dyDescent="0.2">
      <c r="B302" s="2">
        <v>18</v>
      </c>
      <c r="C302" s="3">
        <v>-0.502</v>
      </c>
      <c r="D302" s="3"/>
      <c r="E302" s="19">
        <f t="shared" si="106"/>
        <v>-0.66599999999999993</v>
      </c>
      <c r="F302" s="16">
        <f t="shared" si="107"/>
        <v>1</v>
      </c>
      <c r="G302" s="19">
        <f t="shared" si="108"/>
        <v>-0.66599999999999993</v>
      </c>
      <c r="H302" s="16"/>
      <c r="I302" s="2">
        <v>8.5</v>
      </c>
      <c r="J302" s="3">
        <v>0.76200000000000001</v>
      </c>
      <c r="K302" s="19">
        <f t="shared" si="109"/>
        <v>0.76600000000000001</v>
      </c>
      <c r="L302" s="16">
        <f t="shared" si="110"/>
        <v>3.5</v>
      </c>
      <c r="M302" s="19">
        <f t="shared" si="111"/>
        <v>2.681</v>
      </c>
      <c r="N302" s="23"/>
      <c r="O302" s="23"/>
      <c r="P302" s="23"/>
      <c r="Q302" s="22"/>
      <c r="R302" s="21"/>
    </row>
    <row r="303" spans="2:18" x14ac:dyDescent="0.2">
      <c r="B303" s="2">
        <v>19</v>
      </c>
      <c r="C303" s="3">
        <v>-1E-3</v>
      </c>
      <c r="D303" s="3"/>
      <c r="E303" s="19">
        <f t="shared" si="106"/>
        <v>-0.2515</v>
      </c>
      <c r="F303" s="16">
        <f t="shared" si="107"/>
        <v>1</v>
      </c>
      <c r="G303" s="19">
        <f t="shared" si="108"/>
        <v>-0.2515</v>
      </c>
      <c r="H303" s="16"/>
      <c r="I303" s="56">
        <f>I302+(J302-J303)*1.5</f>
        <v>12.643000000000001</v>
      </c>
      <c r="J303" s="57">
        <v>-2</v>
      </c>
      <c r="K303" s="19">
        <f t="shared" si="109"/>
        <v>-0.61899999999999999</v>
      </c>
      <c r="L303" s="16">
        <f t="shared" si="110"/>
        <v>4.1430000000000007</v>
      </c>
      <c r="M303" s="19">
        <f t="shared" si="111"/>
        <v>-2.5645170000000004</v>
      </c>
      <c r="N303" s="20"/>
      <c r="O303" s="20"/>
      <c r="P303" s="20"/>
      <c r="Q303" s="22"/>
      <c r="R303" s="21"/>
    </row>
    <row r="304" spans="2:18" x14ac:dyDescent="0.2">
      <c r="B304" s="2">
        <v>20</v>
      </c>
      <c r="C304" s="3">
        <v>0.60899999999999999</v>
      </c>
      <c r="D304" s="3" t="s">
        <v>24</v>
      </c>
      <c r="E304" s="19">
        <f t="shared" si="106"/>
        <v>0.30399999999999999</v>
      </c>
      <c r="F304" s="16">
        <f t="shared" si="107"/>
        <v>1</v>
      </c>
      <c r="G304" s="19">
        <f t="shared" si="108"/>
        <v>0.30399999999999999</v>
      </c>
      <c r="H304" s="1"/>
      <c r="I304" s="58">
        <f>I303+2.5</f>
        <v>15.143000000000001</v>
      </c>
      <c r="J304" s="59">
        <f>J303</f>
        <v>-2</v>
      </c>
      <c r="K304" s="19">
        <f t="shared" si="109"/>
        <v>-2</v>
      </c>
      <c r="L304" s="16">
        <f t="shared" si="110"/>
        <v>2.5</v>
      </c>
      <c r="M304" s="19">
        <f t="shared" si="111"/>
        <v>-5</v>
      </c>
      <c r="N304" s="23"/>
      <c r="O304" s="23"/>
      <c r="P304" s="23"/>
      <c r="Q304" s="22"/>
      <c r="R304" s="21"/>
    </row>
    <row r="305" spans="2:18" x14ac:dyDescent="0.2">
      <c r="B305" s="2">
        <v>25</v>
      </c>
      <c r="C305" s="3">
        <v>0.6</v>
      </c>
      <c r="D305" s="3"/>
      <c r="E305" s="19">
        <f t="shared" si="106"/>
        <v>0.60450000000000004</v>
      </c>
      <c r="F305" s="16">
        <f t="shared" si="107"/>
        <v>5</v>
      </c>
      <c r="G305" s="19">
        <f t="shared" si="108"/>
        <v>3.0225</v>
      </c>
      <c r="H305" s="1"/>
      <c r="I305" s="56">
        <f>I304+2.5</f>
        <v>17.643000000000001</v>
      </c>
      <c r="J305" s="57">
        <f>J303</f>
        <v>-2</v>
      </c>
      <c r="K305" s="19">
        <f t="shared" si="109"/>
        <v>-2</v>
      </c>
      <c r="L305" s="16">
        <f t="shared" si="110"/>
        <v>2.5</v>
      </c>
      <c r="M305" s="19">
        <f t="shared" si="111"/>
        <v>-5</v>
      </c>
      <c r="N305" s="23"/>
      <c r="O305" s="23"/>
      <c r="P305" s="23"/>
      <c r="Q305" s="22"/>
      <c r="R305" s="21"/>
    </row>
    <row r="306" spans="2:18" x14ac:dyDescent="0.2">
      <c r="B306" s="2">
        <v>30</v>
      </c>
      <c r="C306" s="3">
        <v>0.58599999999999997</v>
      </c>
      <c r="D306" s="41" t="s">
        <v>25</v>
      </c>
      <c r="E306" s="19">
        <f t="shared" si="106"/>
        <v>0.59299999999999997</v>
      </c>
      <c r="F306" s="16">
        <f t="shared" si="107"/>
        <v>5</v>
      </c>
      <c r="G306" s="19">
        <f t="shared" si="108"/>
        <v>2.9649999999999999</v>
      </c>
      <c r="H306" s="1"/>
      <c r="I306" s="56">
        <f>I305+(J306-J305)*1.5</f>
        <v>21.542999999999999</v>
      </c>
      <c r="J306" s="60">
        <v>0.6</v>
      </c>
      <c r="K306" s="19">
        <f t="shared" si="109"/>
        <v>-0.7</v>
      </c>
      <c r="L306" s="16">
        <f t="shared" si="110"/>
        <v>3.8999999999999986</v>
      </c>
      <c r="M306" s="19">
        <f t="shared" si="111"/>
        <v>-2.7299999999999986</v>
      </c>
      <c r="N306" s="20"/>
      <c r="O306" s="20"/>
      <c r="P306" s="20"/>
      <c r="R306" s="21"/>
    </row>
    <row r="307" spans="2:18" x14ac:dyDescent="0.2">
      <c r="B307" s="2"/>
      <c r="C307" s="3"/>
      <c r="D307" s="3"/>
      <c r="E307" s="19"/>
      <c r="F307" s="16"/>
      <c r="G307" s="19"/>
      <c r="H307" s="1"/>
      <c r="I307" s="2">
        <v>25</v>
      </c>
      <c r="J307" s="3">
        <v>0.6</v>
      </c>
      <c r="K307" s="19">
        <f t="shared" si="109"/>
        <v>0.6</v>
      </c>
      <c r="L307" s="16">
        <f t="shared" si="110"/>
        <v>3.4570000000000007</v>
      </c>
      <c r="M307" s="19">
        <f t="shared" si="111"/>
        <v>2.0742000000000003</v>
      </c>
      <c r="N307" s="20"/>
      <c r="O307" s="20"/>
      <c r="P307" s="20"/>
      <c r="R307" s="21"/>
    </row>
    <row r="308" spans="2:18" x14ac:dyDescent="0.2">
      <c r="B308" s="2"/>
      <c r="C308" s="3"/>
      <c r="D308" s="3"/>
      <c r="E308" s="19"/>
      <c r="F308" s="16"/>
      <c r="G308" s="19"/>
      <c r="H308" s="1"/>
      <c r="I308" s="2">
        <v>30</v>
      </c>
      <c r="J308" s="3">
        <v>0.58599999999999997</v>
      </c>
      <c r="K308" s="19">
        <f t="shared" si="109"/>
        <v>0.59299999999999997</v>
      </c>
      <c r="L308" s="16">
        <f t="shared" si="110"/>
        <v>5</v>
      </c>
      <c r="M308" s="19">
        <f t="shared" si="111"/>
        <v>2.9649999999999999</v>
      </c>
      <c r="N308" s="20"/>
      <c r="O308" s="20"/>
      <c r="P308" s="20"/>
      <c r="R308" s="21"/>
    </row>
    <row r="309" spans="2:18" x14ac:dyDescent="0.2">
      <c r="B309" s="17"/>
      <c r="C309" s="41"/>
      <c r="D309" s="41"/>
      <c r="E309" s="19"/>
      <c r="F309" s="16"/>
      <c r="G309" s="19"/>
      <c r="I309" s="17"/>
      <c r="J309" s="17"/>
      <c r="K309" s="19"/>
      <c r="L309" s="16"/>
      <c r="M309" s="19"/>
      <c r="N309" s="20"/>
      <c r="O309" s="20"/>
      <c r="P309" s="20"/>
      <c r="R309" s="21"/>
    </row>
    <row r="310" spans="2:18" x14ac:dyDescent="0.2">
      <c r="B310" s="17"/>
      <c r="C310" s="41"/>
      <c r="D310" s="41"/>
      <c r="E310" s="19"/>
      <c r="F310" s="16"/>
      <c r="G310" s="19"/>
      <c r="I310" s="17"/>
      <c r="J310" s="17"/>
      <c r="K310" s="19"/>
      <c r="L310" s="16"/>
      <c r="M310" s="19"/>
      <c r="O310" s="23"/>
      <c r="P310" s="23"/>
    </row>
    <row r="311" spans="2:18" x14ac:dyDescent="0.2">
      <c r="B311" s="17"/>
      <c r="C311" s="41"/>
      <c r="D311" s="41"/>
      <c r="E311" s="19"/>
      <c r="F311" s="16"/>
      <c r="G311" s="19"/>
      <c r="I311" s="17"/>
      <c r="J311" s="17"/>
      <c r="K311" s="19"/>
      <c r="L311" s="16"/>
      <c r="M311" s="19"/>
      <c r="O311" s="14"/>
      <c r="P311" s="14"/>
    </row>
    <row r="312" spans="2:18" x14ac:dyDescent="0.2">
      <c r="B312" s="17"/>
      <c r="C312" s="41"/>
      <c r="D312" s="41"/>
      <c r="E312" s="19"/>
      <c r="F312" s="16"/>
      <c r="G312" s="19"/>
      <c r="I312" s="17"/>
      <c r="J312" s="17"/>
      <c r="K312" s="19"/>
      <c r="L312" s="16"/>
      <c r="M312" s="19"/>
      <c r="O312" s="14"/>
      <c r="P312" s="14"/>
    </row>
    <row r="313" spans="2:18" x14ac:dyDescent="0.2">
      <c r="B313" s="17"/>
      <c r="C313" s="41"/>
      <c r="D313" s="41"/>
      <c r="E313" s="19"/>
      <c r="F313" s="16"/>
      <c r="G313" s="19"/>
      <c r="H313" s="19"/>
      <c r="I313" s="17"/>
      <c r="J313" s="17"/>
      <c r="K313" s="19"/>
      <c r="L313" s="16"/>
      <c r="M313" s="19"/>
      <c r="N313" s="14"/>
      <c r="O313" s="14"/>
      <c r="P313" s="14"/>
    </row>
    <row r="314" spans="2:18" x14ac:dyDescent="0.2">
      <c r="B314" s="17"/>
      <c r="C314" s="41"/>
      <c r="D314" s="41"/>
      <c r="E314" s="19"/>
      <c r="F314" s="16"/>
      <c r="G314" s="19"/>
      <c r="H314" s="19"/>
      <c r="I314" s="17"/>
      <c r="J314" s="17"/>
      <c r="K314" s="19"/>
      <c r="L314" s="16"/>
      <c r="M314" s="19"/>
      <c r="N314" s="14"/>
      <c r="O314" s="14"/>
      <c r="P314" s="14"/>
    </row>
    <row r="315" spans="2:18" x14ac:dyDescent="0.2">
      <c r="B315" s="17"/>
      <c r="C315" s="41"/>
      <c r="D315" s="41"/>
      <c r="E315" s="19"/>
      <c r="F315" s="16"/>
      <c r="G315" s="19"/>
      <c r="H315" s="19"/>
      <c r="I315" s="17"/>
      <c r="J315" s="17"/>
      <c r="K315" s="19"/>
      <c r="L315" s="16"/>
      <c r="M315" s="19"/>
      <c r="N315" s="14"/>
      <c r="O315" s="14"/>
      <c r="P315" s="14"/>
    </row>
    <row r="316" spans="2:18" ht="15" x14ac:dyDescent="0.2">
      <c r="B316" s="13"/>
      <c r="C316" s="29"/>
      <c r="D316" s="29"/>
      <c r="E316" s="13"/>
      <c r="F316" s="25">
        <f>SUM(F295:F315)</f>
        <v>30</v>
      </c>
      <c r="G316" s="25">
        <f>SUM(G295:G315)</f>
        <v>9.1334999999999997</v>
      </c>
      <c r="H316" s="19"/>
      <c r="I316" s="19"/>
      <c r="J316" s="13"/>
      <c r="K316" s="13"/>
      <c r="L316" s="28">
        <f>SUM(L298:L315)</f>
        <v>30</v>
      </c>
      <c r="M316" s="28">
        <f>SUM(M298:M315)</f>
        <v>-3.699316999999998</v>
      </c>
      <c r="N316" s="14"/>
      <c r="O316" s="14"/>
      <c r="P316" s="14"/>
    </row>
    <row r="317" spans="2:18" ht="15" x14ac:dyDescent="0.2">
      <c r="B317" s="13"/>
      <c r="C317" s="29"/>
      <c r="D317" s="29"/>
      <c r="E317" s="13"/>
      <c r="F317" s="16"/>
      <c r="G317" s="19"/>
      <c r="H317" s="141" t="s">
        <v>10</v>
      </c>
      <c r="I317" s="141"/>
      <c r="J317" s="16">
        <f>G316</f>
        <v>9.1334999999999997</v>
      </c>
      <c r="K317" s="19" t="s">
        <v>11</v>
      </c>
      <c r="L317" s="16">
        <f>M316</f>
        <v>-3.699316999999998</v>
      </c>
      <c r="M317" s="19">
        <f>J317-L317</f>
        <v>12.832816999999999</v>
      </c>
      <c r="N317" s="23"/>
      <c r="O317" s="14"/>
      <c r="P317" s="14"/>
    </row>
  </sheetData>
  <mergeCells count="50">
    <mergeCell ref="O21:Q21"/>
    <mergeCell ref="O24:Q24"/>
    <mergeCell ref="H98:I98"/>
    <mergeCell ref="O53:Q53"/>
    <mergeCell ref="O56:Q56"/>
    <mergeCell ref="D292:E292"/>
    <mergeCell ref="A1:M1"/>
    <mergeCell ref="H237:I237"/>
    <mergeCell ref="H64:I64"/>
    <mergeCell ref="D65:E65"/>
    <mergeCell ref="H158:I158"/>
    <mergeCell ref="D3:E3"/>
    <mergeCell ref="B4:G4"/>
    <mergeCell ref="I4:M4"/>
    <mergeCell ref="H33:I33"/>
    <mergeCell ref="B35:G35"/>
    <mergeCell ref="I35:M35"/>
    <mergeCell ref="D34:E34"/>
    <mergeCell ref="I160:M160"/>
    <mergeCell ref="B66:G66"/>
    <mergeCell ref="I66:M66"/>
    <mergeCell ref="D185:E185"/>
    <mergeCell ref="B186:G186"/>
    <mergeCell ref="B240:G240"/>
    <mergeCell ref="D100:E100"/>
    <mergeCell ref="H290:I290"/>
    <mergeCell ref="B266:G266"/>
    <mergeCell ref="I266:M266"/>
    <mergeCell ref="D265:E265"/>
    <mergeCell ref="I186:M186"/>
    <mergeCell ref="H210:I210"/>
    <mergeCell ref="D211:E211"/>
    <mergeCell ref="D239:E239"/>
    <mergeCell ref="I240:M240"/>
    <mergeCell ref="B293:G293"/>
    <mergeCell ref="I293:M293"/>
    <mergeCell ref="H317:I317"/>
    <mergeCell ref="B101:G101"/>
    <mergeCell ref="I101:M101"/>
    <mergeCell ref="B212:G212"/>
    <mergeCell ref="I212:M212"/>
    <mergeCell ref="H236:I236"/>
    <mergeCell ref="H131:I131"/>
    <mergeCell ref="D133:E133"/>
    <mergeCell ref="B134:G134"/>
    <mergeCell ref="I134:M134"/>
    <mergeCell ref="D159:E159"/>
    <mergeCell ref="B160:G160"/>
    <mergeCell ref="H184:I184"/>
    <mergeCell ref="H264:I26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9"/>
  <sheetViews>
    <sheetView topLeftCell="A7" workbookViewId="0">
      <selection activeCell="F16" sqref="F16"/>
    </sheetView>
  </sheetViews>
  <sheetFormatPr defaultRowHeight="12.75" x14ac:dyDescent="0.2"/>
  <cols>
    <col min="1" max="1" width="8.42578125" style="32" customWidth="1"/>
    <col min="2" max="2" width="12.7109375" style="32" customWidth="1"/>
    <col min="3" max="3" width="12.42578125" style="32" customWidth="1"/>
    <col min="4" max="4" width="13.42578125" style="32" customWidth="1"/>
    <col min="5" max="5" width="12.140625" style="32" customWidth="1"/>
    <col min="6" max="6" width="12.28515625" style="32" customWidth="1"/>
    <col min="7" max="7" width="9.140625" style="35"/>
    <col min="8" max="8" width="9.7109375" style="35" customWidth="1"/>
    <col min="9" max="9" width="9.140625" style="35"/>
    <col min="10" max="10" width="9.140625" style="32"/>
    <col min="11" max="11" width="24" style="32" customWidth="1"/>
    <col min="12" max="257" width="9.140625" style="32"/>
    <col min="258" max="258" width="8.42578125" style="32" customWidth="1"/>
    <col min="259" max="259" width="12.7109375" style="32" customWidth="1"/>
    <col min="260" max="260" width="12.42578125" style="32" customWidth="1"/>
    <col min="261" max="261" width="13.42578125" style="32" customWidth="1"/>
    <col min="262" max="262" width="12.140625" style="32" customWidth="1"/>
    <col min="263" max="263" width="12.28515625" style="32" customWidth="1"/>
    <col min="264" max="513" width="9.140625" style="32"/>
    <col min="514" max="514" width="8.42578125" style="32" customWidth="1"/>
    <col min="515" max="515" width="12.7109375" style="32" customWidth="1"/>
    <col min="516" max="516" width="12.42578125" style="32" customWidth="1"/>
    <col min="517" max="517" width="13.42578125" style="32" customWidth="1"/>
    <col min="518" max="518" width="12.140625" style="32" customWidth="1"/>
    <col min="519" max="519" width="12.28515625" style="32" customWidth="1"/>
    <col min="520" max="769" width="9.140625" style="32"/>
    <col min="770" max="770" width="8.42578125" style="32" customWidth="1"/>
    <col min="771" max="771" width="12.7109375" style="32" customWidth="1"/>
    <col min="772" max="772" width="12.42578125" style="32" customWidth="1"/>
    <col min="773" max="773" width="13.42578125" style="32" customWidth="1"/>
    <col min="774" max="774" width="12.140625" style="32" customWidth="1"/>
    <col min="775" max="775" width="12.28515625" style="32" customWidth="1"/>
    <col min="776" max="1025" width="9.140625" style="32"/>
    <col min="1026" max="1026" width="8.42578125" style="32" customWidth="1"/>
    <col min="1027" max="1027" width="12.7109375" style="32" customWidth="1"/>
    <col min="1028" max="1028" width="12.42578125" style="32" customWidth="1"/>
    <col min="1029" max="1029" width="13.42578125" style="32" customWidth="1"/>
    <col min="1030" max="1030" width="12.140625" style="32" customWidth="1"/>
    <col min="1031" max="1031" width="12.28515625" style="32" customWidth="1"/>
    <col min="1032" max="1281" width="9.140625" style="32"/>
    <col min="1282" max="1282" width="8.42578125" style="32" customWidth="1"/>
    <col min="1283" max="1283" width="12.7109375" style="32" customWidth="1"/>
    <col min="1284" max="1284" width="12.42578125" style="32" customWidth="1"/>
    <col min="1285" max="1285" width="13.42578125" style="32" customWidth="1"/>
    <col min="1286" max="1286" width="12.140625" style="32" customWidth="1"/>
    <col min="1287" max="1287" width="12.28515625" style="32" customWidth="1"/>
    <col min="1288" max="1537" width="9.140625" style="32"/>
    <col min="1538" max="1538" width="8.42578125" style="32" customWidth="1"/>
    <col min="1539" max="1539" width="12.7109375" style="32" customWidth="1"/>
    <col min="1540" max="1540" width="12.42578125" style="32" customWidth="1"/>
    <col min="1541" max="1541" width="13.42578125" style="32" customWidth="1"/>
    <col min="1542" max="1542" width="12.140625" style="32" customWidth="1"/>
    <col min="1543" max="1543" width="12.28515625" style="32" customWidth="1"/>
    <col min="1544" max="1793" width="9.140625" style="32"/>
    <col min="1794" max="1794" width="8.42578125" style="32" customWidth="1"/>
    <col min="1795" max="1795" width="12.7109375" style="32" customWidth="1"/>
    <col min="1796" max="1796" width="12.42578125" style="32" customWidth="1"/>
    <col min="1797" max="1797" width="13.42578125" style="32" customWidth="1"/>
    <col min="1798" max="1798" width="12.140625" style="32" customWidth="1"/>
    <col min="1799" max="1799" width="12.28515625" style="32" customWidth="1"/>
    <col min="1800" max="2049" width="9.140625" style="32"/>
    <col min="2050" max="2050" width="8.42578125" style="32" customWidth="1"/>
    <col min="2051" max="2051" width="12.7109375" style="32" customWidth="1"/>
    <col min="2052" max="2052" width="12.42578125" style="32" customWidth="1"/>
    <col min="2053" max="2053" width="13.42578125" style="32" customWidth="1"/>
    <col min="2054" max="2054" width="12.140625" style="32" customWidth="1"/>
    <col min="2055" max="2055" width="12.28515625" style="32" customWidth="1"/>
    <col min="2056" max="2305" width="9.140625" style="32"/>
    <col min="2306" max="2306" width="8.42578125" style="32" customWidth="1"/>
    <col min="2307" max="2307" width="12.7109375" style="32" customWidth="1"/>
    <col min="2308" max="2308" width="12.42578125" style="32" customWidth="1"/>
    <col min="2309" max="2309" width="13.42578125" style="32" customWidth="1"/>
    <col min="2310" max="2310" width="12.140625" style="32" customWidth="1"/>
    <col min="2311" max="2311" width="12.28515625" style="32" customWidth="1"/>
    <col min="2312" max="2561" width="9.140625" style="32"/>
    <col min="2562" max="2562" width="8.42578125" style="32" customWidth="1"/>
    <col min="2563" max="2563" width="12.7109375" style="32" customWidth="1"/>
    <col min="2564" max="2564" width="12.42578125" style="32" customWidth="1"/>
    <col min="2565" max="2565" width="13.42578125" style="32" customWidth="1"/>
    <col min="2566" max="2566" width="12.140625" style="32" customWidth="1"/>
    <col min="2567" max="2567" width="12.28515625" style="32" customWidth="1"/>
    <col min="2568" max="2817" width="9.140625" style="32"/>
    <col min="2818" max="2818" width="8.42578125" style="32" customWidth="1"/>
    <col min="2819" max="2819" width="12.7109375" style="32" customWidth="1"/>
    <col min="2820" max="2820" width="12.42578125" style="32" customWidth="1"/>
    <col min="2821" max="2821" width="13.42578125" style="32" customWidth="1"/>
    <col min="2822" max="2822" width="12.140625" style="32" customWidth="1"/>
    <col min="2823" max="2823" width="12.28515625" style="32" customWidth="1"/>
    <col min="2824" max="3073" width="9.140625" style="32"/>
    <col min="3074" max="3074" width="8.42578125" style="32" customWidth="1"/>
    <col min="3075" max="3075" width="12.7109375" style="32" customWidth="1"/>
    <col min="3076" max="3076" width="12.42578125" style="32" customWidth="1"/>
    <col min="3077" max="3077" width="13.42578125" style="32" customWidth="1"/>
    <col min="3078" max="3078" width="12.140625" style="32" customWidth="1"/>
    <col min="3079" max="3079" width="12.28515625" style="32" customWidth="1"/>
    <col min="3080" max="3329" width="9.140625" style="32"/>
    <col min="3330" max="3330" width="8.42578125" style="32" customWidth="1"/>
    <col min="3331" max="3331" width="12.7109375" style="32" customWidth="1"/>
    <col min="3332" max="3332" width="12.42578125" style="32" customWidth="1"/>
    <col min="3333" max="3333" width="13.42578125" style="32" customWidth="1"/>
    <col min="3334" max="3334" width="12.140625" style="32" customWidth="1"/>
    <col min="3335" max="3335" width="12.28515625" style="32" customWidth="1"/>
    <col min="3336" max="3585" width="9.140625" style="32"/>
    <col min="3586" max="3586" width="8.42578125" style="32" customWidth="1"/>
    <col min="3587" max="3587" width="12.7109375" style="32" customWidth="1"/>
    <col min="3588" max="3588" width="12.42578125" style="32" customWidth="1"/>
    <col min="3589" max="3589" width="13.42578125" style="32" customWidth="1"/>
    <col min="3590" max="3590" width="12.140625" style="32" customWidth="1"/>
    <col min="3591" max="3591" width="12.28515625" style="32" customWidth="1"/>
    <col min="3592" max="3841" width="9.140625" style="32"/>
    <col min="3842" max="3842" width="8.42578125" style="32" customWidth="1"/>
    <col min="3843" max="3843" width="12.7109375" style="32" customWidth="1"/>
    <col min="3844" max="3844" width="12.42578125" style="32" customWidth="1"/>
    <col min="3845" max="3845" width="13.42578125" style="32" customWidth="1"/>
    <col min="3846" max="3846" width="12.140625" style="32" customWidth="1"/>
    <col min="3847" max="3847" width="12.28515625" style="32" customWidth="1"/>
    <col min="3848" max="4097" width="9.140625" style="32"/>
    <col min="4098" max="4098" width="8.42578125" style="32" customWidth="1"/>
    <col min="4099" max="4099" width="12.7109375" style="32" customWidth="1"/>
    <col min="4100" max="4100" width="12.42578125" style="32" customWidth="1"/>
    <col min="4101" max="4101" width="13.42578125" style="32" customWidth="1"/>
    <col min="4102" max="4102" width="12.140625" style="32" customWidth="1"/>
    <col min="4103" max="4103" width="12.28515625" style="32" customWidth="1"/>
    <col min="4104" max="4353" width="9.140625" style="32"/>
    <col min="4354" max="4354" width="8.42578125" style="32" customWidth="1"/>
    <col min="4355" max="4355" width="12.7109375" style="32" customWidth="1"/>
    <col min="4356" max="4356" width="12.42578125" style="32" customWidth="1"/>
    <col min="4357" max="4357" width="13.42578125" style="32" customWidth="1"/>
    <col min="4358" max="4358" width="12.140625" style="32" customWidth="1"/>
    <col min="4359" max="4359" width="12.28515625" style="32" customWidth="1"/>
    <col min="4360" max="4609" width="9.140625" style="32"/>
    <col min="4610" max="4610" width="8.42578125" style="32" customWidth="1"/>
    <col min="4611" max="4611" width="12.7109375" style="32" customWidth="1"/>
    <col min="4612" max="4612" width="12.42578125" style="32" customWidth="1"/>
    <col min="4613" max="4613" width="13.42578125" style="32" customWidth="1"/>
    <col min="4614" max="4614" width="12.140625" style="32" customWidth="1"/>
    <col min="4615" max="4615" width="12.28515625" style="32" customWidth="1"/>
    <col min="4616" max="4865" width="9.140625" style="32"/>
    <col min="4866" max="4866" width="8.42578125" style="32" customWidth="1"/>
    <col min="4867" max="4867" width="12.7109375" style="32" customWidth="1"/>
    <col min="4868" max="4868" width="12.42578125" style="32" customWidth="1"/>
    <col min="4869" max="4869" width="13.42578125" style="32" customWidth="1"/>
    <col min="4870" max="4870" width="12.140625" style="32" customWidth="1"/>
    <col min="4871" max="4871" width="12.28515625" style="32" customWidth="1"/>
    <col min="4872" max="5121" width="9.140625" style="32"/>
    <col min="5122" max="5122" width="8.42578125" style="32" customWidth="1"/>
    <col min="5123" max="5123" width="12.7109375" style="32" customWidth="1"/>
    <col min="5124" max="5124" width="12.42578125" style="32" customWidth="1"/>
    <col min="5125" max="5125" width="13.42578125" style="32" customWidth="1"/>
    <col min="5126" max="5126" width="12.140625" style="32" customWidth="1"/>
    <col min="5127" max="5127" width="12.28515625" style="32" customWidth="1"/>
    <col min="5128" max="5377" width="9.140625" style="32"/>
    <col min="5378" max="5378" width="8.42578125" style="32" customWidth="1"/>
    <col min="5379" max="5379" width="12.7109375" style="32" customWidth="1"/>
    <col min="5380" max="5380" width="12.42578125" style="32" customWidth="1"/>
    <col min="5381" max="5381" width="13.42578125" style="32" customWidth="1"/>
    <col min="5382" max="5382" width="12.140625" style="32" customWidth="1"/>
    <col min="5383" max="5383" width="12.28515625" style="32" customWidth="1"/>
    <col min="5384" max="5633" width="9.140625" style="32"/>
    <col min="5634" max="5634" width="8.42578125" style="32" customWidth="1"/>
    <col min="5635" max="5635" width="12.7109375" style="32" customWidth="1"/>
    <col min="5636" max="5636" width="12.42578125" style="32" customWidth="1"/>
    <col min="5637" max="5637" width="13.42578125" style="32" customWidth="1"/>
    <col min="5638" max="5638" width="12.140625" style="32" customWidth="1"/>
    <col min="5639" max="5639" width="12.28515625" style="32" customWidth="1"/>
    <col min="5640" max="5889" width="9.140625" style="32"/>
    <col min="5890" max="5890" width="8.42578125" style="32" customWidth="1"/>
    <col min="5891" max="5891" width="12.7109375" style="32" customWidth="1"/>
    <col min="5892" max="5892" width="12.42578125" style="32" customWidth="1"/>
    <col min="5893" max="5893" width="13.42578125" style="32" customWidth="1"/>
    <col min="5894" max="5894" width="12.140625" style="32" customWidth="1"/>
    <col min="5895" max="5895" width="12.28515625" style="32" customWidth="1"/>
    <col min="5896" max="6145" width="9.140625" style="32"/>
    <col min="6146" max="6146" width="8.42578125" style="32" customWidth="1"/>
    <col min="6147" max="6147" width="12.7109375" style="32" customWidth="1"/>
    <col min="6148" max="6148" width="12.42578125" style="32" customWidth="1"/>
    <col min="6149" max="6149" width="13.42578125" style="32" customWidth="1"/>
    <col min="6150" max="6150" width="12.140625" style="32" customWidth="1"/>
    <col min="6151" max="6151" width="12.28515625" style="32" customWidth="1"/>
    <col min="6152" max="6401" width="9.140625" style="32"/>
    <col min="6402" max="6402" width="8.42578125" style="32" customWidth="1"/>
    <col min="6403" max="6403" width="12.7109375" style="32" customWidth="1"/>
    <col min="6404" max="6404" width="12.42578125" style="32" customWidth="1"/>
    <col min="6405" max="6405" width="13.42578125" style="32" customWidth="1"/>
    <col min="6406" max="6406" width="12.140625" style="32" customWidth="1"/>
    <col min="6407" max="6407" width="12.28515625" style="32" customWidth="1"/>
    <col min="6408" max="6657" width="9.140625" style="32"/>
    <col min="6658" max="6658" width="8.42578125" style="32" customWidth="1"/>
    <col min="6659" max="6659" width="12.7109375" style="32" customWidth="1"/>
    <col min="6660" max="6660" width="12.42578125" style="32" customWidth="1"/>
    <col min="6661" max="6661" width="13.42578125" style="32" customWidth="1"/>
    <col min="6662" max="6662" width="12.140625" style="32" customWidth="1"/>
    <col min="6663" max="6663" width="12.28515625" style="32" customWidth="1"/>
    <col min="6664" max="6913" width="9.140625" style="32"/>
    <col min="6914" max="6914" width="8.42578125" style="32" customWidth="1"/>
    <col min="6915" max="6915" width="12.7109375" style="32" customWidth="1"/>
    <col min="6916" max="6916" width="12.42578125" style="32" customWidth="1"/>
    <col min="6917" max="6917" width="13.42578125" style="32" customWidth="1"/>
    <col min="6918" max="6918" width="12.140625" style="32" customWidth="1"/>
    <col min="6919" max="6919" width="12.28515625" style="32" customWidth="1"/>
    <col min="6920" max="7169" width="9.140625" style="32"/>
    <col min="7170" max="7170" width="8.42578125" style="32" customWidth="1"/>
    <col min="7171" max="7171" width="12.7109375" style="32" customWidth="1"/>
    <col min="7172" max="7172" width="12.42578125" style="32" customWidth="1"/>
    <col min="7173" max="7173" width="13.42578125" style="32" customWidth="1"/>
    <col min="7174" max="7174" width="12.140625" style="32" customWidth="1"/>
    <col min="7175" max="7175" width="12.28515625" style="32" customWidth="1"/>
    <col min="7176" max="7425" width="9.140625" style="32"/>
    <col min="7426" max="7426" width="8.42578125" style="32" customWidth="1"/>
    <col min="7427" max="7427" width="12.7109375" style="32" customWidth="1"/>
    <col min="7428" max="7428" width="12.42578125" style="32" customWidth="1"/>
    <col min="7429" max="7429" width="13.42578125" style="32" customWidth="1"/>
    <col min="7430" max="7430" width="12.140625" style="32" customWidth="1"/>
    <col min="7431" max="7431" width="12.28515625" style="32" customWidth="1"/>
    <col min="7432" max="7681" width="9.140625" style="32"/>
    <col min="7682" max="7682" width="8.42578125" style="32" customWidth="1"/>
    <col min="7683" max="7683" width="12.7109375" style="32" customWidth="1"/>
    <col min="7684" max="7684" width="12.42578125" style="32" customWidth="1"/>
    <col min="7685" max="7685" width="13.42578125" style="32" customWidth="1"/>
    <col min="7686" max="7686" width="12.140625" style="32" customWidth="1"/>
    <col min="7687" max="7687" width="12.28515625" style="32" customWidth="1"/>
    <col min="7688" max="7937" width="9.140625" style="32"/>
    <col min="7938" max="7938" width="8.42578125" style="32" customWidth="1"/>
    <col min="7939" max="7939" width="12.7109375" style="32" customWidth="1"/>
    <col min="7940" max="7940" width="12.42578125" style="32" customWidth="1"/>
    <col min="7941" max="7941" width="13.42578125" style="32" customWidth="1"/>
    <col min="7942" max="7942" width="12.140625" style="32" customWidth="1"/>
    <col min="7943" max="7943" width="12.28515625" style="32" customWidth="1"/>
    <col min="7944" max="8193" width="9.140625" style="32"/>
    <col min="8194" max="8194" width="8.42578125" style="32" customWidth="1"/>
    <col min="8195" max="8195" width="12.7109375" style="32" customWidth="1"/>
    <col min="8196" max="8196" width="12.42578125" style="32" customWidth="1"/>
    <col min="8197" max="8197" width="13.42578125" style="32" customWidth="1"/>
    <col min="8198" max="8198" width="12.140625" style="32" customWidth="1"/>
    <col min="8199" max="8199" width="12.28515625" style="32" customWidth="1"/>
    <col min="8200" max="8449" width="9.140625" style="32"/>
    <col min="8450" max="8450" width="8.42578125" style="32" customWidth="1"/>
    <col min="8451" max="8451" width="12.7109375" style="32" customWidth="1"/>
    <col min="8452" max="8452" width="12.42578125" style="32" customWidth="1"/>
    <col min="8453" max="8453" width="13.42578125" style="32" customWidth="1"/>
    <col min="8454" max="8454" width="12.140625" style="32" customWidth="1"/>
    <col min="8455" max="8455" width="12.28515625" style="32" customWidth="1"/>
    <col min="8456" max="8705" width="9.140625" style="32"/>
    <col min="8706" max="8706" width="8.42578125" style="32" customWidth="1"/>
    <col min="8707" max="8707" width="12.7109375" style="32" customWidth="1"/>
    <col min="8708" max="8708" width="12.42578125" style="32" customWidth="1"/>
    <col min="8709" max="8709" width="13.42578125" style="32" customWidth="1"/>
    <col min="8710" max="8710" width="12.140625" style="32" customWidth="1"/>
    <col min="8711" max="8711" width="12.28515625" style="32" customWidth="1"/>
    <col min="8712" max="8961" width="9.140625" style="32"/>
    <col min="8962" max="8962" width="8.42578125" style="32" customWidth="1"/>
    <col min="8963" max="8963" width="12.7109375" style="32" customWidth="1"/>
    <col min="8964" max="8964" width="12.42578125" style="32" customWidth="1"/>
    <col min="8965" max="8965" width="13.42578125" style="32" customWidth="1"/>
    <col min="8966" max="8966" width="12.140625" style="32" customWidth="1"/>
    <col min="8967" max="8967" width="12.28515625" style="32" customWidth="1"/>
    <col min="8968" max="9217" width="9.140625" style="32"/>
    <col min="9218" max="9218" width="8.42578125" style="32" customWidth="1"/>
    <col min="9219" max="9219" width="12.7109375" style="32" customWidth="1"/>
    <col min="9220" max="9220" width="12.42578125" style="32" customWidth="1"/>
    <col min="9221" max="9221" width="13.42578125" style="32" customWidth="1"/>
    <col min="9222" max="9222" width="12.140625" style="32" customWidth="1"/>
    <col min="9223" max="9223" width="12.28515625" style="32" customWidth="1"/>
    <col min="9224" max="9473" width="9.140625" style="32"/>
    <col min="9474" max="9474" width="8.42578125" style="32" customWidth="1"/>
    <col min="9475" max="9475" width="12.7109375" style="32" customWidth="1"/>
    <col min="9476" max="9476" width="12.42578125" style="32" customWidth="1"/>
    <col min="9477" max="9477" width="13.42578125" style="32" customWidth="1"/>
    <col min="9478" max="9478" width="12.140625" style="32" customWidth="1"/>
    <col min="9479" max="9479" width="12.28515625" style="32" customWidth="1"/>
    <col min="9480" max="9729" width="9.140625" style="32"/>
    <col min="9730" max="9730" width="8.42578125" style="32" customWidth="1"/>
    <col min="9731" max="9731" width="12.7109375" style="32" customWidth="1"/>
    <col min="9732" max="9732" width="12.42578125" style="32" customWidth="1"/>
    <col min="9733" max="9733" width="13.42578125" style="32" customWidth="1"/>
    <col min="9734" max="9734" width="12.140625" style="32" customWidth="1"/>
    <col min="9735" max="9735" width="12.28515625" style="32" customWidth="1"/>
    <col min="9736" max="9985" width="9.140625" style="32"/>
    <col min="9986" max="9986" width="8.42578125" style="32" customWidth="1"/>
    <col min="9987" max="9987" width="12.7109375" style="32" customWidth="1"/>
    <col min="9988" max="9988" width="12.42578125" style="32" customWidth="1"/>
    <col min="9989" max="9989" width="13.42578125" style="32" customWidth="1"/>
    <col min="9990" max="9990" width="12.140625" style="32" customWidth="1"/>
    <col min="9991" max="9991" width="12.28515625" style="32" customWidth="1"/>
    <col min="9992" max="10241" width="9.140625" style="32"/>
    <col min="10242" max="10242" width="8.42578125" style="32" customWidth="1"/>
    <col min="10243" max="10243" width="12.7109375" style="32" customWidth="1"/>
    <col min="10244" max="10244" width="12.42578125" style="32" customWidth="1"/>
    <col min="10245" max="10245" width="13.42578125" style="32" customWidth="1"/>
    <col min="10246" max="10246" width="12.140625" style="32" customWidth="1"/>
    <col min="10247" max="10247" width="12.28515625" style="32" customWidth="1"/>
    <col min="10248" max="10497" width="9.140625" style="32"/>
    <col min="10498" max="10498" width="8.42578125" style="32" customWidth="1"/>
    <col min="10499" max="10499" width="12.7109375" style="32" customWidth="1"/>
    <col min="10500" max="10500" width="12.42578125" style="32" customWidth="1"/>
    <col min="10501" max="10501" width="13.42578125" style="32" customWidth="1"/>
    <col min="10502" max="10502" width="12.140625" style="32" customWidth="1"/>
    <col min="10503" max="10503" width="12.28515625" style="32" customWidth="1"/>
    <col min="10504" max="10753" width="9.140625" style="32"/>
    <col min="10754" max="10754" width="8.42578125" style="32" customWidth="1"/>
    <col min="10755" max="10755" width="12.7109375" style="32" customWidth="1"/>
    <col min="10756" max="10756" width="12.42578125" style="32" customWidth="1"/>
    <col min="10757" max="10757" width="13.42578125" style="32" customWidth="1"/>
    <col min="10758" max="10758" width="12.140625" style="32" customWidth="1"/>
    <col min="10759" max="10759" width="12.28515625" style="32" customWidth="1"/>
    <col min="10760" max="11009" width="9.140625" style="32"/>
    <col min="11010" max="11010" width="8.42578125" style="32" customWidth="1"/>
    <col min="11011" max="11011" width="12.7109375" style="32" customWidth="1"/>
    <col min="11012" max="11012" width="12.42578125" style="32" customWidth="1"/>
    <col min="11013" max="11013" width="13.42578125" style="32" customWidth="1"/>
    <col min="11014" max="11014" width="12.140625" style="32" customWidth="1"/>
    <col min="11015" max="11015" width="12.28515625" style="32" customWidth="1"/>
    <col min="11016" max="11265" width="9.140625" style="32"/>
    <col min="11266" max="11266" width="8.42578125" style="32" customWidth="1"/>
    <col min="11267" max="11267" width="12.7109375" style="32" customWidth="1"/>
    <col min="11268" max="11268" width="12.42578125" style="32" customWidth="1"/>
    <col min="11269" max="11269" width="13.42578125" style="32" customWidth="1"/>
    <col min="11270" max="11270" width="12.140625" style="32" customWidth="1"/>
    <col min="11271" max="11271" width="12.28515625" style="32" customWidth="1"/>
    <col min="11272" max="11521" width="9.140625" style="32"/>
    <col min="11522" max="11522" width="8.42578125" style="32" customWidth="1"/>
    <col min="11523" max="11523" width="12.7109375" style="32" customWidth="1"/>
    <col min="11524" max="11524" width="12.42578125" style="32" customWidth="1"/>
    <col min="11525" max="11525" width="13.42578125" style="32" customWidth="1"/>
    <col min="11526" max="11526" width="12.140625" style="32" customWidth="1"/>
    <col min="11527" max="11527" width="12.28515625" style="32" customWidth="1"/>
    <col min="11528" max="11777" width="9.140625" style="32"/>
    <col min="11778" max="11778" width="8.42578125" style="32" customWidth="1"/>
    <col min="11779" max="11779" width="12.7109375" style="32" customWidth="1"/>
    <col min="11780" max="11780" width="12.42578125" style="32" customWidth="1"/>
    <col min="11781" max="11781" width="13.42578125" style="32" customWidth="1"/>
    <col min="11782" max="11782" width="12.140625" style="32" customWidth="1"/>
    <col min="11783" max="11783" width="12.28515625" style="32" customWidth="1"/>
    <col min="11784" max="12033" width="9.140625" style="32"/>
    <col min="12034" max="12034" width="8.42578125" style="32" customWidth="1"/>
    <col min="12035" max="12035" width="12.7109375" style="32" customWidth="1"/>
    <col min="12036" max="12036" width="12.42578125" style="32" customWidth="1"/>
    <col min="12037" max="12037" width="13.42578125" style="32" customWidth="1"/>
    <col min="12038" max="12038" width="12.140625" style="32" customWidth="1"/>
    <col min="12039" max="12039" width="12.28515625" style="32" customWidth="1"/>
    <col min="12040" max="12289" width="9.140625" style="32"/>
    <col min="12290" max="12290" width="8.42578125" style="32" customWidth="1"/>
    <col min="12291" max="12291" width="12.7109375" style="32" customWidth="1"/>
    <col min="12292" max="12292" width="12.42578125" style="32" customWidth="1"/>
    <col min="12293" max="12293" width="13.42578125" style="32" customWidth="1"/>
    <col min="12294" max="12294" width="12.140625" style="32" customWidth="1"/>
    <col min="12295" max="12295" width="12.28515625" style="32" customWidth="1"/>
    <col min="12296" max="12545" width="9.140625" style="32"/>
    <col min="12546" max="12546" width="8.42578125" style="32" customWidth="1"/>
    <col min="12547" max="12547" width="12.7109375" style="32" customWidth="1"/>
    <col min="12548" max="12548" width="12.42578125" style="32" customWidth="1"/>
    <col min="12549" max="12549" width="13.42578125" style="32" customWidth="1"/>
    <col min="12550" max="12550" width="12.140625" style="32" customWidth="1"/>
    <col min="12551" max="12551" width="12.28515625" style="32" customWidth="1"/>
    <col min="12552" max="12801" width="9.140625" style="32"/>
    <col min="12802" max="12802" width="8.42578125" style="32" customWidth="1"/>
    <col min="12803" max="12803" width="12.7109375" style="32" customWidth="1"/>
    <col min="12804" max="12804" width="12.42578125" style="32" customWidth="1"/>
    <col min="12805" max="12805" width="13.42578125" style="32" customWidth="1"/>
    <col min="12806" max="12806" width="12.140625" style="32" customWidth="1"/>
    <col min="12807" max="12807" width="12.28515625" style="32" customWidth="1"/>
    <col min="12808" max="13057" width="9.140625" style="32"/>
    <col min="13058" max="13058" width="8.42578125" style="32" customWidth="1"/>
    <col min="13059" max="13059" width="12.7109375" style="32" customWidth="1"/>
    <col min="13060" max="13060" width="12.42578125" style="32" customWidth="1"/>
    <col min="13061" max="13061" width="13.42578125" style="32" customWidth="1"/>
    <col min="13062" max="13062" width="12.140625" style="32" customWidth="1"/>
    <col min="13063" max="13063" width="12.28515625" style="32" customWidth="1"/>
    <col min="13064" max="13313" width="9.140625" style="32"/>
    <col min="13314" max="13314" width="8.42578125" style="32" customWidth="1"/>
    <col min="13315" max="13315" width="12.7109375" style="32" customWidth="1"/>
    <col min="13316" max="13316" width="12.42578125" style="32" customWidth="1"/>
    <col min="13317" max="13317" width="13.42578125" style="32" customWidth="1"/>
    <col min="13318" max="13318" width="12.140625" style="32" customWidth="1"/>
    <col min="13319" max="13319" width="12.28515625" style="32" customWidth="1"/>
    <col min="13320" max="13569" width="9.140625" style="32"/>
    <col min="13570" max="13570" width="8.42578125" style="32" customWidth="1"/>
    <col min="13571" max="13571" width="12.7109375" style="32" customWidth="1"/>
    <col min="13572" max="13572" width="12.42578125" style="32" customWidth="1"/>
    <col min="13573" max="13573" width="13.42578125" style="32" customWidth="1"/>
    <col min="13574" max="13574" width="12.140625" style="32" customWidth="1"/>
    <col min="13575" max="13575" width="12.28515625" style="32" customWidth="1"/>
    <col min="13576" max="13825" width="9.140625" style="32"/>
    <col min="13826" max="13826" width="8.42578125" style="32" customWidth="1"/>
    <col min="13827" max="13827" width="12.7109375" style="32" customWidth="1"/>
    <col min="13828" max="13828" width="12.42578125" style="32" customWidth="1"/>
    <col min="13829" max="13829" width="13.42578125" style="32" customWidth="1"/>
    <col min="13830" max="13830" width="12.140625" style="32" customWidth="1"/>
    <col min="13831" max="13831" width="12.28515625" style="32" customWidth="1"/>
    <col min="13832" max="14081" width="9.140625" style="32"/>
    <col min="14082" max="14082" width="8.42578125" style="32" customWidth="1"/>
    <col min="14083" max="14083" width="12.7109375" style="32" customWidth="1"/>
    <col min="14084" max="14084" width="12.42578125" style="32" customWidth="1"/>
    <col min="14085" max="14085" width="13.42578125" style="32" customWidth="1"/>
    <col min="14086" max="14086" width="12.140625" style="32" customWidth="1"/>
    <col min="14087" max="14087" width="12.28515625" style="32" customWidth="1"/>
    <col min="14088" max="14337" width="9.140625" style="32"/>
    <col min="14338" max="14338" width="8.42578125" style="32" customWidth="1"/>
    <col min="14339" max="14339" width="12.7109375" style="32" customWidth="1"/>
    <col min="14340" max="14340" width="12.42578125" style="32" customWidth="1"/>
    <col min="14341" max="14341" width="13.42578125" style="32" customWidth="1"/>
    <col min="14342" max="14342" width="12.140625" style="32" customWidth="1"/>
    <col min="14343" max="14343" width="12.28515625" style="32" customWidth="1"/>
    <col min="14344" max="14593" width="9.140625" style="32"/>
    <col min="14594" max="14594" width="8.42578125" style="32" customWidth="1"/>
    <col min="14595" max="14595" width="12.7109375" style="32" customWidth="1"/>
    <col min="14596" max="14596" width="12.42578125" style="32" customWidth="1"/>
    <col min="14597" max="14597" width="13.42578125" style="32" customWidth="1"/>
    <col min="14598" max="14598" width="12.140625" style="32" customWidth="1"/>
    <col min="14599" max="14599" width="12.28515625" style="32" customWidth="1"/>
    <col min="14600" max="14849" width="9.140625" style="32"/>
    <col min="14850" max="14850" width="8.42578125" style="32" customWidth="1"/>
    <col min="14851" max="14851" width="12.7109375" style="32" customWidth="1"/>
    <col min="14852" max="14852" width="12.42578125" style="32" customWidth="1"/>
    <col min="14853" max="14853" width="13.42578125" style="32" customWidth="1"/>
    <col min="14854" max="14854" width="12.140625" style="32" customWidth="1"/>
    <col min="14855" max="14855" width="12.28515625" style="32" customWidth="1"/>
    <col min="14856" max="15105" width="9.140625" style="32"/>
    <col min="15106" max="15106" width="8.42578125" style="32" customWidth="1"/>
    <col min="15107" max="15107" width="12.7109375" style="32" customWidth="1"/>
    <col min="15108" max="15108" width="12.42578125" style="32" customWidth="1"/>
    <col min="15109" max="15109" width="13.42578125" style="32" customWidth="1"/>
    <col min="15110" max="15110" width="12.140625" style="32" customWidth="1"/>
    <col min="15111" max="15111" width="12.28515625" style="32" customWidth="1"/>
    <col min="15112" max="15361" width="9.140625" style="32"/>
    <col min="15362" max="15362" width="8.42578125" style="32" customWidth="1"/>
    <col min="15363" max="15363" width="12.7109375" style="32" customWidth="1"/>
    <col min="15364" max="15364" width="12.42578125" style="32" customWidth="1"/>
    <col min="15365" max="15365" width="13.42578125" style="32" customWidth="1"/>
    <col min="15366" max="15366" width="12.140625" style="32" customWidth="1"/>
    <col min="15367" max="15367" width="12.28515625" style="32" customWidth="1"/>
    <col min="15368" max="15617" width="9.140625" style="32"/>
    <col min="15618" max="15618" width="8.42578125" style="32" customWidth="1"/>
    <col min="15619" max="15619" width="12.7109375" style="32" customWidth="1"/>
    <col min="15620" max="15620" width="12.42578125" style="32" customWidth="1"/>
    <col min="15621" max="15621" width="13.42578125" style="32" customWidth="1"/>
    <col min="15622" max="15622" width="12.140625" style="32" customWidth="1"/>
    <col min="15623" max="15623" width="12.28515625" style="32" customWidth="1"/>
    <col min="15624" max="15873" width="9.140625" style="32"/>
    <col min="15874" max="15874" width="8.42578125" style="32" customWidth="1"/>
    <col min="15875" max="15875" width="12.7109375" style="32" customWidth="1"/>
    <col min="15876" max="15876" width="12.42578125" style="32" customWidth="1"/>
    <col min="15877" max="15877" width="13.42578125" style="32" customWidth="1"/>
    <col min="15878" max="15878" width="12.140625" style="32" customWidth="1"/>
    <col min="15879" max="15879" width="12.28515625" style="32" customWidth="1"/>
    <col min="15880" max="16129" width="9.140625" style="32"/>
    <col min="16130" max="16130" width="8.42578125" style="32" customWidth="1"/>
    <col min="16131" max="16131" width="12.7109375" style="32" customWidth="1"/>
    <col min="16132" max="16132" width="12.42578125" style="32" customWidth="1"/>
    <col min="16133" max="16133" width="13.42578125" style="32" customWidth="1"/>
    <col min="16134" max="16134" width="12.140625" style="32" customWidth="1"/>
    <col min="16135" max="16135" width="12.28515625" style="32" customWidth="1"/>
    <col min="16136" max="16384" width="9.140625" style="32"/>
  </cols>
  <sheetData>
    <row r="1" spans="1:13" ht="7.5" customHeight="1" x14ac:dyDescent="0.25">
      <c r="A1" s="4"/>
      <c r="B1" s="4"/>
      <c r="C1" s="4"/>
      <c r="D1" s="4"/>
      <c r="E1" s="4"/>
      <c r="F1" s="4"/>
    </row>
    <row r="2" spans="1:13" ht="118.5" customHeight="1" x14ac:dyDescent="0.2">
      <c r="A2" s="151" t="s">
        <v>12</v>
      </c>
      <c r="B2" s="151"/>
      <c r="C2" s="151"/>
      <c r="D2" s="151"/>
      <c r="E2" s="151"/>
      <c r="F2" s="151"/>
      <c r="G2" s="151"/>
      <c r="H2" s="31"/>
      <c r="I2" s="37"/>
    </row>
    <row r="3" spans="1:13" ht="16.5" x14ac:dyDescent="0.2">
      <c r="A3" s="6"/>
      <c r="B3" s="6"/>
      <c r="C3" s="6"/>
      <c r="D3" s="6"/>
      <c r="E3" s="6"/>
      <c r="F3" s="6"/>
      <c r="G3" s="37"/>
      <c r="H3" s="37"/>
      <c r="I3" s="37"/>
    </row>
    <row r="4" spans="1:13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5" t="s">
        <v>13</v>
      </c>
      <c r="H4" s="39" t="s">
        <v>14</v>
      </c>
      <c r="I4" s="39"/>
    </row>
    <row r="5" spans="1:13" ht="15.75" x14ac:dyDescent="0.25">
      <c r="A5" s="4"/>
      <c r="B5" s="33">
        <f>'Dhulorujir khal'!D3</f>
        <v>0</v>
      </c>
      <c r="C5" s="34">
        <f>'Dhulorujir khal'!M33</f>
        <v>6.509580500000002</v>
      </c>
      <c r="D5" s="9"/>
      <c r="E5" s="10"/>
      <c r="F5" s="10"/>
      <c r="G5" s="38">
        <f>'Dhulorujir khal'!I16-'Dhulorujir khal'!I14</f>
        <v>4</v>
      </c>
      <c r="H5" s="38">
        <v>-3</v>
      </c>
      <c r="L5" s="36"/>
    </row>
    <row r="6" spans="1:13" ht="15.75" x14ac:dyDescent="0.25">
      <c r="A6" s="4"/>
      <c r="B6" s="11">
        <f>'Dhulorujir khal'!D34</f>
        <v>0.1</v>
      </c>
      <c r="C6" s="10">
        <f>'Dhulorujir khal'!M64</f>
        <v>9.1957249999999995</v>
      </c>
      <c r="D6" s="11">
        <f>(C5+C6)/2</f>
        <v>7.8526527500000007</v>
      </c>
      <c r="E6" s="10">
        <f>(B6-B5)*1000</f>
        <v>100</v>
      </c>
      <c r="F6" s="10">
        <f>ROUND(E6*D6,2)</f>
        <v>785.27</v>
      </c>
      <c r="G6" s="38">
        <f>'Dhulorujir khal'!I47-'Dhulorujir khal'!I45</f>
        <v>2.7875000000000014</v>
      </c>
      <c r="H6" s="38">
        <f>H5+0.01</f>
        <v>-2.99</v>
      </c>
      <c r="L6" s="36"/>
    </row>
    <row r="7" spans="1:13" ht="15.75" x14ac:dyDescent="0.25">
      <c r="A7" s="4"/>
      <c r="B7" s="11">
        <f>'Dhulorujir khal'!D65</f>
        <v>0.2</v>
      </c>
      <c r="C7" s="10">
        <f>'Dhulorujir khal'!M98</f>
        <v>11.315756999999998</v>
      </c>
      <c r="D7" s="11">
        <f t="shared" ref="D7:D15" si="0">(C6+C7)/2</f>
        <v>10.255740999999999</v>
      </c>
      <c r="E7" s="10">
        <f t="shared" ref="E7:E15" si="1">(B7-B6)*1000</f>
        <v>100</v>
      </c>
      <c r="F7" s="10">
        <f t="shared" ref="F7:F15" si="2">ROUND(E7*D7,2)</f>
        <v>1025.57</v>
      </c>
      <c r="G7" s="38">
        <f>'Dhulorujir khal'!I78-'Dhulorujir khal'!I76</f>
        <v>4.7059999999999995</v>
      </c>
      <c r="H7" s="38">
        <f t="shared" ref="H7:H15" si="3">H6+0.01</f>
        <v>-2.9800000000000004</v>
      </c>
      <c r="L7" s="36"/>
    </row>
    <row r="8" spans="1:13" ht="15.75" x14ac:dyDescent="0.25">
      <c r="A8" s="4"/>
      <c r="B8" s="11">
        <f>'Dhulorujir khal'!D100</f>
        <v>0.3</v>
      </c>
      <c r="C8" s="10">
        <f>'Dhulorujir khal'!M131</f>
        <v>10.717953999999997</v>
      </c>
      <c r="D8" s="11">
        <f t="shared" si="0"/>
        <v>11.016855499999998</v>
      </c>
      <c r="E8" s="10">
        <f t="shared" si="1"/>
        <v>99.999999999999972</v>
      </c>
      <c r="F8" s="10">
        <f t="shared" si="2"/>
        <v>1101.69</v>
      </c>
      <c r="G8" s="38">
        <f>'Dhulorujir khal'!P100</f>
        <v>3</v>
      </c>
      <c r="H8" s="38">
        <f t="shared" si="3"/>
        <v>-2.9700000000000006</v>
      </c>
      <c r="L8" s="36"/>
    </row>
    <row r="9" spans="1:13" ht="15.75" x14ac:dyDescent="0.25">
      <c r="A9" s="4"/>
      <c r="B9" s="11">
        <f>'Dhulorujir khal'!D133</f>
        <v>0.4</v>
      </c>
      <c r="C9" s="10">
        <f>'Dhulorujir khal'!M158</f>
        <v>14.969853749999999</v>
      </c>
      <c r="D9" s="11">
        <f t="shared" si="0"/>
        <v>12.843903874999999</v>
      </c>
      <c r="E9" s="10">
        <f t="shared" si="1"/>
        <v>100.00000000000003</v>
      </c>
      <c r="F9" s="10">
        <f t="shared" si="2"/>
        <v>1284.3900000000001</v>
      </c>
      <c r="G9" s="38">
        <f>'Dhulorujir khal'!P134</f>
        <v>-35</v>
      </c>
      <c r="H9" s="38">
        <f t="shared" si="3"/>
        <v>-2.9600000000000009</v>
      </c>
      <c r="J9" s="32" t="s">
        <v>5</v>
      </c>
      <c r="L9" s="36"/>
    </row>
    <row r="10" spans="1:13" ht="15.75" x14ac:dyDescent="0.25">
      <c r="A10" s="4"/>
      <c r="B10" s="11">
        <f>'Dhulorujir khal'!D159</f>
        <v>0.5</v>
      </c>
      <c r="C10" s="10">
        <f>'Dhulorujir khal'!M184</f>
        <v>13.136155750000006</v>
      </c>
      <c r="D10" s="11">
        <f t="shared" si="0"/>
        <v>14.053004750000003</v>
      </c>
      <c r="E10" s="10">
        <f t="shared" si="1"/>
        <v>99.999999999999972</v>
      </c>
      <c r="F10" s="10">
        <f t="shared" si="2"/>
        <v>1405.3</v>
      </c>
      <c r="G10" s="38">
        <f>'Dhulorujir khal'!P160</f>
        <v>5.8000000000000007</v>
      </c>
      <c r="H10" s="38">
        <f t="shared" si="3"/>
        <v>-2.9500000000000011</v>
      </c>
      <c r="L10" s="36"/>
    </row>
    <row r="11" spans="1:13" ht="15.75" x14ac:dyDescent="0.25">
      <c r="A11" s="4"/>
      <c r="B11" s="11">
        <f>'Dhulorujir khal'!D185</f>
        <v>0.6</v>
      </c>
      <c r="C11" s="10">
        <f>'Dhulorujir khal'!M210</f>
        <v>15.442737499999996</v>
      </c>
      <c r="D11" s="11">
        <f t="shared" si="0"/>
        <v>14.289446625</v>
      </c>
      <c r="E11" s="10">
        <f t="shared" si="1"/>
        <v>99.999999999999972</v>
      </c>
      <c r="F11" s="10">
        <f t="shared" si="2"/>
        <v>1428.94</v>
      </c>
      <c r="G11" s="38">
        <f>'Dhulorujir khal'!P186</f>
        <v>2</v>
      </c>
      <c r="H11" s="38">
        <f t="shared" si="3"/>
        <v>-2.9400000000000013</v>
      </c>
      <c r="L11" s="36"/>
    </row>
    <row r="12" spans="1:13" ht="15.75" x14ac:dyDescent="0.25">
      <c r="A12" s="4"/>
      <c r="B12" s="11">
        <f>'Dhulorujir khal'!D211</f>
        <v>0.7</v>
      </c>
      <c r="C12" s="10">
        <f>'Dhulorujir khal'!M236</f>
        <v>9.1052950000000017</v>
      </c>
      <c r="D12" s="11">
        <f t="shared" si="0"/>
        <v>12.274016249999999</v>
      </c>
      <c r="E12" s="10">
        <f t="shared" si="1"/>
        <v>99.999999999999972</v>
      </c>
      <c r="F12" s="10">
        <f t="shared" si="2"/>
        <v>1227.4000000000001</v>
      </c>
      <c r="G12" s="38">
        <f>'Dhulorujir khal'!P212</f>
        <v>5.23</v>
      </c>
      <c r="H12" s="38">
        <f t="shared" si="3"/>
        <v>-2.9300000000000015</v>
      </c>
      <c r="L12" s="36"/>
    </row>
    <row r="13" spans="1:13" ht="15.75" x14ac:dyDescent="0.25">
      <c r="A13" s="4"/>
      <c r="B13" s="11">
        <f>'Dhulorujir khal'!D239</f>
        <v>0.8</v>
      </c>
      <c r="C13" s="10">
        <f>'Dhulorujir khal'!M264</f>
        <v>10.509065</v>
      </c>
      <c r="D13" s="11">
        <f t="shared" si="0"/>
        <v>9.8071800000000007</v>
      </c>
      <c r="E13" s="10">
        <f t="shared" si="1"/>
        <v>100.00000000000009</v>
      </c>
      <c r="F13" s="10">
        <f t="shared" si="2"/>
        <v>980.72</v>
      </c>
      <c r="G13" s="38">
        <f>'Dhulorujir khal'!P240</f>
        <v>6.5274999999999999</v>
      </c>
      <c r="H13" s="38">
        <f t="shared" si="3"/>
        <v>-2.9200000000000017</v>
      </c>
      <c r="K13" s="32">
        <v>12090</v>
      </c>
      <c r="L13" s="36">
        <v>11</v>
      </c>
      <c r="M13" s="32">
        <f>K13/L13</f>
        <v>1099.090909090909</v>
      </c>
    </row>
    <row r="14" spans="1:13" ht="15.75" x14ac:dyDescent="0.25">
      <c r="A14" s="4"/>
      <c r="B14" s="11">
        <f>'Dhulorujir khal'!D265</f>
        <v>0.9</v>
      </c>
      <c r="C14" s="10">
        <f>'Dhulorujir khal'!M290</f>
        <v>12.969025000000006</v>
      </c>
      <c r="D14" s="11">
        <f t="shared" si="0"/>
        <v>11.739045000000003</v>
      </c>
      <c r="E14" s="10">
        <f t="shared" si="1"/>
        <v>99.999999999999972</v>
      </c>
      <c r="F14" s="10">
        <f t="shared" si="2"/>
        <v>1173.9000000000001</v>
      </c>
      <c r="G14" s="38">
        <f>'Dhulorujir khal'!P266</f>
        <v>5.0000000000000018</v>
      </c>
      <c r="H14" s="38">
        <f t="shared" si="3"/>
        <v>-2.9100000000000019</v>
      </c>
      <c r="L14" s="36"/>
    </row>
    <row r="15" spans="1:13" ht="15.75" x14ac:dyDescent="0.25">
      <c r="A15" s="4"/>
      <c r="B15" s="11">
        <f>'Dhulorujir khal'!D292</f>
        <v>0.95</v>
      </c>
      <c r="C15" s="10">
        <f>'Dhulorujir khal'!M317</f>
        <v>12.832816999999999</v>
      </c>
      <c r="D15" s="11">
        <f t="shared" si="0"/>
        <v>12.900921000000002</v>
      </c>
      <c r="E15" s="10">
        <f t="shared" si="1"/>
        <v>49.999999999999936</v>
      </c>
      <c r="F15" s="10">
        <f t="shared" si="2"/>
        <v>645.04999999999995</v>
      </c>
      <c r="G15" s="38">
        <f>'Dhulorujir khal'!P293</f>
        <v>5</v>
      </c>
      <c r="H15" s="38">
        <f t="shared" si="3"/>
        <v>-2.9000000000000021</v>
      </c>
      <c r="K15" s="36">
        <f>F16-K13</f>
        <v>-1031.7700000000023</v>
      </c>
      <c r="L15" s="36"/>
    </row>
    <row r="16" spans="1:13" x14ac:dyDescent="0.2">
      <c r="B16" s="152" t="s">
        <v>6</v>
      </c>
      <c r="C16" s="153"/>
      <c r="D16" s="154"/>
      <c r="E16" s="34">
        <f>SUM(E6:E15)</f>
        <v>950</v>
      </c>
      <c r="F16" s="34">
        <f>SUM(F6:F15)</f>
        <v>11058.229999999998</v>
      </c>
    </row>
    <row r="17" spans="4:6" x14ac:dyDescent="0.2">
      <c r="F17" s="35"/>
    </row>
    <row r="18" spans="4:6" x14ac:dyDescent="0.2">
      <c r="D18" s="155" t="s">
        <v>15</v>
      </c>
      <c r="E18" s="155"/>
      <c r="F18" s="35">
        <v>764692.46</v>
      </c>
    </row>
    <row r="19" spans="4:6" x14ac:dyDescent="0.2">
      <c r="D19" s="156" t="s">
        <v>16</v>
      </c>
      <c r="E19" s="156"/>
      <c r="F19" s="40">
        <f>F18-F16</f>
        <v>753634.23</v>
      </c>
    </row>
  </sheetData>
  <mergeCells count="4">
    <mergeCell ref="A2:G2"/>
    <mergeCell ref="B16:D16"/>
    <mergeCell ref="D18:E18"/>
    <mergeCell ref="D19:E19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02"/>
  <sheetViews>
    <sheetView view="pageBreakPreview" zoomScale="98" zoomScaleNormal="100" zoomScaleSheetLayoutView="98" workbookViewId="0">
      <selection activeCell="P39" sqref="P39"/>
    </sheetView>
  </sheetViews>
  <sheetFormatPr defaultRowHeight="12.75" x14ac:dyDescent="0.2"/>
  <cols>
    <col min="1" max="1" width="1.85546875" style="5" customWidth="1"/>
    <col min="2" max="2" width="8.140625" style="22" customWidth="1"/>
    <col min="3" max="3" width="8.5703125" style="43" customWidth="1"/>
    <col min="4" max="4" width="10.42578125" style="43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62" hidden="1" customWidth="1"/>
    <col min="11" max="12" width="7.42578125" style="5" hidden="1" customWidth="1"/>
    <col min="13" max="13" width="8.85546875" style="5" hidden="1" customWidth="1"/>
    <col min="14" max="14" width="4.140625" style="5" customWidth="1"/>
    <col min="15" max="16" width="8.28515625" style="5" customWidth="1"/>
    <col min="17" max="17" width="7.28515625" style="5" customWidth="1"/>
    <col min="18" max="18" width="9.140625" style="5"/>
    <col min="19" max="19" width="28.7109375" style="5" customWidth="1"/>
    <col min="20" max="20" width="5.57031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42" t="s">
        <v>42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2"/>
      <c r="V1" s="12"/>
    </row>
    <row r="2" spans="1:22" ht="15" x14ac:dyDescent="0.2">
      <c r="B2" s="64"/>
      <c r="C2" s="29"/>
      <c r="D2" s="2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2"/>
      <c r="U2" s="12"/>
      <c r="V2" s="12"/>
    </row>
    <row r="3" spans="1:22" ht="15" x14ac:dyDescent="0.2">
      <c r="B3" s="1" t="s">
        <v>7</v>
      </c>
      <c r="C3" s="1"/>
      <c r="D3" s="135">
        <v>0</v>
      </c>
      <c r="E3" s="135"/>
      <c r="J3" s="64"/>
      <c r="K3" s="64"/>
      <c r="L3" s="64"/>
      <c r="M3" s="64"/>
      <c r="N3" s="14"/>
      <c r="O3" s="14"/>
      <c r="P3" s="14"/>
    </row>
    <row r="4" spans="1:22" x14ac:dyDescent="0.2">
      <c r="B4" s="136"/>
      <c r="C4" s="136"/>
      <c r="D4" s="136"/>
      <c r="E4" s="136"/>
      <c r="F4" s="136"/>
      <c r="G4" s="136"/>
      <c r="I4" s="136" t="s">
        <v>9</v>
      </c>
      <c r="J4" s="136"/>
      <c r="K4" s="136"/>
      <c r="L4" s="136"/>
      <c r="M4" s="136"/>
      <c r="N4" s="15"/>
      <c r="O4" s="15"/>
      <c r="P4" s="15"/>
    </row>
    <row r="5" spans="1:22" x14ac:dyDescent="0.2">
      <c r="B5" s="2">
        <v>0</v>
      </c>
      <c r="C5" s="3">
        <v>1.097</v>
      </c>
      <c r="D5" s="3" t="s">
        <v>27</v>
      </c>
      <c r="E5" s="63"/>
      <c r="F5" s="63"/>
      <c r="G5" s="63"/>
      <c r="H5" s="63"/>
      <c r="I5" s="17"/>
      <c r="J5" s="18"/>
      <c r="K5" s="61"/>
      <c r="L5" s="63"/>
      <c r="M5" s="61"/>
      <c r="N5" s="20"/>
      <c r="O5" s="20"/>
      <c r="P5" s="20"/>
      <c r="R5" s="21"/>
    </row>
    <row r="6" spans="1:22" x14ac:dyDescent="0.2">
      <c r="B6" s="2">
        <v>5</v>
      </c>
      <c r="C6" s="3">
        <v>1.0840000000000001</v>
      </c>
      <c r="D6" s="3"/>
      <c r="E6" s="61">
        <f>(C5+C6)/2</f>
        <v>1.0905</v>
      </c>
      <c r="F6" s="63">
        <f>B6-B5</f>
        <v>5</v>
      </c>
      <c r="G6" s="61">
        <f>E6*F6</f>
        <v>5.4525000000000006</v>
      </c>
      <c r="H6" s="63"/>
      <c r="I6" s="2">
        <v>0</v>
      </c>
      <c r="J6" s="3">
        <v>1.097</v>
      </c>
      <c r="K6" s="61"/>
      <c r="L6" s="63"/>
      <c r="M6" s="61"/>
      <c r="N6" s="20"/>
      <c r="O6" s="20"/>
      <c r="P6" s="20"/>
      <c r="Q6" s="22"/>
      <c r="R6" s="21"/>
    </row>
    <row r="7" spans="1:22" x14ac:dyDescent="0.2">
      <c r="B7" s="2">
        <v>10</v>
      </c>
      <c r="C7" s="3">
        <v>1.0720000000000001</v>
      </c>
      <c r="D7" s="3" t="s">
        <v>22</v>
      </c>
      <c r="E7" s="61">
        <f t="shared" ref="E7:E18" si="0">(C6+C7)/2</f>
        <v>1.0780000000000001</v>
      </c>
      <c r="F7" s="63">
        <f t="shared" ref="F7:F18" si="1">B7-B6</f>
        <v>5</v>
      </c>
      <c r="G7" s="61">
        <f t="shared" ref="G7:G18" si="2">E7*F7</f>
        <v>5.3900000000000006</v>
      </c>
      <c r="H7" s="63"/>
      <c r="I7" s="2">
        <v>5</v>
      </c>
      <c r="J7" s="3">
        <v>1.0840000000000001</v>
      </c>
      <c r="K7" s="61">
        <f t="shared" ref="K7:K12" si="3">AVERAGE(J6,J7)</f>
        <v>1.0905</v>
      </c>
      <c r="L7" s="63">
        <f t="shared" ref="L7:L12" si="4">I7-I6</f>
        <v>5</v>
      </c>
      <c r="M7" s="61">
        <f t="shared" ref="M7:M18" si="5">L7*K7</f>
        <v>5.4525000000000006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-3.0000000000000001E-3</v>
      </c>
      <c r="D8" s="3"/>
      <c r="E8" s="61">
        <f t="shared" si="0"/>
        <v>0.53450000000000009</v>
      </c>
      <c r="F8" s="63">
        <f t="shared" si="1"/>
        <v>2</v>
      </c>
      <c r="G8" s="61">
        <f t="shared" si="2"/>
        <v>1.0690000000000002</v>
      </c>
      <c r="H8" s="63"/>
      <c r="I8" s="2">
        <v>10</v>
      </c>
      <c r="J8" s="3">
        <v>1.0720000000000001</v>
      </c>
      <c r="K8" s="61">
        <f t="shared" si="3"/>
        <v>1.0780000000000001</v>
      </c>
      <c r="L8" s="63">
        <f t="shared" si="4"/>
        <v>5</v>
      </c>
      <c r="M8" s="61">
        <f t="shared" si="5"/>
        <v>5.3900000000000006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-0.70299999999999996</v>
      </c>
      <c r="D9" s="3"/>
      <c r="E9" s="61">
        <f t="shared" si="0"/>
        <v>-0.35299999999999998</v>
      </c>
      <c r="F9" s="63">
        <f t="shared" si="1"/>
        <v>2</v>
      </c>
      <c r="G9" s="61">
        <f t="shared" si="2"/>
        <v>-0.70599999999999996</v>
      </c>
      <c r="H9" s="63"/>
      <c r="I9" s="2">
        <v>12</v>
      </c>
      <c r="J9" s="3">
        <v>-3.0000000000000001E-3</v>
      </c>
      <c r="K9" s="61">
        <f t="shared" si="3"/>
        <v>0.53450000000000009</v>
      </c>
      <c r="L9" s="63">
        <f t="shared" si="4"/>
        <v>2</v>
      </c>
      <c r="M9" s="61">
        <f t="shared" si="5"/>
        <v>1.0690000000000002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-1.145</v>
      </c>
      <c r="D10" s="3"/>
      <c r="E10" s="61">
        <f t="shared" si="0"/>
        <v>-0.92399999999999993</v>
      </c>
      <c r="F10" s="63">
        <f t="shared" si="1"/>
        <v>2</v>
      </c>
      <c r="G10" s="61">
        <f t="shared" si="2"/>
        <v>-1.8479999999999999</v>
      </c>
      <c r="H10" s="63"/>
      <c r="I10" s="56">
        <f>I9+(J9-J10)*1.5</f>
        <v>14.9955</v>
      </c>
      <c r="J10" s="57">
        <v>-2</v>
      </c>
      <c r="K10" s="61">
        <f t="shared" si="3"/>
        <v>-1.0015000000000001</v>
      </c>
      <c r="L10" s="63">
        <f t="shared" si="4"/>
        <v>2.9954999999999998</v>
      </c>
      <c r="M10" s="61">
        <f t="shared" si="5"/>
        <v>-2.9999932500000002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-1.252</v>
      </c>
      <c r="D11" s="3" t="s">
        <v>23</v>
      </c>
      <c r="E11" s="61">
        <f t="shared" si="0"/>
        <v>-1.1985000000000001</v>
      </c>
      <c r="F11" s="63">
        <f t="shared" si="1"/>
        <v>2</v>
      </c>
      <c r="G11" s="61">
        <f t="shared" si="2"/>
        <v>-2.3970000000000002</v>
      </c>
      <c r="H11" s="63"/>
      <c r="I11" s="58">
        <f>I10+2.5</f>
        <v>17.4955</v>
      </c>
      <c r="J11" s="59">
        <f>J10</f>
        <v>-2</v>
      </c>
      <c r="K11" s="61">
        <f t="shared" si="3"/>
        <v>-2</v>
      </c>
      <c r="L11" s="63">
        <f t="shared" si="4"/>
        <v>2.5</v>
      </c>
      <c r="M11" s="61">
        <f t="shared" si="5"/>
        <v>-5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-1.1479999999999999</v>
      </c>
      <c r="D12" s="3"/>
      <c r="E12" s="61">
        <f t="shared" si="0"/>
        <v>-1.2</v>
      </c>
      <c r="F12" s="63">
        <f t="shared" si="1"/>
        <v>2</v>
      </c>
      <c r="G12" s="61">
        <f t="shared" si="2"/>
        <v>-2.4</v>
      </c>
      <c r="H12" s="63"/>
      <c r="I12" s="56">
        <f>I11+2.5</f>
        <v>19.9955</v>
      </c>
      <c r="J12" s="57">
        <f>J10</f>
        <v>-2</v>
      </c>
      <c r="K12" s="61">
        <f t="shared" si="3"/>
        <v>-2</v>
      </c>
      <c r="L12" s="63">
        <f t="shared" si="4"/>
        <v>2.5</v>
      </c>
      <c r="M12" s="61">
        <f t="shared" si="5"/>
        <v>-5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-0.66100000000000003</v>
      </c>
      <c r="D13" s="3"/>
      <c r="E13" s="61">
        <f t="shared" si="0"/>
        <v>-0.90449999999999997</v>
      </c>
      <c r="F13" s="63">
        <f t="shared" si="1"/>
        <v>2</v>
      </c>
      <c r="G13" s="61">
        <f t="shared" si="2"/>
        <v>-1.8089999999999999</v>
      </c>
      <c r="H13" s="63"/>
      <c r="I13" s="56">
        <f>I12+(J13-J12)*1.5</f>
        <v>21.945499999999999</v>
      </c>
      <c r="J13" s="60">
        <v>-0.7</v>
      </c>
      <c r="K13" s="61">
        <f>AVERAGE(J12,J13)</f>
        <v>-1.35</v>
      </c>
      <c r="L13" s="63">
        <f>I13-I12</f>
        <v>1.9499999999999993</v>
      </c>
      <c r="M13" s="61">
        <f t="shared" si="5"/>
        <v>-2.6324999999999994</v>
      </c>
      <c r="N13" s="23"/>
      <c r="O13" s="23"/>
      <c r="P13" s="23"/>
      <c r="Q13" s="22"/>
      <c r="R13" s="21"/>
    </row>
    <row r="14" spans="1:22" x14ac:dyDescent="0.2">
      <c r="B14" s="2">
        <v>24</v>
      </c>
      <c r="C14" s="3">
        <v>0.30199999999999999</v>
      </c>
      <c r="D14" s="3"/>
      <c r="E14" s="61">
        <f t="shared" si="0"/>
        <v>-0.17950000000000002</v>
      </c>
      <c r="F14" s="63">
        <f t="shared" si="1"/>
        <v>2</v>
      </c>
      <c r="G14" s="61">
        <f t="shared" si="2"/>
        <v>-0.35900000000000004</v>
      </c>
      <c r="H14" s="63"/>
      <c r="I14" s="2">
        <v>22</v>
      </c>
      <c r="J14" s="3">
        <v>-0.66100000000000003</v>
      </c>
      <c r="K14" s="61">
        <f t="shared" ref="K14:K18" si="6">AVERAGE(J13,J14)</f>
        <v>-0.68049999999999999</v>
      </c>
      <c r="L14" s="63">
        <f t="shared" ref="L14:L18" si="7">I14-I13</f>
        <v>5.4500000000000881E-2</v>
      </c>
      <c r="M14" s="61">
        <f t="shared" si="5"/>
        <v>-3.7087250000000599E-2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1.2350000000000001</v>
      </c>
      <c r="D15" s="3" t="s">
        <v>24</v>
      </c>
      <c r="E15" s="61">
        <f t="shared" si="0"/>
        <v>0.76850000000000007</v>
      </c>
      <c r="F15" s="63">
        <f t="shared" si="1"/>
        <v>2</v>
      </c>
      <c r="G15" s="61">
        <f t="shared" si="2"/>
        <v>1.5370000000000001</v>
      </c>
      <c r="H15" s="1"/>
      <c r="I15" s="2">
        <v>24</v>
      </c>
      <c r="J15" s="3">
        <v>0.30199999999999999</v>
      </c>
      <c r="K15" s="61">
        <f t="shared" si="6"/>
        <v>-0.17950000000000002</v>
      </c>
      <c r="L15" s="63">
        <f t="shared" si="7"/>
        <v>2</v>
      </c>
      <c r="M15" s="61">
        <f t="shared" si="5"/>
        <v>-0.35900000000000004</v>
      </c>
      <c r="N15" s="23"/>
      <c r="O15" s="23"/>
      <c r="P15" s="23"/>
      <c r="Q15" s="22"/>
      <c r="R15" s="21"/>
    </row>
    <row r="16" spans="1:22" x14ac:dyDescent="0.2">
      <c r="B16" s="2">
        <v>30</v>
      </c>
      <c r="C16" s="3">
        <v>1.2290000000000001</v>
      </c>
      <c r="D16" s="3"/>
      <c r="E16" s="61">
        <f t="shared" si="0"/>
        <v>1.2320000000000002</v>
      </c>
      <c r="F16" s="63">
        <f t="shared" si="1"/>
        <v>4</v>
      </c>
      <c r="G16" s="61">
        <f t="shared" si="2"/>
        <v>4.9280000000000008</v>
      </c>
      <c r="H16" s="1"/>
      <c r="I16" s="2">
        <v>26</v>
      </c>
      <c r="J16" s="3">
        <v>1.2350000000000001</v>
      </c>
      <c r="K16" s="61">
        <f t="shared" si="6"/>
        <v>0.76850000000000007</v>
      </c>
      <c r="L16" s="63">
        <f t="shared" si="7"/>
        <v>2</v>
      </c>
      <c r="M16" s="61">
        <f t="shared" si="5"/>
        <v>1.5370000000000001</v>
      </c>
      <c r="N16" s="23"/>
      <c r="O16" s="23"/>
      <c r="P16" s="23"/>
      <c r="Q16" s="22"/>
      <c r="R16" s="21"/>
    </row>
    <row r="17" spans="2:18" x14ac:dyDescent="0.2">
      <c r="B17" s="2">
        <v>35</v>
      </c>
      <c r="C17" s="3">
        <v>1.222</v>
      </c>
      <c r="D17" s="3"/>
      <c r="E17" s="61">
        <f t="shared" si="0"/>
        <v>1.2255</v>
      </c>
      <c r="F17" s="63">
        <f t="shared" si="1"/>
        <v>5</v>
      </c>
      <c r="G17" s="61">
        <f t="shared" si="2"/>
        <v>6.1275000000000004</v>
      </c>
      <c r="H17" s="1"/>
      <c r="I17" s="2">
        <v>30</v>
      </c>
      <c r="J17" s="3">
        <v>1.2290000000000001</v>
      </c>
      <c r="K17" s="61">
        <f t="shared" si="6"/>
        <v>1.2320000000000002</v>
      </c>
      <c r="L17" s="63">
        <f t="shared" si="7"/>
        <v>4</v>
      </c>
      <c r="M17" s="61">
        <f t="shared" si="5"/>
        <v>4.9280000000000008</v>
      </c>
      <c r="N17" s="20"/>
      <c r="O17" s="20"/>
      <c r="P17" s="20"/>
      <c r="R17" s="21"/>
    </row>
    <row r="18" spans="2:18" x14ac:dyDescent="0.2">
      <c r="B18" s="2">
        <v>40</v>
      </c>
      <c r="C18" s="3">
        <v>1.2090000000000001</v>
      </c>
      <c r="D18" s="3" t="s">
        <v>27</v>
      </c>
      <c r="E18" s="61">
        <f t="shared" si="0"/>
        <v>1.2155</v>
      </c>
      <c r="F18" s="63">
        <f t="shared" si="1"/>
        <v>5</v>
      </c>
      <c r="G18" s="61">
        <f t="shared" si="2"/>
        <v>6.0775000000000006</v>
      </c>
      <c r="H18" s="1"/>
      <c r="I18" s="2">
        <v>35</v>
      </c>
      <c r="J18" s="3">
        <v>1.222</v>
      </c>
      <c r="K18" s="61">
        <f t="shared" si="6"/>
        <v>1.2255</v>
      </c>
      <c r="L18" s="63">
        <f t="shared" si="7"/>
        <v>5</v>
      </c>
      <c r="M18" s="61">
        <f t="shared" si="5"/>
        <v>6.1275000000000004</v>
      </c>
      <c r="N18" s="20"/>
      <c r="O18" s="20"/>
      <c r="P18" s="20"/>
      <c r="R18" s="21"/>
    </row>
    <row r="19" spans="2:18" ht="15" x14ac:dyDescent="0.2">
      <c r="B19" s="64"/>
      <c r="C19" s="29"/>
      <c r="D19" s="29"/>
      <c r="E19" s="64"/>
      <c r="F19" s="63"/>
      <c r="G19" s="61"/>
      <c r="H19" s="141" t="s">
        <v>10</v>
      </c>
      <c r="I19" s="141"/>
      <c r="J19" s="61" t="e">
        <f>#REF!</f>
        <v>#REF!</v>
      </c>
      <c r="K19" s="61" t="s">
        <v>11</v>
      </c>
      <c r="L19" s="63" t="e">
        <f>#REF!</f>
        <v>#REF!</v>
      </c>
      <c r="M19" s="61" t="e">
        <f>J19-L19</f>
        <v>#REF!</v>
      </c>
      <c r="N19" s="23"/>
      <c r="O19" s="14"/>
      <c r="P19" s="14"/>
    </row>
    <row r="20" spans="2:18" ht="15" x14ac:dyDescent="0.2">
      <c r="B20" s="1" t="s">
        <v>7</v>
      </c>
      <c r="C20" s="1"/>
      <c r="D20" s="135">
        <v>0.1</v>
      </c>
      <c r="E20" s="135"/>
      <c r="J20" s="64"/>
      <c r="K20" s="64"/>
      <c r="L20" s="64"/>
      <c r="M20" s="64"/>
      <c r="N20" s="14"/>
      <c r="O20" s="14"/>
      <c r="P20" s="14"/>
    </row>
    <row r="21" spans="2:18" x14ac:dyDescent="0.2">
      <c r="B21" s="136"/>
      <c r="C21" s="136"/>
      <c r="D21" s="136"/>
      <c r="E21" s="136"/>
      <c r="F21" s="136"/>
      <c r="G21" s="136"/>
      <c r="H21" s="5" t="s">
        <v>5</v>
      </c>
      <c r="I21" s="136" t="s">
        <v>9</v>
      </c>
      <c r="J21" s="136"/>
      <c r="K21" s="136"/>
      <c r="L21" s="136"/>
      <c r="M21" s="136"/>
      <c r="N21" s="15"/>
      <c r="O21" s="15"/>
      <c r="P21" s="15"/>
    </row>
    <row r="22" spans="2:18" x14ac:dyDescent="0.2">
      <c r="B22" s="2">
        <v>0</v>
      </c>
      <c r="C22" s="3">
        <v>0.755</v>
      </c>
      <c r="D22" s="3" t="s">
        <v>30</v>
      </c>
      <c r="E22" s="63"/>
      <c r="F22" s="63"/>
      <c r="G22" s="63"/>
      <c r="H22" s="63"/>
      <c r="I22" s="17"/>
      <c r="J22" s="18"/>
      <c r="K22" s="61"/>
      <c r="L22" s="63"/>
      <c r="M22" s="61"/>
      <c r="N22" s="20"/>
      <c r="O22" s="20"/>
      <c r="P22" s="20"/>
      <c r="R22" s="21"/>
    </row>
    <row r="23" spans="2:18" x14ac:dyDescent="0.2">
      <c r="B23" s="2">
        <v>5</v>
      </c>
      <c r="C23" s="3">
        <v>0.748</v>
      </c>
      <c r="D23" s="3"/>
      <c r="E23" s="61">
        <f>(C22+C23)/2</f>
        <v>0.75150000000000006</v>
      </c>
      <c r="F23" s="63">
        <f>B23-B22</f>
        <v>5</v>
      </c>
      <c r="G23" s="61">
        <f>E23*F23</f>
        <v>3.7575000000000003</v>
      </c>
      <c r="H23" s="63"/>
      <c r="I23" s="2">
        <v>0</v>
      </c>
      <c r="J23" s="3">
        <v>0.755</v>
      </c>
      <c r="K23" s="61"/>
      <c r="L23" s="63"/>
      <c r="M23" s="61"/>
      <c r="N23" s="20"/>
      <c r="O23" s="20"/>
      <c r="P23" s="20"/>
      <c r="Q23" s="22"/>
      <c r="R23" s="21"/>
    </row>
    <row r="24" spans="2:18" x14ac:dyDescent="0.2">
      <c r="B24" s="2">
        <v>10</v>
      </c>
      <c r="C24" s="3">
        <v>0.73499999999999999</v>
      </c>
      <c r="D24" s="3" t="s">
        <v>22</v>
      </c>
      <c r="E24" s="61">
        <f t="shared" ref="E24:E37" si="8">(C23+C24)/2</f>
        <v>0.74150000000000005</v>
      </c>
      <c r="F24" s="63">
        <f t="shared" ref="F24:F37" si="9">B24-B23</f>
        <v>5</v>
      </c>
      <c r="G24" s="61">
        <f t="shared" ref="G24:G37" si="10">E24*F24</f>
        <v>3.7075000000000005</v>
      </c>
      <c r="H24" s="63"/>
      <c r="I24" s="2">
        <v>5</v>
      </c>
      <c r="J24" s="3">
        <v>0.748</v>
      </c>
      <c r="K24" s="61">
        <f t="shared" ref="K24:K29" si="11">AVERAGE(J23,J24)</f>
        <v>0.75150000000000006</v>
      </c>
      <c r="L24" s="63">
        <f t="shared" ref="L24:L29" si="12">I24-I23</f>
        <v>5</v>
      </c>
      <c r="M24" s="61">
        <f t="shared" ref="M24:M37" si="13">L24*K24</f>
        <v>3.7575000000000003</v>
      </c>
      <c r="N24" s="20"/>
      <c r="O24" s="20"/>
      <c r="P24" s="20"/>
      <c r="Q24" s="22"/>
      <c r="R24" s="21"/>
    </row>
    <row r="25" spans="2:18" x14ac:dyDescent="0.2">
      <c r="B25" s="2">
        <v>11</v>
      </c>
      <c r="C25" s="3">
        <v>-3.0000000000000001E-3</v>
      </c>
      <c r="D25" s="3"/>
      <c r="E25" s="61">
        <f t="shared" si="8"/>
        <v>0.36599999999999999</v>
      </c>
      <c r="F25" s="63">
        <f t="shared" si="9"/>
        <v>1</v>
      </c>
      <c r="G25" s="61">
        <f t="shared" si="10"/>
        <v>0.36599999999999999</v>
      </c>
      <c r="H25" s="63"/>
      <c r="I25" s="2">
        <v>10</v>
      </c>
      <c r="J25" s="3">
        <v>0.73499999999999999</v>
      </c>
      <c r="K25" s="61">
        <f t="shared" si="11"/>
        <v>0.74150000000000005</v>
      </c>
      <c r="L25" s="63">
        <f t="shared" si="12"/>
        <v>5</v>
      </c>
      <c r="M25" s="61">
        <f t="shared" si="13"/>
        <v>3.7075000000000005</v>
      </c>
      <c r="N25" s="20"/>
      <c r="O25" s="20"/>
      <c r="P25" s="20"/>
      <c r="Q25" s="22"/>
      <c r="R25" s="21"/>
    </row>
    <row r="26" spans="2:18" x14ac:dyDescent="0.2">
      <c r="B26" s="2">
        <v>13</v>
      </c>
      <c r="C26" s="3">
        <v>-0.29099999999999998</v>
      </c>
      <c r="D26" s="3"/>
      <c r="E26" s="61">
        <f t="shared" si="8"/>
        <v>-0.14699999999999999</v>
      </c>
      <c r="F26" s="63">
        <f t="shared" si="9"/>
        <v>2</v>
      </c>
      <c r="G26" s="61">
        <f t="shared" si="10"/>
        <v>-0.29399999999999998</v>
      </c>
      <c r="H26" s="63"/>
      <c r="I26" s="2">
        <v>11</v>
      </c>
      <c r="J26" s="3">
        <v>-3.0000000000000001E-3</v>
      </c>
      <c r="K26" s="61">
        <f t="shared" si="11"/>
        <v>0.36599999999999999</v>
      </c>
      <c r="L26" s="63">
        <f t="shared" si="12"/>
        <v>1</v>
      </c>
      <c r="M26" s="61">
        <f t="shared" si="13"/>
        <v>0.36599999999999999</v>
      </c>
      <c r="N26" s="20"/>
      <c r="O26" s="20"/>
      <c r="P26" s="20"/>
      <c r="Q26" s="22"/>
      <c r="R26" s="21"/>
    </row>
    <row r="27" spans="2:18" x14ac:dyDescent="0.2">
      <c r="B27" s="2">
        <v>15</v>
      </c>
      <c r="C27" s="3">
        <v>-0.52500000000000002</v>
      </c>
      <c r="D27" s="3"/>
      <c r="E27" s="61">
        <f t="shared" si="8"/>
        <v>-0.40800000000000003</v>
      </c>
      <c r="F27" s="63">
        <f t="shared" si="9"/>
        <v>2</v>
      </c>
      <c r="G27" s="61">
        <f t="shared" si="10"/>
        <v>-0.81600000000000006</v>
      </c>
      <c r="H27" s="63"/>
      <c r="I27" s="2">
        <v>13</v>
      </c>
      <c r="J27" s="3">
        <v>-0.29099999999999998</v>
      </c>
      <c r="K27" s="61">
        <f t="shared" si="11"/>
        <v>-0.14699999999999999</v>
      </c>
      <c r="L27" s="63">
        <f t="shared" si="12"/>
        <v>2</v>
      </c>
      <c r="M27" s="61">
        <f t="shared" si="13"/>
        <v>-0.29399999999999998</v>
      </c>
      <c r="N27" s="20"/>
      <c r="O27" s="20"/>
      <c r="P27" s="20"/>
      <c r="Q27" s="22"/>
      <c r="R27" s="21"/>
    </row>
    <row r="28" spans="2:18" x14ac:dyDescent="0.2">
      <c r="B28" s="2">
        <v>17</v>
      </c>
      <c r="C28" s="3">
        <v>-0.75</v>
      </c>
      <c r="D28" s="3"/>
      <c r="E28" s="61">
        <f t="shared" si="8"/>
        <v>-0.63749999999999996</v>
      </c>
      <c r="F28" s="63">
        <f t="shared" si="9"/>
        <v>2</v>
      </c>
      <c r="G28" s="61">
        <f t="shared" si="10"/>
        <v>-1.2749999999999999</v>
      </c>
      <c r="H28" s="63"/>
      <c r="I28" s="2">
        <v>15</v>
      </c>
      <c r="J28" s="3">
        <v>-0.52500000000000002</v>
      </c>
      <c r="K28" s="61">
        <f t="shared" si="11"/>
        <v>-0.40800000000000003</v>
      </c>
      <c r="L28" s="63">
        <f t="shared" si="12"/>
        <v>2</v>
      </c>
      <c r="M28" s="61">
        <f t="shared" si="13"/>
        <v>-0.81600000000000006</v>
      </c>
      <c r="N28" s="20"/>
      <c r="O28" s="20"/>
      <c r="P28" s="20"/>
      <c r="Q28" s="22"/>
      <c r="R28" s="21"/>
    </row>
    <row r="29" spans="2:18" x14ac:dyDescent="0.2">
      <c r="B29" s="2">
        <v>19</v>
      </c>
      <c r="C29" s="3">
        <v>-0.85699999999999998</v>
      </c>
      <c r="D29" s="3" t="s">
        <v>23</v>
      </c>
      <c r="E29" s="61">
        <f t="shared" si="8"/>
        <v>-0.80349999999999999</v>
      </c>
      <c r="F29" s="63">
        <f t="shared" si="9"/>
        <v>2</v>
      </c>
      <c r="G29" s="61">
        <f t="shared" si="10"/>
        <v>-1.607</v>
      </c>
      <c r="H29" s="63"/>
      <c r="I29" s="56">
        <f>I28+(J28-J29)*1.5</f>
        <v>17.212499999999999</v>
      </c>
      <c r="J29" s="57">
        <v>-2</v>
      </c>
      <c r="K29" s="61">
        <f t="shared" si="11"/>
        <v>-1.2625</v>
      </c>
      <c r="L29" s="63">
        <f t="shared" si="12"/>
        <v>2.2124999999999986</v>
      </c>
      <c r="M29" s="61">
        <f t="shared" si="13"/>
        <v>-2.7932812499999979</v>
      </c>
      <c r="N29" s="20"/>
      <c r="O29" s="20"/>
      <c r="P29" s="20"/>
      <c r="Q29" s="22"/>
      <c r="R29" s="21"/>
    </row>
    <row r="30" spans="2:18" x14ac:dyDescent="0.2">
      <c r="B30" s="2">
        <v>21</v>
      </c>
      <c r="C30" s="3">
        <v>-0.752</v>
      </c>
      <c r="D30" s="3"/>
      <c r="E30" s="61">
        <f t="shared" si="8"/>
        <v>-0.80449999999999999</v>
      </c>
      <c r="F30" s="63">
        <f t="shared" si="9"/>
        <v>2</v>
      </c>
      <c r="G30" s="61">
        <f t="shared" si="10"/>
        <v>-1.609</v>
      </c>
      <c r="H30" s="63"/>
      <c r="I30" s="58">
        <f>I29+2.5</f>
        <v>19.712499999999999</v>
      </c>
      <c r="J30" s="59">
        <f>J29</f>
        <v>-2</v>
      </c>
      <c r="K30" s="61">
        <f>AVERAGE(J29,J30)</f>
        <v>-2</v>
      </c>
      <c r="L30" s="63">
        <f>I30-I29</f>
        <v>2.5</v>
      </c>
      <c r="M30" s="61">
        <f t="shared" si="13"/>
        <v>-5</v>
      </c>
      <c r="N30" s="23"/>
      <c r="O30" s="23"/>
      <c r="P30" s="23"/>
      <c r="Q30" s="22"/>
      <c r="R30" s="21"/>
    </row>
    <row r="31" spans="2:18" x14ac:dyDescent="0.2">
      <c r="B31" s="2">
        <v>23</v>
      </c>
      <c r="C31" s="3">
        <v>-0.53400000000000003</v>
      </c>
      <c r="D31" s="3"/>
      <c r="E31" s="61">
        <f t="shared" si="8"/>
        <v>-0.64300000000000002</v>
      </c>
      <c r="F31" s="63">
        <f t="shared" si="9"/>
        <v>2</v>
      </c>
      <c r="G31" s="61">
        <f t="shared" si="10"/>
        <v>-1.286</v>
      </c>
      <c r="H31" s="63"/>
      <c r="I31" s="56">
        <f>I30+2.5</f>
        <v>22.212499999999999</v>
      </c>
      <c r="J31" s="57">
        <f>J29</f>
        <v>-2</v>
      </c>
      <c r="K31" s="61">
        <f t="shared" ref="K31:K37" si="14">AVERAGE(J30,J31)</f>
        <v>-2</v>
      </c>
      <c r="L31" s="63">
        <f t="shared" ref="L31:L37" si="15">I31-I30</f>
        <v>2.5</v>
      </c>
      <c r="M31" s="61">
        <f t="shared" si="13"/>
        <v>-5</v>
      </c>
      <c r="N31" s="20"/>
      <c r="O31" s="20"/>
      <c r="P31" s="20"/>
      <c r="Q31" s="22"/>
      <c r="R31" s="21"/>
    </row>
    <row r="32" spans="2:18" x14ac:dyDescent="0.2">
      <c r="B32" s="2">
        <v>25</v>
      </c>
      <c r="C32" s="3">
        <v>-0.28899999999999998</v>
      </c>
      <c r="D32" s="3"/>
      <c r="E32" s="61">
        <f t="shared" si="8"/>
        <v>-0.41149999999999998</v>
      </c>
      <c r="F32" s="63">
        <f t="shared" si="9"/>
        <v>2</v>
      </c>
      <c r="G32" s="61">
        <f t="shared" si="10"/>
        <v>-0.82299999999999995</v>
      </c>
      <c r="H32" s="1"/>
      <c r="I32" s="56">
        <f>I31+(J32-J31)*1.5</f>
        <v>24.762499999999999</v>
      </c>
      <c r="J32" s="60">
        <v>-0.3</v>
      </c>
      <c r="K32" s="61">
        <f t="shared" si="14"/>
        <v>-1.1499999999999999</v>
      </c>
      <c r="L32" s="63">
        <f t="shared" si="15"/>
        <v>2.5500000000000007</v>
      </c>
      <c r="M32" s="61">
        <f t="shared" si="13"/>
        <v>-2.9325000000000006</v>
      </c>
      <c r="N32" s="23"/>
      <c r="O32" s="23"/>
      <c r="P32" s="23"/>
      <c r="Q32" s="22"/>
      <c r="R32" s="21"/>
    </row>
    <row r="33" spans="2:18" x14ac:dyDescent="0.2">
      <c r="B33" s="2">
        <v>27</v>
      </c>
      <c r="C33" s="3">
        <v>0.10199999999999999</v>
      </c>
      <c r="D33" s="3"/>
      <c r="E33" s="61">
        <f t="shared" si="8"/>
        <v>-9.35E-2</v>
      </c>
      <c r="F33" s="63">
        <f t="shared" si="9"/>
        <v>2</v>
      </c>
      <c r="G33" s="61">
        <f t="shared" si="10"/>
        <v>-0.187</v>
      </c>
      <c r="H33" s="1"/>
      <c r="I33" s="2">
        <v>25</v>
      </c>
      <c r="J33" s="3">
        <v>-0.28899999999999998</v>
      </c>
      <c r="K33" s="61">
        <f t="shared" si="14"/>
        <v>-0.29449999999999998</v>
      </c>
      <c r="L33" s="63">
        <f t="shared" si="15"/>
        <v>0.23750000000000071</v>
      </c>
      <c r="M33" s="61">
        <f t="shared" si="13"/>
        <v>-6.9943750000000207E-2</v>
      </c>
      <c r="N33" s="23"/>
      <c r="O33" s="23"/>
      <c r="P33" s="23"/>
      <c r="Q33" s="22"/>
      <c r="R33" s="21"/>
    </row>
    <row r="34" spans="2:18" x14ac:dyDescent="0.2">
      <c r="B34" s="2">
        <v>28</v>
      </c>
      <c r="C34" s="3">
        <v>1.0089999999999999</v>
      </c>
      <c r="D34" s="3" t="s">
        <v>24</v>
      </c>
      <c r="E34" s="61">
        <f t="shared" si="8"/>
        <v>0.55549999999999999</v>
      </c>
      <c r="F34" s="63">
        <f t="shared" si="9"/>
        <v>1</v>
      </c>
      <c r="G34" s="61">
        <f t="shared" si="10"/>
        <v>0.55549999999999999</v>
      </c>
      <c r="H34" s="1"/>
      <c r="I34" s="2">
        <v>27</v>
      </c>
      <c r="J34" s="3">
        <v>0.10199999999999999</v>
      </c>
      <c r="K34" s="61">
        <f t="shared" si="14"/>
        <v>-9.35E-2</v>
      </c>
      <c r="L34" s="63">
        <f t="shared" si="15"/>
        <v>2</v>
      </c>
      <c r="M34" s="61">
        <f t="shared" si="13"/>
        <v>-0.187</v>
      </c>
      <c r="N34" s="20"/>
      <c r="O34" s="20"/>
      <c r="P34" s="20"/>
      <c r="R34" s="21"/>
    </row>
    <row r="35" spans="2:18" x14ac:dyDescent="0.2">
      <c r="B35" s="2">
        <v>33</v>
      </c>
      <c r="C35" s="3">
        <v>0.98799999999999999</v>
      </c>
      <c r="D35" s="3"/>
      <c r="E35" s="61">
        <f t="shared" si="8"/>
        <v>0.99849999999999994</v>
      </c>
      <c r="F35" s="63">
        <f t="shared" si="9"/>
        <v>5</v>
      </c>
      <c r="G35" s="61">
        <f t="shared" si="10"/>
        <v>4.9924999999999997</v>
      </c>
      <c r="H35" s="1"/>
      <c r="I35" s="2">
        <v>28</v>
      </c>
      <c r="J35" s="3">
        <v>1.0089999999999999</v>
      </c>
      <c r="K35" s="61">
        <f t="shared" si="14"/>
        <v>0.55549999999999999</v>
      </c>
      <c r="L35" s="63">
        <f t="shared" si="15"/>
        <v>1</v>
      </c>
      <c r="M35" s="61">
        <f t="shared" si="13"/>
        <v>0.55549999999999999</v>
      </c>
      <c r="N35" s="20"/>
      <c r="O35" s="20"/>
      <c r="P35" s="20"/>
      <c r="R35" s="21"/>
    </row>
    <row r="36" spans="2:18" x14ac:dyDescent="0.2">
      <c r="B36" s="2">
        <v>38</v>
      </c>
      <c r="C36" s="3">
        <v>0.98299999999999998</v>
      </c>
      <c r="D36" s="3"/>
      <c r="E36" s="61">
        <f t="shared" si="8"/>
        <v>0.98550000000000004</v>
      </c>
      <c r="F36" s="63">
        <f t="shared" si="9"/>
        <v>5</v>
      </c>
      <c r="G36" s="61">
        <f t="shared" si="10"/>
        <v>4.9275000000000002</v>
      </c>
      <c r="H36" s="1"/>
      <c r="I36" s="2">
        <v>33</v>
      </c>
      <c r="J36" s="3">
        <v>0.98799999999999999</v>
      </c>
      <c r="K36" s="61">
        <f t="shared" si="14"/>
        <v>0.99849999999999994</v>
      </c>
      <c r="L36" s="63">
        <f t="shared" si="15"/>
        <v>5</v>
      </c>
      <c r="M36" s="61">
        <f t="shared" si="13"/>
        <v>4.9924999999999997</v>
      </c>
      <c r="N36" s="20"/>
      <c r="O36" s="20"/>
      <c r="P36" s="20"/>
      <c r="R36" s="21"/>
    </row>
    <row r="37" spans="2:18" x14ac:dyDescent="0.2">
      <c r="B37" s="17">
        <v>43</v>
      </c>
      <c r="C37" s="41">
        <v>0.97599999999999998</v>
      </c>
      <c r="D37" s="3" t="s">
        <v>30</v>
      </c>
      <c r="E37" s="61">
        <f t="shared" si="8"/>
        <v>0.97950000000000004</v>
      </c>
      <c r="F37" s="63">
        <f t="shared" si="9"/>
        <v>5</v>
      </c>
      <c r="G37" s="61">
        <f t="shared" si="10"/>
        <v>4.8975</v>
      </c>
      <c r="I37" s="2">
        <v>38</v>
      </c>
      <c r="J37" s="3">
        <v>0.98299999999999998</v>
      </c>
      <c r="K37" s="61">
        <f t="shared" si="14"/>
        <v>0.98550000000000004</v>
      </c>
      <c r="L37" s="63">
        <f t="shared" si="15"/>
        <v>5</v>
      </c>
      <c r="M37" s="61">
        <f t="shared" si="13"/>
        <v>4.9275000000000002</v>
      </c>
      <c r="N37" s="20"/>
      <c r="O37" s="20"/>
      <c r="P37" s="20"/>
      <c r="R37" s="21"/>
    </row>
    <row r="38" spans="2:18" ht="15" x14ac:dyDescent="0.2">
      <c r="B38" s="64"/>
      <c r="C38" s="29"/>
      <c r="D38" s="29"/>
      <c r="E38" s="64"/>
      <c r="F38" s="63"/>
      <c r="G38" s="61"/>
      <c r="H38" s="141" t="s">
        <v>10</v>
      </c>
      <c r="I38" s="141"/>
      <c r="J38" s="61" t="e">
        <f>#REF!</f>
        <v>#REF!</v>
      </c>
      <c r="K38" s="61" t="s">
        <v>11</v>
      </c>
      <c r="L38" s="63" t="e">
        <f>#REF!</f>
        <v>#REF!</v>
      </c>
      <c r="M38" s="61" t="e">
        <f>J38-L38</f>
        <v>#REF!</v>
      </c>
      <c r="N38" s="23"/>
      <c r="O38" s="14"/>
      <c r="P38" s="14"/>
    </row>
    <row r="39" spans="2:18" ht="15" x14ac:dyDescent="0.2">
      <c r="B39" s="1" t="s">
        <v>7</v>
      </c>
      <c r="C39" s="1"/>
      <c r="D39" s="135">
        <v>0.2</v>
      </c>
      <c r="E39" s="135"/>
      <c r="J39" s="64"/>
      <c r="K39" s="64"/>
      <c r="L39" s="64"/>
      <c r="M39" s="64"/>
      <c r="N39" s="14"/>
      <c r="O39" s="14"/>
      <c r="P39" s="30"/>
    </row>
    <row r="40" spans="2:18" x14ac:dyDescent="0.2">
      <c r="B40" s="136"/>
      <c r="C40" s="136"/>
      <c r="D40" s="136"/>
      <c r="E40" s="136"/>
      <c r="F40" s="136"/>
      <c r="G40" s="136"/>
      <c r="H40" s="5" t="s">
        <v>5</v>
      </c>
      <c r="I40" s="136" t="s">
        <v>9</v>
      </c>
      <c r="J40" s="136"/>
      <c r="K40" s="136"/>
      <c r="L40" s="136"/>
      <c r="M40" s="136"/>
      <c r="N40" s="15"/>
      <c r="O40" s="15"/>
      <c r="P40" s="15"/>
    </row>
    <row r="41" spans="2:18" x14ac:dyDescent="0.2">
      <c r="B41" s="2">
        <v>0</v>
      </c>
      <c r="C41" s="3">
        <v>0.69299999999999995</v>
      </c>
      <c r="D41" s="3" t="s">
        <v>30</v>
      </c>
      <c r="E41" s="63"/>
      <c r="F41" s="63"/>
      <c r="G41" s="63"/>
      <c r="H41" s="63"/>
      <c r="I41" s="17"/>
      <c r="J41" s="18"/>
      <c r="K41" s="61"/>
      <c r="L41" s="63"/>
      <c r="M41" s="61"/>
      <c r="N41" s="20"/>
      <c r="O41" s="20"/>
      <c r="P41" s="20"/>
      <c r="R41" s="21"/>
    </row>
    <row r="42" spans="2:18" x14ac:dyDescent="0.2">
      <c r="B42" s="2">
        <v>5</v>
      </c>
      <c r="C42" s="3">
        <v>0.68400000000000005</v>
      </c>
      <c r="D42" s="3"/>
      <c r="E42" s="61">
        <f>(C41+C42)/2</f>
        <v>0.6885</v>
      </c>
      <c r="F42" s="63">
        <f>B42-B41</f>
        <v>5</v>
      </c>
      <c r="G42" s="61">
        <f>E42*F42</f>
        <v>3.4424999999999999</v>
      </c>
      <c r="H42" s="63"/>
      <c r="I42" s="2"/>
      <c r="J42" s="2"/>
      <c r="K42" s="61"/>
      <c r="L42" s="63"/>
      <c r="M42" s="61"/>
      <c r="N42" s="20"/>
      <c r="O42" s="20"/>
      <c r="P42" s="20"/>
      <c r="Q42" s="22"/>
      <c r="R42" s="21"/>
    </row>
    <row r="43" spans="2:18" x14ac:dyDescent="0.2">
      <c r="B43" s="2">
        <v>10</v>
      </c>
      <c r="C43" s="3">
        <v>0.67200000000000004</v>
      </c>
      <c r="D43" s="3" t="s">
        <v>22</v>
      </c>
      <c r="E43" s="61">
        <f t="shared" ref="E43:E56" si="16">(C42+C43)/2</f>
        <v>0.67800000000000005</v>
      </c>
      <c r="F43" s="63">
        <f t="shared" ref="F43:F56" si="17">B43-B42</f>
        <v>5</v>
      </c>
      <c r="G43" s="61">
        <f t="shared" ref="G43:G56" si="18">E43*F43</f>
        <v>3.39</v>
      </c>
      <c r="H43" s="63"/>
      <c r="I43" s="2"/>
      <c r="J43" s="2"/>
      <c r="K43" s="61"/>
      <c r="L43" s="63"/>
      <c r="M43" s="61"/>
      <c r="N43" s="20"/>
      <c r="O43" s="20"/>
      <c r="P43" s="20"/>
      <c r="Q43" s="22"/>
      <c r="R43" s="21"/>
    </row>
    <row r="44" spans="2:18" x14ac:dyDescent="0.2">
      <c r="B44" s="2">
        <v>11</v>
      </c>
      <c r="C44" s="3">
        <v>9.8000000000000004E-2</v>
      </c>
      <c r="D44" s="3"/>
      <c r="E44" s="61">
        <f t="shared" si="16"/>
        <v>0.38500000000000001</v>
      </c>
      <c r="F44" s="63">
        <f t="shared" si="17"/>
        <v>1</v>
      </c>
      <c r="G44" s="61">
        <f t="shared" si="18"/>
        <v>0.38500000000000001</v>
      </c>
      <c r="H44" s="63"/>
      <c r="I44" s="2"/>
      <c r="J44" s="2"/>
      <c r="K44" s="61"/>
      <c r="L44" s="63"/>
      <c r="M44" s="61"/>
      <c r="N44" s="20"/>
      <c r="O44" s="20"/>
      <c r="P44" s="20"/>
      <c r="Q44" s="22"/>
      <c r="R44" s="21"/>
    </row>
    <row r="45" spans="2:18" x14ac:dyDescent="0.2">
      <c r="B45" s="2">
        <v>13</v>
      </c>
      <c r="C45" s="3">
        <v>-0.19600000000000001</v>
      </c>
      <c r="D45" s="3"/>
      <c r="E45" s="61">
        <f t="shared" si="16"/>
        <v>-4.9000000000000002E-2</v>
      </c>
      <c r="F45" s="63">
        <f t="shared" si="17"/>
        <v>2</v>
      </c>
      <c r="G45" s="61">
        <f t="shared" si="18"/>
        <v>-9.8000000000000004E-2</v>
      </c>
      <c r="H45" s="63"/>
      <c r="I45" s="2"/>
      <c r="J45" s="2"/>
      <c r="K45" s="61"/>
      <c r="L45" s="63"/>
      <c r="M45" s="61"/>
      <c r="N45" s="20"/>
      <c r="O45" s="20"/>
      <c r="P45" s="20"/>
      <c r="Q45" s="22"/>
      <c r="R45" s="21"/>
    </row>
    <row r="46" spans="2:18" x14ac:dyDescent="0.2">
      <c r="B46" s="2">
        <v>15</v>
      </c>
      <c r="C46" s="3">
        <v>-0.38700000000000001</v>
      </c>
      <c r="D46" s="3"/>
      <c r="E46" s="61">
        <f t="shared" si="16"/>
        <v>-0.29149999999999998</v>
      </c>
      <c r="F46" s="63">
        <f t="shared" si="17"/>
        <v>2</v>
      </c>
      <c r="G46" s="61">
        <f t="shared" si="18"/>
        <v>-0.58299999999999996</v>
      </c>
      <c r="H46" s="63"/>
      <c r="I46" s="2"/>
      <c r="J46" s="2"/>
      <c r="K46" s="61"/>
      <c r="L46" s="63"/>
      <c r="M46" s="61"/>
      <c r="N46" s="20"/>
      <c r="O46" s="20"/>
      <c r="P46" s="20"/>
      <c r="Q46" s="22"/>
      <c r="R46" s="21"/>
    </row>
    <row r="47" spans="2:18" x14ac:dyDescent="0.2">
      <c r="B47" s="2">
        <v>17</v>
      </c>
      <c r="C47" s="3">
        <v>-0.4698</v>
      </c>
      <c r="D47" s="3"/>
      <c r="E47" s="61">
        <f t="shared" si="16"/>
        <v>-0.4284</v>
      </c>
      <c r="F47" s="63">
        <f t="shared" si="17"/>
        <v>2</v>
      </c>
      <c r="G47" s="61">
        <f t="shared" si="18"/>
        <v>-0.85680000000000001</v>
      </c>
      <c r="H47" s="63"/>
      <c r="I47" s="2">
        <v>0</v>
      </c>
      <c r="J47" s="3">
        <v>0.69299999999999995</v>
      </c>
      <c r="K47" s="61"/>
      <c r="L47" s="63"/>
      <c r="M47" s="61"/>
      <c r="N47" s="20"/>
      <c r="O47" s="20"/>
      <c r="P47" s="20"/>
      <c r="Q47" s="22"/>
      <c r="R47" s="21"/>
    </row>
    <row r="48" spans="2:18" x14ac:dyDescent="0.2">
      <c r="B48" s="2">
        <v>19</v>
      </c>
      <c r="C48" s="3">
        <v>-0.59799999999999998</v>
      </c>
      <c r="D48" s="3" t="s">
        <v>23</v>
      </c>
      <c r="E48" s="61">
        <f t="shared" si="16"/>
        <v>-0.53390000000000004</v>
      </c>
      <c r="F48" s="63">
        <f t="shared" si="17"/>
        <v>2</v>
      </c>
      <c r="G48" s="61">
        <f t="shared" si="18"/>
        <v>-1.0678000000000001</v>
      </c>
      <c r="H48" s="63"/>
      <c r="I48" s="2">
        <v>5</v>
      </c>
      <c r="J48" s="3">
        <v>0.68400000000000005</v>
      </c>
      <c r="K48" s="61">
        <f t="shared" ref="K48" si="19">AVERAGE(J47,J48)</f>
        <v>0.6885</v>
      </c>
      <c r="L48" s="63">
        <f t="shared" ref="L48" si="20">I48-I47</f>
        <v>5</v>
      </c>
      <c r="M48" s="61">
        <f t="shared" ref="M48:M61" si="21">L48*K48</f>
        <v>3.4424999999999999</v>
      </c>
      <c r="N48" s="20"/>
      <c r="O48" s="20"/>
      <c r="P48" s="20"/>
      <c r="Q48" s="22"/>
      <c r="R48" s="21"/>
    </row>
    <row r="49" spans="2:18" x14ac:dyDescent="0.2">
      <c r="B49" s="2">
        <v>21</v>
      </c>
      <c r="C49" s="3">
        <v>-0.497</v>
      </c>
      <c r="D49" s="3"/>
      <c r="E49" s="61">
        <f t="shared" si="16"/>
        <v>-0.54749999999999999</v>
      </c>
      <c r="F49" s="63">
        <f t="shared" si="17"/>
        <v>2</v>
      </c>
      <c r="G49" s="61">
        <f t="shared" si="18"/>
        <v>-1.095</v>
      </c>
      <c r="H49" s="63"/>
      <c r="I49" s="2">
        <v>10</v>
      </c>
      <c r="J49" s="3">
        <v>0.67200000000000004</v>
      </c>
      <c r="K49" s="61">
        <f>AVERAGE(J48,J49)</f>
        <v>0.67800000000000005</v>
      </c>
      <c r="L49" s="63">
        <f>I49-I48</f>
        <v>5</v>
      </c>
      <c r="M49" s="61">
        <f t="shared" si="21"/>
        <v>3.39</v>
      </c>
      <c r="N49" s="23"/>
      <c r="O49" s="23"/>
      <c r="P49" s="23"/>
      <c r="Q49" s="22"/>
      <c r="R49" s="21"/>
    </row>
    <row r="50" spans="2:18" x14ac:dyDescent="0.2">
      <c r="B50" s="2">
        <v>23</v>
      </c>
      <c r="C50" s="3">
        <v>-0.38200000000000001</v>
      </c>
      <c r="D50" s="3"/>
      <c r="E50" s="61">
        <f t="shared" si="16"/>
        <v>-0.4395</v>
      </c>
      <c r="F50" s="63">
        <f t="shared" si="17"/>
        <v>2</v>
      </c>
      <c r="G50" s="61">
        <f t="shared" si="18"/>
        <v>-0.879</v>
      </c>
      <c r="H50" s="63"/>
      <c r="I50" s="2">
        <v>11</v>
      </c>
      <c r="J50" s="3">
        <v>9.8000000000000004E-2</v>
      </c>
      <c r="K50" s="61">
        <f t="shared" ref="K50:K61" si="22">AVERAGE(J49,J50)</f>
        <v>0.38500000000000001</v>
      </c>
      <c r="L50" s="63">
        <f t="shared" ref="L50:L61" si="23">I50-I49</f>
        <v>1</v>
      </c>
      <c r="M50" s="61">
        <f t="shared" si="21"/>
        <v>0.38500000000000001</v>
      </c>
      <c r="N50" s="20"/>
      <c r="O50" s="20"/>
      <c r="P50" s="20"/>
      <c r="Q50" s="22"/>
      <c r="R50" s="21"/>
    </row>
    <row r="51" spans="2:18" x14ac:dyDescent="0.2">
      <c r="B51" s="2">
        <v>25</v>
      </c>
      <c r="C51" s="3">
        <v>-0.20200000000000001</v>
      </c>
      <c r="D51" s="3"/>
      <c r="E51" s="61">
        <f t="shared" si="16"/>
        <v>-0.29200000000000004</v>
      </c>
      <c r="F51" s="63">
        <f t="shared" si="17"/>
        <v>2</v>
      </c>
      <c r="G51" s="61">
        <f t="shared" si="18"/>
        <v>-0.58400000000000007</v>
      </c>
      <c r="H51" s="1"/>
      <c r="I51" s="2">
        <v>13</v>
      </c>
      <c r="J51" s="3">
        <v>-0.19600000000000001</v>
      </c>
      <c r="K51" s="61">
        <f t="shared" si="22"/>
        <v>-4.9000000000000002E-2</v>
      </c>
      <c r="L51" s="63">
        <f t="shared" si="23"/>
        <v>2</v>
      </c>
      <c r="M51" s="61">
        <f t="shared" si="21"/>
        <v>-9.8000000000000004E-2</v>
      </c>
      <c r="N51" s="23"/>
      <c r="O51" s="23"/>
      <c r="P51" s="23"/>
      <c r="Q51" s="22"/>
      <c r="R51" s="21"/>
    </row>
    <row r="52" spans="2:18" x14ac:dyDescent="0.2">
      <c r="B52" s="2">
        <v>27</v>
      </c>
      <c r="C52" s="3">
        <v>9.9000000000000005E-2</v>
      </c>
      <c r="D52" s="3"/>
      <c r="E52" s="61">
        <f t="shared" si="16"/>
        <v>-5.1500000000000004E-2</v>
      </c>
      <c r="F52" s="63">
        <f t="shared" si="17"/>
        <v>2</v>
      </c>
      <c r="G52" s="61">
        <f t="shared" si="18"/>
        <v>-0.10300000000000001</v>
      </c>
      <c r="H52" s="1"/>
      <c r="I52" s="56">
        <f>I51+(J51-J52)*1.5</f>
        <v>15.706</v>
      </c>
      <c r="J52" s="57">
        <v>-2</v>
      </c>
      <c r="K52" s="61">
        <f t="shared" si="22"/>
        <v>-1.0980000000000001</v>
      </c>
      <c r="L52" s="63">
        <f t="shared" si="23"/>
        <v>2.7059999999999995</v>
      </c>
      <c r="M52" s="61">
        <f t="shared" si="21"/>
        <v>-2.9711879999999997</v>
      </c>
      <c r="N52" s="23"/>
      <c r="O52" s="23"/>
      <c r="P52" s="23"/>
      <c r="Q52" s="22"/>
      <c r="R52" s="21"/>
    </row>
    <row r="53" spans="2:18" x14ac:dyDescent="0.2">
      <c r="B53" s="2">
        <v>28</v>
      </c>
      <c r="C53" s="3">
        <v>0.77300000000000002</v>
      </c>
      <c r="D53" s="3" t="s">
        <v>24</v>
      </c>
      <c r="E53" s="61">
        <f t="shared" si="16"/>
        <v>0.436</v>
      </c>
      <c r="F53" s="63">
        <f t="shared" si="17"/>
        <v>1</v>
      </c>
      <c r="G53" s="61">
        <f t="shared" si="18"/>
        <v>0.436</v>
      </c>
      <c r="H53" s="1"/>
      <c r="I53" s="58">
        <f>I52+2.5</f>
        <v>18.206</v>
      </c>
      <c r="J53" s="59">
        <f>J52</f>
        <v>-2</v>
      </c>
      <c r="K53" s="61">
        <f t="shared" si="22"/>
        <v>-2</v>
      </c>
      <c r="L53" s="63">
        <f t="shared" si="23"/>
        <v>2.5</v>
      </c>
      <c r="M53" s="61">
        <f t="shared" si="21"/>
        <v>-5</v>
      </c>
      <c r="N53" s="20"/>
      <c r="O53" s="20"/>
      <c r="P53" s="20"/>
      <c r="R53" s="21"/>
    </row>
    <row r="54" spans="2:18" x14ac:dyDescent="0.2">
      <c r="B54" s="2">
        <v>33</v>
      </c>
      <c r="C54" s="3">
        <v>0.78500000000000003</v>
      </c>
      <c r="D54" s="3"/>
      <c r="E54" s="61">
        <f t="shared" si="16"/>
        <v>0.77900000000000003</v>
      </c>
      <c r="F54" s="63">
        <f t="shared" si="17"/>
        <v>5</v>
      </c>
      <c r="G54" s="61">
        <f t="shared" si="18"/>
        <v>3.895</v>
      </c>
      <c r="H54" s="1"/>
      <c r="I54" s="56">
        <f>I53+2.5</f>
        <v>20.706</v>
      </c>
      <c r="J54" s="57">
        <f>J52</f>
        <v>-2</v>
      </c>
      <c r="K54" s="61">
        <f t="shared" si="22"/>
        <v>-2</v>
      </c>
      <c r="L54" s="63">
        <f t="shared" si="23"/>
        <v>2.5</v>
      </c>
      <c r="M54" s="61">
        <f t="shared" si="21"/>
        <v>-5</v>
      </c>
      <c r="N54" s="20"/>
      <c r="O54" s="20"/>
      <c r="P54" s="20"/>
      <c r="R54" s="21"/>
    </row>
    <row r="55" spans="2:18" x14ac:dyDescent="0.2">
      <c r="B55" s="2">
        <v>38</v>
      </c>
      <c r="C55" s="3">
        <v>0.79800000000000004</v>
      </c>
      <c r="D55" s="3"/>
      <c r="E55" s="61">
        <f t="shared" si="16"/>
        <v>0.79150000000000009</v>
      </c>
      <c r="F55" s="63">
        <f t="shared" si="17"/>
        <v>5</v>
      </c>
      <c r="G55" s="61">
        <f t="shared" si="18"/>
        <v>3.9575000000000005</v>
      </c>
      <c r="H55" s="1"/>
      <c r="I55" s="56">
        <f>I54+(J55-J54)*1.5</f>
        <v>23.180999999999997</v>
      </c>
      <c r="J55" s="60">
        <v>-0.35</v>
      </c>
      <c r="K55" s="61">
        <f t="shared" si="22"/>
        <v>-1.175</v>
      </c>
      <c r="L55" s="63">
        <f t="shared" si="23"/>
        <v>2.4749999999999979</v>
      </c>
      <c r="M55" s="61">
        <f t="shared" si="21"/>
        <v>-2.9081249999999974</v>
      </c>
      <c r="N55" s="20"/>
      <c r="O55" s="20"/>
      <c r="P55" s="20"/>
      <c r="R55" s="21"/>
    </row>
    <row r="56" spans="2:18" x14ac:dyDescent="0.2">
      <c r="B56" s="17">
        <v>43</v>
      </c>
      <c r="C56" s="41">
        <v>0.80400000000000005</v>
      </c>
      <c r="D56" s="3" t="s">
        <v>30</v>
      </c>
      <c r="E56" s="61">
        <f t="shared" si="16"/>
        <v>0.80100000000000005</v>
      </c>
      <c r="F56" s="63">
        <f t="shared" si="17"/>
        <v>5</v>
      </c>
      <c r="G56" s="61">
        <f t="shared" si="18"/>
        <v>4.0049999999999999</v>
      </c>
      <c r="I56" s="2">
        <v>25</v>
      </c>
      <c r="J56" s="3">
        <v>-0.20200000000000001</v>
      </c>
      <c r="K56" s="61">
        <f t="shared" si="22"/>
        <v>-0.27600000000000002</v>
      </c>
      <c r="L56" s="63">
        <f t="shared" si="23"/>
        <v>1.8190000000000026</v>
      </c>
      <c r="M56" s="61">
        <f t="shared" si="21"/>
        <v>-0.50204400000000071</v>
      </c>
      <c r="N56" s="20"/>
      <c r="O56" s="20"/>
      <c r="P56" s="20"/>
      <c r="R56" s="21"/>
    </row>
    <row r="57" spans="2:18" x14ac:dyDescent="0.2">
      <c r="B57" s="17"/>
      <c r="C57" s="41"/>
      <c r="D57" s="41"/>
      <c r="E57" s="61"/>
      <c r="F57" s="63"/>
      <c r="G57" s="61"/>
      <c r="I57" s="2">
        <v>27</v>
      </c>
      <c r="J57" s="3">
        <v>9.9000000000000005E-2</v>
      </c>
      <c r="K57" s="61">
        <f t="shared" si="22"/>
        <v>-5.1500000000000004E-2</v>
      </c>
      <c r="L57" s="63">
        <f t="shared" si="23"/>
        <v>2</v>
      </c>
      <c r="M57" s="61">
        <f t="shared" si="21"/>
        <v>-0.10300000000000001</v>
      </c>
      <c r="O57" s="23"/>
      <c r="P57" s="23"/>
    </row>
    <row r="58" spans="2:18" x14ac:dyDescent="0.2">
      <c r="B58" s="17"/>
      <c r="C58" s="41"/>
      <c r="D58" s="41"/>
      <c r="E58" s="61"/>
      <c r="F58" s="63"/>
      <c r="G58" s="61"/>
      <c r="I58" s="2">
        <v>28</v>
      </c>
      <c r="J58" s="3">
        <v>0.77300000000000002</v>
      </c>
      <c r="K58" s="61">
        <f t="shared" si="22"/>
        <v>0.436</v>
      </c>
      <c r="L58" s="63">
        <f t="shared" si="23"/>
        <v>1</v>
      </c>
      <c r="M58" s="61">
        <f t="shared" si="21"/>
        <v>0.436</v>
      </c>
      <c r="O58" s="14"/>
      <c r="P58" s="14"/>
    </row>
    <row r="59" spans="2:18" x14ac:dyDescent="0.2">
      <c r="B59" s="17"/>
      <c r="C59" s="41"/>
      <c r="D59" s="41"/>
      <c r="E59" s="61"/>
      <c r="F59" s="63"/>
      <c r="G59" s="61"/>
      <c r="I59" s="2">
        <v>33</v>
      </c>
      <c r="J59" s="3">
        <v>0.78500000000000003</v>
      </c>
      <c r="K59" s="61">
        <f t="shared" si="22"/>
        <v>0.77900000000000003</v>
      </c>
      <c r="L59" s="63">
        <f t="shared" si="23"/>
        <v>5</v>
      </c>
      <c r="M59" s="61">
        <f t="shared" si="21"/>
        <v>3.895</v>
      </c>
      <c r="O59" s="14"/>
      <c r="P59" s="14"/>
    </row>
    <row r="60" spans="2:18" x14ac:dyDescent="0.2">
      <c r="B60" s="17"/>
      <c r="C60" s="41"/>
      <c r="D60" s="41"/>
      <c r="E60" s="61"/>
      <c r="F60" s="63"/>
      <c r="G60" s="61"/>
      <c r="I60" s="2">
        <v>38</v>
      </c>
      <c r="J60" s="3">
        <v>0.79800000000000004</v>
      </c>
      <c r="K60" s="61">
        <f t="shared" si="22"/>
        <v>0.79150000000000009</v>
      </c>
      <c r="L60" s="63">
        <f t="shared" si="23"/>
        <v>5</v>
      </c>
      <c r="M60" s="61">
        <f t="shared" si="21"/>
        <v>3.9575000000000005</v>
      </c>
      <c r="O60" s="14"/>
      <c r="P60" s="14"/>
    </row>
    <row r="61" spans="2:18" x14ac:dyDescent="0.2">
      <c r="B61" s="17"/>
      <c r="C61" s="41"/>
      <c r="D61" s="41"/>
      <c r="E61" s="61"/>
      <c r="F61" s="63"/>
      <c r="G61" s="61"/>
      <c r="I61" s="17">
        <v>43</v>
      </c>
      <c r="J61" s="41">
        <v>0.80400000000000005</v>
      </c>
      <c r="K61" s="61">
        <f t="shared" si="22"/>
        <v>0.80100000000000005</v>
      </c>
      <c r="L61" s="63">
        <f t="shared" si="23"/>
        <v>5</v>
      </c>
      <c r="M61" s="61">
        <f t="shared" si="21"/>
        <v>4.0049999999999999</v>
      </c>
      <c r="O61" s="14"/>
      <c r="P61" s="14"/>
    </row>
    <row r="62" spans="2:18" x14ac:dyDescent="0.2">
      <c r="B62" s="17"/>
      <c r="C62" s="41"/>
      <c r="D62" s="41"/>
      <c r="E62" s="61"/>
      <c r="F62" s="63"/>
      <c r="G62" s="61"/>
      <c r="I62" s="17"/>
      <c r="J62" s="17"/>
      <c r="K62" s="61"/>
      <c r="L62" s="63"/>
      <c r="M62" s="61"/>
      <c r="O62" s="14"/>
      <c r="P62" s="14"/>
    </row>
    <row r="63" spans="2:18" ht="15" x14ac:dyDescent="0.2">
      <c r="B63" s="1" t="s">
        <v>7</v>
      </c>
      <c r="C63" s="1"/>
      <c r="D63" s="135">
        <v>0.3</v>
      </c>
      <c r="E63" s="135"/>
      <c r="J63" s="64"/>
      <c r="K63" s="64"/>
      <c r="L63" s="64"/>
      <c r="M63" s="64"/>
      <c r="N63" s="14"/>
      <c r="O63" s="14"/>
      <c r="P63" s="30"/>
    </row>
    <row r="64" spans="2:18" x14ac:dyDescent="0.2">
      <c r="B64" s="136"/>
      <c r="C64" s="136"/>
      <c r="D64" s="136"/>
      <c r="E64" s="136"/>
      <c r="F64" s="136"/>
      <c r="G64" s="136"/>
      <c r="H64" s="5" t="s">
        <v>5</v>
      </c>
      <c r="I64" s="136" t="s">
        <v>9</v>
      </c>
      <c r="J64" s="136"/>
      <c r="K64" s="136"/>
      <c r="L64" s="136"/>
      <c r="M64" s="136"/>
      <c r="N64" s="15"/>
      <c r="O64" s="15"/>
      <c r="P64" s="15"/>
    </row>
    <row r="65" spans="2:18" x14ac:dyDescent="0.2">
      <c r="B65" s="2">
        <v>0</v>
      </c>
      <c r="C65" s="3">
        <v>-0.52500000000000002</v>
      </c>
      <c r="D65" s="3" t="s">
        <v>35</v>
      </c>
      <c r="E65" s="63"/>
      <c r="F65" s="63"/>
      <c r="G65" s="63"/>
      <c r="H65" s="63"/>
      <c r="I65" s="17"/>
      <c r="J65" s="18"/>
      <c r="K65" s="61"/>
      <c r="L65" s="63"/>
      <c r="M65" s="61"/>
      <c r="N65" s="20"/>
      <c r="O65" s="20"/>
      <c r="P65" s="20"/>
      <c r="R65" s="21"/>
    </row>
    <row r="66" spans="2:18" x14ac:dyDescent="0.2">
      <c r="B66" s="2">
        <v>2</v>
      </c>
      <c r="C66" s="3">
        <v>6.7000000000000004E-2</v>
      </c>
      <c r="D66" s="3"/>
      <c r="E66" s="61">
        <f>(C65+C66)/2</f>
        <v>-0.22900000000000001</v>
      </c>
      <c r="F66" s="63">
        <f>B66-B65</f>
        <v>2</v>
      </c>
      <c r="G66" s="61">
        <f>E66*F66</f>
        <v>-0.45800000000000002</v>
      </c>
      <c r="H66" s="63"/>
      <c r="I66" s="2"/>
      <c r="J66" s="2"/>
      <c r="K66" s="61"/>
      <c r="L66" s="63"/>
      <c r="M66" s="61"/>
      <c r="N66" s="20"/>
      <c r="O66" s="20"/>
      <c r="P66" s="20"/>
      <c r="Q66" s="22"/>
      <c r="R66" s="21"/>
    </row>
    <row r="67" spans="2:18" x14ac:dyDescent="0.2">
      <c r="B67" s="2">
        <v>5</v>
      </c>
      <c r="C67" s="3">
        <v>1.8640000000000001</v>
      </c>
      <c r="D67" s="3"/>
      <c r="E67" s="61">
        <f t="shared" ref="E67:E80" si="24">(C66+C67)/2</f>
        <v>0.96550000000000002</v>
      </c>
      <c r="F67" s="63">
        <f t="shared" ref="F67:F80" si="25">B67-B66</f>
        <v>3</v>
      </c>
      <c r="G67" s="61">
        <f t="shared" ref="G67:G80" si="26">E67*F67</f>
        <v>2.8965000000000001</v>
      </c>
      <c r="H67" s="63"/>
      <c r="I67" s="2"/>
      <c r="J67" s="2"/>
      <c r="K67" s="61"/>
      <c r="L67" s="63"/>
      <c r="M67" s="61"/>
      <c r="N67" s="20"/>
      <c r="O67" s="20"/>
      <c r="P67" s="20"/>
      <c r="Q67" s="22"/>
      <c r="R67" s="21"/>
    </row>
    <row r="68" spans="2:18" x14ac:dyDescent="0.2">
      <c r="B68" s="2">
        <v>6</v>
      </c>
      <c r="C68" s="3">
        <v>1.853</v>
      </c>
      <c r="D68" s="3" t="s">
        <v>22</v>
      </c>
      <c r="E68" s="61">
        <f t="shared" si="24"/>
        <v>1.8585</v>
      </c>
      <c r="F68" s="63">
        <f t="shared" si="25"/>
        <v>1</v>
      </c>
      <c r="G68" s="61">
        <f t="shared" si="26"/>
        <v>1.8585</v>
      </c>
      <c r="H68" s="63"/>
      <c r="I68" s="2"/>
      <c r="J68" s="2"/>
      <c r="K68" s="61"/>
      <c r="L68" s="63"/>
      <c r="M68" s="61"/>
      <c r="N68" s="20"/>
      <c r="O68" s="20"/>
      <c r="P68" s="20"/>
      <c r="Q68" s="22"/>
      <c r="R68" s="21"/>
    </row>
    <row r="69" spans="2:18" x14ac:dyDescent="0.2">
      <c r="B69" s="2">
        <v>7</v>
      </c>
      <c r="C69" s="3">
        <v>0.84099999999999997</v>
      </c>
      <c r="D69" s="3"/>
      <c r="E69" s="61">
        <f t="shared" si="24"/>
        <v>1.347</v>
      </c>
      <c r="F69" s="63">
        <f t="shared" si="25"/>
        <v>1</v>
      </c>
      <c r="G69" s="61">
        <f t="shared" si="26"/>
        <v>1.347</v>
      </c>
      <c r="H69" s="63"/>
      <c r="I69" s="2"/>
      <c r="J69" s="2"/>
      <c r="K69" s="61"/>
      <c r="L69" s="63"/>
      <c r="M69" s="61"/>
      <c r="N69" s="20"/>
      <c r="O69" s="20"/>
      <c r="P69" s="20"/>
      <c r="Q69" s="22"/>
      <c r="R69" s="21"/>
    </row>
    <row r="70" spans="2:18" x14ac:dyDescent="0.2">
      <c r="B70" s="2">
        <v>9</v>
      </c>
      <c r="C70" s="3">
        <v>0.17199999999999999</v>
      </c>
      <c r="D70" s="3"/>
      <c r="E70" s="61">
        <f t="shared" si="24"/>
        <v>0.50649999999999995</v>
      </c>
      <c r="F70" s="63">
        <f t="shared" si="25"/>
        <v>2</v>
      </c>
      <c r="G70" s="61">
        <f t="shared" si="26"/>
        <v>1.0129999999999999</v>
      </c>
      <c r="H70" s="63"/>
      <c r="I70" s="2"/>
      <c r="J70" s="2"/>
      <c r="K70" s="61"/>
      <c r="L70" s="63"/>
      <c r="M70" s="61"/>
      <c r="N70" s="20"/>
      <c r="O70" s="20"/>
      <c r="P70" s="20"/>
      <c r="Q70" s="22"/>
      <c r="R70" s="21"/>
    </row>
    <row r="71" spans="2:18" x14ac:dyDescent="0.2">
      <c r="B71" s="2">
        <v>11</v>
      </c>
      <c r="C71" s="3">
        <v>-0.33500000000000002</v>
      </c>
      <c r="D71" s="3"/>
      <c r="E71" s="61">
        <f t="shared" si="24"/>
        <v>-8.1500000000000017E-2</v>
      </c>
      <c r="F71" s="63">
        <f t="shared" si="25"/>
        <v>2</v>
      </c>
      <c r="G71" s="61">
        <f t="shared" si="26"/>
        <v>-0.16300000000000003</v>
      </c>
      <c r="H71" s="63"/>
      <c r="I71" s="2">
        <v>0</v>
      </c>
      <c r="J71" s="3">
        <v>-0.52500000000000002</v>
      </c>
      <c r="K71" s="61"/>
      <c r="L71" s="63"/>
      <c r="M71" s="61"/>
      <c r="N71" s="20"/>
      <c r="O71" s="20"/>
      <c r="P71" s="20"/>
      <c r="Q71" s="22"/>
      <c r="R71" s="21"/>
    </row>
    <row r="72" spans="2:18" x14ac:dyDescent="0.2">
      <c r="B72" s="2">
        <v>13</v>
      </c>
      <c r="C72" s="3">
        <v>-0.64700000000000002</v>
      </c>
      <c r="D72" s="3"/>
      <c r="E72" s="61">
        <f t="shared" si="24"/>
        <v>-0.49099999999999999</v>
      </c>
      <c r="F72" s="63">
        <f t="shared" si="25"/>
        <v>2</v>
      </c>
      <c r="G72" s="61">
        <f t="shared" si="26"/>
        <v>-0.98199999999999998</v>
      </c>
      <c r="H72" s="63"/>
      <c r="I72" s="2">
        <v>2</v>
      </c>
      <c r="J72" s="3">
        <v>6.7000000000000004E-2</v>
      </c>
      <c r="K72" s="61">
        <f t="shared" ref="K72" si="27">AVERAGE(J71,J72)</f>
        <v>-0.22900000000000001</v>
      </c>
      <c r="L72" s="63">
        <f t="shared" ref="L72" si="28">I72-I71</f>
        <v>2</v>
      </c>
      <c r="M72" s="61">
        <f t="shared" ref="M72:M80" si="29">L72*K72</f>
        <v>-0.45800000000000002</v>
      </c>
      <c r="N72" s="20"/>
      <c r="O72" s="20"/>
      <c r="P72" s="20"/>
      <c r="Q72" s="22"/>
      <c r="R72" s="21"/>
    </row>
    <row r="73" spans="2:18" x14ac:dyDescent="0.2">
      <c r="B73" s="2">
        <v>15</v>
      </c>
      <c r="C73" s="3">
        <v>-0.749</v>
      </c>
      <c r="D73" s="3" t="s">
        <v>23</v>
      </c>
      <c r="E73" s="61">
        <f t="shared" si="24"/>
        <v>-0.69799999999999995</v>
      </c>
      <c r="F73" s="63">
        <f t="shared" si="25"/>
        <v>2</v>
      </c>
      <c r="G73" s="61">
        <f t="shared" si="26"/>
        <v>-1.3959999999999999</v>
      </c>
      <c r="H73" s="63"/>
      <c r="I73" s="2">
        <v>5</v>
      </c>
      <c r="J73" s="3">
        <v>1.8640000000000001</v>
      </c>
      <c r="K73" s="61">
        <f>AVERAGE(J72,J73)</f>
        <v>0.96550000000000002</v>
      </c>
      <c r="L73" s="63">
        <f>I73-I72</f>
        <v>3</v>
      </c>
      <c r="M73" s="61">
        <f t="shared" si="29"/>
        <v>2.8965000000000001</v>
      </c>
      <c r="N73" s="23"/>
      <c r="O73" s="23"/>
      <c r="P73" s="23"/>
      <c r="Q73" s="22"/>
      <c r="R73" s="21"/>
    </row>
    <row r="74" spans="2:18" x14ac:dyDescent="0.2">
      <c r="B74" s="2">
        <v>17</v>
      </c>
      <c r="C74" s="3">
        <v>-0.64800000000000002</v>
      </c>
      <c r="D74" s="3"/>
      <c r="E74" s="61">
        <f t="shared" si="24"/>
        <v>-0.69850000000000001</v>
      </c>
      <c r="F74" s="63">
        <f t="shared" si="25"/>
        <v>2</v>
      </c>
      <c r="G74" s="61">
        <f t="shared" si="26"/>
        <v>-1.397</v>
      </c>
      <c r="H74" s="63"/>
      <c r="I74" s="2">
        <v>6</v>
      </c>
      <c r="J74" s="3">
        <v>1.853</v>
      </c>
      <c r="K74" s="61">
        <f t="shared" ref="K74:K80" si="30">AVERAGE(J73,J74)</f>
        <v>1.8585</v>
      </c>
      <c r="L74" s="63">
        <f t="shared" ref="L74:L80" si="31">I74-I73</f>
        <v>1</v>
      </c>
      <c r="M74" s="61">
        <f t="shared" si="29"/>
        <v>1.8585</v>
      </c>
      <c r="N74" s="20"/>
      <c r="O74" s="20"/>
      <c r="P74" s="20"/>
      <c r="Q74" s="22"/>
      <c r="R74" s="21"/>
    </row>
    <row r="75" spans="2:18" x14ac:dyDescent="0.2">
      <c r="B75" s="2">
        <v>19</v>
      </c>
      <c r="C75" s="3">
        <v>-0.34799999999999998</v>
      </c>
      <c r="D75" s="3"/>
      <c r="E75" s="61">
        <f t="shared" si="24"/>
        <v>-0.498</v>
      </c>
      <c r="F75" s="63">
        <f t="shared" si="25"/>
        <v>2</v>
      </c>
      <c r="G75" s="61">
        <f t="shared" si="26"/>
        <v>-0.996</v>
      </c>
      <c r="H75" s="1"/>
      <c r="I75" s="2">
        <v>7</v>
      </c>
      <c r="J75" s="3">
        <v>0.84099999999999997</v>
      </c>
      <c r="K75" s="61">
        <f t="shared" si="30"/>
        <v>1.347</v>
      </c>
      <c r="L75" s="63">
        <f t="shared" si="31"/>
        <v>1</v>
      </c>
      <c r="M75" s="61">
        <f t="shared" si="29"/>
        <v>1.347</v>
      </c>
      <c r="N75" s="23"/>
      <c r="O75" s="23"/>
      <c r="P75" s="23"/>
      <c r="Q75" s="22"/>
      <c r="R75" s="21"/>
    </row>
    <row r="76" spans="2:18" x14ac:dyDescent="0.2">
      <c r="B76" s="2">
        <v>21</v>
      </c>
      <c r="C76" s="3">
        <v>-2.7E-2</v>
      </c>
      <c r="D76" s="3"/>
      <c r="E76" s="61">
        <f t="shared" si="24"/>
        <v>-0.1875</v>
      </c>
      <c r="F76" s="63">
        <f t="shared" si="25"/>
        <v>2</v>
      </c>
      <c r="G76" s="61">
        <f t="shared" si="26"/>
        <v>-0.375</v>
      </c>
      <c r="H76" s="1"/>
      <c r="I76" s="2">
        <v>9</v>
      </c>
      <c r="J76" s="3">
        <v>0.17199999999999999</v>
      </c>
      <c r="K76" s="61">
        <f t="shared" si="30"/>
        <v>0.50649999999999995</v>
      </c>
      <c r="L76" s="63">
        <f t="shared" si="31"/>
        <v>2</v>
      </c>
      <c r="M76" s="61">
        <f t="shared" si="29"/>
        <v>1.0129999999999999</v>
      </c>
      <c r="N76" s="23"/>
      <c r="O76" s="23"/>
      <c r="P76" s="23"/>
      <c r="Q76" s="22"/>
      <c r="R76" s="21"/>
    </row>
    <row r="77" spans="2:18" x14ac:dyDescent="0.2">
      <c r="B77" s="2">
        <v>23</v>
      </c>
      <c r="C77" s="3">
        <v>0.46600000000000003</v>
      </c>
      <c r="D77" s="3"/>
      <c r="E77" s="61">
        <f t="shared" si="24"/>
        <v>0.2195</v>
      </c>
      <c r="F77" s="63">
        <f t="shared" si="25"/>
        <v>2</v>
      </c>
      <c r="G77" s="61">
        <f t="shared" si="26"/>
        <v>0.439</v>
      </c>
      <c r="H77" s="1"/>
      <c r="I77" s="56">
        <f>I76+(J76-J77)*1.5</f>
        <v>12.257999999999999</v>
      </c>
      <c r="J77" s="57">
        <v>-2</v>
      </c>
      <c r="K77" s="61">
        <f t="shared" si="30"/>
        <v>-0.91400000000000003</v>
      </c>
      <c r="L77" s="63">
        <f t="shared" si="31"/>
        <v>3.2579999999999991</v>
      </c>
      <c r="M77" s="61">
        <f t="shared" si="29"/>
        <v>-2.9778119999999992</v>
      </c>
      <c r="N77" s="20"/>
      <c r="O77" s="20"/>
      <c r="P77" s="20"/>
      <c r="R77" s="21"/>
    </row>
    <row r="78" spans="2:18" x14ac:dyDescent="0.2">
      <c r="B78" s="2">
        <v>24</v>
      </c>
      <c r="C78" s="3">
        <v>0.95199999999999996</v>
      </c>
      <c r="D78" s="3" t="s">
        <v>24</v>
      </c>
      <c r="E78" s="61">
        <f t="shared" si="24"/>
        <v>0.70899999999999996</v>
      </c>
      <c r="F78" s="63">
        <f t="shared" si="25"/>
        <v>1</v>
      </c>
      <c r="G78" s="61">
        <f t="shared" si="26"/>
        <v>0.70899999999999996</v>
      </c>
      <c r="H78" s="1"/>
      <c r="I78" s="58">
        <f>I77+2.5</f>
        <v>14.757999999999999</v>
      </c>
      <c r="J78" s="59">
        <f>J77</f>
        <v>-2</v>
      </c>
      <c r="K78" s="61">
        <f t="shared" si="30"/>
        <v>-2</v>
      </c>
      <c r="L78" s="63">
        <f t="shared" si="31"/>
        <v>2.5</v>
      </c>
      <c r="M78" s="61">
        <f t="shared" si="29"/>
        <v>-5</v>
      </c>
      <c r="N78" s="20"/>
      <c r="O78" s="20"/>
      <c r="P78" s="20"/>
      <c r="R78" s="21"/>
    </row>
    <row r="79" spans="2:18" x14ac:dyDescent="0.2">
      <c r="B79" s="2">
        <v>30</v>
      </c>
      <c r="C79" s="3">
        <v>0.94</v>
      </c>
      <c r="D79" s="3"/>
      <c r="E79" s="61">
        <f t="shared" si="24"/>
        <v>0.94599999999999995</v>
      </c>
      <c r="F79" s="63">
        <f t="shared" si="25"/>
        <v>6</v>
      </c>
      <c r="G79" s="61">
        <f t="shared" si="26"/>
        <v>5.6760000000000002</v>
      </c>
      <c r="H79" s="1"/>
      <c r="I79" s="56">
        <f>I78+2.5</f>
        <v>17.257999999999999</v>
      </c>
      <c r="J79" s="57">
        <f>J77</f>
        <v>-2</v>
      </c>
      <c r="K79" s="61">
        <f t="shared" si="30"/>
        <v>-2</v>
      </c>
      <c r="L79" s="63">
        <f t="shared" si="31"/>
        <v>2.5</v>
      </c>
      <c r="M79" s="61">
        <f t="shared" si="29"/>
        <v>-5</v>
      </c>
      <c r="N79" s="20"/>
      <c r="O79" s="20"/>
      <c r="P79" s="20"/>
      <c r="R79" s="21"/>
    </row>
    <row r="80" spans="2:18" x14ac:dyDescent="0.2">
      <c r="B80" s="17">
        <v>35</v>
      </c>
      <c r="C80" s="41">
        <v>0.93100000000000005</v>
      </c>
      <c r="D80" s="41" t="s">
        <v>25</v>
      </c>
      <c r="E80" s="61">
        <f t="shared" si="24"/>
        <v>0.9355</v>
      </c>
      <c r="F80" s="63">
        <f t="shared" si="25"/>
        <v>5</v>
      </c>
      <c r="G80" s="61">
        <f t="shared" si="26"/>
        <v>4.6775000000000002</v>
      </c>
      <c r="I80" s="56">
        <f>I79+(J80-J79)*1.5</f>
        <v>20.107999999999997</v>
      </c>
      <c r="J80" s="60">
        <v>-0.1</v>
      </c>
      <c r="K80" s="61">
        <f t="shared" si="30"/>
        <v>-1.05</v>
      </c>
      <c r="L80" s="63">
        <f t="shared" si="31"/>
        <v>2.8499999999999979</v>
      </c>
      <c r="M80" s="61">
        <f t="shared" si="29"/>
        <v>-2.9924999999999979</v>
      </c>
      <c r="N80" s="20"/>
      <c r="O80" s="20"/>
      <c r="P80" s="20"/>
      <c r="R80" s="21"/>
    </row>
    <row r="81" spans="2:18" x14ac:dyDescent="0.2">
      <c r="B81" s="2"/>
      <c r="C81" s="3"/>
      <c r="D81" s="3"/>
      <c r="E81" s="61"/>
      <c r="F81" s="63"/>
      <c r="G81" s="61"/>
      <c r="H81" s="63"/>
      <c r="I81" s="2"/>
      <c r="J81" s="2"/>
      <c r="K81" s="61"/>
      <c r="L81" s="63"/>
      <c r="M81" s="61"/>
      <c r="N81" s="23"/>
      <c r="O81" s="23"/>
      <c r="P81" s="23"/>
      <c r="Q81" s="22"/>
      <c r="R81" s="21"/>
    </row>
    <row r="82" spans="2:18" ht="15" x14ac:dyDescent="0.2">
      <c r="B82" s="1" t="s">
        <v>7</v>
      </c>
      <c r="C82" s="1"/>
      <c r="D82" s="135">
        <v>0.4</v>
      </c>
      <c r="E82" s="135"/>
      <c r="J82" s="64"/>
      <c r="K82" s="64"/>
      <c r="L82" s="64"/>
      <c r="M82" s="64"/>
      <c r="N82" s="14"/>
      <c r="O82" s="14"/>
      <c r="P82" s="14"/>
    </row>
    <row r="83" spans="2:18" x14ac:dyDescent="0.2">
      <c r="B83" s="2">
        <v>0</v>
      </c>
      <c r="C83" s="3">
        <v>0.872</v>
      </c>
      <c r="D83" s="41" t="s">
        <v>25</v>
      </c>
      <c r="E83" s="63"/>
      <c r="F83" s="63"/>
      <c r="G83" s="63"/>
      <c r="H83" s="63"/>
      <c r="I83" s="2">
        <v>0</v>
      </c>
      <c r="J83" s="3">
        <v>0.872</v>
      </c>
      <c r="K83" s="61"/>
      <c r="L83" s="63"/>
      <c r="M83" s="61"/>
      <c r="N83" s="20"/>
      <c r="O83" s="20"/>
      <c r="P83" s="20"/>
      <c r="R83" s="21"/>
    </row>
    <row r="84" spans="2:18" x14ac:dyDescent="0.2">
      <c r="B84" s="2">
        <v>5</v>
      </c>
      <c r="C84" s="3">
        <v>0.86499999999999999</v>
      </c>
      <c r="D84" s="3"/>
      <c r="E84" s="61">
        <f>(C83+C84)/2</f>
        <v>0.86850000000000005</v>
      </c>
      <c r="F84" s="63">
        <f>B84-B83</f>
        <v>5</v>
      </c>
      <c r="G84" s="61">
        <f>E84*F84</f>
        <v>4.3425000000000002</v>
      </c>
      <c r="H84" s="63"/>
      <c r="I84" s="2">
        <v>5</v>
      </c>
      <c r="J84" s="3">
        <v>0.86499999999999999</v>
      </c>
      <c r="K84" s="61">
        <f t="shared" ref="K84:K90" si="32">AVERAGE(J83,J84)</f>
        <v>0.86850000000000005</v>
      </c>
      <c r="L84" s="63">
        <f t="shared" ref="L84:L90" si="33">I84-I83</f>
        <v>5</v>
      </c>
      <c r="M84" s="61">
        <f t="shared" ref="M84:M93" si="34">L84*K84</f>
        <v>4.3425000000000002</v>
      </c>
      <c r="N84" s="20"/>
      <c r="O84" s="20"/>
      <c r="P84" s="20"/>
      <c r="Q84" s="22"/>
      <c r="R84" s="21"/>
    </row>
    <row r="85" spans="2:18" x14ac:dyDescent="0.2">
      <c r="B85" s="2">
        <v>10</v>
      </c>
      <c r="C85" s="3">
        <v>0.85299999999999998</v>
      </c>
      <c r="D85" s="3" t="s">
        <v>22</v>
      </c>
      <c r="E85" s="61">
        <f t="shared" ref="E85:E94" si="35">(C84+C85)/2</f>
        <v>0.85899999999999999</v>
      </c>
      <c r="F85" s="63">
        <f t="shared" ref="F85:F94" si="36">B85-B84</f>
        <v>5</v>
      </c>
      <c r="G85" s="61">
        <f t="shared" ref="G85:G94" si="37">E85*F85</f>
        <v>4.2949999999999999</v>
      </c>
      <c r="H85" s="63"/>
      <c r="I85" s="2">
        <v>10</v>
      </c>
      <c r="J85" s="3">
        <v>0.85299999999999998</v>
      </c>
      <c r="K85" s="61">
        <f t="shared" si="32"/>
        <v>0.85899999999999999</v>
      </c>
      <c r="L85" s="63">
        <f t="shared" si="33"/>
        <v>5</v>
      </c>
      <c r="M85" s="61">
        <f t="shared" si="34"/>
        <v>4.2949999999999999</v>
      </c>
      <c r="N85" s="20"/>
      <c r="O85" s="20"/>
      <c r="P85" s="20"/>
      <c r="Q85" s="22"/>
      <c r="R85" s="21"/>
    </row>
    <row r="86" spans="2:18" x14ac:dyDescent="0.2">
      <c r="B86" s="2">
        <v>12</v>
      </c>
      <c r="C86" s="3">
        <v>0.17</v>
      </c>
      <c r="D86" s="3"/>
      <c r="E86" s="61">
        <f t="shared" si="35"/>
        <v>0.51149999999999995</v>
      </c>
      <c r="F86" s="63">
        <f t="shared" si="36"/>
        <v>2</v>
      </c>
      <c r="G86" s="61">
        <f t="shared" si="37"/>
        <v>1.0229999999999999</v>
      </c>
      <c r="H86" s="63"/>
      <c r="I86" s="2">
        <v>11</v>
      </c>
      <c r="J86" s="3">
        <v>0.5</v>
      </c>
      <c r="K86" s="61">
        <f t="shared" si="32"/>
        <v>0.67649999999999999</v>
      </c>
      <c r="L86" s="63">
        <f t="shared" si="33"/>
        <v>1</v>
      </c>
      <c r="M86" s="61">
        <f t="shared" si="34"/>
        <v>0.67649999999999999</v>
      </c>
      <c r="N86" s="20"/>
      <c r="O86" s="20"/>
      <c r="P86" s="20"/>
      <c r="Q86" s="22"/>
      <c r="R86" s="21"/>
    </row>
    <row r="87" spans="2:18" x14ac:dyDescent="0.2">
      <c r="B87" s="2">
        <v>14</v>
      </c>
      <c r="C87" s="3">
        <v>-0.23699999999999999</v>
      </c>
      <c r="D87" s="3"/>
      <c r="E87" s="61">
        <f t="shared" si="35"/>
        <v>-3.3499999999999988E-2</v>
      </c>
      <c r="F87" s="63">
        <f t="shared" si="36"/>
        <v>2</v>
      </c>
      <c r="G87" s="61">
        <f t="shared" si="37"/>
        <v>-6.6999999999999976E-2</v>
      </c>
      <c r="H87" s="63"/>
      <c r="I87" s="56">
        <f>I86+(J86-J87)*1.5</f>
        <v>14.75</v>
      </c>
      <c r="J87" s="57">
        <v>-2</v>
      </c>
      <c r="K87" s="61">
        <f t="shared" si="32"/>
        <v>-0.75</v>
      </c>
      <c r="L87" s="63">
        <f t="shared" si="33"/>
        <v>3.75</v>
      </c>
      <c r="M87" s="61">
        <f t="shared" si="34"/>
        <v>-2.8125</v>
      </c>
      <c r="N87" s="20"/>
      <c r="O87" s="20"/>
      <c r="P87" s="20"/>
      <c r="Q87" s="22"/>
      <c r="R87" s="21"/>
    </row>
    <row r="88" spans="2:18" x14ac:dyDescent="0.2">
      <c r="B88" s="2">
        <v>17</v>
      </c>
      <c r="C88" s="3">
        <v>-0.33300000000000002</v>
      </c>
      <c r="D88" s="3" t="s">
        <v>23</v>
      </c>
      <c r="E88" s="61">
        <f t="shared" si="35"/>
        <v>-0.28500000000000003</v>
      </c>
      <c r="F88" s="63">
        <f t="shared" si="36"/>
        <v>3</v>
      </c>
      <c r="G88" s="61">
        <f t="shared" si="37"/>
        <v>-0.85500000000000009</v>
      </c>
      <c r="H88" s="63"/>
      <c r="I88" s="58">
        <f>I87+2.5</f>
        <v>17.25</v>
      </c>
      <c r="J88" s="59">
        <f>J87</f>
        <v>-2</v>
      </c>
      <c r="K88" s="61">
        <f t="shared" si="32"/>
        <v>-2</v>
      </c>
      <c r="L88" s="63">
        <f t="shared" si="33"/>
        <v>2.5</v>
      </c>
      <c r="M88" s="61">
        <f t="shared" si="34"/>
        <v>-5</v>
      </c>
      <c r="N88" s="20"/>
      <c r="O88" s="20"/>
      <c r="P88" s="20"/>
      <c r="Q88" s="22"/>
      <c r="R88" s="21"/>
    </row>
    <row r="89" spans="2:18" x14ac:dyDescent="0.2">
      <c r="B89" s="2">
        <v>20</v>
      </c>
      <c r="C89" s="3">
        <v>-0.22800000000000001</v>
      </c>
      <c r="D89" s="3"/>
      <c r="E89" s="61">
        <f t="shared" si="35"/>
        <v>-0.28050000000000003</v>
      </c>
      <c r="F89" s="63">
        <f t="shared" si="36"/>
        <v>3</v>
      </c>
      <c r="G89" s="61">
        <f t="shared" si="37"/>
        <v>-0.84150000000000014</v>
      </c>
      <c r="H89" s="63"/>
      <c r="I89" s="56">
        <f>I88+2.5</f>
        <v>19.75</v>
      </c>
      <c r="J89" s="57">
        <f>J87</f>
        <v>-2</v>
      </c>
      <c r="K89" s="61">
        <f t="shared" si="32"/>
        <v>-2</v>
      </c>
      <c r="L89" s="63">
        <f t="shared" si="33"/>
        <v>2.5</v>
      </c>
      <c r="M89" s="61">
        <f t="shared" si="34"/>
        <v>-5</v>
      </c>
      <c r="N89" s="20"/>
      <c r="O89" s="20"/>
      <c r="P89" s="20"/>
      <c r="Q89" s="22"/>
      <c r="R89" s="21"/>
    </row>
    <row r="90" spans="2:18" x14ac:dyDescent="0.2">
      <c r="B90" s="2">
        <v>22</v>
      </c>
      <c r="C90" s="3">
        <v>0.16600000000000001</v>
      </c>
      <c r="D90" s="3"/>
      <c r="E90" s="61">
        <f t="shared" si="35"/>
        <v>-3.1E-2</v>
      </c>
      <c r="F90" s="63">
        <f t="shared" si="36"/>
        <v>2</v>
      </c>
      <c r="G90" s="61">
        <f t="shared" si="37"/>
        <v>-6.2E-2</v>
      </c>
      <c r="H90" s="63"/>
      <c r="I90" s="56">
        <f>I89+(J90-J89)*1.5</f>
        <v>24.215499999999999</v>
      </c>
      <c r="J90" s="60">
        <v>0.97699999999999998</v>
      </c>
      <c r="K90" s="61">
        <f t="shared" si="32"/>
        <v>-0.51150000000000007</v>
      </c>
      <c r="L90" s="63">
        <f t="shared" si="33"/>
        <v>4.4654999999999987</v>
      </c>
      <c r="M90" s="61">
        <f t="shared" si="34"/>
        <v>-2.2841032499999998</v>
      </c>
      <c r="N90" s="20"/>
      <c r="O90" s="20"/>
      <c r="P90" s="20"/>
      <c r="Q90" s="22"/>
      <c r="R90" s="21"/>
    </row>
    <row r="91" spans="2:18" x14ac:dyDescent="0.2">
      <c r="B91" s="2">
        <v>24</v>
      </c>
      <c r="C91" s="3">
        <v>0.97699999999999998</v>
      </c>
      <c r="D91" s="3" t="s">
        <v>24</v>
      </c>
      <c r="E91" s="61">
        <f t="shared" si="35"/>
        <v>0.57150000000000001</v>
      </c>
      <c r="F91" s="63">
        <f t="shared" si="36"/>
        <v>2</v>
      </c>
      <c r="G91" s="61">
        <f t="shared" si="37"/>
        <v>1.143</v>
      </c>
      <c r="H91" s="63"/>
      <c r="I91" s="2">
        <v>30</v>
      </c>
      <c r="J91" s="3">
        <v>0.96499999999999997</v>
      </c>
      <c r="K91" s="61">
        <f>AVERAGE(J90,J91)</f>
        <v>0.97099999999999997</v>
      </c>
      <c r="L91" s="63">
        <f>I91-I90</f>
        <v>5.7845000000000013</v>
      </c>
      <c r="M91" s="61">
        <f t="shared" si="34"/>
        <v>5.6167495000000009</v>
      </c>
      <c r="N91" s="23"/>
      <c r="O91" s="23"/>
      <c r="P91" s="23"/>
      <c r="Q91" s="22"/>
      <c r="R91" s="21"/>
    </row>
    <row r="92" spans="2:18" x14ac:dyDescent="0.2">
      <c r="B92" s="2">
        <v>30</v>
      </c>
      <c r="C92" s="3">
        <v>0.96499999999999997</v>
      </c>
      <c r="D92" s="3"/>
      <c r="E92" s="61">
        <f t="shared" si="35"/>
        <v>0.97099999999999997</v>
      </c>
      <c r="F92" s="63">
        <f t="shared" si="36"/>
        <v>6</v>
      </c>
      <c r="G92" s="61">
        <f t="shared" si="37"/>
        <v>5.8259999999999996</v>
      </c>
      <c r="H92" s="63"/>
      <c r="I92" s="2">
        <v>35</v>
      </c>
      <c r="J92" s="3">
        <v>0.98299999999999998</v>
      </c>
      <c r="K92" s="61">
        <f t="shared" ref="K92:K93" si="38">AVERAGE(J91,J92)</f>
        <v>0.97399999999999998</v>
      </c>
      <c r="L92" s="63">
        <f t="shared" ref="L92:L93" si="39">I92-I91</f>
        <v>5</v>
      </c>
      <c r="M92" s="61">
        <f t="shared" si="34"/>
        <v>4.87</v>
      </c>
      <c r="N92" s="20"/>
      <c r="O92" s="20"/>
      <c r="P92" s="20"/>
      <c r="Q92" s="22"/>
      <c r="R92" s="21"/>
    </row>
    <row r="93" spans="2:18" x14ac:dyDescent="0.2">
      <c r="B93" s="2">
        <v>35</v>
      </c>
      <c r="C93" s="3">
        <v>0.98299999999999998</v>
      </c>
      <c r="D93" s="3"/>
      <c r="E93" s="61">
        <f t="shared" si="35"/>
        <v>0.97399999999999998</v>
      </c>
      <c r="F93" s="63">
        <f t="shared" si="36"/>
        <v>5</v>
      </c>
      <c r="G93" s="61">
        <f t="shared" si="37"/>
        <v>4.87</v>
      </c>
      <c r="H93" s="1"/>
      <c r="I93" s="2">
        <v>40</v>
      </c>
      <c r="J93" s="3">
        <v>0.99199999999999999</v>
      </c>
      <c r="K93" s="61">
        <f t="shared" si="38"/>
        <v>0.98750000000000004</v>
      </c>
      <c r="L93" s="63">
        <f t="shared" si="39"/>
        <v>5</v>
      </c>
      <c r="M93" s="61">
        <f t="shared" si="34"/>
        <v>4.9375</v>
      </c>
      <c r="N93" s="23"/>
      <c r="O93" s="23"/>
      <c r="P93" s="23"/>
      <c r="Q93" s="22"/>
      <c r="R93" s="21"/>
    </row>
    <row r="94" spans="2:18" x14ac:dyDescent="0.2">
      <c r="B94" s="2">
        <v>40</v>
      </c>
      <c r="C94" s="3">
        <v>0.99199999999999999</v>
      </c>
      <c r="D94" s="41" t="s">
        <v>25</v>
      </c>
      <c r="E94" s="61">
        <f t="shared" si="35"/>
        <v>0.98750000000000004</v>
      </c>
      <c r="F94" s="63">
        <f t="shared" si="36"/>
        <v>5</v>
      </c>
      <c r="G94" s="61">
        <f t="shared" si="37"/>
        <v>4.9375</v>
      </c>
      <c r="H94" s="1"/>
      <c r="I94" s="63"/>
      <c r="J94" s="63"/>
      <c r="K94" s="61"/>
      <c r="L94" s="63"/>
      <c r="M94" s="61"/>
      <c r="N94" s="23"/>
      <c r="O94" s="23"/>
      <c r="P94" s="23"/>
      <c r="Q94" s="22"/>
      <c r="R94" s="21"/>
    </row>
    <row r="95" spans="2:18" ht="15" x14ac:dyDescent="0.2">
      <c r="B95" s="64"/>
      <c r="C95" s="29"/>
      <c r="D95" s="29"/>
      <c r="E95" s="64"/>
      <c r="F95" s="63"/>
      <c r="G95" s="61"/>
      <c r="H95" s="141" t="s">
        <v>10</v>
      </c>
      <c r="I95" s="141"/>
      <c r="J95" s="61" t="e">
        <f>#REF!</f>
        <v>#REF!</v>
      </c>
      <c r="K95" s="61" t="s">
        <v>11</v>
      </c>
      <c r="L95" s="63" t="e">
        <f>#REF!</f>
        <v>#REF!</v>
      </c>
      <c r="M95" s="61" t="e">
        <f>J95-L95</f>
        <v>#REF!</v>
      </c>
      <c r="N95" s="23"/>
      <c r="O95" s="14"/>
      <c r="P95" s="14"/>
    </row>
    <row r="96" spans="2:18" ht="15" x14ac:dyDescent="0.2">
      <c r="B96" s="1" t="s">
        <v>7</v>
      </c>
      <c r="C96" s="1"/>
      <c r="D96" s="135">
        <v>0.5</v>
      </c>
      <c r="E96" s="135"/>
      <c r="J96" s="64"/>
      <c r="K96" s="64"/>
      <c r="L96" s="64"/>
      <c r="M96" s="64"/>
      <c r="N96" s="14"/>
      <c r="O96" s="14"/>
      <c r="P96" s="14"/>
    </row>
    <row r="97" spans="2:18" x14ac:dyDescent="0.2">
      <c r="B97" s="2">
        <v>0</v>
      </c>
      <c r="C97" s="3">
        <v>0.91900000000000004</v>
      </c>
      <c r="D97" s="41" t="s">
        <v>25</v>
      </c>
      <c r="E97" s="63"/>
      <c r="F97" s="63"/>
      <c r="G97" s="63"/>
      <c r="H97" s="63"/>
      <c r="I97" s="17"/>
      <c r="J97" s="18"/>
      <c r="K97" s="61"/>
      <c r="L97" s="63"/>
      <c r="M97" s="61"/>
      <c r="N97" s="20"/>
      <c r="O97" s="20"/>
      <c r="P97" s="20"/>
      <c r="R97" s="21"/>
    </row>
    <row r="98" spans="2:18" x14ac:dyDescent="0.2">
      <c r="B98" s="2">
        <v>5</v>
      </c>
      <c r="C98" s="3">
        <v>0.91400000000000003</v>
      </c>
      <c r="D98" s="3"/>
      <c r="E98" s="61">
        <f>(C97+C98)/2</f>
        <v>0.91650000000000009</v>
      </c>
      <c r="F98" s="63">
        <f>B98-B97</f>
        <v>5</v>
      </c>
      <c r="G98" s="61">
        <f>E98*F98</f>
        <v>4.5825000000000005</v>
      </c>
      <c r="H98" s="63"/>
      <c r="I98" s="2"/>
      <c r="J98" s="2"/>
      <c r="K98" s="61"/>
      <c r="L98" s="63"/>
      <c r="M98" s="61"/>
      <c r="N98" s="20"/>
      <c r="O98" s="20"/>
      <c r="P98" s="20"/>
      <c r="Q98" s="22"/>
      <c r="R98" s="21"/>
    </row>
    <row r="99" spans="2:18" x14ac:dyDescent="0.2">
      <c r="B99" s="2">
        <v>10</v>
      </c>
      <c r="C99" s="3">
        <v>0.90500000000000003</v>
      </c>
      <c r="D99" s="3" t="s">
        <v>22</v>
      </c>
      <c r="E99" s="61">
        <f t="shared" ref="E99:E110" si="40">(C98+C99)/2</f>
        <v>0.90949999999999998</v>
      </c>
      <c r="F99" s="63">
        <f t="shared" ref="F99:F110" si="41">B99-B98</f>
        <v>5</v>
      </c>
      <c r="G99" s="61">
        <f t="shared" ref="G99:G110" si="42">E99*F99</f>
        <v>4.5474999999999994</v>
      </c>
      <c r="H99" s="63"/>
      <c r="I99" s="2"/>
      <c r="J99" s="2"/>
      <c r="K99" s="61"/>
      <c r="L99" s="63"/>
      <c r="M99" s="61"/>
      <c r="N99" s="20"/>
      <c r="O99" s="20"/>
      <c r="P99" s="20"/>
      <c r="Q99" s="22"/>
      <c r="R99" s="21"/>
    </row>
    <row r="100" spans="2:18" x14ac:dyDescent="0.2">
      <c r="B100" s="2">
        <v>12</v>
      </c>
      <c r="C100" s="3">
        <v>0.27900000000000003</v>
      </c>
      <c r="D100" s="3"/>
      <c r="E100" s="61">
        <f t="shared" si="40"/>
        <v>0.59200000000000008</v>
      </c>
      <c r="F100" s="63">
        <f t="shared" si="41"/>
        <v>2</v>
      </c>
      <c r="G100" s="61">
        <f t="shared" si="42"/>
        <v>1.1840000000000002</v>
      </c>
      <c r="H100" s="63"/>
      <c r="I100" s="2"/>
      <c r="J100" s="2"/>
      <c r="K100" s="61"/>
      <c r="L100" s="63"/>
      <c r="M100" s="61"/>
      <c r="N100" s="20"/>
      <c r="O100" s="20"/>
      <c r="P100" s="20"/>
      <c r="Q100" s="22"/>
      <c r="R100" s="21"/>
    </row>
    <row r="101" spans="2:18" x14ac:dyDescent="0.2">
      <c r="B101" s="2">
        <v>14</v>
      </c>
      <c r="C101" s="3">
        <v>-0.115</v>
      </c>
      <c r="D101" s="3"/>
      <c r="E101" s="61">
        <f t="shared" si="40"/>
        <v>8.2000000000000017E-2</v>
      </c>
      <c r="F101" s="63">
        <f t="shared" si="41"/>
        <v>2</v>
      </c>
      <c r="G101" s="61">
        <f t="shared" si="42"/>
        <v>0.16400000000000003</v>
      </c>
      <c r="H101" s="63"/>
      <c r="I101" s="2">
        <v>0</v>
      </c>
      <c r="J101" s="3">
        <v>0.91900000000000004</v>
      </c>
      <c r="K101" s="61"/>
      <c r="L101" s="63"/>
      <c r="M101" s="61"/>
      <c r="N101" s="20"/>
      <c r="O101" s="20"/>
      <c r="P101" s="20"/>
      <c r="Q101" s="22"/>
      <c r="R101" s="21"/>
    </row>
    <row r="102" spans="2:18" x14ac:dyDescent="0.2">
      <c r="B102" s="2">
        <v>16</v>
      </c>
      <c r="C102" s="3">
        <v>-0.42199999999999999</v>
      </c>
      <c r="D102" s="3"/>
      <c r="E102" s="61">
        <f t="shared" si="40"/>
        <v>-0.26850000000000002</v>
      </c>
      <c r="F102" s="63">
        <f t="shared" si="41"/>
        <v>2</v>
      </c>
      <c r="G102" s="61">
        <f t="shared" si="42"/>
        <v>-0.53700000000000003</v>
      </c>
      <c r="H102" s="63"/>
      <c r="I102" s="2">
        <v>5</v>
      </c>
      <c r="J102" s="3">
        <v>0.91400000000000003</v>
      </c>
      <c r="K102" s="61">
        <f t="shared" ref="K102:K104" si="43">AVERAGE(J101,J102)</f>
        <v>0.91650000000000009</v>
      </c>
      <c r="L102" s="63">
        <f t="shared" ref="L102:L104" si="44">I102-I101</f>
        <v>5</v>
      </c>
      <c r="M102" s="61">
        <f t="shared" ref="M102:M110" si="45">L102*K102</f>
        <v>4.5825000000000005</v>
      </c>
      <c r="N102" s="20"/>
      <c r="O102" s="20"/>
      <c r="P102" s="20"/>
      <c r="Q102" s="22"/>
      <c r="R102" s="21"/>
    </row>
    <row r="103" spans="2:18" x14ac:dyDescent="0.2">
      <c r="B103" s="2">
        <v>18</v>
      </c>
      <c r="C103" s="3">
        <v>-0.53400000000000003</v>
      </c>
      <c r="D103" s="3" t="s">
        <v>23</v>
      </c>
      <c r="E103" s="61">
        <f t="shared" si="40"/>
        <v>-0.47799999999999998</v>
      </c>
      <c r="F103" s="63">
        <f t="shared" si="41"/>
        <v>2</v>
      </c>
      <c r="G103" s="61">
        <f t="shared" si="42"/>
        <v>-0.95599999999999996</v>
      </c>
      <c r="H103" s="63"/>
      <c r="I103" s="2">
        <v>10</v>
      </c>
      <c r="J103" s="3">
        <v>0.90500000000000003</v>
      </c>
      <c r="K103" s="61">
        <f t="shared" si="43"/>
        <v>0.90949999999999998</v>
      </c>
      <c r="L103" s="63">
        <f t="shared" si="44"/>
        <v>5</v>
      </c>
      <c r="M103" s="61">
        <f t="shared" si="45"/>
        <v>4.5474999999999994</v>
      </c>
      <c r="N103" s="20"/>
      <c r="O103" s="20"/>
      <c r="P103" s="20"/>
      <c r="Q103" s="22"/>
      <c r="R103" s="21"/>
    </row>
    <row r="104" spans="2:18" x14ac:dyDescent="0.2">
      <c r="B104" s="2">
        <v>20</v>
      </c>
      <c r="C104" s="3">
        <v>-0.43099999999999999</v>
      </c>
      <c r="D104" s="3"/>
      <c r="E104" s="61">
        <f t="shared" si="40"/>
        <v>-0.48250000000000004</v>
      </c>
      <c r="F104" s="63">
        <f t="shared" si="41"/>
        <v>2</v>
      </c>
      <c r="G104" s="61">
        <f t="shared" si="42"/>
        <v>-0.96500000000000008</v>
      </c>
      <c r="H104" s="63"/>
      <c r="I104" s="2">
        <v>12</v>
      </c>
      <c r="J104" s="3">
        <v>0.27900000000000003</v>
      </c>
      <c r="K104" s="61">
        <f t="shared" si="43"/>
        <v>0.59200000000000008</v>
      </c>
      <c r="L104" s="63">
        <f t="shared" si="44"/>
        <v>2</v>
      </c>
      <c r="M104" s="61">
        <f t="shared" si="45"/>
        <v>1.1840000000000002</v>
      </c>
      <c r="N104" s="20"/>
      <c r="O104" s="20"/>
      <c r="P104" s="20"/>
      <c r="Q104" s="22"/>
      <c r="R104" s="21"/>
    </row>
    <row r="105" spans="2:18" x14ac:dyDescent="0.2">
      <c r="B105" s="2">
        <v>22</v>
      </c>
      <c r="C105" s="3">
        <v>-0.122</v>
      </c>
      <c r="D105" s="3"/>
      <c r="E105" s="61">
        <f t="shared" si="40"/>
        <v>-0.27649999999999997</v>
      </c>
      <c r="F105" s="63">
        <f t="shared" si="41"/>
        <v>2</v>
      </c>
      <c r="G105" s="61">
        <f t="shared" si="42"/>
        <v>-0.55299999999999994</v>
      </c>
      <c r="H105" s="63"/>
      <c r="I105" s="56">
        <f>I104+(J104-J105)*1.5</f>
        <v>15.4185</v>
      </c>
      <c r="J105" s="57">
        <v>-2</v>
      </c>
      <c r="K105" s="61">
        <f>AVERAGE(J104,J105)</f>
        <v>-0.86050000000000004</v>
      </c>
      <c r="L105" s="63">
        <f>I105-I104</f>
        <v>3.4184999999999999</v>
      </c>
      <c r="M105" s="61">
        <f t="shared" si="45"/>
        <v>-2.94161925</v>
      </c>
      <c r="N105" s="23"/>
      <c r="O105" s="23"/>
      <c r="P105" s="23"/>
      <c r="Q105" s="22"/>
      <c r="R105" s="21"/>
    </row>
    <row r="106" spans="2:18" x14ac:dyDescent="0.2">
      <c r="B106" s="2">
        <v>24</v>
      </c>
      <c r="C106" s="3">
        <v>0.25800000000000001</v>
      </c>
      <c r="D106" s="3"/>
      <c r="E106" s="61">
        <f t="shared" si="40"/>
        <v>6.8000000000000005E-2</v>
      </c>
      <c r="F106" s="63">
        <f t="shared" si="41"/>
        <v>2</v>
      </c>
      <c r="G106" s="61">
        <f t="shared" si="42"/>
        <v>0.13600000000000001</v>
      </c>
      <c r="H106" s="63"/>
      <c r="I106" s="58">
        <f>I105+2.5</f>
        <v>17.918500000000002</v>
      </c>
      <c r="J106" s="59">
        <f>J105</f>
        <v>-2</v>
      </c>
      <c r="K106" s="61">
        <f t="shared" ref="K106:K110" si="46">AVERAGE(J105,J106)</f>
        <v>-2</v>
      </c>
      <c r="L106" s="63">
        <f t="shared" ref="L106:L110" si="47">I106-I105</f>
        <v>2.5000000000000018</v>
      </c>
      <c r="M106" s="61">
        <f t="shared" si="45"/>
        <v>-5.0000000000000036</v>
      </c>
      <c r="N106" s="20"/>
      <c r="O106" s="20"/>
      <c r="P106" s="20"/>
      <c r="Q106" s="22"/>
      <c r="R106" s="21"/>
    </row>
    <row r="107" spans="2:18" x14ac:dyDescent="0.2">
      <c r="B107" s="2">
        <v>26</v>
      </c>
      <c r="C107" s="3">
        <v>1.08</v>
      </c>
      <c r="D107" s="3" t="s">
        <v>24</v>
      </c>
      <c r="E107" s="61">
        <f t="shared" si="40"/>
        <v>0.66900000000000004</v>
      </c>
      <c r="F107" s="63">
        <f t="shared" si="41"/>
        <v>2</v>
      </c>
      <c r="G107" s="61">
        <f t="shared" si="42"/>
        <v>1.3380000000000001</v>
      </c>
      <c r="H107" s="1"/>
      <c r="I107" s="56">
        <f>I106+2.5</f>
        <v>20.418500000000002</v>
      </c>
      <c r="J107" s="57">
        <f>J105</f>
        <v>-2</v>
      </c>
      <c r="K107" s="61">
        <f t="shared" si="46"/>
        <v>-2</v>
      </c>
      <c r="L107" s="63">
        <f t="shared" si="47"/>
        <v>2.5</v>
      </c>
      <c r="M107" s="61">
        <f t="shared" si="45"/>
        <v>-5</v>
      </c>
      <c r="N107" s="23"/>
      <c r="O107" s="23"/>
      <c r="P107" s="23"/>
      <c r="Q107" s="22"/>
      <c r="R107" s="21"/>
    </row>
    <row r="108" spans="2:18" x14ac:dyDescent="0.2">
      <c r="B108" s="2">
        <v>30</v>
      </c>
      <c r="C108" s="3">
        <v>1.069</v>
      </c>
      <c r="D108" s="3"/>
      <c r="E108" s="61">
        <f t="shared" si="40"/>
        <v>1.0745</v>
      </c>
      <c r="F108" s="63">
        <f t="shared" si="41"/>
        <v>4</v>
      </c>
      <c r="G108" s="61">
        <f t="shared" si="42"/>
        <v>4.298</v>
      </c>
      <c r="H108" s="1"/>
      <c r="I108" s="56">
        <f>I107+(J108-J107)*1.5</f>
        <v>23.718500000000002</v>
      </c>
      <c r="J108" s="60">
        <v>0.2</v>
      </c>
      <c r="K108" s="61">
        <f t="shared" si="46"/>
        <v>-0.9</v>
      </c>
      <c r="L108" s="63">
        <f t="shared" si="47"/>
        <v>3.3000000000000007</v>
      </c>
      <c r="M108" s="61">
        <f t="shared" si="45"/>
        <v>-2.9700000000000006</v>
      </c>
      <c r="N108" s="23"/>
      <c r="O108" s="23"/>
      <c r="P108" s="23"/>
      <c r="Q108" s="22"/>
      <c r="R108" s="21"/>
    </row>
    <row r="109" spans="2:18" x14ac:dyDescent="0.2">
      <c r="B109" s="2">
        <v>35</v>
      </c>
      <c r="C109" s="3">
        <v>1.0640000000000001</v>
      </c>
      <c r="D109" s="3"/>
      <c r="E109" s="61">
        <f t="shared" si="40"/>
        <v>1.0665</v>
      </c>
      <c r="F109" s="63">
        <f t="shared" si="41"/>
        <v>5</v>
      </c>
      <c r="G109" s="61">
        <f t="shared" si="42"/>
        <v>5.3324999999999996</v>
      </c>
      <c r="H109" s="1"/>
      <c r="I109" s="2">
        <v>24</v>
      </c>
      <c r="J109" s="3">
        <v>0.25800000000000001</v>
      </c>
      <c r="K109" s="61">
        <f t="shared" si="46"/>
        <v>0.22900000000000001</v>
      </c>
      <c r="L109" s="63">
        <f t="shared" si="47"/>
        <v>0.28149999999999764</v>
      </c>
      <c r="M109" s="61">
        <f t="shared" si="45"/>
        <v>6.4463499999999466E-2</v>
      </c>
      <c r="N109" s="20"/>
      <c r="O109" s="20"/>
      <c r="P109" s="20"/>
      <c r="R109" s="21"/>
    </row>
    <row r="110" spans="2:18" x14ac:dyDescent="0.2">
      <c r="B110" s="2">
        <v>40</v>
      </c>
      <c r="C110" s="3">
        <v>1.056</v>
      </c>
      <c r="D110" s="41" t="s">
        <v>25</v>
      </c>
      <c r="E110" s="61">
        <f t="shared" si="40"/>
        <v>1.06</v>
      </c>
      <c r="F110" s="63">
        <f t="shared" si="41"/>
        <v>5</v>
      </c>
      <c r="G110" s="61">
        <f t="shared" si="42"/>
        <v>5.3000000000000007</v>
      </c>
      <c r="H110" s="1"/>
      <c r="I110" s="2">
        <v>26</v>
      </c>
      <c r="J110" s="3">
        <v>1.08</v>
      </c>
      <c r="K110" s="61">
        <f t="shared" si="46"/>
        <v>0.66900000000000004</v>
      </c>
      <c r="L110" s="63">
        <f t="shared" si="47"/>
        <v>2</v>
      </c>
      <c r="M110" s="61">
        <f t="shared" si="45"/>
        <v>1.3380000000000001</v>
      </c>
      <c r="N110" s="20"/>
      <c r="O110" s="20"/>
      <c r="P110" s="20"/>
      <c r="R110" s="21"/>
    </row>
    <row r="111" spans="2:18" ht="15" x14ac:dyDescent="0.2">
      <c r="B111" s="64"/>
      <c r="C111" s="29"/>
      <c r="D111" s="29"/>
      <c r="E111" s="64"/>
      <c r="F111" s="63"/>
      <c r="G111" s="61"/>
      <c r="H111" s="141" t="s">
        <v>10</v>
      </c>
      <c r="I111" s="141"/>
      <c r="J111" s="61" t="e">
        <f>#REF!</f>
        <v>#REF!</v>
      </c>
      <c r="K111" s="61" t="s">
        <v>11</v>
      </c>
      <c r="L111" s="63" t="e">
        <f>#REF!</f>
        <v>#REF!</v>
      </c>
      <c r="M111" s="61" t="e">
        <f>J111-L111</f>
        <v>#REF!</v>
      </c>
      <c r="N111" s="23"/>
      <c r="O111" s="14"/>
      <c r="P111" s="14"/>
    </row>
    <row r="112" spans="2:18" ht="15" x14ac:dyDescent="0.2">
      <c r="B112" s="1" t="s">
        <v>7</v>
      </c>
      <c r="C112" s="1"/>
      <c r="D112" s="135">
        <v>0.6</v>
      </c>
      <c r="E112" s="135"/>
      <c r="J112" s="64"/>
      <c r="K112" s="64"/>
      <c r="L112" s="64"/>
      <c r="M112" s="64"/>
      <c r="N112" s="14"/>
      <c r="O112" s="14"/>
      <c r="P112" s="14"/>
    </row>
    <row r="113" spans="2:18" x14ac:dyDescent="0.2">
      <c r="B113" s="2">
        <v>0</v>
      </c>
      <c r="C113" s="3">
        <v>0.88500000000000001</v>
      </c>
      <c r="D113" s="41" t="s">
        <v>25</v>
      </c>
      <c r="E113" s="63"/>
      <c r="F113" s="63"/>
      <c r="G113" s="63"/>
      <c r="H113" s="63"/>
      <c r="I113" s="2">
        <v>0</v>
      </c>
      <c r="J113" s="3">
        <v>0.88500000000000001</v>
      </c>
      <c r="K113" s="61"/>
      <c r="L113" s="63"/>
      <c r="M113" s="61"/>
      <c r="N113" s="20"/>
      <c r="O113" s="20"/>
      <c r="P113" s="20"/>
      <c r="R113" s="21"/>
    </row>
    <row r="114" spans="2:18" x14ac:dyDescent="0.2">
      <c r="B114" s="2">
        <v>5</v>
      </c>
      <c r="C114" s="3">
        <v>0.879</v>
      </c>
      <c r="D114" s="3"/>
      <c r="E114" s="61">
        <f>(C113+C114)/2</f>
        <v>0.88200000000000001</v>
      </c>
      <c r="F114" s="63">
        <f>B114-B113</f>
        <v>5</v>
      </c>
      <c r="G114" s="61">
        <f>E114*F114</f>
        <v>4.41</v>
      </c>
      <c r="H114" s="63"/>
      <c r="I114" s="2">
        <v>5</v>
      </c>
      <c r="J114" s="3">
        <v>0.879</v>
      </c>
      <c r="K114" s="61">
        <f t="shared" ref="K114:K120" si="48">AVERAGE(J113,J114)</f>
        <v>0.88200000000000001</v>
      </c>
      <c r="L114" s="63">
        <f t="shared" ref="L114:L120" si="49">I114-I113</f>
        <v>5</v>
      </c>
      <c r="M114" s="61">
        <f t="shared" ref="M114:M126" si="50">L114*K114</f>
        <v>4.41</v>
      </c>
      <c r="N114" s="20"/>
      <c r="O114" s="20"/>
      <c r="P114" s="20"/>
      <c r="Q114" s="22"/>
      <c r="R114" s="21"/>
    </row>
    <row r="115" spans="2:18" x14ac:dyDescent="0.2">
      <c r="B115" s="2">
        <v>10</v>
      </c>
      <c r="C115" s="3">
        <v>0.874</v>
      </c>
      <c r="D115" s="3" t="s">
        <v>22</v>
      </c>
      <c r="E115" s="61">
        <f t="shared" ref="E115:E126" si="51">(C114+C115)/2</f>
        <v>0.87650000000000006</v>
      </c>
      <c r="F115" s="63">
        <f t="shared" ref="F115:F126" si="52">B115-B114</f>
        <v>5</v>
      </c>
      <c r="G115" s="61">
        <f t="shared" ref="G115:G126" si="53">E115*F115</f>
        <v>4.3825000000000003</v>
      </c>
      <c r="H115" s="63"/>
      <c r="I115" s="2">
        <v>10</v>
      </c>
      <c r="J115" s="3">
        <v>0.874</v>
      </c>
      <c r="K115" s="61">
        <f t="shared" si="48"/>
        <v>0.87650000000000006</v>
      </c>
      <c r="L115" s="63">
        <f t="shared" si="49"/>
        <v>5</v>
      </c>
      <c r="M115" s="61">
        <f t="shared" si="50"/>
        <v>4.3825000000000003</v>
      </c>
      <c r="N115" s="20"/>
      <c r="O115" s="20"/>
      <c r="P115" s="20"/>
      <c r="Q115" s="22"/>
      <c r="R115" s="21"/>
    </row>
    <row r="116" spans="2:18" x14ac:dyDescent="0.2">
      <c r="B116" s="2">
        <v>11</v>
      </c>
      <c r="C116" s="3">
        <v>0.16900000000000001</v>
      </c>
      <c r="D116" s="3"/>
      <c r="E116" s="61">
        <f t="shared" si="51"/>
        <v>0.52149999999999996</v>
      </c>
      <c r="F116" s="63">
        <f t="shared" si="52"/>
        <v>1</v>
      </c>
      <c r="G116" s="61">
        <f t="shared" si="53"/>
        <v>0.52149999999999996</v>
      </c>
      <c r="H116" s="63"/>
      <c r="I116" s="2">
        <v>11</v>
      </c>
      <c r="J116" s="3">
        <v>0.16900000000000001</v>
      </c>
      <c r="K116" s="61">
        <f t="shared" si="48"/>
        <v>0.52149999999999996</v>
      </c>
      <c r="L116" s="63">
        <f t="shared" si="49"/>
        <v>1</v>
      </c>
      <c r="M116" s="61">
        <f t="shared" si="50"/>
        <v>0.52149999999999996</v>
      </c>
      <c r="N116" s="20"/>
      <c r="O116" s="20"/>
      <c r="P116" s="20"/>
      <c r="Q116" s="22"/>
      <c r="R116" s="21"/>
    </row>
    <row r="117" spans="2:18" x14ac:dyDescent="0.2">
      <c r="B117" s="2">
        <v>13</v>
      </c>
      <c r="C117" s="3">
        <v>-0.32200000000000001</v>
      </c>
      <c r="D117" s="3"/>
      <c r="E117" s="61">
        <f t="shared" si="51"/>
        <v>-7.6499999999999999E-2</v>
      </c>
      <c r="F117" s="63">
        <f t="shared" si="52"/>
        <v>2</v>
      </c>
      <c r="G117" s="61">
        <f t="shared" si="53"/>
        <v>-0.153</v>
      </c>
      <c r="H117" s="63"/>
      <c r="I117" s="2">
        <v>11.5</v>
      </c>
      <c r="J117" s="3">
        <v>0</v>
      </c>
      <c r="K117" s="61">
        <f t="shared" si="48"/>
        <v>8.4500000000000006E-2</v>
      </c>
      <c r="L117" s="63">
        <f t="shared" si="49"/>
        <v>0.5</v>
      </c>
      <c r="M117" s="61">
        <f t="shared" si="50"/>
        <v>4.2250000000000003E-2</v>
      </c>
      <c r="N117" s="20"/>
      <c r="O117" s="20"/>
      <c r="P117" s="20"/>
      <c r="Q117" s="22"/>
      <c r="R117" s="21"/>
    </row>
    <row r="118" spans="2:18" x14ac:dyDescent="0.2">
      <c r="B118" s="2">
        <v>15</v>
      </c>
      <c r="C118" s="3">
        <v>-0.622</v>
      </c>
      <c r="D118" s="3"/>
      <c r="E118" s="61">
        <f t="shared" si="51"/>
        <v>-0.47199999999999998</v>
      </c>
      <c r="F118" s="63">
        <f t="shared" si="52"/>
        <v>2</v>
      </c>
      <c r="G118" s="61">
        <f t="shared" si="53"/>
        <v>-0.94399999999999995</v>
      </c>
      <c r="H118" s="63"/>
      <c r="I118" s="56">
        <f>I117+(J117-J118)*1.5</f>
        <v>14.5</v>
      </c>
      <c r="J118" s="57">
        <v>-2</v>
      </c>
      <c r="K118" s="61">
        <f t="shared" si="48"/>
        <v>-1</v>
      </c>
      <c r="L118" s="63">
        <f t="shared" si="49"/>
        <v>3</v>
      </c>
      <c r="M118" s="61">
        <f t="shared" si="50"/>
        <v>-3</v>
      </c>
      <c r="N118" s="20"/>
      <c r="O118" s="20"/>
      <c r="P118" s="20"/>
      <c r="Q118" s="22"/>
      <c r="R118" s="21"/>
    </row>
    <row r="119" spans="2:18" x14ac:dyDescent="0.2">
      <c r="B119" s="2">
        <v>17</v>
      </c>
      <c r="C119" s="3">
        <v>-0.72599999999999998</v>
      </c>
      <c r="D119" s="3" t="s">
        <v>23</v>
      </c>
      <c r="E119" s="61">
        <f t="shared" si="51"/>
        <v>-0.67399999999999993</v>
      </c>
      <c r="F119" s="63">
        <f t="shared" si="52"/>
        <v>2</v>
      </c>
      <c r="G119" s="61">
        <f t="shared" si="53"/>
        <v>-1.3479999999999999</v>
      </c>
      <c r="H119" s="63"/>
      <c r="I119" s="58">
        <f>I118+2.5</f>
        <v>17</v>
      </c>
      <c r="J119" s="59">
        <f>J118</f>
        <v>-2</v>
      </c>
      <c r="K119" s="61">
        <f t="shared" si="48"/>
        <v>-2</v>
      </c>
      <c r="L119" s="63">
        <f t="shared" si="49"/>
        <v>2.5</v>
      </c>
      <c r="M119" s="61">
        <f t="shared" si="50"/>
        <v>-5</v>
      </c>
      <c r="N119" s="20"/>
      <c r="O119" s="20"/>
      <c r="P119" s="20"/>
      <c r="Q119" s="22"/>
      <c r="R119" s="21"/>
    </row>
    <row r="120" spans="2:18" x14ac:dyDescent="0.2">
      <c r="B120" s="2">
        <v>19</v>
      </c>
      <c r="C120" s="3">
        <v>-0.621</v>
      </c>
      <c r="D120" s="3"/>
      <c r="E120" s="61">
        <f t="shared" si="51"/>
        <v>-0.67349999999999999</v>
      </c>
      <c r="F120" s="63">
        <f t="shared" si="52"/>
        <v>2</v>
      </c>
      <c r="G120" s="61">
        <f t="shared" si="53"/>
        <v>-1.347</v>
      </c>
      <c r="H120" s="63"/>
      <c r="I120" s="56">
        <f>I119+2.5</f>
        <v>19.5</v>
      </c>
      <c r="J120" s="57">
        <f>J118</f>
        <v>-2</v>
      </c>
      <c r="K120" s="61">
        <f t="shared" si="48"/>
        <v>-2</v>
      </c>
      <c r="L120" s="63">
        <f t="shared" si="49"/>
        <v>2.5</v>
      </c>
      <c r="M120" s="61">
        <f t="shared" si="50"/>
        <v>-5</v>
      </c>
      <c r="N120" s="20"/>
      <c r="O120" s="20"/>
      <c r="P120" s="20"/>
      <c r="Q120" s="22"/>
      <c r="R120" s="21"/>
    </row>
    <row r="121" spans="2:18" x14ac:dyDescent="0.2">
      <c r="B121" s="2">
        <v>21</v>
      </c>
      <c r="C121" s="3">
        <v>-0.31</v>
      </c>
      <c r="D121" s="3"/>
      <c r="E121" s="61">
        <f t="shared" si="51"/>
        <v>-0.46550000000000002</v>
      </c>
      <c r="F121" s="63">
        <f t="shared" si="52"/>
        <v>2</v>
      </c>
      <c r="G121" s="61">
        <f t="shared" si="53"/>
        <v>-0.93100000000000005</v>
      </c>
      <c r="H121" s="63"/>
      <c r="I121" s="56">
        <f>I120+(J121-J120)*1.5</f>
        <v>22.574999999999999</v>
      </c>
      <c r="J121" s="60">
        <v>0.05</v>
      </c>
      <c r="K121" s="61">
        <f>AVERAGE(J120,J121)</f>
        <v>-0.97499999999999998</v>
      </c>
      <c r="L121" s="63">
        <f>I121-I120</f>
        <v>3.0749999999999993</v>
      </c>
      <c r="M121" s="61">
        <f t="shared" si="50"/>
        <v>-2.998124999999999</v>
      </c>
      <c r="N121" s="23"/>
      <c r="O121" s="23"/>
      <c r="P121" s="23"/>
      <c r="Q121" s="22"/>
      <c r="R121" s="21"/>
    </row>
    <row r="122" spans="2:18" x14ac:dyDescent="0.2">
      <c r="B122" s="2">
        <v>23</v>
      </c>
      <c r="C122" s="3">
        <v>0.153</v>
      </c>
      <c r="D122" s="3"/>
      <c r="E122" s="61">
        <f t="shared" si="51"/>
        <v>-7.85E-2</v>
      </c>
      <c r="F122" s="63">
        <f t="shared" si="52"/>
        <v>2</v>
      </c>
      <c r="G122" s="61">
        <f t="shared" si="53"/>
        <v>-0.157</v>
      </c>
      <c r="H122" s="63"/>
      <c r="I122" s="2">
        <v>23</v>
      </c>
      <c r="J122" s="3">
        <v>0.153</v>
      </c>
      <c r="K122" s="61">
        <f t="shared" ref="K122:K126" si="54">AVERAGE(J121,J122)</f>
        <v>0.10150000000000001</v>
      </c>
      <c r="L122" s="63">
        <f t="shared" ref="L122:L126" si="55">I122-I121</f>
        <v>0.42500000000000071</v>
      </c>
      <c r="M122" s="61">
        <f t="shared" si="50"/>
        <v>4.3137500000000072E-2</v>
      </c>
      <c r="N122" s="20"/>
      <c r="O122" s="20"/>
      <c r="P122" s="20"/>
      <c r="Q122" s="22"/>
      <c r="R122" s="21"/>
    </row>
    <row r="123" spans="2:18" x14ac:dyDescent="0.2">
      <c r="B123" s="2">
        <v>24</v>
      </c>
      <c r="C123" s="3">
        <v>1.8740000000000001</v>
      </c>
      <c r="D123" s="3" t="s">
        <v>24</v>
      </c>
      <c r="E123" s="61">
        <f t="shared" si="51"/>
        <v>1.0135000000000001</v>
      </c>
      <c r="F123" s="63">
        <f t="shared" si="52"/>
        <v>1</v>
      </c>
      <c r="G123" s="61">
        <f t="shared" si="53"/>
        <v>1.0135000000000001</v>
      </c>
      <c r="H123" s="1"/>
      <c r="I123" s="2">
        <v>24</v>
      </c>
      <c r="J123" s="3">
        <v>1.8740000000000001</v>
      </c>
      <c r="K123" s="61">
        <f t="shared" si="54"/>
        <v>1.0135000000000001</v>
      </c>
      <c r="L123" s="63">
        <f t="shared" si="55"/>
        <v>1</v>
      </c>
      <c r="M123" s="61">
        <f t="shared" si="50"/>
        <v>1.0135000000000001</v>
      </c>
      <c r="N123" s="23"/>
      <c r="O123" s="23"/>
      <c r="P123" s="23"/>
      <c r="Q123" s="22"/>
      <c r="R123" s="21"/>
    </row>
    <row r="124" spans="2:18" x14ac:dyDescent="0.2">
      <c r="B124" s="2">
        <v>25</v>
      </c>
      <c r="C124" s="3">
        <v>1.865</v>
      </c>
      <c r="D124" s="3"/>
      <c r="E124" s="61">
        <f t="shared" si="51"/>
        <v>1.8694999999999999</v>
      </c>
      <c r="F124" s="63">
        <f t="shared" si="52"/>
        <v>1</v>
      </c>
      <c r="G124" s="61">
        <f t="shared" si="53"/>
        <v>1.8694999999999999</v>
      </c>
      <c r="H124" s="1"/>
      <c r="I124" s="2">
        <v>25</v>
      </c>
      <c r="J124" s="3">
        <v>1.865</v>
      </c>
      <c r="K124" s="61">
        <f t="shared" si="54"/>
        <v>1.8694999999999999</v>
      </c>
      <c r="L124" s="63">
        <f t="shared" si="55"/>
        <v>1</v>
      </c>
      <c r="M124" s="61">
        <f t="shared" si="50"/>
        <v>1.8694999999999999</v>
      </c>
      <c r="N124" s="23"/>
      <c r="O124" s="23"/>
      <c r="P124" s="23"/>
      <c r="Q124" s="22"/>
      <c r="R124" s="21"/>
    </row>
    <row r="125" spans="2:18" x14ac:dyDescent="0.2">
      <c r="B125" s="2">
        <v>26</v>
      </c>
      <c r="C125" s="3">
        <v>0.47399999999999998</v>
      </c>
      <c r="D125" s="3"/>
      <c r="E125" s="61">
        <f t="shared" si="51"/>
        <v>1.1695</v>
      </c>
      <c r="F125" s="63">
        <f t="shared" si="52"/>
        <v>1</v>
      </c>
      <c r="G125" s="61">
        <f t="shared" si="53"/>
        <v>1.1695</v>
      </c>
      <c r="H125" s="1"/>
      <c r="I125" s="2">
        <v>26</v>
      </c>
      <c r="J125" s="3">
        <v>0.47399999999999998</v>
      </c>
      <c r="K125" s="61">
        <f t="shared" si="54"/>
        <v>1.1695</v>
      </c>
      <c r="L125" s="63">
        <f t="shared" si="55"/>
        <v>1</v>
      </c>
      <c r="M125" s="61">
        <f t="shared" si="50"/>
        <v>1.1695</v>
      </c>
      <c r="N125" s="20"/>
      <c r="O125" s="20"/>
      <c r="P125" s="20"/>
      <c r="R125" s="21"/>
    </row>
    <row r="126" spans="2:18" x14ac:dyDescent="0.2">
      <c r="B126" s="2">
        <v>28</v>
      </c>
      <c r="C126" s="3">
        <v>-0.34599999999999997</v>
      </c>
      <c r="D126" s="3" t="s">
        <v>35</v>
      </c>
      <c r="E126" s="61">
        <f t="shared" si="51"/>
        <v>6.4000000000000001E-2</v>
      </c>
      <c r="F126" s="63">
        <f t="shared" si="52"/>
        <v>2</v>
      </c>
      <c r="G126" s="61">
        <f t="shared" si="53"/>
        <v>0.128</v>
      </c>
      <c r="H126" s="1"/>
      <c r="I126" s="2">
        <v>28</v>
      </c>
      <c r="J126" s="3">
        <v>-0.34599999999999997</v>
      </c>
      <c r="K126" s="61">
        <f t="shared" si="54"/>
        <v>6.4000000000000001E-2</v>
      </c>
      <c r="L126" s="63">
        <f t="shared" si="55"/>
        <v>2</v>
      </c>
      <c r="M126" s="61">
        <f t="shared" si="50"/>
        <v>0.128</v>
      </c>
      <c r="N126" s="20"/>
      <c r="O126" s="20"/>
      <c r="P126" s="20"/>
      <c r="R126" s="21"/>
    </row>
    <row r="127" spans="2:18" x14ac:dyDescent="0.2">
      <c r="B127" s="2"/>
      <c r="C127" s="3"/>
      <c r="D127" s="3"/>
      <c r="E127" s="61"/>
      <c r="F127" s="63"/>
      <c r="G127" s="61"/>
      <c r="H127" s="1"/>
      <c r="I127" s="17"/>
      <c r="J127" s="17"/>
      <c r="K127" s="61"/>
      <c r="L127" s="63"/>
      <c r="M127" s="61"/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35">
        <v>0.7</v>
      </c>
      <c r="E128" s="135"/>
      <c r="J128" s="64"/>
      <c r="K128" s="64"/>
      <c r="L128" s="64"/>
      <c r="M128" s="64"/>
      <c r="N128" s="14"/>
      <c r="O128" s="14"/>
      <c r="P128" s="14"/>
    </row>
    <row r="129" spans="2:18" x14ac:dyDescent="0.2">
      <c r="B129" s="2">
        <v>0</v>
      </c>
      <c r="C129" s="3">
        <v>0.627</v>
      </c>
      <c r="D129" s="41" t="s">
        <v>25</v>
      </c>
      <c r="E129" s="63"/>
      <c r="F129" s="63"/>
      <c r="G129" s="63"/>
      <c r="H129" s="63"/>
      <c r="I129" s="17"/>
      <c r="J129" s="18"/>
      <c r="K129" s="61"/>
      <c r="L129" s="63"/>
      <c r="M129" s="61"/>
      <c r="N129" s="20"/>
      <c r="O129" s="20"/>
      <c r="P129" s="20"/>
      <c r="R129" s="21"/>
    </row>
    <row r="130" spans="2:18" x14ac:dyDescent="0.2">
      <c r="B130" s="2">
        <v>5</v>
      </c>
      <c r="C130" s="3">
        <v>0.621</v>
      </c>
      <c r="D130" s="3"/>
      <c r="E130" s="61">
        <f>(C129+C130)/2</f>
        <v>0.624</v>
      </c>
      <c r="F130" s="63">
        <f>B130-B129</f>
        <v>5</v>
      </c>
      <c r="G130" s="61">
        <f>E130*F130</f>
        <v>3.12</v>
      </c>
      <c r="H130" s="63"/>
      <c r="I130" s="2"/>
      <c r="J130" s="2"/>
      <c r="K130" s="61"/>
      <c r="L130" s="63"/>
      <c r="M130" s="61"/>
      <c r="N130" s="20"/>
      <c r="O130" s="20"/>
      <c r="P130" s="20"/>
      <c r="Q130" s="22"/>
      <c r="R130" s="21"/>
    </row>
    <row r="131" spans="2:18" x14ac:dyDescent="0.2">
      <c r="B131" s="2">
        <v>10</v>
      </c>
      <c r="C131" s="3">
        <v>0.60799999999999998</v>
      </c>
      <c r="D131" s="3" t="s">
        <v>22</v>
      </c>
      <c r="E131" s="61">
        <f t="shared" ref="E131:E142" si="56">(C130+C131)/2</f>
        <v>0.61450000000000005</v>
      </c>
      <c r="F131" s="63">
        <f t="shared" ref="F131:F142" si="57">B131-B130</f>
        <v>5</v>
      </c>
      <c r="G131" s="61">
        <f t="shared" ref="G131:G142" si="58">E131*F131</f>
        <v>3.0725000000000002</v>
      </c>
      <c r="H131" s="63"/>
      <c r="I131" s="2"/>
      <c r="J131" s="2"/>
      <c r="K131" s="61"/>
      <c r="L131" s="63"/>
      <c r="M131" s="61"/>
      <c r="N131" s="20"/>
      <c r="O131" s="20"/>
      <c r="P131" s="20"/>
      <c r="Q131" s="22"/>
      <c r="R131" s="21"/>
    </row>
    <row r="132" spans="2:18" x14ac:dyDescent="0.2">
      <c r="B132" s="2">
        <v>11</v>
      </c>
      <c r="C132" s="3">
        <v>-0.18</v>
      </c>
      <c r="D132" s="3"/>
      <c r="E132" s="61">
        <f t="shared" si="56"/>
        <v>0.214</v>
      </c>
      <c r="F132" s="63">
        <f t="shared" si="57"/>
        <v>1</v>
      </c>
      <c r="G132" s="61">
        <f t="shared" si="58"/>
        <v>0.214</v>
      </c>
      <c r="H132" s="63"/>
      <c r="I132" s="2"/>
      <c r="J132" s="2"/>
      <c r="K132" s="61"/>
      <c r="L132" s="63"/>
      <c r="M132" s="61"/>
      <c r="N132" s="20"/>
      <c r="O132" s="20"/>
      <c r="P132" s="20"/>
      <c r="Q132" s="22"/>
      <c r="R132" s="21"/>
    </row>
    <row r="133" spans="2:18" x14ac:dyDescent="0.2">
      <c r="B133" s="2">
        <v>13</v>
      </c>
      <c r="C133" s="3">
        <v>-0.56799999999999995</v>
      </c>
      <c r="D133" s="3"/>
      <c r="E133" s="61">
        <f t="shared" si="56"/>
        <v>-0.374</v>
      </c>
      <c r="F133" s="63">
        <f t="shared" si="57"/>
        <v>2</v>
      </c>
      <c r="G133" s="61">
        <f t="shared" si="58"/>
        <v>-0.748</v>
      </c>
      <c r="H133" s="63"/>
      <c r="I133" s="2"/>
      <c r="J133" s="2"/>
      <c r="K133" s="61"/>
      <c r="L133" s="63"/>
      <c r="M133" s="61"/>
      <c r="N133" s="20"/>
      <c r="O133" s="20"/>
      <c r="P133" s="20"/>
      <c r="Q133" s="22"/>
      <c r="R133" s="21"/>
    </row>
    <row r="134" spans="2:18" x14ac:dyDescent="0.2">
      <c r="B134" s="2">
        <v>15</v>
      </c>
      <c r="C134" s="3">
        <v>-0.77100000000000002</v>
      </c>
      <c r="D134" s="3"/>
      <c r="E134" s="61">
        <f t="shared" si="56"/>
        <v>-0.66949999999999998</v>
      </c>
      <c r="F134" s="63">
        <f t="shared" si="57"/>
        <v>2</v>
      </c>
      <c r="G134" s="61">
        <f t="shared" si="58"/>
        <v>-1.339</v>
      </c>
      <c r="H134" s="63"/>
      <c r="I134" s="2"/>
      <c r="J134" s="2"/>
      <c r="K134" s="61"/>
      <c r="L134" s="63"/>
      <c r="M134" s="61"/>
      <c r="N134" s="20"/>
      <c r="O134" s="20"/>
      <c r="P134" s="20"/>
      <c r="Q134" s="22"/>
      <c r="R134" s="21"/>
    </row>
    <row r="135" spans="2:18" x14ac:dyDescent="0.2">
      <c r="B135" s="2">
        <v>17</v>
      </c>
      <c r="C135" s="3">
        <v>-0.873</v>
      </c>
      <c r="D135" s="3" t="s">
        <v>23</v>
      </c>
      <c r="E135" s="61">
        <f t="shared" si="56"/>
        <v>-0.82200000000000006</v>
      </c>
      <c r="F135" s="63">
        <f t="shared" si="57"/>
        <v>2</v>
      </c>
      <c r="G135" s="61">
        <f t="shared" si="58"/>
        <v>-1.6440000000000001</v>
      </c>
      <c r="H135" s="63"/>
      <c r="I135" s="2">
        <v>0</v>
      </c>
      <c r="J135" s="3">
        <v>0.627</v>
      </c>
      <c r="K135" s="61"/>
      <c r="L135" s="63"/>
      <c r="M135" s="61"/>
      <c r="N135" s="20"/>
      <c r="O135" s="20"/>
      <c r="P135" s="20"/>
      <c r="Q135" s="22"/>
      <c r="R135" s="21"/>
    </row>
    <row r="136" spans="2:18" x14ac:dyDescent="0.2">
      <c r="B136" s="2">
        <v>19</v>
      </c>
      <c r="C136" s="3">
        <v>-0.76800000000000002</v>
      </c>
      <c r="D136" s="3"/>
      <c r="E136" s="61">
        <f t="shared" si="56"/>
        <v>-0.82050000000000001</v>
      </c>
      <c r="F136" s="63">
        <f t="shared" si="57"/>
        <v>2</v>
      </c>
      <c r="G136" s="61">
        <f t="shared" si="58"/>
        <v>-1.641</v>
      </c>
      <c r="H136" s="63"/>
      <c r="I136" s="2">
        <v>5</v>
      </c>
      <c r="J136" s="3">
        <v>0.621</v>
      </c>
      <c r="K136" s="61">
        <f t="shared" ref="K136" si="59">AVERAGE(J135,J136)</f>
        <v>0.624</v>
      </c>
      <c r="L136" s="63">
        <f t="shared" ref="L136" si="60">I136-I135</f>
        <v>5</v>
      </c>
      <c r="M136" s="61">
        <f t="shared" ref="M136:M143" si="61">L136*K136</f>
        <v>3.12</v>
      </c>
      <c r="N136" s="20"/>
      <c r="O136" s="20"/>
      <c r="P136" s="20"/>
      <c r="Q136" s="22"/>
      <c r="R136" s="21"/>
    </row>
    <row r="137" spans="2:18" x14ac:dyDescent="0.2">
      <c r="B137" s="2">
        <v>21</v>
      </c>
      <c r="C137" s="3">
        <v>-0.56200000000000006</v>
      </c>
      <c r="D137" s="3"/>
      <c r="E137" s="61">
        <f t="shared" si="56"/>
        <v>-0.66500000000000004</v>
      </c>
      <c r="F137" s="63">
        <f t="shared" si="57"/>
        <v>2</v>
      </c>
      <c r="G137" s="61">
        <f t="shared" si="58"/>
        <v>-1.33</v>
      </c>
      <c r="H137" s="63"/>
      <c r="I137" s="2">
        <v>10</v>
      </c>
      <c r="J137" s="3">
        <v>0.60799999999999998</v>
      </c>
      <c r="K137" s="61">
        <f>AVERAGE(J136,J137)</f>
        <v>0.61450000000000005</v>
      </c>
      <c r="L137" s="63">
        <f>I137-I136</f>
        <v>5</v>
      </c>
      <c r="M137" s="61">
        <f t="shared" si="61"/>
        <v>3.0725000000000002</v>
      </c>
      <c r="N137" s="23"/>
      <c r="O137" s="23"/>
      <c r="P137" s="23"/>
      <c r="Q137" s="22"/>
      <c r="R137" s="21"/>
    </row>
    <row r="138" spans="2:18" x14ac:dyDescent="0.2">
      <c r="B138" s="2">
        <v>23</v>
      </c>
      <c r="C138" s="3">
        <v>0.23200000000000001</v>
      </c>
      <c r="D138" s="3"/>
      <c r="E138" s="61">
        <f t="shared" si="56"/>
        <v>-0.16500000000000004</v>
      </c>
      <c r="F138" s="63">
        <f t="shared" si="57"/>
        <v>2</v>
      </c>
      <c r="G138" s="61">
        <f t="shared" si="58"/>
        <v>-0.33000000000000007</v>
      </c>
      <c r="H138" s="63"/>
      <c r="I138" s="2">
        <v>11</v>
      </c>
      <c r="J138" s="3">
        <v>-0.18</v>
      </c>
      <c r="K138" s="61">
        <f t="shared" ref="K138:K143" si="62">AVERAGE(J137,J138)</f>
        <v>0.214</v>
      </c>
      <c r="L138" s="63">
        <f t="shared" ref="L138:L143" si="63">I138-I137</f>
        <v>1</v>
      </c>
      <c r="M138" s="61">
        <f t="shared" si="61"/>
        <v>0.214</v>
      </c>
      <c r="N138" s="20"/>
      <c r="O138" s="20"/>
      <c r="P138" s="20"/>
      <c r="Q138" s="22"/>
      <c r="R138" s="21"/>
    </row>
    <row r="139" spans="2:18" x14ac:dyDescent="0.2">
      <c r="B139" s="2">
        <v>24</v>
      </c>
      <c r="C139" s="3">
        <v>1.62</v>
      </c>
      <c r="D139" s="3" t="s">
        <v>24</v>
      </c>
      <c r="E139" s="61">
        <f t="shared" si="56"/>
        <v>0.92600000000000005</v>
      </c>
      <c r="F139" s="63">
        <f t="shared" si="57"/>
        <v>1</v>
      </c>
      <c r="G139" s="61">
        <f t="shared" si="58"/>
        <v>0.92600000000000005</v>
      </c>
      <c r="H139" s="1"/>
      <c r="I139" s="56">
        <f>I138+(J138-J139)*1.5</f>
        <v>13.73</v>
      </c>
      <c r="J139" s="57">
        <v>-2</v>
      </c>
      <c r="K139" s="61">
        <f t="shared" si="62"/>
        <v>-1.0900000000000001</v>
      </c>
      <c r="L139" s="63">
        <f t="shared" si="63"/>
        <v>2.7300000000000004</v>
      </c>
      <c r="M139" s="61">
        <f t="shared" si="61"/>
        <v>-2.9757000000000007</v>
      </c>
      <c r="N139" s="23"/>
      <c r="O139" s="23"/>
      <c r="P139" s="23"/>
      <c r="Q139" s="22"/>
      <c r="R139" s="21"/>
    </row>
    <row r="140" spans="2:18" x14ac:dyDescent="0.2">
      <c r="B140" s="2">
        <v>25</v>
      </c>
      <c r="C140" s="3">
        <v>1.611</v>
      </c>
      <c r="D140" s="3"/>
      <c r="E140" s="61">
        <f t="shared" si="56"/>
        <v>1.6154999999999999</v>
      </c>
      <c r="F140" s="63">
        <f t="shared" si="57"/>
        <v>1</v>
      </c>
      <c r="G140" s="61">
        <f t="shared" si="58"/>
        <v>1.6154999999999999</v>
      </c>
      <c r="H140" s="1"/>
      <c r="I140" s="58">
        <f>I139+2.5</f>
        <v>16.23</v>
      </c>
      <c r="J140" s="59">
        <f>J139</f>
        <v>-2</v>
      </c>
      <c r="K140" s="61">
        <f t="shared" si="62"/>
        <v>-2</v>
      </c>
      <c r="L140" s="63">
        <f t="shared" si="63"/>
        <v>2.5</v>
      </c>
      <c r="M140" s="61">
        <f t="shared" si="61"/>
        <v>-5</v>
      </c>
      <c r="N140" s="23"/>
      <c r="O140" s="23"/>
      <c r="P140" s="23"/>
      <c r="Q140" s="22"/>
      <c r="R140" s="21"/>
    </row>
    <row r="141" spans="2:18" x14ac:dyDescent="0.2">
      <c r="B141" s="2">
        <v>26</v>
      </c>
      <c r="C141" s="3">
        <v>0.60740000000000005</v>
      </c>
      <c r="D141" s="3"/>
      <c r="E141" s="61">
        <f t="shared" si="56"/>
        <v>1.1092</v>
      </c>
      <c r="F141" s="63">
        <f t="shared" si="57"/>
        <v>1</v>
      </c>
      <c r="G141" s="61">
        <f t="shared" si="58"/>
        <v>1.1092</v>
      </c>
      <c r="H141" s="1"/>
      <c r="I141" s="56">
        <f>I140+2.5</f>
        <v>18.73</v>
      </c>
      <c r="J141" s="57">
        <f>J139</f>
        <v>-2</v>
      </c>
      <c r="K141" s="61">
        <f t="shared" si="62"/>
        <v>-2</v>
      </c>
      <c r="L141" s="63">
        <f t="shared" si="63"/>
        <v>2.5</v>
      </c>
      <c r="M141" s="61">
        <f t="shared" si="61"/>
        <v>-5</v>
      </c>
      <c r="N141" s="20"/>
      <c r="O141" s="20"/>
      <c r="P141" s="20"/>
      <c r="R141" s="21"/>
    </row>
    <row r="142" spans="2:18" x14ac:dyDescent="0.2">
      <c r="B142" s="2">
        <v>28</v>
      </c>
      <c r="C142" s="3">
        <v>-7.0999999999999994E-2</v>
      </c>
      <c r="D142" s="3" t="s">
        <v>35</v>
      </c>
      <c r="E142" s="61">
        <f t="shared" si="56"/>
        <v>0.26820000000000005</v>
      </c>
      <c r="F142" s="63">
        <f t="shared" si="57"/>
        <v>2</v>
      </c>
      <c r="G142" s="61">
        <f t="shared" si="58"/>
        <v>0.5364000000000001</v>
      </c>
      <c r="H142" s="1"/>
      <c r="I142" s="56">
        <f>I141+(J142-J141)*1.5</f>
        <v>20.755000000000003</v>
      </c>
      <c r="J142" s="60">
        <v>-0.65</v>
      </c>
      <c r="K142" s="61">
        <f t="shared" si="62"/>
        <v>-1.325</v>
      </c>
      <c r="L142" s="63">
        <f t="shared" si="63"/>
        <v>2.0250000000000021</v>
      </c>
      <c r="M142" s="61">
        <f t="shared" si="61"/>
        <v>-2.6831250000000026</v>
      </c>
      <c r="N142" s="20"/>
      <c r="O142" s="20"/>
      <c r="P142" s="20"/>
      <c r="R142" s="21"/>
    </row>
    <row r="143" spans="2:18" x14ac:dyDescent="0.2">
      <c r="B143" s="2"/>
      <c r="C143" s="3"/>
      <c r="D143" s="3"/>
      <c r="E143" s="61"/>
      <c r="F143" s="63"/>
      <c r="G143" s="61"/>
      <c r="H143" s="1"/>
      <c r="I143" s="2">
        <v>21</v>
      </c>
      <c r="J143" s="3">
        <v>-0.56200000000000006</v>
      </c>
      <c r="K143" s="61">
        <f t="shared" si="62"/>
        <v>-0.60600000000000009</v>
      </c>
      <c r="L143" s="63">
        <f t="shared" si="63"/>
        <v>0.24499999999999744</v>
      </c>
      <c r="M143" s="61">
        <f t="shared" si="61"/>
        <v>-0.14846999999999846</v>
      </c>
      <c r="N143" s="20"/>
      <c r="O143" s="20"/>
      <c r="P143" s="20"/>
      <c r="R143" s="21"/>
    </row>
    <row r="144" spans="2:18" x14ac:dyDescent="0.2">
      <c r="B144" s="18"/>
      <c r="C144" s="42"/>
      <c r="D144" s="42"/>
      <c r="E144" s="61"/>
      <c r="F144" s="63"/>
      <c r="G144" s="61"/>
      <c r="H144" s="63"/>
      <c r="I144" s="63"/>
      <c r="J144" s="61"/>
      <c r="K144" s="61"/>
      <c r="L144" s="63"/>
      <c r="M144" s="61"/>
      <c r="N144" s="23"/>
      <c r="O144" s="23"/>
      <c r="P144" s="23"/>
    </row>
    <row r="145" spans="2:18" ht="15" x14ac:dyDescent="0.2">
      <c r="B145" s="1" t="s">
        <v>7</v>
      </c>
      <c r="C145" s="1"/>
      <c r="D145" s="135">
        <v>0.8</v>
      </c>
      <c r="E145" s="135"/>
      <c r="J145" s="64"/>
      <c r="K145" s="64"/>
      <c r="L145" s="64"/>
      <c r="M145" s="64"/>
      <c r="N145" s="14"/>
      <c r="O145" s="14"/>
      <c r="P145" s="14"/>
    </row>
    <row r="146" spans="2:18" x14ac:dyDescent="0.2">
      <c r="B146" s="2">
        <v>0</v>
      </c>
      <c r="C146" s="3">
        <v>0.66800000000000004</v>
      </c>
      <c r="D146" s="41" t="s">
        <v>25</v>
      </c>
      <c r="E146" s="63"/>
      <c r="F146" s="63"/>
      <c r="G146" s="63"/>
      <c r="H146" s="63"/>
      <c r="I146" s="17"/>
      <c r="J146" s="18"/>
      <c r="K146" s="61"/>
      <c r="L146" s="63"/>
      <c r="M146" s="61"/>
      <c r="N146" s="20"/>
      <c r="O146" s="20"/>
      <c r="P146" s="20"/>
      <c r="R146" s="21"/>
    </row>
    <row r="147" spans="2:18" x14ac:dyDescent="0.2">
      <c r="B147" s="2">
        <v>5</v>
      </c>
      <c r="C147" s="61">
        <v>0.68</v>
      </c>
      <c r="D147" s="61"/>
      <c r="E147" s="61">
        <f>(C146+C147)/2</f>
        <v>0.67400000000000004</v>
      </c>
      <c r="F147" s="63">
        <f>B147-B146</f>
        <v>5</v>
      </c>
      <c r="G147" s="61">
        <f>E147*F147</f>
        <v>3.37</v>
      </c>
      <c r="H147" s="63"/>
      <c r="I147" s="2"/>
      <c r="J147" s="2"/>
      <c r="K147" s="61"/>
      <c r="L147" s="63"/>
      <c r="M147" s="61"/>
      <c r="N147" s="20"/>
      <c r="O147" s="20"/>
      <c r="P147" s="20"/>
      <c r="Q147" s="22"/>
      <c r="R147" s="21"/>
    </row>
    <row r="148" spans="2:18" x14ac:dyDescent="0.2">
      <c r="B148" s="2">
        <v>10</v>
      </c>
      <c r="C148" s="3">
        <v>0.68500000000000005</v>
      </c>
      <c r="D148" s="3" t="s">
        <v>22</v>
      </c>
      <c r="E148" s="61">
        <f t="shared" ref="E148:E159" si="64">(C147+C148)/2</f>
        <v>0.68250000000000011</v>
      </c>
      <c r="F148" s="63">
        <f t="shared" ref="F148:F159" si="65">B148-B147</f>
        <v>5</v>
      </c>
      <c r="G148" s="61">
        <f t="shared" ref="G148:G159" si="66">E148*F148</f>
        <v>3.4125000000000005</v>
      </c>
      <c r="H148" s="63"/>
      <c r="I148" s="2"/>
      <c r="J148" s="2"/>
      <c r="K148" s="61"/>
      <c r="L148" s="63"/>
      <c r="M148" s="61"/>
      <c r="N148" s="20"/>
      <c r="O148" s="20"/>
      <c r="P148" s="20"/>
      <c r="Q148" s="22"/>
      <c r="R148" s="21"/>
    </row>
    <row r="149" spans="2:18" x14ac:dyDescent="0.2">
      <c r="B149" s="2">
        <v>11</v>
      </c>
      <c r="C149" s="3">
        <v>-0.38</v>
      </c>
      <c r="D149" s="3"/>
      <c r="E149" s="61">
        <f t="shared" si="64"/>
        <v>0.15250000000000002</v>
      </c>
      <c r="F149" s="63">
        <f t="shared" si="65"/>
        <v>1</v>
      </c>
      <c r="G149" s="61">
        <f t="shared" si="66"/>
        <v>0.15250000000000002</v>
      </c>
      <c r="H149" s="63"/>
      <c r="I149" s="2"/>
      <c r="J149" s="2"/>
      <c r="K149" s="61"/>
      <c r="L149" s="63"/>
      <c r="M149" s="61"/>
      <c r="N149" s="20"/>
      <c r="O149" s="20"/>
      <c r="P149" s="20"/>
      <c r="Q149" s="22"/>
      <c r="R149" s="21"/>
    </row>
    <row r="150" spans="2:18" x14ac:dyDescent="0.2">
      <c r="B150" s="2">
        <v>12</v>
      </c>
      <c r="C150" s="3">
        <v>-0.56999999999999995</v>
      </c>
      <c r="D150" s="3"/>
      <c r="E150" s="61">
        <f t="shared" si="64"/>
        <v>-0.47499999999999998</v>
      </c>
      <c r="F150" s="63">
        <f t="shared" si="65"/>
        <v>1</v>
      </c>
      <c r="G150" s="61">
        <f t="shared" si="66"/>
        <v>-0.47499999999999998</v>
      </c>
      <c r="H150" s="63"/>
      <c r="I150" s="2"/>
      <c r="J150" s="2"/>
      <c r="K150" s="61"/>
      <c r="L150" s="63"/>
      <c r="M150" s="61"/>
      <c r="N150" s="20"/>
      <c r="O150" s="20"/>
      <c r="P150" s="20"/>
      <c r="Q150" s="22"/>
      <c r="R150" s="21"/>
    </row>
    <row r="151" spans="2:18" x14ac:dyDescent="0.2">
      <c r="B151" s="2">
        <v>14</v>
      </c>
      <c r="C151" s="3">
        <v>-0.70199999999999996</v>
      </c>
      <c r="D151" s="3"/>
      <c r="E151" s="61">
        <f t="shared" si="64"/>
        <v>-0.6359999999999999</v>
      </c>
      <c r="F151" s="63">
        <f t="shared" si="65"/>
        <v>2</v>
      </c>
      <c r="G151" s="61">
        <f t="shared" si="66"/>
        <v>-1.2719999999999998</v>
      </c>
      <c r="H151" s="63"/>
      <c r="I151" s="2"/>
      <c r="J151" s="2"/>
      <c r="K151" s="61"/>
      <c r="L151" s="63"/>
      <c r="M151" s="61"/>
      <c r="N151" s="20"/>
      <c r="O151" s="20"/>
      <c r="P151" s="20"/>
      <c r="Q151" s="22"/>
      <c r="R151" s="21"/>
    </row>
    <row r="152" spans="2:18" x14ac:dyDescent="0.2">
      <c r="B152" s="2">
        <v>16</v>
      </c>
      <c r="C152" s="3">
        <v>-0.80300000000000005</v>
      </c>
      <c r="D152" s="3" t="s">
        <v>23</v>
      </c>
      <c r="E152" s="61">
        <f t="shared" si="64"/>
        <v>-0.75249999999999995</v>
      </c>
      <c r="F152" s="63">
        <f t="shared" si="65"/>
        <v>2</v>
      </c>
      <c r="G152" s="61">
        <f t="shared" si="66"/>
        <v>-1.5049999999999999</v>
      </c>
      <c r="H152" s="63"/>
      <c r="I152" s="2"/>
      <c r="J152" s="2"/>
      <c r="K152" s="61"/>
      <c r="L152" s="63"/>
      <c r="M152" s="61"/>
      <c r="N152" s="20"/>
      <c r="O152" s="20"/>
      <c r="P152" s="20"/>
      <c r="Q152" s="22"/>
      <c r="R152" s="21"/>
    </row>
    <row r="153" spans="2:18" x14ac:dyDescent="0.2">
      <c r="B153" s="2">
        <v>18</v>
      </c>
      <c r="C153" s="3">
        <v>-0.69699999999999995</v>
      </c>
      <c r="D153" s="3"/>
      <c r="E153" s="61">
        <f t="shared" si="64"/>
        <v>-0.75</v>
      </c>
      <c r="F153" s="63">
        <f t="shared" si="65"/>
        <v>2</v>
      </c>
      <c r="G153" s="61">
        <f t="shared" si="66"/>
        <v>-1.5</v>
      </c>
      <c r="H153" s="63"/>
      <c r="I153" s="2">
        <v>0</v>
      </c>
      <c r="J153" s="3">
        <v>0.66800000000000004</v>
      </c>
      <c r="K153" s="61"/>
      <c r="L153" s="63"/>
      <c r="M153" s="61"/>
      <c r="N153" s="20"/>
      <c r="O153" s="20"/>
      <c r="P153" s="20"/>
      <c r="Q153" s="22"/>
      <c r="R153" s="21"/>
    </row>
    <row r="154" spans="2:18" x14ac:dyDescent="0.2">
      <c r="B154" s="2">
        <v>20</v>
      </c>
      <c r="C154" s="3">
        <v>-0.56299999999999994</v>
      </c>
      <c r="D154" s="3"/>
      <c r="E154" s="61">
        <f t="shared" si="64"/>
        <v>-0.62999999999999989</v>
      </c>
      <c r="F154" s="63">
        <f t="shared" si="65"/>
        <v>2</v>
      </c>
      <c r="G154" s="61">
        <f t="shared" si="66"/>
        <v>-1.2599999999999998</v>
      </c>
      <c r="H154" s="63"/>
      <c r="I154" s="2">
        <v>5</v>
      </c>
      <c r="J154" s="61">
        <v>0.68</v>
      </c>
      <c r="K154" s="61">
        <f>AVERAGE(J153,J154)</f>
        <v>0.67400000000000004</v>
      </c>
      <c r="L154" s="63">
        <f>I154-I153</f>
        <v>5</v>
      </c>
      <c r="M154" s="61">
        <f t="shared" ref="M154:M160" si="67">L154*K154</f>
        <v>3.37</v>
      </c>
      <c r="N154" s="23"/>
      <c r="O154" s="23"/>
      <c r="P154" s="23"/>
      <c r="Q154" s="22"/>
      <c r="R154" s="21"/>
    </row>
    <row r="155" spans="2:18" x14ac:dyDescent="0.2">
      <c r="B155" s="2">
        <v>21</v>
      </c>
      <c r="C155" s="3">
        <v>-7.4999999999999997E-2</v>
      </c>
      <c r="D155" s="3"/>
      <c r="E155" s="61">
        <f t="shared" si="64"/>
        <v>-0.31899999999999995</v>
      </c>
      <c r="F155" s="63">
        <f t="shared" si="65"/>
        <v>1</v>
      </c>
      <c r="G155" s="61">
        <f t="shared" si="66"/>
        <v>-0.31899999999999995</v>
      </c>
      <c r="H155" s="63"/>
      <c r="I155" s="2">
        <v>8.6999999999999993</v>
      </c>
      <c r="J155" s="3">
        <v>0.68500000000000005</v>
      </c>
      <c r="K155" s="61">
        <f t="shared" ref="K155:K160" si="68">AVERAGE(J154,J155)</f>
        <v>0.68250000000000011</v>
      </c>
      <c r="L155" s="63">
        <f t="shared" ref="L155:L160" si="69">I155-I154</f>
        <v>3.6999999999999993</v>
      </c>
      <c r="M155" s="61">
        <f t="shared" si="67"/>
        <v>2.5252499999999998</v>
      </c>
      <c r="N155" s="20"/>
      <c r="O155" s="20"/>
      <c r="P155" s="20"/>
      <c r="Q155" s="22"/>
      <c r="R155" s="21"/>
    </row>
    <row r="156" spans="2:18" x14ac:dyDescent="0.2">
      <c r="B156" s="2">
        <v>22</v>
      </c>
      <c r="C156" s="3">
        <v>0.89700000000000002</v>
      </c>
      <c r="D156" s="3" t="s">
        <v>24</v>
      </c>
      <c r="E156" s="61">
        <f t="shared" si="64"/>
        <v>0.41100000000000003</v>
      </c>
      <c r="F156" s="63">
        <f t="shared" si="65"/>
        <v>1</v>
      </c>
      <c r="G156" s="61">
        <f t="shared" si="66"/>
        <v>0.41100000000000003</v>
      </c>
      <c r="H156" s="1"/>
      <c r="I156" s="56">
        <f>I155+(J155-J156)*1.5</f>
        <v>12.727499999999999</v>
      </c>
      <c r="J156" s="57">
        <v>-2</v>
      </c>
      <c r="K156" s="61">
        <f t="shared" si="68"/>
        <v>-0.65749999999999997</v>
      </c>
      <c r="L156" s="63">
        <f t="shared" si="69"/>
        <v>4.0274999999999999</v>
      </c>
      <c r="M156" s="61">
        <f t="shared" si="67"/>
        <v>-2.6480812499999997</v>
      </c>
      <c r="N156" s="23"/>
      <c r="O156" s="23"/>
      <c r="P156" s="23"/>
      <c r="Q156" s="22"/>
      <c r="R156" s="21"/>
    </row>
    <row r="157" spans="2:18" x14ac:dyDescent="0.2">
      <c r="B157" s="2">
        <v>25</v>
      </c>
      <c r="C157" s="3">
        <v>0.92100000000000004</v>
      </c>
      <c r="D157" s="3"/>
      <c r="E157" s="61">
        <f t="shared" si="64"/>
        <v>0.90900000000000003</v>
      </c>
      <c r="F157" s="63">
        <f t="shared" si="65"/>
        <v>3</v>
      </c>
      <c r="G157" s="61">
        <f t="shared" si="66"/>
        <v>2.7270000000000003</v>
      </c>
      <c r="H157" s="1"/>
      <c r="I157" s="58">
        <f>I156+2.5</f>
        <v>15.227499999999999</v>
      </c>
      <c r="J157" s="59">
        <f>J156</f>
        <v>-2</v>
      </c>
      <c r="K157" s="61">
        <f t="shared" si="68"/>
        <v>-2</v>
      </c>
      <c r="L157" s="63">
        <f t="shared" si="69"/>
        <v>2.5</v>
      </c>
      <c r="M157" s="61">
        <f t="shared" si="67"/>
        <v>-5</v>
      </c>
      <c r="N157" s="23"/>
      <c r="O157" s="23"/>
      <c r="P157" s="23"/>
      <c r="Q157" s="22"/>
      <c r="R157" s="21"/>
    </row>
    <row r="158" spans="2:18" x14ac:dyDescent="0.2">
      <c r="B158" s="2">
        <v>30</v>
      </c>
      <c r="C158" s="3">
        <v>0.92500000000000004</v>
      </c>
      <c r="D158" s="3"/>
      <c r="E158" s="61">
        <f t="shared" si="64"/>
        <v>0.92300000000000004</v>
      </c>
      <c r="F158" s="63">
        <f t="shared" si="65"/>
        <v>5</v>
      </c>
      <c r="G158" s="61">
        <f t="shared" si="66"/>
        <v>4.6150000000000002</v>
      </c>
      <c r="H158" s="1"/>
      <c r="I158" s="56">
        <f>I157+2.5</f>
        <v>17.727499999999999</v>
      </c>
      <c r="J158" s="57">
        <f>J156</f>
        <v>-2</v>
      </c>
      <c r="K158" s="61">
        <f t="shared" si="68"/>
        <v>-2</v>
      </c>
      <c r="L158" s="63">
        <f t="shared" si="69"/>
        <v>2.5</v>
      </c>
      <c r="M158" s="61">
        <f t="shared" si="67"/>
        <v>-5</v>
      </c>
      <c r="N158" s="20"/>
      <c r="O158" s="20"/>
      <c r="P158" s="20"/>
      <c r="R158" s="21"/>
    </row>
    <row r="159" spans="2:18" x14ac:dyDescent="0.2">
      <c r="B159" s="2">
        <v>35</v>
      </c>
      <c r="C159" s="3">
        <v>0.93700000000000006</v>
      </c>
      <c r="D159" s="3" t="s">
        <v>21</v>
      </c>
      <c r="E159" s="61">
        <f t="shared" si="64"/>
        <v>0.93100000000000005</v>
      </c>
      <c r="F159" s="63">
        <f t="shared" si="65"/>
        <v>5</v>
      </c>
      <c r="G159" s="61">
        <f t="shared" si="66"/>
        <v>4.6550000000000002</v>
      </c>
      <c r="H159" s="1"/>
      <c r="I159" s="56">
        <f>I158+(J159-J158)*1.5</f>
        <v>19.752499999999998</v>
      </c>
      <c r="J159" s="60">
        <v>-0.65</v>
      </c>
      <c r="K159" s="61">
        <f t="shared" si="68"/>
        <v>-1.325</v>
      </c>
      <c r="L159" s="63">
        <f t="shared" si="69"/>
        <v>2.0249999999999986</v>
      </c>
      <c r="M159" s="61">
        <f t="shared" si="67"/>
        <v>-2.6831249999999982</v>
      </c>
      <c r="N159" s="20"/>
      <c r="O159" s="20"/>
      <c r="P159" s="20"/>
      <c r="R159" s="21"/>
    </row>
    <row r="160" spans="2:18" x14ac:dyDescent="0.2">
      <c r="B160" s="2"/>
      <c r="C160" s="3"/>
      <c r="D160" s="3"/>
      <c r="E160" s="61"/>
      <c r="F160" s="63"/>
      <c r="G160" s="61"/>
      <c r="H160" s="1"/>
      <c r="I160" s="2">
        <v>20</v>
      </c>
      <c r="J160" s="3">
        <v>-0.56299999999999994</v>
      </c>
      <c r="K160" s="61">
        <f t="shared" si="68"/>
        <v>-0.60650000000000004</v>
      </c>
      <c r="L160" s="63">
        <f t="shared" si="69"/>
        <v>0.24750000000000227</v>
      </c>
      <c r="M160" s="61">
        <f t="shared" si="67"/>
        <v>-0.1501087500000014</v>
      </c>
      <c r="N160" s="20"/>
      <c r="O160" s="20"/>
      <c r="P160" s="20"/>
      <c r="R160" s="21"/>
    </row>
    <row r="161" spans="2:18" ht="15" x14ac:dyDescent="0.2">
      <c r="B161" s="1" t="s">
        <v>7</v>
      </c>
      <c r="C161" s="1"/>
      <c r="D161" s="135">
        <v>0.9</v>
      </c>
      <c r="E161" s="135"/>
      <c r="J161" s="64"/>
      <c r="K161" s="64"/>
      <c r="L161" s="64"/>
      <c r="M161" s="64"/>
      <c r="N161" s="14"/>
      <c r="O161" s="14"/>
      <c r="P161" s="14"/>
    </row>
    <row r="162" spans="2:18" x14ac:dyDescent="0.2">
      <c r="B162" s="2">
        <v>0</v>
      </c>
      <c r="C162" s="3">
        <v>0.67100000000000004</v>
      </c>
      <c r="D162" s="41" t="s">
        <v>25</v>
      </c>
      <c r="E162" s="63"/>
      <c r="F162" s="63"/>
      <c r="G162" s="63"/>
      <c r="H162" s="63"/>
      <c r="I162" s="17"/>
      <c r="J162" s="18"/>
      <c r="K162" s="61"/>
      <c r="L162" s="63"/>
      <c r="M162" s="61"/>
      <c r="N162" s="20"/>
      <c r="O162" s="20"/>
      <c r="P162" s="20"/>
      <c r="R162" s="21"/>
    </row>
    <row r="163" spans="2:18" x14ac:dyDescent="0.2">
      <c r="B163" s="2">
        <v>5</v>
      </c>
      <c r="C163" s="61">
        <v>0.66600000000000004</v>
      </c>
      <c r="D163" s="61"/>
      <c r="E163" s="61">
        <f>(C162+C163)/2</f>
        <v>0.66850000000000009</v>
      </c>
      <c r="F163" s="63">
        <f>B163-B162</f>
        <v>5</v>
      </c>
      <c r="G163" s="61">
        <f>E163*F163</f>
        <v>3.3425000000000002</v>
      </c>
      <c r="H163" s="63"/>
      <c r="I163" s="2"/>
      <c r="J163" s="2"/>
      <c r="K163" s="61"/>
      <c r="L163" s="63"/>
      <c r="M163" s="61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0.66</v>
      </c>
      <c r="D164" s="3" t="s">
        <v>22</v>
      </c>
      <c r="E164" s="61">
        <f t="shared" ref="E164:E176" si="70">(C163+C164)/2</f>
        <v>0.66300000000000003</v>
      </c>
      <c r="F164" s="63">
        <f t="shared" ref="F164:F176" si="71">B164-B163</f>
        <v>5</v>
      </c>
      <c r="G164" s="61">
        <f t="shared" ref="G164:G176" si="72">E164*F164</f>
        <v>3.3150000000000004</v>
      </c>
      <c r="H164" s="63"/>
      <c r="I164" s="2"/>
      <c r="J164" s="2"/>
      <c r="K164" s="61"/>
      <c r="L164" s="63"/>
      <c r="M164" s="61"/>
      <c r="N164" s="20"/>
      <c r="O164" s="20"/>
      <c r="P164" s="20"/>
      <c r="Q164" s="22"/>
      <c r="R164" s="21"/>
    </row>
    <row r="165" spans="2:18" x14ac:dyDescent="0.2">
      <c r="B165" s="2">
        <v>11</v>
      </c>
      <c r="C165" s="3">
        <v>0.217</v>
      </c>
      <c r="D165" s="3"/>
      <c r="E165" s="61">
        <f t="shared" si="70"/>
        <v>0.4385</v>
      </c>
      <c r="F165" s="63">
        <f t="shared" si="71"/>
        <v>1</v>
      </c>
      <c r="G165" s="61">
        <f t="shared" si="72"/>
        <v>0.4385</v>
      </c>
      <c r="H165" s="63"/>
      <c r="I165" s="2"/>
      <c r="J165" s="2"/>
      <c r="K165" s="61"/>
      <c r="L165" s="63"/>
      <c r="M165" s="61"/>
      <c r="N165" s="20"/>
      <c r="O165" s="20"/>
      <c r="P165" s="20"/>
      <c r="Q165" s="22"/>
      <c r="R165" s="21"/>
    </row>
    <row r="166" spans="2:18" x14ac:dyDescent="0.2">
      <c r="B166" s="2">
        <v>12</v>
      </c>
      <c r="C166" s="3">
        <v>-0.19900000000000001</v>
      </c>
      <c r="D166" s="3"/>
      <c r="E166" s="61">
        <f t="shared" si="70"/>
        <v>8.9999999999999941E-3</v>
      </c>
      <c r="F166" s="63">
        <f t="shared" si="71"/>
        <v>1</v>
      </c>
      <c r="G166" s="61">
        <f t="shared" si="72"/>
        <v>8.9999999999999941E-3</v>
      </c>
      <c r="H166" s="63"/>
      <c r="I166" s="2"/>
      <c r="J166" s="2"/>
      <c r="K166" s="61"/>
      <c r="L166" s="63"/>
      <c r="M166" s="61"/>
      <c r="N166" s="20"/>
      <c r="O166" s="20"/>
      <c r="P166" s="20"/>
      <c r="Q166" s="22"/>
      <c r="R166" s="21"/>
    </row>
    <row r="167" spans="2:18" x14ac:dyDescent="0.2">
      <c r="B167" s="2">
        <v>13</v>
      </c>
      <c r="C167" s="3">
        <v>-0.42799999999999999</v>
      </c>
      <c r="D167" s="3"/>
      <c r="E167" s="61">
        <f t="shared" si="70"/>
        <v>-0.3135</v>
      </c>
      <c r="F167" s="63">
        <f t="shared" si="71"/>
        <v>1</v>
      </c>
      <c r="G167" s="61">
        <f t="shared" si="72"/>
        <v>-0.3135</v>
      </c>
      <c r="H167" s="63"/>
      <c r="I167" s="2"/>
      <c r="J167" s="2"/>
      <c r="K167" s="61"/>
      <c r="L167" s="63"/>
      <c r="M167" s="61"/>
      <c r="N167" s="20"/>
      <c r="O167" s="20"/>
      <c r="P167" s="20"/>
      <c r="Q167" s="22"/>
      <c r="R167" s="21"/>
    </row>
    <row r="168" spans="2:18" x14ac:dyDescent="0.2">
      <c r="B168" s="2">
        <v>15</v>
      </c>
      <c r="C168" s="3">
        <v>-0.61899999999999999</v>
      </c>
      <c r="D168" s="3"/>
      <c r="E168" s="61">
        <f t="shared" si="70"/>
        <v>-0.52349999999999997</v>
      </c>
      <c r="F168" s="63">
        <f t="shared" si="71"/>
        <v>2</v>
      </c>
      <c r="G168" s="61">
        <f t="shared" si="72"/>
        <v>-1.0469999999999999</v>
      </c>
      <c r="H168" s="63"/>
      <c r="I168" s="2">
        <v>0</v>
      </c>
      <c r="J168" s="3">
        <v>0.67100000000000004</v>
      </c>
      <c r="K168" s="61"/>
      <c r="L168" s="63"/>
      <c r="M168" s="61"/>
      <c r="N168" s="20"/>
      <c r="O168" s="20"/>
      <c r="P168" s="20"/>
      <c r="Q168" s="22"/>
      <c r="R168" s="21"/>
    </row>
    <row r="169" spans="2:18" x14ac:dyDescent="0.2">
      <c r="B169" s="2">
        <v>16</v>
      </c>
      <c r="C169" s="3">
        <v>-0.70199999999999996</v>
      </c>
      <c r="D169" s="3" t="s">
        <v>23</v>
      </c>
      <c r="E169" s="61">
        <f t="shared" si="70"/>
        <v>-0.66049999999999998</v>
      </c>
      <c r="F169" s="63">
        <f t="shared" si="71"/>
        <v>1</v>
      </c>
      <c r="G169" s="61">
        <f t="shared" si="72"/>
        <v>-0.66049999999999998</v>
      </c>
      <c r="H169" s="63"/>
      <c r="I169" s="2">
        <v>5</v>
      </c>
      <c r="J169" s="61">
        <v>0.66600000000000004</v>
      </c>
      <c r="K169" s="61">
        <f t="shared" ref="K169:K176" si="73">AVERAGE(J168,J169)</f>
        <v>0.66850000000000009</v>
      </c>
      <c r="L169" s="63">
        <f t="shared" ref="L169:L176" si="74">I169-I168</f>
        <v>5</v>
      </c>
      <c r="M169" s="61">
        <f t="shared" ref="M169:M176" si="75">L169*K169</f>
        <v>3.3425000000000002</v>
      </c>
      <c r="N169" s="20"/>
      <c r="O169" s="20"/>
      <c r="P169" s="20"/>
      <c r="Q169" s="22"/>
      <c r="R169" s="21"/>
    </row>
    <row r="170" spans="2:18" x14ac:dyDescent="0.2">
      <c r="B170" s="2">
        <v>17</v>
      </c>
      <c r="C170" s="3">
        <v>-0.62</v>
      </c>
      <c r="D170" s="3"/>
      <c r="E170" s="61">
        <f t="shared" si="70"/>
        <v>-0.66100000000000003</v>
      </c>
      <c r="F170" s="63">
        <f t="shared" si="71"/>
        <v>1</v>
      </c>
      <c r="G170" s="61">
        <f t="shared" si="72"/>
        <v>-0.66100000000000003</v>
      </c>
      <c r="H170" s="63"/>
      <c r="I170" s="2">
        <v>9.5</v>
      </c>
      <c r="J170" s="3">
        <v>0.66</v>
      </c>
      <c r="K170" s="61">
        <f t="shared" si="73"/>
        <v>0.66300000000000003</v>
      </c>
      <c r="L170" s="63">
        <f t="shared" si="74"/>
        <v>4.5</v>
      </c>
      <c r="M170" s="61">
        <f t="shared" si="75"/>
        <v>2.9835000000000003</v>
      </c>
      <c r="N170" s="23"/>
      <c r="O170" s="23"/>
      <c r="P170" s="23"/>
      <c r="Q170" s="22"/>
      <c r="R170" s="21"/>
    </row>
    <row r="171" spans="2:18" x14ac:dyDescent="0.2">
      <c r="B171" s="2">
        <v>19</v>
      </c>
      <c r="C171" s="3">
        <v>-0.42099999999999999</v>
      </c>
      <c r="D171" s="3"/>
      <c r="E171" s="61">
        <f t="shared" si="70"/>
        <v>-0.52049999999999996</v>
      </c>
      <c r="F171" s="63">
        <f t="shared" si="71"/>
        <v>2</v>
      </c>
      <c r="G171" s="61">
        <f t="shared" si="72"/>
        <v>-1.0409999999999999</v>
      </c>
      <c r="H171" s="63"/>
      <c r="I171" s="56">
        <f>I170+(J170-J171)*1.5</f>
        <v>13.49</v>
      </c>
      <c r="J171" s="57">
        <v>-2</v>
      </c>
      <c r="K171" s="61">
        <f t="shared" si="73"/>
        <v>-0.66999999999999993</v>
      </c>
      <c r="L171" s="63">
        <f t="shared" si="74"/>
        <v>3.99</v>
      </c>
      <c r="M171" s="61">
        <f t="shared" si="75"/>
        <v>-2.6732999999999998</v>
      </c>
      <c r="N171" s="20"/>
      <c r="O171" s="20"/>
      <c r="P171" s="20"/>
      <c r="Q171" s="22"/>
      <c r="R171" s="21"/>
    </row>
    <row r="172" spans="2:18" x14ac:dyDescent="0.2">
      <c r="B172" s="2">
        <v>20</v>
      </c>
      <c r="C172" s="3">
        <v>-0.19500000000000001</v>
      </c>
      <c r="D172" s="3"/>
      <c r="E172" s="61">
        <f t="shared" si="70"/>
        <v>-0.308</v>
      </c>
      <c r="F172" s="63">
        <f t="shared" si="71"/>
        <v>1</v>
      </c>
      <c r="G172" s="61">
        <f t="shared" si="72"/>
        <v>-0.308</v>
      </c>
      <c r="H172" s="1"/>
      <c r="I172" s="58">
        <f>I171+2.5</f>
        <v>15.99</v>
      </c>
      <c r="J172" s="59">
        <f>J171</f>
        <v>-2</v>
      </c>
      <c r="K172" s="61">
        <f t="shared" si="73"/>
        <v>-2</v>
      </c>
      <c r="L172" s="63">
        <f t="shared" si="74"/>
        <v>2.5</v>
      </c>
      <c r="M172" s="61">
        <f t="shared" si="75"/>
        <v>-5</v>
      </c>
      <c r="N172" s="23"/>
      <c r="O172" s="23"/>
      <c r="P172" s="23"/>
      <c r="Q172" s="22"/>
      <c r="R172" s="21"/>
    </row>
    <row r="173" spans="2:18" x14ac:dyDescent="0.2">
      <c r="B173" s="2">
        <v>21</v>
      </c>
      <c r="C173" s="3">
        <v>0.16900000000000001</v>
      </c>
      <c r="D173" s="3"/>
      <c r="E173" s="61">
        <f t="shared" si="70"/>
        <v>-1.2999999999999998E-2</v>
      </c>
      <c r="F173" s="63">
        <f t="shared" si="71"/>
        <v>1</v>
      </c>
      <c r="G173" s="61">
        <f t="shared" si="72"/>
        <v>-1.2999999999999998E-2</v>
      </c>
      <c r="H173" s="1"/>
      <c r="I173" s="56">
        <f>I172+2.5</f>
        <v>18.490000000000002</v>
      </c>
      <c r="J173" s="57">
        <f>J171</f>
        <v>-2</v>
      </c>
      <c r="K173" s="61">
        <f t="shared" si="73"/>
        <v>-2</v>
      </c>
      <c r="L173" s="63">
        <f t="shared" si="74"/>
        <v>2.5000000000000018</v>
      </c>
      <c r="M173" s="61">
        <f t="shared" si="75"/>
        <v>-5.0000000000000036</v>
      </c>
      <c r="N173" s="23"/>
      <c r="O173" s="23"/>
      <c r="P173" s="23"/>
      <c r="Q173" s="22"/>
      <c r="R173" s="21"/>
    </row>
    <row r="174" spans="2:18" x14ac:dyDescent="0.2">
      <c r="B174" s="2">
        <v>22</v>
      </c>
      <c r="C174" s="3">
        <v>0.80500000000000005</v>
      </c>
      <c r="D174" s="3" t="s">
        <v>24</v>
      </c>
      <c r="E174" s="61">
        <f t="shared" si="70"/>
        <v>0.48700000000000004</v>
      </c>
      <c r="F174" s="63">
        <f t="shared" si="71"/>
        <v>1</v>
      </c>
      <c r="G174" s="61">
        <f t="shared" si="72"/>
        <v>0.48700000000000004</v>
      </c>
      <c r="H174" s="1"/>
      <c r="I174" s="56">
        <f>I173+(J174-J173)*1.5</f>
        <v>22.69</v>
      </c>
      <c r="J174" s="60">
        <v>0.8</v>
      </c>
      <c r="K174" s="61">
        <f t="shared" si="73"/>
        <v>-0.6</v>
      </c>
      <c r="L174" s="63">
        <f t="shared" si="74"/>
        <v>4.1999999999999993</v>
      </c>
      <c r="M174" s="61">
        <f t="shared" si="75"/>
        <v>-2.5199999999999996</v>
      </c>
      <c r="N174" s="20"/>
      <c r="O174" s="20"/>
      <c r="P174" s="20"/>
      <c r="R174" s="21"/>
    </row>
    <row r="175" spans="2:18" x14ac:dyDescent="0.2">
      <c r="B175" s="2">
        <v>27</v>
      </c>
      <c r="C175" s="3">
        <v>0.8</v>
      </c>
      <c r="D175" s="3"/>
      <c r="E175" s="61">
        <f t="shared" si="70"/>
        <v>0.80249999999999999</v>
      </c>
      <c r="F175" s="63">
        <f t="shared" si="71"/>
        <v>5</v>
      </c>
      <c r="G175" s="61">
        <f t="shared" si="72"/>
        <v>4.0125000000000002</v>
      </c>
      <c r="H175" s="1"/>
      <c r="I175" s="2">
        <v>22</v>
      </c>
      <c r="J175" s="3">
        <v>0.80500000000000005</v>
      </c>
      <c r="K175" s="61">
        <f t="shared" si="73"/>
        <v>0.80249999999999999</v>
      </c>
      <c r="L175" s="63">
        <f t="shared" si="74"/>
        <v>-0.69000000000000128</v>
      </c>
      <c r="M175" s="61">
        <f t="shared" si="75"/>
        <v>-0.55372500000000102</v>
      </c>
      <c r="N175" s="20"/>
      <c r="O175" s="20"/>
      <c r="P175" s="20"/>
      <c r="R175" s="21"/>
    </row>
    <row r="176" spans="2:18" x14ac:dyDescent="0.2">
      <c r="B176" s="2">
        <v>32</v>
      </c>
      <c r="C176" s="3">
        <v>0.78700000000000003</v>
      </c>
      <c r="D176" s="41" t="s">
        <v>25</v>
      </c>
      <c r="E176" s="61">
        <f t="shared" si="70"/>
        <v>0.79350000000000009</v>
      </c>
      <c r="F176" s="63">
        <f t="shared" si="71"/>
        <v>5</v>
      </c>
      <c r="G176" s="61">
        <f t="shared" si="72"/>
        <v>3.9675000000000002</v>
      </c>
      <c r="H176" s="1"/>
      <c r="I176" s="2">
        <v>27</v>
      </c>
      <c r="J176" s="3">
        <v>0.8</v>
      </c>
      <c r="K176" s="61">
        <f t="shared" si="73"/>
        <v>0.80249999999999999</v>
      </c>
      <c r="L176" s="63">
        <f t="shared" si="74"/>
        <v>5</v>
      </c>
      <c r="M176" s="61">
        <f t="shared" si="75"/>
        <v>4.0125000000000002</v>
      </c>
      <c r="N176" s="20"/>
      <c r="O176" s="20"/>
      <c r="P176" s="20"/>
      <c r="R176" s="21"/>
    </row>
    <row r="177" spans="2:18" x14ac:dyDescent="0.2">
      <c r="B177" s="2"/>
      <c r="C177" s="3"/>
      <c r="D177" s="3"/>
      <c r="E177" s="61"/>
      <c r="F177" s="63"/>
      <c r="G177" s="61"/>
      <c r="H177" s="63"/>
      <c r="I177" s="63"/>
      <c r="J177" s="61"/>
      <c r="K177" s="61"/>
      <c r="L177" s="63"/>
      <c r="M177" s="61"/>
      <c r="N177" s="20"/>
      <c r="O177" s="20"/>
      <c r="P177" s="20"/>
      <c r="Q177" s="22"/>
      <c r="R177" s="21"/>
    </row>
    <row r="178" spans="2:18" ht="15" x14ac:dyDescent="0.2">
      <c r="B178" s="1" t="s">
        <v>7</v>
      </c>
      <c r="C178" s="1"/>
      <c r="D178" s="135">
        <v>0.95</v>
      </c>
      <c r="E178" s="135"/>
      <c r="J178" s="64"/>
      <c r="K178" s="64"/>
      <c r="L178" s="64"/>
      <c r="M178" s="64"/>
      <c r="N178" s="14"/>
      <c r="O178" s="14"/>
      <c r="P178" s="14"/>
    </row>
    <row r="179" spans="2:18" x14ac:dyDescent="0.2">
      <c r="B179" s="2">
        <v>0</v>
      </c>
      <c r="C179" s="3">
        <v>0.78</v>
      </c>
      <c r="D179" s="3" t="s">
        <v>27</v>
      </c>
      <c r="E179" s="63"/>
      <c r="F179" s="63"/>
      <c r="G179" s="63"/>
      <c r="H179" s="63"/>
      <c r="I179" s="17"/>
      <c r="J179" s="18"/>
      <c r="K179" s="61"/>
      <c r="L179" s="63"/>
      <c r="M179" s="61"/>
      <c r="N179" s="20"/>
      <c r="O179" s="20"/>
      <c r="P179" s="20"/>
      <c r="R179" s="21"/>
    </row>
    <row r="180" spans="2:18" x14ac:dyDescent="0.2">
      <c r="B180" s="2">
        <v>5</v>
      </c>
      <c r="C180" s="3">
        <v>0.77</v>
      </c>
      <c r="D180" s="3"/>
      <c r="E180" s="61">
        <f>(C179+C180)/2</f>
        <v>0.77500000000000002</v>
      </c>
      <c r="F180" s="63">
        <f>B180-B179</f>
        <v>5</v>
      </c>
      <c r="G180" s="61">
        <f>E180*F180</f>
        <v>3.875</v>
      </c>
      <c r="H180" s="63"/>
      <c r="I180" s="2"/>
      <c r="J180" s="2"/>
      <c r="K180" s="61"/>
      <c r="L180" s="63"/>
      <c r="M180" s="61"/>
      <c r="N180" s="20"/>
      <c r="O180" s="20"/>
      <c r="P180" s="20"/>
      <c r="Q180" s="22"/>
      <c r="R180" s="21"/>
    </row>
    <row r="181" spans="2:18" x14ac:dyDescent="0.2">
      <c r="B181" s="2">
        <v>10</v>
      </c>
      <c r="C181" s="3">
        <v>0.76200000000000001</v>
      </c>
      <c r="D181" s="3" t="s">
        <v>22</v>
      </c>
      <c r="E181" s="61">
        <f t="shared" ref="E181:E191" si="76">(C180+C181)/2</f>
        <v>0.76600000000000001</v>
      </c>
      <c r="F181" s="63">
        <f t="shared" ref="F181:F191" si="77">B181-B180</f>
        <v>5</v>
      </c>
      <c r="G181" s="61">
        <f t="shared" ref="G181:G191" si="78">E181*F181</f>
        <v>3.83</v>
      </c>
      <c r="H181" s="63"/>
      <c r="I181" s="2"/>
      <c r="J181" s="2"/>
      <c r="K181" s="61"/>
      <c r="L181" s="63"/>
      <c r="M181" s="61"/>
      <c r="N181" s="20"/>
      <c r="O181" s="20"/>
      <c r="P181" s="20"/>
      <c r="Q181" s="22"/>
      <c r="R181" s="21"/>
    </row>
    <row r="182" spans="2:18" x14ac:dyDescent="0.2">
      <c r="B182" s="2">
        <v>11</v>
      </c>
      <c r="C182" s="3">
        <v>0.105</v>
      </c>
      <c r="D182" s="3"/>
      <c r="E182" s="61">
        <f t="shared" si="76"/>
        <v>0.4335</v>
      </c>
      <c r="F182" s="63">
        <f t="shared" si="77"/>
        <v>1</v>
      </c>
      <c r="G182" s="61">
        <f t="shared" si="78"/>
        <v>0.4335</v>
      </c>
      <c r="H182" s="63"/>
      <c r="I182" s="2"/>
      <c r="J182" s="2"/>
      <c r="K182" s="61"/>
      <c r="L182" s="63"/>
      <c r="M182" s="61"/>
      <c r="N182" s="20"/>
      <c r="O182" s="20"/>
      <c r="P182" s="20"/>
      <c r="Q182" s="22"/>
      <c r="R182" s="21"/>
    </row>
    <row r="183" spans="2:18" x14ac:dyDescent="0.2">
      <c r="B183" s="2">
        <v>12</v>
      </c>
      <c r="C183" s="3">
        <v>-0.48899999999999999</v>
      </c>
      <c r="D183" s="3"/>
      <c r="E183" s="61">
        <f t="shared" si="76"/>
        <v>-0.192</v>
      </c>
      <c r="F183" s="63">
        <f t="shared" si="77"/>
        <v>1</v>
      </c>
      <c r="G183" s="61">
        <f t="shared" si="78"/>
        <v>-0.192</v>
      </c>
      <c r="H183" s="63"/>
      <c r="I183" s="2"/>
      <c r="J183" s="2"/>
      <c r="K183" s="61"/>
      <c r="L183" s="63"/>
      <c r="M183" s="61"/>
      <c r="N183" s="20"/>
      <c r="O183" s="20"/>
      <c r="P183" s="20"/>
      <c r="Q183" s="22"/>
      <c r="R183" s="21"/>
    </row>
    <row r="184" spans="2:18" x14ac:dyDescent="0.2">
      <c r="B184" s="2">
        <v>13</v>
      </c>
      <c r="C184" s="3">
        <v>-0.83099999999999996</v>
      </c>
      <c r="D184" s="3"/>
      <c r="E184" s="61">
        <f t="shared" si="76"/>
        <v>-0.65999999999999992</v>
      </c>
      <c r="F184" s="63">
        <f t="shared" si="77"/>
        <v>1</v>
      </c>
      <c r="G184" s="61">
        <f t="shared" si="78"/>
        <v>-0.65999999999999992</v>
      </c>
      <c r="H184" s="63"/>
      <c r="I184" s="2"/>
      <c r="J184" s="2"/>
      <c r="K184" s="61"/>
      <c r="L184" s="63"/>
      <c r="M184" s="61"/>
      <c r="N184" s="20"/>
      <c r="O184" s="20"/>
      <c r="P184" s="20"/>
      <c r="Q184" s="22"/>
      <c r="R184" s="21"/>
    </row>
    <row r="185" spans="2:18" x14ac:dyDescent="0.2">
      <c r="B185" s="2">
        <v>15</v>
      </c>
      <c r="C185" s="3">
        <v>-0.93300000000000005</v>
      </c>
      <c r="D185" s="3" t="s">
        <v>23</v>
      </c>
      <c r="E185" s="61">
        <f t="shared" si="76"/>
        <v>-0.88200000000000001</v>
      </c>
      <c r="F185" s="63">
        <f t="shared" si="77"/>
        <v>2</v>
      </c>
      <c r="G185" s="61">
        <f t="shared" si="78"/>
        <v>-1.764</v>
      </c>
      <c r="H185" s="63"/>
      <c r="I185" s="2">
        <v>0</v>
      </c>
      <c r="J185" s="3">
        <v>0.78</v>
      </c>
      <c r="K185" s="61"/>
      <c r="L185" s="63"/>
      <c r="M185" s="61"/>
      <c r="N185" s="20"/>
      <c r="O185" s="20"/>
      <c r="P185" s="20"/>
      <c r="Q185" s="22"/>
      <c r="R185" s="21"/>
    </row>
    <row r="186" spans="2:18" x14ac:dyDescent="0.2">
      <c r="B186" s="2">
        <v>17</v>
      </c>
      <c r="C186" s="3">
        <v>-0.83</v>
      </c>
      <c r="D186" s="3"/>
      <c r="E186" s="61">
        <f t="shared" si="76"/>
        <v>-0.88149999999999995</v>
      </c>
      <c r="F186" s="63">
        <f t="shared" si="77"/>
        <v>2</v>
      </c>
      <c r="G186" s="61">
        <f t="shared" si="78"/>
        <v>-1.7629999999999999</v>
      </c>
      <c r="H186" s="63"/>
      <c r="I186" s="2">
        <v>5</v>
      </c>
      <c r="J186" s="3">
        <v>0.77</v>
      </c>
      <c r="K186" s="61">
        <f t="shared" ref="K186:K193" si="79">AVERAGE(J185,J186)</f>
        <v>0.77500000000000002</v>
      </c>
      <c r="L186" s="63">
        <f t="shared" ref="L186:L193" si="80">I186-I185</f>
        <v>5</v>
      </c>
      <c r="M186" s="61">
        <f t="shared" ref="M186:M193" si="81">L186*K186</f>
        <v>3.875</v>
      </c>
      <c r="N186" s="20"/>
      <c r="O186" s="20"/>
      <c r="P186" s="20"/>
      <c r="Q186" s="22"/>
      <c r="R186" s="21"/>
    </row>
    <row r="187" spans="2:18" x14ac:dyDescent="0.2">
      <c r="B187" s="2">
        <v>18</v>
      </c>
      <c r="C187" s="3">
        <v>-0.502</v>
      </c>
      <c r="D187" s="3"/>
      <c r="E187" s="61">
        <f t="shared" si="76"/>
        <v>-0.66599999999999993</v>
      </c>
      <c r="F187" s="63">
        <f t="shared" si="77"/>
        <v>1</v>
      </c>
      <c r="G187" s="61">
        <f t="shared" si="78"/>
        <v>-0.66599999999999993</v>
      </c>
      <c r="H187" s="63"/>
      <c r="I187" s="2">
        <v>8.5</v>
      </c>
      <c r="J187" s="3">
        <v>0.76200000000000001</v>
      </c>
      <c r="K187" s="61">
        <f t="shared" si="79"/>
        <v>0.76600000000000001</v>
      </c>
      <c r="L187" s="63">
        <f t="shared" si="80"/>
        <v>3.5</v>
      </c>
      <c r="M187" s="61">
        <f t="shared" si="81"/>
        <v>2.681</v>
      </c>
      <c r="N187" s="23"/>
      <c r="O187" s="23"/>
      <c r="P187" s="23"/>
      <c r="Q187" s="22"/>
      <c r="R187" s="21"/>
    </row>
    <row r="188" spans="2:18" x14ac:dyDescent="0.2">
      <c r="B188" s="2">
        <v>19</v>
      </c>
      <c r="C188" s="3">
        <v>-1E-3</v>
      </c>
      <c r="D188" s="3"/>
      <c r="E188" s="61">
        <f t="shared" si="76"/>
        <v>-0.2515</v>
      </c>
      <c r="F188" s="63">
        <f t="shared" si="77"/>
        <v>1</v>
      </c>
      <c r="G188" s="61">
        <f t="shared" si="78"/>
        <v>-0.2515</v>
      </c>
      <c r="H188" s="63"/>
      <c r="I188" s="56">
        <f>I187+(J187-J188)*1.5</f>
        <v>12.643000000000001</v>
      </c>
      <c r="J188" s="57">
        <v>-2</v>
      </c>
      <c r="K188" s="61">
        <f t="shared" si="79"/>
        <v>-0.61899999999999999</v>
      </c>
      <c r="L188" s="63">
        <f t="shared" si="80"/>
        <v>4.1430000000000007</v>
      </c>
      <c r="M188" s="61">
        <f t="shared" si="81"/>
        <v>-2.5645170000000004</v>
      </c>
      <c r="N188" s="20"/>
      <c r="O188" s="20"/>
      <c r="P188" s="20"/>
      <c r="Q188" s="22"/>
      <c r="R188" s="21"/>
    </row>
    <row r="189" spans="2:18" x14ac:dyDescent="0.2">
      <c r="B189" s="2">
        <v>20</v>
      </c>
      <c r="C189" s="3">
        <v>0.60899999999999999</v>
      </c>
      <c r="D189" s="3" t="s">
        <v>24</v>
      </c>
      <c r="E189" s="61">
        <f t="shared" si="76"/>
        <v>0.30399999999999999</v>
      </c>
      <c r="F189" s="63">
        <f t="shared" si="77"/>
        <v>1</v>
      </c>
      <c r="G189" s="61">
        <f t="shared" si="78"/>
        <v>0.30399999999999999</v>
      </c>
      <c r="H189" s="1"/>
      <c r="I189" s="58">
        <f>I188+2.5</f>
        <v>15.143000000000001</v>
      </c>
      <c r="J189" s="59">
        <f>J188</f>
        <v>-2</v>
      </c>
      <c r="K189" s="61">
        <f t="shared" si="79"/>
        <v>-2</v>
      </c>
      <c r="L189" s="63">
        <f t="shared" si="80"/>
        <v>2.5</v>
      </c>
      <c r="M189" s="61">
        <f t="shared" si="81"/>
        <v>-5</v>
      </c>
      <c r="N189" s="23"/>
      <c r="O189" s="23"/>
      <c r="P189" s="23"/>
      <c r="Q189" s="22"/>
      <c r="R189" s="21"/>
    </row>
    <row r="190" spans="2:18" x14ac:dyDescent="0.2">
      <c r="B190" s="2">
        <v>25</v>
      </c>
      <c r="C190" s="3">
        <v>0.6</v>
      </c>
      <c r="D190" s="3"/>
      <c r="E190" s="61">
        <f t="shared" si="76"/>
        <v>0.60450000000000004</v>
      </c>
      <c r="F190" s="63">
        <f t="shared" si="77"/>
        <v>5</v>
      </c>
      <c r="G190" s="61">
        <f t="shared" si="78"/>
        <v>3.0225</v>
      </c>
      <c r="H190" s="1"/>
      <c r="I190" s="56">
        <f>I189+2.5</f>
        <v>17.643000000000001</v>
      </c>
      <c r="J190" s="57">
        <f>J188</f>
        <v>-2</v>
      </c>
      <c r="K190" s="61">
        <f t="shared" si="79"/>
        <v>-2</v>
      </c>
      <c r="L190" s="63">
        <f t="shared" si="80"/>
        <v>2.5</v>
      </c>
      <c r="M190" s="61">
        <f t="shared" si="81"/>
        <v>-5</v>
      </c>
      <c r="N190" s="23"/>
      <c r="O190" s="23"/>
      <c r="P190" s="23"/>
      <c r="Q190" s="22"/>
      <c r="R190" s="21"/>
    </row>
    <row r="191" spans="2:18" x14ac:dyDescent="0.2">
      <c r="B191" s="2">
        <v>30</v>
      </c>
      <c r="C191" s="3">
        <v>0.58599999999999997</v>
      </c>
      <c r="D191" s="41" t="s">
        <v>25</v>
      </c>
      <c r="E191" s="61">
        <f t="shared" si="76"/>
        <v>0.59299999999999997</v>
      </c>
      <c r="F191" s="63">
        <f t="shared" si="77"/>
        <v>5</v>
      </c>
      <c r="G191" s="61">
        <f t="shared" si="78"/>
        <v>2.9649999999999999</v>
      </c>
      <c r="H191" s="1"/>
      <c r="I191" s="56">
        <f>I190+(J191-J190)*1.5</f>
        <v>21.542999999999999</v>
      </c>
      <c r="J191" s="60">
        <v>0.6</v>
      </c>
      <c r="K191" s="61">
        <f t="shared" si="79"/>
        <v>-0.7</v>
      </c>
      <c r="L191" s="63">
        <f t="shared" si="80"/>
        <v>3.8999999999999986</v>
      </c>
      <c r="M191" s="61">
        <f t="shared" si="81"/>
        <v>-2.7299999999999986</v>
      </c>
      <c r="N191" s="20"/>
      <c r="O191" s="20"/>
      <c r="P191" s="20"/>
      <c r="R191" s="21"/>
    </row>
    <row r="192" spans="2:18" x14ac:dyDescent="0.2">
      <c r="B192" s="2"/>
      <c r="C192" s="3"/>
      <c r="D192" s="3"/>
      <c r="E192" s="61"/>
      <c r="F192" s="63"/>
      <c r="G192" s="61"/>
      <c r="H192" s="1"/>
      <c r="I192" s="2">
        <v>25</v>
      </c>
      <c r="J192" s="3">
        <v>0.6</v>
      </c>
      <c r="K192" s="61">
        <f t="shared" si="79"/>
        <v>0.6</v>
      </c>
      <c r="L192" s="63">
        <f t="shared" si="80"/>
        <v>3.4570000000000007</v>
      </c>
      <c r="M192" s="61">
        <f t="shared" si="81"/>
        <v>2.0742000000000003</v>
      </c>
      <c r="N192" s="20"/>
      <c r="O192" s="20"/>
      <c r="P192" s="20"/>
      <c r="R192" s="21"/>
    </row>
    <row r="193" spans="2:18" x14ac:dyDescent="0.2">
      <c r="B193" s="2"/>
      <c r="C193" s="3"/>
      <c r="D193" s="3"/>
      <c r="E193" s="61"/>
      <c r="F193" s="63"/>
      <c r="G193" s="61"/>
      <c r="H193" s="1"/>
      <c r="I193" s="2">
        <v>30</v>
      </c>
      <c r="J193" s="3">
        <v>0.58599999999999997</v>
      </c>
      <c r="K193" s="61">
        <f t="shared" si="79"/>
        <v>0.59299999999999997</v>
      </c>
      <c r="L193" s="63">
        <f t="shared" si="80"/>
        <v>5</v>
      </c>
      <c r="M193" s="61">
        <f t="shared" si="81"/>
        <v>2.9649999999999999</v>
      </c>
      <c r="N193" s="20"/>
      <c r="O193" s="20"/>
      <c r="P193" s="20"/>
      <c r="R193" s="21"/>
    </row>
    <row r="194" spans="2:18" x14ac:dyDescent="0.2">
      <c r="B194" s="17"/>
      <c r="C194" s="41"/>
      <c r="D194" s="41"/>
      <c r="E194" s="61"/>
      <c r="F194" s="63"/>
      <c r="G194" s="61"/>
      <c r="I194" s="17"/>
      <c r="J194" s="17"/>
      <c r="K194" s="61"/>
      <c r="L194" s="63"/>
      <c r="M194" s="61"/>
      <c r="N194" s="20"/>
      <c r="O194" s="20"/>
      <c r="P194" s="20"/>
      <c r="R194" s="21"/>
    </row>
    <row r="195" spans="2:18" x14ac:dyDescent="0.2">
      <c r="B195" s="17"/>
      <c r="C195" s="41"/>
      <c r="D195" s="41"/>
      <c r="E195" s="61"/>
      <c r="F195" s="63"/>
      <c r="G195" s="61"/>
      <c r="I195" s="17"/>
      <c r="J195" s="17"/>
      <c r="K195" s="61"/>
      <c r="L195" s="63"/>
      <c r="M195" s="61"/>
      <c r="O195" s="23"/>
      <c r="P195" s="23"/>
    </row>
    <row r="196" spans="2:18" x14ac:dyDescent="0.2">
      <c r="B196" s="17"/>
      <c r="C196" s="41"/>
      <c r="D196" s="41"/>
      <c r="E196" s="61"/>
      <c r="F196" s="63"/>
      <c r="G196" s="61"/>
      <c r="I196" s="17"/>
      <c r="J196" s="17"/>
      <c r="K196" s="61"/>
      <c r="L196" s="63"/>
      <c r="M196" s="61"/>
      <c r="O196" s="14"/>
      <c r="P196" s="14"/>
    </row>
    <row r="197" spans="2:18" x14ac:dyDescent="0.2">
      <c r="B197" s="17"/>
      <c r="C197" s="41"/>
      <c r="D197" s="41"/>
      <c r="E197" s="61"/>
      <c r="F197" s="63"/>
      <c r="G197" s="61"/>
      <c r="I197" s="17"/>
      <c r="J197" s="17"/>
      <c r="K197" s="61"/>
      <c r="L197" s="63"/>
      <c r="M197" s="61"/>
      <c r="O197" s="14"/>
      <c r="P197" s="14"/>
    </row>
    <row r="198" spans="2:18" x14ac:dyDescent="0.2">
      <c r="B198" s="17"/>
      <c r="C198" s="41"/>
      <c r="D198" s="41"/>
      <c r="E198" s="61"/>
      <c r="F198" s="63"/>
      <c r="G198" s="61"/>
      <c r="H198" s="61"/>
      <c r="I198" s="17"/>
      <c r="J198" s="17"/>
      <c r="K198" s="61"/>
      <c r="L198" s="63"/>
      <c r="M198" s="61"/>
      <c r="N198" s="14"/>
      <c r="O198" s="14"/>
      <c r="P198" s="14"/>
    </row>
    <row r="199" spans="2:18" x14ac:dyDescent="0.2">
      <c r="B199" s="17"/>
      <c r="C199" s="41"/>
      <c r="D199" s="41"/>
      <c r="E199" s="61"/>
      <c r="F199" s="63"/>
      <c r="G199" s="61"/>
      <c r="H199" s="61"/>
      <c r="I199" s="17"/>
      <c r="J199" s="17"/>
      <c r="K199" s="61"/>
      <c r="L199" s="63"/>
      <c r="M199" s="61"/>
      <c r="N199" s="14"/>
      <c r="O199" s="14"/>
      <c r="P199" s="14"/>
    </row>
    <row r="200" spans="2:18" x14ac:dyDescent="0.2">
      <c r="B200" s="17"/>
      <c r="C200" s="41"/>
      <c r="D200" s="41"/>
      <c r="E200" s="61"/>
      <c r="F200" s="63"/>
      <c r="G200" s="61"/>
      <c r="H200" s="61"/>
      <c r="I200" s="17"/>
      <c r="J200" s="17"/>
      <c r="K200" s="61"/>
      <c r="L200" s="63"/>
      <c r="M200" s="61"/>
      <c r="N200" s="14"/>
      <c r="O200" s="14"/>
      <c r="P200" s="14"/>
    </row>
    <row r="201" spans="2:18" ht="15" x14ac:dyDescent="0.2">
      <c r="B201" s="64"/>
      <c r="C201" s="29"/>
      <c r="D201" s="29"/>
      <c r="E201" s="64"/>
      <c r="F201" s="25">
        <f>SUM(F180:F200)</f>
        <v>30</v>
      </c>
      <c r="G201" s="25">
        <f>SUM(G180:G200)</f>
        <v>9.1334999999999997</v>
      </c>
      <c r="H201" s="61"/>
      <c r="I201" s="61"/>
      <c r="J201" s="64"/>
      <c r="K201" s="64"/>
      <c r="L201" s="28">
        <f>SUM(L183:L200)</f>
        <v>30</v>
      </c>
      <c r="M201" s="28">
        <f>SUM(M183:M200)</f>
        <v>-3.699316999999998</v>
      </c>
      <c r="N201" s="14"/>
      <c r="O201" s="14"/>
      <c r="P201" s="14"/>
    </row>
    <row r="202" spans="2:18" ht="15" x14ac:dyDescent="0.2">
      <c r="B202" s="64"/>
      <c r="C202" s="29"/>
      <c r="D202" s="29"/>
      <c r="E202" s="64"/>
      <c r="F202" s="63"/>
      <c r="G202" s="61"/>
      <c r="H202" s="141" t="s">
        <v>10</v>
      </c>
      <c r="I202" s="141"/>
      <c r="J202" s="63">
        <f>G201</f>
        <v>9.1334999999999997</v>
      </c>
      <c r="K202" s="61" t="s">
        <v>11</v>
      </c>
      <c r="L202" s="63">
        <f>M201</f>
        <v>-3.699316999999998</v>
      </c>
      <c r="M202" s="61">
        <f>J202-L202</f>
        <v>12.832816999999999</v>
      </c>
      <c r="N202" s="23"/>
      <c r="O202" s="14"/>
      <c r="P202" s="14"/>
    </row>
  </sheetData>
  <mergeCells count="25">
    <mergeCell ref="D3:E3"/>
    <mergeCell ref="B4:G4"/>
    <mergeCell ref="I4:M4"/>
    <mergeCell ref="I40:M40"/>
    <mergeCell ref="D63:E63"/>
    <mergeCell ref="H19:I19"/>
    <mergeCell ref="D20:E20"/>
    <mergeCell ref="B21:G21"/>
    <mergeCell ref="I21:M21"/>
    <mergeCell ref="H202:I202"/>
    <mergeCell ref="A1:T1"/>
    <mergeCell ref="D161:E161"/>
    <mergeCell ref="D178:E178"/>
    <mergeCell ref="D145:E145"/>
    <mergeCell ref="D128:E128"/>
    <mergeCell ref="H95:I95"/>
    <mergeCell ref="D96:E96"/>
    <mergeCell ref="H111:I111"/>
    <mergeCell ref="D112:E112"/>
    <mergeCell ref="B64:G64"/>
    <mergeCell ref="I64:M64"/>
    <mergeCell ref="D82:E82"/>
    <mergeCell ref="H38:I38"/>
    <mergeCell ref="D39:E39"/>
    <mergeCell ref="B40:G40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Long section Dhulorujir khal</vt:lpstr>
      <vt:lpstr>Offtake khal</vt:lpstr>
      <vt:lpstr>Outfall khal</vt:lpstr>
      <vt:lpstr>Dhulorujir khal</vt:lpstr>
      <vt:lpstr>Abstract of earth</vt:lpstr>
      <vt:lpstr>Dhulorujir khal (data)</vt:lpstr>
      <vt:lpstr>'Long section Dhulorujir khal'!Print_Area</vt:lpstr>
      <vt:lpstr>'Offtake khal'!Print_Area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2024-10-16T09:30:32Z</dcterms:modified>
</cp:coreProperties>
</file>