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760" tabRatio="845"/>
  </bookViews>
  <sheets>
    <sheet name="Long section Guadana khal" sheetId="18" r:id="rId1"/>
    <sheet name="Outfall khal-1" sheetId="16" r:id="rId2"/>
    <sheet name="Guadana west para khal" sheetId="14" r:id="rId3"/>
    <sheet name="Abstract of earth" sheetId="13" r:id="rId4"/>
    <sheet name="Guadana west para khal (Data)" sheetId="17" r:id="rId5"/>
  </sheets>
  <definedNames>
    <definedName name="_xlnm.Print_Area" localSheetId="0">'Long section Guadana khal'!$A$1:$AB$46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1" i="17" l="1"/>
  <c r="K161" i="17"/>
  <c r="L160" i="17"/>
  <c r="K160" i="17"/>
  <c r="L159" i="17"/>
  <c r="K159" i="17"/>
  <c r="K158" i="17"/>
  <c r="F157" i="17"/>
  <c r="E157" i="17"/>
  <c r="G157" i="17" s="1"/>
  <c r="J156" i="17"/>
  <c r="K157" i="17" s="1"/>
  <c r="F156" i="17"/>
  <c r="E156" i="17"/>
  <c r="J155" i="17"/>
  <c r="K156" i="17" s="1"/>
  <c r="F155" i="17"/>
  <c r="E155" i="17"/>
  <c r="K154" i="17"/>
  <c r="I154" i="17"/>
  <c r="I155" i="17" s="1"/>
  <c r="I156" i="17" s="1"/>
  <c r="I157" i="17" s="1"/>
  <c r="F154" i="17"/>
  <c r="E154" i="17"/>
  <c r="L153" i="17"/>
  <c r="K153" i="17"/>
  <c r="M153" i="17" s="1"/>
  <c r="F153" i="17"/>
  <c r="E153" i="17"/>
  <c r="L152" i="17"/>
  <c r="K152" i="17"/>
  <c r="F152" i="17"/>
  <c r="E152" i="17"/>
  <c r="F151" i="17"/>
  <c r="E151" i="17"/>
  <c r="G151" i="17" s="1"/>
  <c r="F150" i="17"/>
  <c r="E150" i="17"/>
  <c r="F149" i="17"/>
  <c r="E149" i="17"/>
  <c r="F148" i="17"/>
  <c r="E148" i="17"/>
  <c r="F147" i="17"/>
  <c r="E147" i="17"/>
  <c r="F146" i="17"/>
  <c r="E146" i="17"/>
  <c r="J141" i="17"/>
  <c r="K141" i="17" s="1"/>
  <c r="F141" i="17"/>
  <c r="E141" i="17"/>
  <c r="K140" i="17"/>
  <c r="I140" i="17"/>
  <c r="I141" i="17" s="1"/>
  <c r="F140" i="17"/>
  <c r="E140" i="17"/>
  <c r="L139" i="17"/>
  <c r="K139" i="17"/>
  <c r="F139" i="17"/>
  <c r="E139" i="17"/>
  <c r="L138" i="17"/>
  <c r="K138" i="17"/>
  <c r="F138" i="17"/>
  <c r="E138" i="17"/>
  <c r="F137" i="17"/>
  <c r="E137" i="17"/>
  <c r="F136" i="17"/>
  <c r="E136" i="17"/>
  <c r="F135" i="17"/>
  <c r="E135" i="17"/>
  <c r="F134" i="17"/>
  <c r="E134" i="17"/>
  <c r="F133" i="17"/>
  <c r="E133" i="17"/>
  <c r="F132" i="17"/>
  <c r="E132" i="17"/>
  <c r="F131" i="17"/>
  <c r="E131" i="17"/>
  <c r="L127" i="17"/>
  <c r="K127" i="17"/>
  <c r="L126" i="17"/>
  <c r="K126" i="17"/>
  <c r="F126" i="17"/>
  <c r="E126" i="17"/>
  <c r="K125" i="17"/>
  <c r="F125" i="17"/>
  <c r="E125" i="17"/>
  <c r="F124" i="17"/>
  <c r="E124" i="17"/>
  <c r="J123" i="17"/>
  <c r="K124" i="17" s="1"/>
  <c r="F123" i="17"/>
  <c r="E123" i="17"/>
  <c r="J122" i="17"/>
  <c r="F122" i="17"/>
  <c r="E122" i="17"/>
  <c r="K121" i="17"/>
  <c r="I121" i="17"/>
  <c r="I122" i="17" s="1"/>
  <c r="F121" i="17"/>
  <c r="E121" i="17"/>
  <c r="L120" i="17"/>
  <c r="K120" i="17"/>
  <c r="F120" i="17"/>
  <c r="E120" i="17"/>
  <c r="L119" i="17"/>
  <c r="K119" i="17"/>
  <c r="F119" i="17"/>
  <c r="E119" i="17"/>
  <c r="F118" i="17"/>
  <c r="E118" i="17"/>
  <c r="F117" i="17"/>
  <c r="E117" i="17"/>
  <c r="F116" i="17"/>
  <c r="E116" i="17"/>
  <c r="F115" i="17"/>
  <c r="E115" i="17"/>
  <c r="F114" i="17"/>
  <c r="E114" i="17"/>
  <c r="F113" i="17"/>
  <c r="E113" i="17"/>
  <c r="L108" i="17"/>
  <c r="K108" i="17"/>
  <c r="F108" i="17"/>
  <c r="E108" i="17"/>
  <c r="L107" i="17"/>
  <c r="K107" i="17"/>
  <c r="F107" i="17"/>
  <c r="E107" i="17"/>
  <c r="L106" i="17"/>
  <c r="K106" i="17"/>
  <c r="F106" i="17"/>
  <c r="E106" i="17"/>
  <c r="L105" i="17"/>
  <c r="K105" i="17"/>
  <c r="F105" i="17"/>
  <c r="E105" i="17"/>
  <c r="K104" i="17"/>
  <c r="F104" i="17"/>
  <c r="E104" i="17"/>
  <c r="F103" i="17"/>
  <c r="E103" i="17"/>
  <c r="J102" i="17"/>
  <c r="K103" i="17" s="1"/>
  <c r="F102" i="17"/>
  <c r="E102" i="17"/>
  <c r="J101" i="17"/>
  <c r="F101" i="17"/>
  <c r="E101" i="17"/>
  <c r="K100" i="17"/>
  <c r="I100" i="17"/>
  <c r="I101" i="17" s="1"/>
  <c r="F100" i="17"/>
  <c r="E100" i="17"/>
  <c r="L99" i="17"/>
  <c r="K99" i="17"/>
  <c r="F99" i="17"/>
  <c r="E99" i="17"/>
  <c r="L98" i="17"/>
  <c r="K98" i="17"/>
  <c r="F98" i="17"/>
  <c r="E98" i="17"/>
  <c r="L97" i="17"/>
  <c r="K97" i="17"/>
  <c r="F97" i="17"/>
  <c r="E97" i="17"/>
  <c r="L96" i="17"/>
  <c r="K96" i="17"/>
  <c r="F96" i="17"/>
  <c r="E96" i="17"/>
  <c r="L95" i="17"/>
  <c r="K95" i="17"/>
  <c r="F95" i="17"/>
  <c r="E95" i="17"/>
  <c r="L91" i="17"/>
  <c r="K91" i="17"/>
  <c r="F91" i="17"/>
  <c r="E91" i="17"/>
  <c r="K90" i="17"/>
  <c r="F90" i="17"/>
  <c r="E90" i="17"/>
  <c r="F89" i="17"/>
  <c r="E89" i="17"/>
  <c r="J88" i="17"/>
  <c r="K89" i="17" s="1"/>
  <c r="F88" i="17"/>
  <c r="E88" i="17"/>
  <c r="J87" i="17"/>
  <c r="F87" i="17"/>
  <c r="E87" i="17"/>
  <c r="K86" i="17"/>
  <c r="I86" i="17"/>
  <c r="L86" i="17" s="1"/>
  <c r="F86" i="17"/>
  <c r="E86" i="17"/>
  <c r="L85" i="17"/>
  <c r="K85" i="17"/>
  <c r="F85" i="17"/>
  <c r="E85" i="17"/>
  <c r="L84" i="17"/>
  <c r="K84" i="17"/>
  <c r="F84" i="17"/>
  <c r="E84" i="17"/>
  <c r="F83" i="17"/>
  <c r="E83" i="17"/>
  <c r="F82" i="17"/>
  <c r="E82" i="17"/>
  <c r="F81" i="17"/>
  <c r="E81" i="17"/>
  <c r="F80" i="17"/>
  <c r="E80" i="17"/>
  <c r="F76" i="17"/>
  <c r="E76" i="17"/>
  <c r="L75" i="17"/>
  <c r="K75" i="17"/>
  <c r="F75" i="17"/>
  <c r="E75" i="17"/>
  <c r="L74" i="17"/>
  <c r="K74" i="17"/>
  <c r="F74" i="17"/>
  <c r="E74" i="17"/>
  <c r="L73" i="17"/>
  <c r="K73" i="17"/>
  <c r="F73" i="17"/>
  <c r="E73" i="17"/>
  <c r="K72" i="17"/>
  <c r="F72" i="17"/>
  <c r="E72" i="17"/>
  <c r="F71" i="17"/>
  <c r="E71" i="17"/>
  <c r="J70" i="17"/>
  <c r="K71" i="17" s="1"/>
  <c r="F70" i="17"/>
  <c r="E70" i="17"/>
  <c r="J69" i="17"/>
  <c r="F69" i="17"/>
  <c r="E69" i="17"/>
  <c r="K68" i="17"/>
  <c r="I68" i="17"/>
  <c r="F68" i="17"/>
  <c r="E68" i="17"/>
  <c r="L67" i="17"/>
  <c r="K67" i="17"/>
  <c r="F67" i="17"/>
  <c r="E67" i="17"/>
  <c r="L66" i="17"/>
  <c r="K66" i="17"/>
  <c r="F66" i="17"/>
  <c r="E66" i="17"/>
  <c r="L65" i="17"/>
  <c r="K65" i="17"/>
  <c r="F65" i="17"/>
  <c r="E65" i="17"/>
  <c r="K62" i="17"/>
  <c r="F61" i="17"/>
  <c r="E61" i="17"/>
  <c r="J60" i="17"/>
  <c r="K61" i="17" s="1"/>
  <c r="F60" i="17"/>
  <c r="E60" i="17"/>
  <c r="J59" i="17"/>
  <c r="F59" i="17"/>
  <c r="E59" i="17"/>
  <c r="K58" i="17"/>
  <c r="I58" i="17"/>
  <c r="L58" i="17" s="1"/>
  <c r="F58" i="17"/>
  <c r="E58" i="17"/>
  <c r="L57" i="17"/>
  <c r="K57" i="17"/>
  <c r="F57" i="17"/>
  <c r="E57" i="17"/>
  <c r="L56" i="17"/>
  <c r="K56" i="17"/>
  <c r="F56" i="17"/>
  <c r="E56" i="17"/>
  <c r="L55" i="17"/>
  <c r="K55" i="17"/>
  <c r="F55" i="17"/>
  <c r="E55" i="17"/>
  <c r="L54" i="17"/>
  <c r="K54" i="17"/>
  <c r="F54" i="17"/>
  <c r="E54" i="17"/>
  <c r="L53" i="17"/>
  <c r="K53" i="17"/>
  <c r="F53" i="17"/>
  <c r="E53" i="17"/>
  <c r="F52" i="17"/>
  <c r="E52" i="17"/>
  <c r="F51" i="17"/>
  <c r="E51" i="17"/>
  <c r="F50" i="17"/>
  <c r="E50" i="17"/>
  <c r="F49" i="17"/>
  <c r="E49" i="17"/>
  <c r="F48" i="17"/>
  <c r="E48" i="17"/>
  <c r="F47" i="17"/>
  <c r="E47" i="17"/>
  <c r="J43" i="17"/>
  <c r="K44" i="17" s="1"/>
  <c r="F43" i="17"/>
  <c r="E43" i="17"/>
  <c r="J42" i="17"/>
  <c r="F42" i="17"/>
  <c r="E42" i="17"/>
  <c r="K41" i="17"/>
  <c r="I41" i="17"/>
  <c r="I42" i="17" s="1"/>
  <c r="F41" i="17"/>
  <c r="E41" i="17"/>
  <c r="L40" i="17"/>
  <c r="K40" i="17"/>
  <c r="F40" i="17"/>
  <c r="E40" i="17"/>
  <c r="F39" i="17"/>
  <c r="E39" i="17"/>
  <c r="F38" i="17"/>
  <c r="E38" i="17"/>
  <c r="F37" i="17"/>
  <c r="E37" i="17"/>
  <c r="F36" i="17"/>
  <c r="E36" i="17"/>
  <c r="F35" i="17"/>
  <c r="E35" i="17"/>
  <c r="F34" i="17"/>
  <c r="E34" i="17"/>
  <c r="F30" i="17"/>
  <c r="E30" i="17"/>
  <c r="F29" i="17"/>
  <c r="E29" i="17"/>
  <c r="L28" i="17"/>
  <c r="K28" i="17"/>
  <c r="F28" i="17"/>
  <c r="E28" i="17"/>
  <c r="K27" i="17"/>
  <c r="F27" i="17"/>
  <c r="E27" i="17"/>
  <c r="F26" i="17"/>
  <c r="E26" i="17"/>
  <c r="J25" i="17"/>
  <c r="K26" i="17" s="1"/>
  <c r="F25" i="17"/>
  <c r="E25" i="17"/>
  <c r="J24" i="17"/>
  <c r="F24" i="17"/>
  <c r="E24" i="17"/>
  <c r="K23" i="17"/>
  <c r="I23" i="17"/>
  <c r="L23" i="17" s="1"/>
  <c r="F23" i="17"/>
  <c r="E23" i="17"/>
  <c r="L22" i="17"/>
  <c r="K22" i="17"/>
  <c r="F22" i="17"/>
  <c r="E22" i="17"/>
  <c r="L21" i="17"/>
  <c r="K21" i="17"/>
  <c r="F21" i="17"/>
  <c r="E21" i="17"/>
  <c r="L20" i="17"/>
  <c r="K20" i="17"/>
  <c r="F20" i="17"/>
  <c r="E20" i="17"/>
  <c r="L19" i="17"/>
  <c r="K19" i="17"/>
  <c r="F19" i="17"/>
  <c r="E19" i="17"/>
  <c r="F18" i="17"/>
  <c r="E18" i="17"/>
  <c r="L14" i="17"/>
  <c r="K14" i="17"/>
  <c r="F14" i="17"/>
  <c r="E14" i="17"/>
  <c r="L13" i="17"/>
  <c r="K13" i="17"/>
  <c r="F13" i="17"/>
  <c r="E13" i="17"/>
  <c r="L12" i="17"/>
  <c r="K12" i="17"/>
  <c r="F12" i="17"/>
  <c r="E12" i="17"/>
  <c r="K11" i="17"/>
  <c r="F11" i="17"/>
  <c r="E11" i="17"/>
  <c r="F10" i="17"/>
  <c r="E10" i="17"/>
  <c r="J9" i="17"/>
  <c r="K10" i="17" s="1"/>
  <c r="F9" i="17"/>
  <c r="E9" i="17"/>
  <c r="J8" i="17"/>
  <c r="F8" i="17"/>
  <c r="E8" i="17"/>
  <c r="K7" i="17"/>
  <c r="I7" i="17"/>
  <c r="L7" i="17" s="1"/>
  <c r="F7" i="17"/>
  <c r="E7" i="17"/>
  <c r="L6" i="17"/>
  <c r="K6" i="17"/>
  <c r="F6" i="17"/>
  <c r="E6" i="17"/>
  <c r="L5" i="17"/>
  <c r="K5" i="17"/>
  <c r="F5" i="17"/>
  <c r="E5" i="17"/>
  <c r="F4" i="17"/>
  <c r="E4" i="17"/>
  <c r="K25" i="17" l="1"/>
  <c r="G71" i="17"/>
  <c r="G126" i="17"/>
  <c r="M127" i="17"/>
  <c r="G134" i="17"/>
  <c r="G136" i="17"/>
  <c r="G138" i="17"/>
  <c r="G139" i="17"/>
  <c r="G140" i="17"/>
  <c r="G5" i="17"/>
  <c r="G6" i="17"/>
  <c r="G7" i="17"/>
  <c r="G8" i="17"/>
  <c r="G11" i="17"/>
  <c r="M19" i="17"/>
  <c r="M20" i="17"/>
  <c r="M21" i="17"/>
  <c r="M22" i="17"/>
  <c r="K24" i="17"/>
  <c r="G26" i="17"/>
  <c r="G39" i="17"/>
  <c r="G66" i="17"/>
  <c r="G76" i="17"/>
  <c r="G83" i="17"/>
  <c r="G96" i="17"/>
  <c r="G97" i="17"/>
  <c r="G98" i="17"/>
  <c r="G99" i="17"/>
  <c r="G42" i="17"/>
  <c r="K102" i="17"/>
  <c r="G100" i="17"/>
  <c r="M40" i="17"/>
  <c r="K43" i="17"/>
  <c r="G47" i="17"/>
  <c r="G53" i="17"/>
  <c r="G54" i="17"/>
  <c r="G55" i="17"/>
  <c r="G56" i="17"/>
  <c r="G57" i="17"/>
  <c r="G58" i="17"/>
  <c r="M65" i="17"/>
  <c r="M86" i="17"/>
  <c r="K88" i="17"/>
  <c r="G89" i="17"/>
  <c r="G105" i="17"/>
  <c r="G106" i="17"/>
  <c r="G107" i="17"/>
  <c r="G108" i="17"/>
  <c r="G113" i="17"/>
  <c r="G115" i="17"/>
  <c r="G117" i="17"/>
  <c r="G119" i="17"/>
  <c r="G120" i="17"/>
  <c r="G156" i="17"/>
  <c r="G19" i="17"/>
  <c r="G20" i="17"/>
  <c r="G21" i="17"/>
  <c r="G22" i="17"/>
  <c r="G25" i="17"/>
  <c r="G28" i="17"/>
  <c r="G34" i="17"/>
  <c r="G38" i="17"/>
  <c r="G48" i="17"/>
  <c r="G52" i="17"/>
  <c r="M58" i="17"/>
  <c r="K60" i="17"/>
  <c r="G65" i="17"/>
  <c r="G80" i="17"/>
  <c r="G82" i="17"/>
  <c r="G84" i="17"/>
  <c r="G86" i="17"/>
  <c r="G87" i="17"/>
  <c r="G91" i="17"/>
  <c r="K123" i="17"/>
  <c r="M126" i="17"/>
  <c r="G135" i="17"/>
  <c r="M138" i="17"/>
  <c r="M139" i="17"/>
  <c r="G150" i="17"/>
  <c r="G153" i="17"/>
  <c r="M159" i="17"/>
  <c r="K9" i="17"/>
  <c r="M12" i="17"/>
  <c r="G23" i="17"/>
  <c r="G36" i="17"/>
  <c r="G40" i="17"/>
  <c r="G41" i="17"/>
  <c r="G43" i="17"/>
  <c r="M74" i="17"/>
  <c r="M75" i="17"/>
  <c r="G125" i="17"/>
  <c r="G149" i="17"/>
  <c r="M152" i="17"/>
  <c r="G12" i="17"/>
  <c r="G13" i="17"/>
  <c r="M23" i="17"/>
  <c r="M28" i="17"/>
  <c r="G30" i="17"/>
  <c r="G35" i="17"/>
  <c r="G37" i="17"/>
  <c r="G51" i="17"/>
  <c r="M67" i="17"/>
  <c r="G70" i="17"/>
  <c r="G73" i="17"/>
  <c r="G104" i="17"/>
  <c r="G155" i="17"/>
  <c r="M160" i="17"/>
  <c r="M54" i="17"/>
  <c r="M55" i="17"/>
  <c r="M57" i="17"/>
  <c r="G72" i="17"/>
  <c r="K87" i="17"/>
  <c r="M96" i="17"/>
  <c r="M97" i="17"/>
  <c r="M98" i="17"/>
  <c r="M99" i="17"/>
  <c r="K101" i="17"/>
  <c r="M105" i="17"/>
  <c r="M106" i="17"/>
  <c r="G114" i="17"/>
  <c r="M161" i="17"/>
  <c r="L101" i="17"/>
  <c r="I102" i="17"/>
  <c r="L102" i="17" s="1"/>
  <c r="M7" i="17"/>
  <c r="I8" i="17"/>
  <c r="I9" i="17" s="1"/>
  <c r="L9" i="17" s="1"/>
  <c r="G59" i="17"/>
  <c r="G60" i="17"/>
  <c r="G61" i="17"/>
  <c r="G81" i="17"/>
  <c r="G90" i="17"/>
  <c r="G95" i="17"/>
  <c r="G102" i="17"/>
  <c r="G121" i="17"/>
  <c r="G132" i="17"/>
  <c r="L155" i="17"/>
  <c r="M6" i="17"/>
  <c r="M13" i="17"/>
  <c r="M14" i="17"/>
  <c r="I24" i="17"/>
  <c r="I25" i="17" s="1"/>
  <c r="I26" i="17" s="1"/>
  <c r="L41" i="17"/>
  <c r="M41" i="17" s="1"/>
  <c r="K42" i="17"/>
  <c r="M56" i="17"/>
  <c r="K8" i="17"/>
  <c r="G14" i="17"/>
  <c r="G27" i="17"/>
  <c r="G29" i="17"/>
  <c r="G50" i="17"/>
  <c r="I59" i="17"/>
  <c r="M84" i="17"/>
  <c r="M85" i="17"/>
  <c r="G101" i="17"/>
  <c r="G103" i="17"/>
  <c r="G118" i="17"/>
  <c r="G141" i="17"/>
  <c r="F167" i="17"/>
  <c r="G152" i="17"/>
  <c r="G4" i="17"/>
  <c r="G9" i="17"/>
  <c r="G10" i="17"/>
  <c r="G24" i="17"/>
  <c r="G49" i="17"/>
  <c r="G67" i="17"/>
  <c r="G68" i="17"/>
  <c r="G69" i="17"/>
  <c r="G74" i="17"/>
  <c r="G75" i="17"/>
  <c r="G85" i="17"/>
  <c r="I87" i="17"/>
  <c r="L87" i="17" s="1"/>
  <c r="G88" i="17"/>
  <c r="M91" i="17"/>
  <c r="L100" i="17"/>
  <c r="M100" i="17" s="1"/>
  <c r="M107" i="17"/>
  <c r="M108" i="17"/>
  <c r="M120" i="17"/>
  <c r="K122" i="17"/>
  <c r="G137" i="17"/>
  <c r="L140" i="17"/>
  <c r="M140" i="17" s="1"/>
  <c r="G147" i="17"/>
  <c r="L154" i="17"/>
  <c r="M154" i="17" s="1"/>
  <c r="M5" i="17"/>
  <c r="G18" i="17"/>
  <c r="M73" i="17"/>
  <c r="M119" i="17"/>
  <c r="I123" i="17"/>
  <c r="L122" i="17"/>
  <c r="G154" i="17"/>
  <c r="I43" i="17"/>
  <c r="L42" i="17"/>
  <c r="M66" i="17"/>
  <c r="I69" i="17"/>
  <c r="L68" i="17"/>
  <c r="M68" i="17" s="1"/>
  <c r="K70" i="17"/>
  <c r="K69" i="17"/>
  <c r="M95" i="17"/>
  <c r="G116" i="17"/>
  <c r="G122" i="17"/>
  <c r="G123" i="17"/>
  <c r="G124" i="17"/>
  <c r="G133" i="17"/>
  <c r="G148" i="17"/>
  <c r="L157" i="17"/>
  <c r="M157" i="17" s="1"/>
  <c r="L158" i="17"/>
  <c r="M158" i="17" s="1"/>
  <c r="L156" i="17"/>
  <c r="M156" i="17" s="1"/>
  <c r="M53" i="17"/>
  <c r="L141" i="17"/>
  <c r="M141" i="17" s="1"/>
  <c r="L121" i="17"/>
  <c r="M121" i="17" s="1"/>
  <c r="K59" i="17"/>
  <c r="G131" i="17"/>
  <c r="G146" i="17"/>
  <c r="K155" i="17"/>
  <c r="C14" i="13"/>
  <c r="K283" i="14"/>
  <c r="I283" i="14"/>
  <c r="L283" i="14" s="1"/>
  <c r="J270" i="14"/>
  <c r="J269" i="14"/>
  <c r="I268" i="14"/>
  <c r="I269" i="14" s="1"/>
  <c r="I270" i="14" s="1"/>
  <c r="I271" i="14" s="1"/>
  <c r="K247" i="14"/>
  <c r="L247" i="14"/>
  <c r="M247" i="14" s="1"/>
  <c r="J245" i="14"/>
  <c r="J244" i="14"/>
  <c r="I243" i="14"/>
  <c r="I244" i="14" s="1"/>
  <c r="I245" i="14" s="1"/>
  <c r="I246" i="14" s="1"/>
  <c r="J216" i="14"/>
  <c r="J215" i="14"/>
  <c r="I214" i="14"/>
  <c r="I215" i="14" s="1"/>
  <c r="I216" i="14" s="1"/>
  <c r="I217" i="14" s="1"/>
  <c r="J187" i="14"/>
  <c r="J186" i="14"/>
  <c r="I185" i="14"/>
  <c r="I186" i="14" s="1"/>
  <c r="I187" i="14" s="1"/>
  <c r="I188" i="14" s="1"/>
  <c r="J162" i="14"/>
  <c r="J161" i="14"/>
  <c r="I160" i="14"/>
  <c r="I161" i="14" s="1"/>
  <c r="I162" i="14" s="1"/>
  <c r="I163" i="14" s="1"/>
  <c r="J133" i="14"/>
  <c r="J132" i="14"/>
  <c r="I131" i="14"/>
  <c r="I132" i="14" s="1"/>
  <c r="I133" i="14" s="1"/>
  <c r="I134" i="14" s="1"/>
  <c r="K110" i="14"/>
  <c r="L110" i="14"/>
  <c r="M110" i="14" s="1"/>
  <c r="K111" i="14"/>
  <c r="L111" i="14"/>
  <c r="M111" i="14"/>
  <c r="K112" i="14"/>
  <c r="L112" i="14"/>
  <c r="M112" i="14"/>
  <c r="K113" i="14"/>
  <c r="M113" i="14" s="1"/>
  <c r="L113" i="14"/>
  <c r="K114" i="14"/>
  <c r="L114" i="14"/>
  <c r="M114" i="14" s="1"/>
  <c r="J108" i="14"/>
  <c r="J107" i="14"/>
  <c r="I107" i="14"/>
  <c r="I108" i="14" s="1"/>
  <c r="I109" i="14" s="1"/>
  <c r="I106" i="14"/>
  <c r="J77" i="14"/>
  <c r="J76" i="14"/>
  <c r="I75" i="14"/>
  <c r="I76" i="14" s="1"/>
  <c r="I77" i="14" s="1"/>
  <c r="I78" i="14" s="1"/>
  <c r="J44" i="14"/>
  <c r="J43" i="14"/>
  <c r="I42" i="14"/>
  <c r="I43" i="14" s="1"/>
  <c r="I44" i="14" s="1"/>
  <c r="I45" i="14" s="1"/>
  <c r="J11" i="14"/>
  <c r="J10" i="14"/>
  <c r="I9" i="14"/>
  <c r="I10" i="14" s="1"/>
  <c r="I11" i="14" s="1"/>
  <c r="I12" i="14" s="1"/>
  <c r="O28" i="14"/>
  <c r="O27" i="14"/>
  <c r="M11" i="13"/>
  <c r="M87" i="17" l="1"/>
  <c r="M9" i="17"/>
  <c r="M102" i="17"/>
  <c r="M122" i="17"/>
  <c r="I10" i="17"/>
  <c r="L10" i="17" s="1"/>
  <c r="M10" i="17" s="1"/>
  <c r="J109" i="17"/>
  <c r="L8" i="17"/>
  <c r="M8" i="17" s="1"/>
  <c r="L25" i="17"/>
  <c r="M25" i="17" s="1"/>
  <c r="M101" i="17"/>
  <c r="J142" i="17"/>
  <c r="M155" i="17"/>
  <c r="M165" i="17" s="1"/>
  <c r="K169" i="17" s="1"/>
  <c r="L24" i="17"/>
  <c r="M24" i="17" s="1"/>
  <c r="I103" i="17"/>
  <c r="L104" i="17" s="1"/>
  <c r="M104" i="17" s="1"/>
  <c r="G167" i="17"/>
  <c r="I169" i="17" s="1"/>
  <c r="I88" i="17"/>
  <c r="L88" i="17" s="1"/>
  <c r="M42" i="17"/>
  <c r="J77" i="17"/>
  <c r="L59" i="17"/>
  <c r="M59" i="17" s="1"/>
  <c r="I60" i="17"/>
  <c r="L165" i="17"/>
  <c r="I124" i="17"/>
  <c r="L123" i="17"/>
  <c r="M123" i="17" s="1"/>
  <c r="L26" i="17"/>
  <c r="M26" i="17" s="1"/>
  <c r="L27" i="17"/>
  <c r="M27" i="17" s="1"/>
  <c r="I44" i="17"/>
  <c r="L43" i="17"/>
  <c r="M43" i="17" s="1"/>
  <c r="I70" i="17"/>
  <c r="L69" i="17"/>
  <c r="M69" i="17" s="1"/>
  <c r="P28" i="14"/>
  <c r="P27" i="14"/>
  <c r="O26" i="14"/>
  <c r="O29" i="14" s="1"/>
  <c r="L103" i="17" l="1"/>
  <c r="M103" i="17" s="1"/>
  <c r="L109" i="17" s="1"/>
  <c r="M109" i="17" s="1"/>
  <c r="L11" i="17"/>
  <c r="M11" i="17" s="1"/>
  <c r="L169" i="17"/>
  <c r="I89" i="17"/>
  <c r="L89" i="17" s="1"/>
  <c r="M89" i="17" s="1"/>
  <c r="L60" i="17"/>
  <c r="M60" i="17" s="1"/>
  <c r="I61" i="17"/>
  <c r="M88" i="17"/>
  <c r="I71" i="17"/>
  <c r="L70" i="17"/>
  <c r="M70" i="17" s="1"/>
  <c r="L44" i="17"/>
  <c r="L125" i="17"/>
  <c r="M125" i="17" s="1"/>
  <c r="L124" i="17"/>
  <c r="K55" i="16"/>
  <c r="J55" i="16"/>
  <c r="J54" i="16"/>
  <c r="E53" i="16"/>
  <c r="D53" i="16"/>
  <c r="I52" i="16"/>
  <c r="J53" i="16" s="1"/>
  <c r="H52" i="16"/>
  <c r="H53" i="16" s="1"/>
  <c r="E52" i="16"/>
  <c r="D52" i="16"/>
  <c r="E51" i="16"/>
  <c r="D51" i="16"/>
  <c r="I50" i="16"/>
  <c r="J51" i="16" s="1"/>
  <c r="H50" i="16"/>
  <c r="E50" i="16"/>
  <c r="D50" i="16"/>
  <c r="J49" i="16"/>
  <c r="E49" i="16"/>
  <c r="D49" i="16"/>
  <c r="K48" i="16"/>
  <c r="J48" i="16"/>
  <c r="E48" i="16"/>
  <c r="D48" i="16"/>
  <c r="E47" i="16"/>
  <c r="D47" i="16"/>
  <c r="E46" i="16"/>
  <c r="D46" i="16"/>
  <c r="E45" i="16"/>
  <c r="D45" i="16"/>
  <c r="E44" i="16"/>
  <c r="D44" i="16"/>
  <c r="E43" i="16"/>
  <c r="D43" i="16"/>
  <c r="E42" i="16"/>
  <c r="D42" i="16"/>
  <c r="K37" i="16"/>
  <c r="J37" i="16"/>
  <c r="E37" i="16"/>
  <c r="D37" i="16"/>
  <c r="K36" i="16"/>
  <c r="J36" i="16"/>
  <c r="E36" i="16"/>
  <c r="D36" i="16"/>
  <c r="J35" i="16"/>
  <c r="E35" i="16"/>
  <c r="D35" i="16"/>
  <c r="E34" i="16"/>
  <c r="D34" i="16"/>
  <c r="I33" i="16"/>
  <c r="J34" i="16" s="1"/>
  <c r="H33" i="16"/>
  <c r="K33" i="16" s="1"/>
  <c r="E33" i="16"/>
  <c r="D33" i="16"/>
  <c r="E32" i="16"/>
  <c r="D32" i="16"/>
  <c r="I31" i="16"/>
  <c r="J31" i="16" s="1"/>
  <c r="H31" i="16"/>
  <c r="K32" i="16" s="1"/>
  <c r="E31" i="16"/>
  <c r="D31" i="16"/>
  <c r="J30" i="16"/>
  <c r="E30" i="16"/>
  <c r="D30" i="16"/>
  <c r="K29" i="16"/>
  <c r="J29" i="16"/>
  <c r="E29" i="16"/>
  <c r="D29" i="16"/>
  <c r="K28" i="16"/>
  <c r="J28" i="16"/>
  <c r="E28" i="16"/>
  <c r="D28" i="16"/>
  <c r="K27" i="16"/>
  <c r="J27" i="16"/>
  <c r="E27" i="16"/>
  <c r="D27" i="16"/>
  <c r="K26" i="16"/>
  <c r="J26" i="16"/>
  <c r="E26" i="16"/>
  <c r="D26" i="16"/>
  <c r="K25" i="16"/>
  <c r="J25" i="16"/>
  <c r="E25" i="16"/>
  <c r="D25" i="16"/>
  <c r="K24" i="16"/>
  <c r="J24" i="16"/>
  <c r="E24" i="16"/>
  <c r="D24" i="16"/>
  <c r="E23" i="16"/>
  <c r="D23" i="16"/>
  <c r="J18" i="16"/>
  <c r="E18" i="16"/>
  <c r="D18" i="16"/>
  <c r="E17" i="16"/>
  <c r="D17" i="16"/>
  <c r="I16" i="16"/>
  <c r="J16" i="16" s="1"/>
  <c r="H16" i="16"/>
  <c r="E16" i="16"/>
  <c r="D16" i="16"/>
  <c r="E15" i="16"/>
  <c r="D15" i="16"/>
  <c r="I14" i="16"/>
  <c r="J14" i="16" s="1"/>
  <c r="H14" i="16"/>
  <c r="K15" i="16" s="1"/>
  <c r="E14" i="16"/>
  <c r="D14" i="16"/>
  <c r="J13" i="16"/>
  <c r="E13" i="16"/>
  <c r="D13" i="16"/>
  <c r="K12" i="16"/>
  <c r="J12" i="16"/>
  <c r="E12" i="16"/>
  <c r="D12" i="16"/>
  <c r="K11" i="16"/>
  <c r="J11" i="16"/>
  <c r="E11" i="16"/>
  <c r="D11" i="16"/>
  <c r="K10" i="16"/>
  <c r="J10" i="16"/>
  <c r="E10" i="16"/>
  <c r="D10" i="16"/>
  <c r="K9" i="16"/>
  <c r="J9" i="16"/>
  <c r="E9" i="16"/>
  <c r="D9" i="16"/>
  <c r="K8" i="16"/>
  <c r="J8" i="16"/>
  <c r="E8" i="16"/>
  <c r="D8" i="16"/>
  <c r="K7" i="16"/>
  <c r="J7" i="16"/>
  <c r="E7" i="16"/>
  <c r="D7" i="16"/>
  <c r="E6" i="16"/>
  <c r="D6" i="16"/>
  <c r="F6" i="16" l="1"/>
  <c r="L25" i="16"/>
  <c r="L29" i="16"/>
  <c r="L90" i="17"/>
  <c r="M90" i="17" s="1"/>
  <c r="L62" i="17"/>
  <c r="M62" i="17" s="1"/>
  <c r="L61" i="17"/>
  <c r="L142" i="17"/>
  <c r="M142" i="17" s="1"/>
  <c r="M124" i="17"/>
  <c r="L72" i="17"/>
  <c r="M72" i="17" s="1"/>
  <c r="L71" i="17"/>
  <c r="M44" i="17"/>
  <c r="L48" i="16"/>
  <c r="J50" i="16"/>
  <c r="F46" i="16"/>
  <c r="L55" i="16"/>
  <c r="H17" i="16"/>
  <c r="K18" i="16" s="1"/>
  <c r="L18" i="16" s="1"/>
  <c r="F48" i="16"/>
  <c r="F47" i="16"/>
  <c r="F14" i="16"/>
  <c r="F12" i="16"/>
  <c r="F13" i="16"/>
  <c r="F51" i="16"/>
  <c r="L10" i="16"/>
  <c r="L24" i="16"/>
  <c r="L26" i="16"/>
  <c r="L28" i="16"/>
  <c r="F53" i="16"/>
  <c r="L7" i="16"/>
  <c r="F10" i="16"/>
  <c r="F50" i="16"/>
  <c r="F52" i="16"/>
  <c r="F37" i="16"/>
  <c r="K16" i="16"/>
  <c r="L16" i="16" s="1"/>
  <c r="F24" i="16"/>
  <c r="F44" i="16"/>
  <c r="F9" i="16"/>
  <c r="L12" i="16"/>
  <c r="F17" i="16"/>
  <c r="J32" i="16"/>
  <c r="L32" i="16" s="1"/>
  <c r="F7" i="16"/>
  <c r="L11" i="16"/>
  <c r="F16" i="16"/>
  <c r="F18" i="16"/>
  <c r="F25" i="16"/>
  <c r="L37" i="16"/>
  <c r="F45" i="16"/>
  <c r="H13" i="16"/>
  <c r="K13" i="16" s="1"/>
  <c r="L13" i="16" s="1"/>
  <c r="F8" i="16"/>
  <c r="L8" i="16"/>
  <c r="L27" i="16"/>
  <c r="J33" i="16"/>
  <c r="L33" i="16" s="1"/>
  <c r="L36" i="16"/>
  <c r="F42" i="16"/>
  <c r="F43" i="16"/>
  <c r="F49" i="16"/>
  <c r="L9" i="16"/>
  <c r="F11" i="16"/>
  <c r="F15" i="16"/>
  <c r="F36" i="16"/>
  <c r="F30" i="16"/>
  <c r="F27" i="16"/>
  <c r="F26" i="16"/>
  <c r="F23" i="16"/>
  <c r="F34" i="16"/>
  <c r="F33" i="16"/>
  <c r="F35" i="16"/>
  <c r="F32" i="16"/>
  <c r="F31" i="16"/>
  <c r="F29" i="16"/>
  <c r="F28" i="16"/>
  <c r="K54" i="16"/>
  <c r="L54" i="16" s="1"/>
  <c r="K53" i="16"/>
  <c r="L53" i="16" s="1"/>
  <c r="K17" i="16"/>
  <c r="J52" i="16"/>
  <c r="H49" i="16"/>
  <c r="K49" i="16" s="1"/>
  <c r="L49" i="16" s="1"/>
  <c r="K51" i="16"/>
  <c r="L51" i="16" s="1"/>
  <c r="K52" i="16"/>
  <c r="J17" i="16"/>
  <c r="H34" i="16"/>
  <c r="J15" i="16"/>
  <c r="L15" i="16" s="1"/>
  <c r="H30" i="16"/>
  <c r="K30" i="16" s="1"/>
  <c r="L30" i="16" s="1"/>
  <c r="L270" i="14"/>
  <c r="L269" i="14"/>
  <c r="L244" i="14"/>
  <c r="L243" i="14"/>
  <c r="L105" i="14"/>
  <c r="L104" i="14"/>
  <c r="H6" i="13"/>
  <c r="H7" i="13" s="1"/>
  <c r="H8" i="13" s="1"/>
  <c r="H9" i="13" s="1"/>
  <c r="H10" i="13" s="1"/>
  <c r="H11" i="13" s="1"/>
  <c r="H12" i="13" s="1"/>
  <c r="H13" i="13" s="1"/>
  <c r="H14" i="13" s="1"/>
  <c r="B14" i="13"/>
  <c r="B13" i="13"/>
  <c r="B11" i="13"/>
  <c r="B12" i="13"/>
  <c r="B10" i="13"/>
  <c r="B9" i="13"/>
  <c r="B8" i="13"/>
  <c r="B7" i="13"/>
  <c r="B6" i="13"/>
  <c r="B5" i="13"/>
  <c r="L189" i="14"/>
  <c r="K266" i="14"/>
  <c r="L266" i="14"/>
  <c r="K267" i="14"/>
  <c r="K275" i="14"/>
  <c r="L275" i="14"/>
  <c r="L274" i="14"/>
  <c r="K274" i="14"/>
  <c r="L273" i="14"/>
  <c r="K273" i="14"/>
  <c r="K272" i="14"/>
  <c r="F271" i="14"/>
  <c r="E271" i="14"/>
  <c r="K271" i="14"/>
  <c r="F270" i="14"/>
  <c r="E270" i="14"/>
  <c r="F269" i="14"/>
  <c r="E269" i="14"/>
  <c r="K268" i="14"/>
  <c r="F268" i="14"/>
  <c r="E268" i="14"/>
  <c r="F267" i="14"/>
  <c r="E267" i="14"/>
  <c r="F266" i="14"/>
  <c r="E266" i="14"/>
  <c r="F265" i="14"/>
  <c r="E265" i="14"/>
  <c r="F264" i="14"/>
  <c r="E264" i="14"/>
  <c r="F263" i="14"/>
  <c r="E263" i="14"/>
  <c r="F262" i="14"/>
  <c r="E262" i="14"/>
  <c r="F261" i="14"/>
  <c r="E261" i="14"/>
  <c r="F260" i="14"/>
  <c r="E260" i="14"/>
  <c r="K246" i="14"/>
  <c r="K244" i="14"/>
  <c r="F244" i="14"/>
  <c r="E244" i="14"/>
  <c r="F243" i="14"/>
  <c r="E243" i="14"/>
  <c r="K243" i="14"/>
  <c r="F242" i="14"/>
  <c r="E242" i="14"/>
  <c r="K241" i="14"/>
  <c r="F241" i="14"/>
  <c r="E241" i="14"/>
  <c r="F240" i="14"/>
  <c r="E240" i="14"/>
  <c r="F239" i="14"/>
  <c r="E239" i="14"/>
  <c r="F238" i="14"/>
  <c r="E238" i="14"/>
  <c r="F237" i="14"/>
  <c r="E237" i="14"/>
  <c r="F236" i="14"/>
  <c r="E236" i="14"/>
  <c r="F235" i="14"/>
  <c r="E235" i="14"/>
  <c r="F234" i="14"/>
  <c r="E234" i="14"/>
  <c r="L215" i="14"/>
  <c r="L220" i="14"/>
  <c r="K220" i="14"/>
  <c r="L219" i="14"/>
  <c r="K219" i="14"/>
  <c r="F219" i="14"/>
  <c r="E219" i="14"/>
  <c r="K218" i="14"/>
  <c r="F218" i="14"/>
  <c r="E218" i="14"/>
  <c r="F217" i="14"/>
  <c r="E217" i="14"/>
  <c r="K216" i="14"/>
  <c r="F216" i="14"/>
  <c r="E216" i="14"/>
  <c r="F215" i="14"/>
  <c r="E215" i="14"/>
  <c r="K215" i="14"/>
  <c r="F214" i="14"/>
  <c r="E214" i="14"/>
  <c r="K213" i="14"/>
  <c r="F213" i="14"/>
  <c r="E213" i="14"/>
  <c r="L212" i="14"/>
  <c r="K212" i="14"/>
  <c r="F212" i="14"/>
  <c r="E212" i="14"/>
  <c r="F211" i="14"/>
  <c r="E211" i="14"/>
  <c r="F210" i="14"/>
  <c r="E210" i="14"/>
  <c r="F209" i="14"/>
  <c r="E209" i="14"/>
  <c r="F208" i="14"/>
  <c r="E208" i="14"/>
  <c r="F207" i="14"/>
  <c r="E207" i="14"/>
  <c r="F206" i="14"/>
  <c r="E206" i="14"/>
  <c r="K180" i="14"/>
  <c r="L180" i="14"/>
  <c r="L193" i="14"/>
  <c r="K193" i="14"/>
  <c r="F193" i="14"/>
  <c r="E193" i="14"/>
  <c r="K192" i="14"/>
  <c r="F192" i="14"/>
  <c r="E192" i="14"/>
  <c r="F191" i="14"/>
  <c r="E191" i="14"/>
  <c r="K190" i="14"/>
  <c r="F190" i="14"/>
  <c r="E190" i="14"/>
  <c r="F189" i="14"/>
  <c r="E189" i="14"/>
  <c r="K188" i="14"/>
  <c r="F188" i="14"/>
  <c r="E188" i="14"/>
  <c r="K187" i="14"/>
  <c r="F187" i="14"/>
  <c r="E187" i="14"/>
  <c r="L186" i="14"/>
  <c r="K186" i="14"/>
  <c r="F186" i="14"/>
  <c r="E186" i="14"/>
  <c r="L185" i="14"/>
  <c r="K185" i="14"/>
  <c r="F185" i="14"/>
  <c r="E185" i="14"/>
  <c r="L184" i="14"/>
  <c r="K184" i="14"/>
  <c r="F184" i="14"/>
  <c r="E184" i="14"/>
  <c r="L183" i="14"/>
  <c r="K183" i="14"/>
  <c r="F183" i="14"/>
  <c r="E183" i="14"/>
  <c r="L182" i="14"/>
  <c r="K182" i="14"/>
  <c r="F182" i="14"/>
  <c r="E182" i="14"/>
  <c r="L181" i="14"/>
  <c r="K181" i="14"/>
  <c r="F181" i="14"/>
  <c r="E181" i="14"/>
  <c r="F180" i="14"/>
  <c r="E180" i="14"/>
  <c r="F165" i="14"/>
  <c r="E165" i="14"/>
  <c r="K164" i="14"/>
  <c r="F164" i="14"/>
  <c r="E164" i="14"/>
  <c r="F163" i="14"/>
  <c r="E163" i="14"/>
  <c r="K163" i="14"/>
  <c r="F162" i="14"/>
  <c r="E162" i="14"/>
  <c r="K161" i="14"/>
  <c r="F161" i="14"/>
  <c r="E161" i="14"/>
  <c r="L160" i="14"/>
  <c r="K160" i="14"/>
  <c r="F160" i="14"/>
  <c r="E160" i="14"/>
  <c r="L159" i="14"/>
  <c r="K159" i="14"/>
  <c r="F159" i="14"/>
  <c r="E159" i="14"/>
  <c r="L158" i="14"/>
  <c r="K158" i="14"/>
  <c r="F158" i="14"/>
  <c r="E158" i="14"/>
  <c r="F157" i="14"/>
  <c r="E157" i="14"/>
  <c r="F156" i="14"/>
  <c r="E156" i="14"/>
  <c r="F155" i="14"/>
  <c r="E155" i="14"/>
  <c r="F154" i="14"/>
  <c r="E154" i="14"/>
  <c r="L138" i="14"/>
  <c r="K128" i="14"/>
  <c r="L128" i="14"/>
  <c r="K129" i="14"/>
  <c r="L129" i="14"/>
  <c r="K130" i="14"/>
  <c r="L130" i="14"/>
  <c r="F139" i="14"/>
  <c r="E139" i="14"/>
  <c r="K138" i="14"/>
  <c r="F138" i="14"/>
  <c r="E138" i="14"/>
  <c r="F137" i="14"/>
  <c r="E137" i="14"/>
  <c r="K137" i="14"/>
  <c r="F136" i="14"/>
  <c r="E136" i="14"/>
  <c r="K135" i="14"/>
  <c r="F135" i="14"/>
  <c r="E135" i="14"/>
  <c r="L134" i="14"/>
  <c r="K134" i="14"/>
  <c r="F134" i="14"/>
  <c r="E134" i="14"/>
  <c r="L133" i="14"/>
  <c r="K133" i="14"/>
  <c r="F133" i="14"/>
  <c r="E133" i="14"/>
  <c r="L132" i="14"/>
  <c r="K132" i="14"/>
  <c r="F132" i="14"/>
  <c r="E132" i="14"/>
  <c r="L131" i="14"/>
  <c r="K131" i="14"/>
  <c r="F131" i="14"/>
  <c r="E131" i="14"/>
  <c r="F130" i="14"/>
  <c r="E130" i="14"/>
  <c r="F129" i="14"/>
  <c r="E129" i="14"/>
  <c r="F128" i="14"/>
  <c r="E128" i="14"/>
  <c r="L109" i="14"/>
  <c r="K109" i="14"/>
  <c r="F109" i="14"/>
  <c r="E109" i="14"/>
  <c r="L108" i="14"/>
  <c r="K108" i="14"/>
  <c r="F108" i="14"/>
  <c r="E108" i="14"/>
  <c r="K107" i="14"/>
  <c r="F107" i="14"/>
  <c r="E107" i="14"/>
  <c r="F106" i="14"/>
  <c r="E106" i="14"/>
  <c r="K105" i="14"/>
  <c r="F105" i="14"/>
  <c r="E105" i="14"/>
  <c r="F104" i="14"/>
  <c r="E104" i="14"/>
  <c r="K104" i="14"/>
  <c r="F103" i="14"/>
  <c r="E103" i="14"/>
  <c r="K102" i="14"/>
  <c r="F102" i="14"/>
  <c r="E102" i="14"/>
  <c r="L101" i="14"/>
  <c r="K101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F95" i="14"/>
  <c r="E95" i="14"/>
  <c r="K79" i="14"/>
  <c r="F77" i="14"/>
  <c r="E77" i="14"/>
  <c r="K76" i="14"/>
  <c r="F76" i="14"/>
  <c r="E76" i="14"/>
  <c r="K75" i="14"/>
  <c r="F75" i="14"/>
  <c r="E75" i="14"/>
  <c r="L74" i="14"/>
  <c r="K74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E37" i="14"/>
  <c r="F37" i="14"/>
  <c r="F49" i="14"/>
  <c r="E49" i="14"/>
  <c r="F48" i="14"/>
  <c r="E48" i="14"/>
  <c r="F47" i="14"/>
  <c r="E47" i="14"/>
  <c r="F46" i="14"/>
  <c r="E46" i="14"/>
  <c r="K45" i="14"/>
  <c r="L46" i="14"/>
  <c r="F45" i="14"/>
  <c r="E45" i="14"/>
  <c r="K44" i="14"/>
  <c r="F44" i="14"/>
  <c r="E44" i="14"/>
  <c r="L43" i="14"/>
  <c r="K43" i="14"/>
  <c r="F43" i="14"/>
  <c r="E43" i="14"/>
  <c r="L42" i="14"/>
  <c r="K42" i="14"/>
  <c r="F42" i="14"/>
  <c r="E42" i="14"/>
  <c r="L41" i="14"/>
  <c r="K41" i="14"/>
  <c r="F41" i="14"/>
  <c r="E41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7" i="14"/>
  <c r="L7" i="14"/>
  <c r="K8" i="14"/>
  <c r="L8" i="14"/>
  <c r="K9" i="14"/>
  <c r="L9" i="14"/>
  <c r="M61" i="17" l="1"/>
  <c r="M71" i="17"/>
  <c r="L77" i="17" s="1"/>
  <c r="M77" i="17" s="1"/>
  <c r="K14" i="16"/>
  <c r="L14" i="16" s="1"/>
  <c r="L17" i="16"/>
  <c r="P65" i="14"/>
  <c r="G5" i="13"/>
  <c r="L162" i="14"/>
  <c r="G6" i="13"/>
  <c r="E10" i="13"/>
  <c r="K34" i="16"/>
  <c r="L34" i="16" s="1"/>
  <c r="K35" i="16"/>
  <c r="L35" i="16" s="1"/>
  <c r="L52" i="16"/>
  <c r="K31" i="16"/>
  <c r="L31" i="16" s="1"/>
  <c r="K50" i="16"/>
  <c r="L50" i="16" s="1"/>
  <c r="G209" i="14"/>
  <c r="G192" i="14"/>
  <c r="G163" i="14"/>
  <c r="G132" i="14"/>
  <c r="G130" i="14"/>
  <c r="G37" i="14"/>
  <c r="G7" i="13"/>
  <c r="E7" i="13"/>
  <c r="E14" i="13"/>
  <c r="E13" i="13"/>
  <c r="E12" i="13"/>
  <c r="E11" i="13"/>
  <c r="E9" i="13"/>
  <c r="E8" i="13"/>
  <c r="L217" i="14"/>
  <c r="G243" i="14"/>
  <c r="G268" i="14"/>
  <c r="G269" i="14"/>
  <c r="M273" i="14"/>
  <c r="G189" i="14"/>
  <c r="L192" i="14"/>
  <c r="M192" i="14" s="1"/>
  <c r="P152" i="14"/>
  <c r="G10" i="13" s="1"/>
  <c r="G187" i="14"/>
  <c r="M180" i="14"/>
  <c r="M7" i="14"/>
  <c r="M40" i="14"/>
  <c r="G216" i="14"/>
  <c r="G237" i="14"/>
  <c r="G242" i="14"/>
  <c r="M8" i="14"/>
  <c r="G38" i="14"/>
  <c r="G95" i="14"/>
  <c r="G97" i="14"/>
  <c r="G99" i="14"/>
  <c r="G101" i="14"/>
  <c r="G234" i="14"/>
  <c r="G236" i="14"/>
  <c r="G238" i="14"/>
  <c r="G240" i="14"/>
  <c r="G100" i="14"/>
  <c r="G212" i="14"/>
  <c r="L268" i="14"/>
  <c r="M268" i="14" s="1"/>
  <c r="G45" i="14"/>
  <c r="G96" i="14"/>
  <c r="K103" i="14"/>
  <c r="G103" i="14"/>
  <c r="M105" i="14"/>
  <c r="G107" i="14"/>
  <c r="M132" i="14"/>
  <c r="G156" i="14"/>
  <c r="G160" i="14"/>
  <c r="F201" i="14"/>
  <c r="M104" i="14"/>
  <c r="M108" i="14"/>
  <c r="G138" i="14"/>
  <c r="M159" i="14"/>
  <c r="M160" i="14"/>
  <c r="G182" i="14"/>
  <c r="G184" i="14"/>
  <c r="G261" i="14"/>
  <c r="G263" i="14"/>
  <c r="G265" i="14"/>
  <c r="M274" i="14"/>
  <c r="M266" i="14"/>
  <c r="F149" i="14"/>
  <c r="K136" i="14"/>
  <c r="M130" i="14"/>
  <c r="M128" i="14"/>
  <c r="M158" i="14"/>
  <c r="G188" i="14"/>
  <c r="L187" i="14"/>
  <c r="M187" i="14" s="1"/>
  <c r="G219" i="14"/>
  <c r="M275" i="14"/>
  <c r="P92" i="14"/>
  <c r="G8" i="13" s="1"/>
  <c r="G42" i="14"/>
  <c r="F58" i="14"/>
  <c r="G44" i="14"/>
  <c r="M38" i="14"/>
  <c r="K46" i="14"/>
  <c r="M46" i="14" s="1"/>
  <c r="M101" i="14"/>
  <c r="G129" i="14"/>
  <c r="M133" i="14"/>
  <c r="M134" i="14"/>
  <c r="G137" i="14"/>
  <c r="M138" i="14"/>
  <c r="G157" i="14"/>
  <c r="G158" i="14"/>
  <c r="G161" i="14"/>
  <c r="G162" i="14"/>
  <c r="G165" i="14"/>
  <c r="G181" i="14"/>
  <c r="G190" i="14"/>
  <c r="L190" i="14"/>
  <c r="M190" i="14" s="1"/>
  <c r="M212" i="14"/>
  <c r="G214" i="14"/>
  <c r="M220" i="14"/>
  <c r="G241" i="14"/>
  <c r="G244" i="14"/>
  <c r="G262" i="14"/>
  <c r="G264" i="14"/>
  <c r="G48" i="14"/>
  <c r="G108" i="14"/>
  <c r="G109" i="14"/>
  <c r="G133" i="14"/>
  <c r="G134" i="14"/>
  <c r="G139" i="14"/>
  <c r="M129" i="14"/>
  <c r="G164" i="14"/>
  <c r="G180" i="14"/>
  <c r="M184" i="14"/>
  <c r="G191" i="14"/>
  <c r="G210" i="14"/>
  <c r="G213" i="14"/>
  <c r="G217" i="14"/>
  <c r="G235" i="14"/>
  <c r="G239" i="14"/>
  <c r="G270" i="14"/>
  <c r="L271" i="14"/>
  <c r="M271" i="14" s="1"/>
  <c r="P258" i="14"/>
  <c r="G14" i="13" s="1"/>
  <c r="F281" i="14"/>
  <c r="G266" i="14"/>
  <c r="G267" i="14"/>
  <c r="G271" i="14"/>
  <c r="G260" i="14"/>
  <c r="K269" i="14"/>
  <c r="M269" i="14" s="1"/>
  <c r="K270" i="14"/>
  <c r="M270" i="14" s="1"/>
  <c r="M243" i="14"/>
  <c r="L242" i="14"/>
  <c r="K242" i="14"/>
  <c r="F255" i="14"/>
  <c r="M244" i="14"/>
  <c r="K245" i="14"/>
  <c r="P232" i="14"/>
  <c r="G13" i="13" s="1"/>
  <c r="M219" i="14"/>
  <c r="M215" i="14"/>
  <c r="L214" i="14"/>
  <c r="P204" i="14"/>
  <c r="G12" i="13" s="1"/>
  <c r="L216" i="14"/>
  <c r="M216" i="14" s="1"/>
  <c r="G211" i="14"/>
  <c r="G206" i="14"/>
  <c r="G215" i="14"/>
  <c r="G218" i="14"/>
  <c r="F227" i="14"/>
  <c r="G207" i="14"/>
  <c r="G208" i="14"/>
  <c r="K214" i="14"/>
  <c r="K217" i="14"/>
  <c r="M193" i="14"/>
  <c r="M181" i="14"/>
  <c r="M185" i="14"/>
  <c r="M183" i="14"/>
  <c r="M186" i="14"/>
  <c r="M182" i="14"/>
  <c r="P178" i="14"/>
  <c r="G11" i="13" s="1"/>
  <c r="G183" i="14"/>
  <c r="G185" i="14"/>
  <c r="G186" i="14"/>
  <c r="G193" i="14"/>
  <c r="K191" i="14"/>
  <c r="K189" i="14"/>
  <c r="M189" i="14" s="1"/>
  <c r="L165" i="14"/>
  <c r="L163" i="14"/>
  <c r="M163" i="14" s="1"/>
  <c r="L164" i="14"/>
  <c r="M164" i="14" s="1"/>
  <c r="G159" i="14"/>
  <c r="G154" i="14"/>
  <c r="F175" i="14"/>
  <c r="G155" i="14"/>
  <c r="K162" i="14"/>
  <c r="K165" i="14"/>
  <c r="P126" i="14"/>
  <c r="G9" i="13" s="1"/>
  <c r="L135" i="14"/>
  <c r="M135" i="14" s="1"/>
  <c r="L137" i="14"/>
  <c r="M137" i="14" s="1"/>
  <c r="G128" i="14"/>
  <c r="G131" i="14"/>
  <c r="G135" i="14"/>
  <c r="G136" i="14"/>
  <c r="M131" i="14"/>
  <c r="M109" i="14"/>
  <c r="L102" i="14"/>
  <c r="M102" i="14" s="1"/>
  <c r="F122" i="14"/>
  <c r="G102" i="14"/>
  <c r="G104" i="14"/>
  <c r="G98" i="14"/>
  <c r="G105" i="14"/>
  <c r="G106" i="14"/>
  <c r="K106" i="14"/>
  <c r="M39" i="14"/>
  <c r="G49" i="14"/>
  <c r="M41" i="14"/>
  <c r="M42" i="14"/>
  <c r="G73" i="14"/>
  <c r="M9" i="14"/>
  <c r="G46" i="14"/>
  <c r="G70" i="14"/>
  <c r="G76" i="14"/>
  <c r="K77" i="14"/>
  <c r="L77" i="14"/>
  <c r="L78" i="14"/>
  <c r="M74" i="14"/>
  <c r="G75" i="14"/>
  <c r="G77" i="14"/>
  <c r="G68" i="14"/>
  <c r="G69" i="14"/>
  <c r="G71" i="14"/>
  <c r="G72" i="14"/>
  <c r="F89" i="14"/>
  <c r="G74" i="14"/>
  <c r="K78" i="14"/>
  <c r="M43" i="14"/>
  <c r="L47" i="14"/>
  <c r="G39" i="14"/>
  <c r="G40" i="14"/>
  <c r="G41" i="14"/>
  <c r="G43" i="14"/>
  <c r="G47" i="14"/>
  <c r="K47" i="14"/>
  <c r="L161" i="14" l="1"/>
  <c r="M161" i="14" s="1"/>
  <c r="M162" i="14"/>
  <c r="L191" i="14"/>
  <c r="M191" i="14" s="1"/>
  <c r="L267" i="14"/>
  <c r="M267" i="14" s="1"/>
  <c r="L272" i="14"/>
  <c r="M272" i="14" s="1"/>
  <c r="M279" i="14" s="1"/>
  <c r="M77" i="14"/>
  <c r="L218" i="14"/>
  <c r="M218" i="14" s="1"/>
  <c r="L79" i="14"/>
  <c r="M79" i="14" s="1"/>
  <c r="G122" i="14"/>
  <c r="J123" i="14" s="1"/>
  <c r="G201" i="14"/>
  <c r="J202" i="14" s="1"/>
  <c r="G227" i="14"/>
  <c r="J228" i="14" s="1"/>
  <c r="G281" i="14"/>
  <c r="L241" i="14"/>
  <c r="M241" i="14" s="1"/>
  <c r="G255" i="14"/>
  <c r="J256" i="14" s="1"/>
  <c r="L136" i="14"/>
  <c r="M136" i="14" s="1"/>
  <c r="M47" i="14"/>
  <c r="M214" i="14"/>
  <c r="M78" i="14"/>
  <c r="G175" i="14"/>
  <c r="J176" i="14" s="1"/>
  <c r="M242" i="14"/>
  <c r="L246" i="14"/>
  <c r="M246" i="14" s="1"/>
  <c r="L245" i="14"/>
  <c r="M245" i="14" s="1"/>
  <c r="L213" i="14"/>
  <c r="M213" i="14" s="1"/>
  <c r="M217" i="14"/>
  <c r="L188" i="14"/>
  <c r="M188" i="14" s="1"/>
  <c r="M165" i="14"/>
  <c r="G149" i="14"/>
  <c r="J150" i="14" s="1"/>
  <c r="L103" i="14"/>
  <c r="M103" i="14" s="1"/>
  <c r="L106" i="14"/>
  <c r="L107" i="14"/>
  <c r="M107" i="14" s="1"/>
  <c r="G58" i="14"/>
  <c r="J64" i="14" s="1"/>
  <c r="G89" i="14"/>
  <c r="J90" i="14" s="1"/>
  <c r="L76" i="14"/>
  <c r="M76" i="14" s="1"/>
  <c r="L75" i="14"/>
  <c r="L45" i="14"/>
  <c r="M45" i="14" s="1"/>
  <c r="L44" i="14"/>
  <c r="L279" i="14" l="1"/>
  <c r="M173" i="14"/>
  <c r="L176" i="14" s="1"/>
  <c r="M176" i="14" s="1"/>
  <c r="C10" i="13" s="1"/>
  <c r="L173" i="14"/>
  <c r="M147" i="14"/>
  <c r="L150" i="14" s="1"/>
  <c r="M150" i="14" s="1"/>
  <c r="C9" i="13" s="1"/>
  <c r="M253" i="14"/>
  <c r="L256" i="14" s="1"/>
  <c r="M256" i="14" s="1"/>
  <c r="C13" i="13" s="1"/>
  <c r="L199" i="14"/>
  <c r="M225" i="14"/>
  <c r="L228" i="14" s="1"/>
  <c r="M228" i="14" s="1"/>
  <c r="C12" i="13" s="1"/>
  <c r="M199" i="14"/>
  <c r="L202" i="14" s="1"/>
  <c r="M202" i="14" s="1"/>
  <c r="C11" i="13" s="1"/>
  <c r="L225" i="14"/>
  <c r="L147" i="14"/>
  <c r="L253" i="14"/>
  <c r="M106" i="14"/>
  <c r="M120" i="14" s="1"/>
  <c r="L123" i="14" s="1"/>
  <c r="M123" i="14" s="1"/>
  <c r="C8" i="13" s="1"/>
  <c r="L120" i="14"/>
  <c r="L56" i="14"/>
  <c r="M75" i="14"/>
  <c r="M87" i="14" s="1"/>
  <c r="L90" i="14" s="1"/>
  <c r="M90" i="14" s="1"/>
  <c r="C7" i="13" s="1"/>
  <c r="L87" i="14"/>
  <c r="M44" i="14"/>
  <c r="D14" i="13" l="1"/>
  <c r="F14" i="13" s="1"/>
  <c r="D11" i="13"/>
  <c r="F11" i="13" s="1"/>
  <c r="D10" i="13"/>
  <c r="F10" i="13" s="1"/>
  <c r="D9" i="13"/>
  <c r="F9" i="13" s="1"/>
  <c r="D13" i="13"/>
  <c r="F13" i="13" s="1"/>
  <c r="D12" i="13"/>
  <c r="F12" i="13" s="1"/>
  <c r="D8" i="13"/>
  <c r="F8" i="13" s="1"/>
  <c r="M56" i="14"/>
  <c r="L64" i="14" s="1"/>
  <c r="M64" i="14" s="1"/>
  <c r="C6" i="13" s="1"/>
  <c r="D7" i="13" s="1"/>
  <c r="F7" i="13" s="1"/>
  <c r="F16" i="14" l="1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F27" i="14" l="1"/>
  <c r="K15" i="14"/>
  <c r="L13" i="14"/>
  <c r="K16" i="14"/>
  <c r="M10" i="14"/>
  <c r="M11" i="14"/>
  <c r="M12" i="14"/>
  <c r="G14" i="14"/>
  <c r="G15" i="14"/>
  <c r="L15" i="14"/>
  <c r="L16" i="14"/>
  <c r="G8" i="14"/>
  <c r="G9" i="14"/>
  <c r="G6" i="14"/>
  <c r="G7" i="14"/>
  <c r="G10" i="14"/>
  <c r="G11" i="14"/>
  <c r="G12" i="14"/>
  <c r="G13" i="14"/>
  <c r="G16" i="14"/>
  <c r="K14" i="14"/>
  <c r="G27" i="14" l="1"/>
  <c r="J33" i="14" s="1"/>
  <c r="M16" i="14"/>
  <c r="M15" i="14"/>
  <c r="M13" i="14"/>
  <c r="L14" i="14"/>
  <c r="L27" i="14" l="1"/>
  <c r="M14" i="14"/>
  <c r="M27" i="14" l="1"/>
  <c r="L33" i="14" s="1"/>
  <c r="M33" i="14" s="1"/>
  <c r="C5" i="13" s="1"/>
  <c r="D6" i="13" l="1"/>
  <c r="E6" i="13"/>
  <c r="E15" i="13" s="1"/>
  <c r="F6" i="13" l="1"/>
  <c r="F15" i="13" s="1"/>
  <c r="K14" i="13" s="1"/>
</calcChain>
</file>

<file path=xl/sharedStrings.xml><?xml version="1.0" encoding="utf-8"?>
<sst xmlns="http://schemas.openxmlformats.org/spreadsheetml/2006/main" count="221" uniqueCount="61">
  <si>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</si>
  <si>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</si>
  <si>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</si>
  <si>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</si>
  <si>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</si>
  <si>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</si>
  <si>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</si>
  <si>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</si>
  <si>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</si>
  <si>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</si>
  <si>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</si>
  <si>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</si>
  <si>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</si>
  <si>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</si>
  <si>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</si>
  <si>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</si>
  <si>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</si>
  <si>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Khal</t>
  </si>
  <si>
    <t>LB</t>
  </si>
  <si>
    <t>RB</t>
  </si>
  <si>
    <t>Khal bank</t>
  </si>
  <si>
    <t>Paddy land</t>
  </si>
  <si>
    <t>Pond</t>
  </si>
  <si>
    <t>Shop</t>
  </si>
  <si>
    <t>BC road</t>
  </si>
  <si>
    <t>Pond bank</t>
  </si>
  <si>
    <t>House</t>
  </si>
  <si>
    <t>Home shead</t>
  </si>
  <si>
    <t>Open land</t>
  </si>
  <si>
    <t>Low land</t>
  </si>
  <si>
    <t>Fisheries</t>
  </si>
  <si>
    <t>Cross section of Raghunathpur-Silna khal along the Guadana west para khal</t>
  </si>
  <si>
    <t>Cross section of Raghunathpur-Silna khal 50m US from meeting point of Guadana west para khal</t>
  </si>
  <si>
    <t>Cross section of Raghunathpur-Silna khal 50m DS from meeting point of Guadana west para khal</t>
  </si>
  <si>
    <t>Cross Section for Re-excavation of Guadana west para khal in polder -2 - 0.942 km Guadana west para khal from km. 0.000 to km. 0.942 in c/w Tarail-Pachuria Sub-Project under CRISPWRM under Specialized Division. BWDB, Gopalganj during the year 2023-24.</t>
  </si>
  <si>
    <t>Design</t>
  </si>
  <si>
    <t>Slope</t>
  </si>
  <si>
    <t>Width</t>
  </si>
  <si>
    <t>Depth</t>
  </si>
  <si>
    <t>1.00 : 1.50</t>
  </si>
  <si>
    <t>Ch 0.000 Km To Ch 0.942 Km</t>
  </si>
  <si>
    <t>Cross Section for Re-excavation of Guadana west para khal  from km. 0.000 to km. 0.942 in polder -2 in c/w Tarail-Pachuria Sub-Project under CRISPWRM under Specialized Division. BWDB, Gopalganj during the year 2024-2025.</t>
  </si>
  <si>
    <t>Ch.</t>
  </si>
  <si>
    <t>Long Section of Guadana khal</t>
  </si>
  <si>
    <t>Dist/Ch(m)</t>
  </si>
  <si>
    <t>C/L R.L.</t>
  </si>
  <si>
    <t>L/BR.L.</t>
  </si>
  <si>
    <t>R/B R.L.</t>
  </si>
  <si>
    <t>Long Section for re-excavation of Guadana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</si>
  <si>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</si>
  <si>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</si>
  <si>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</si>
  <si>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</si>
  <si>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</si>
  <si>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</si>
  <si>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</si>
  <si>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</si>
  <si>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</si>
  <si>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Long Section For Re-excavation of Guadana west para khal  from km. 0.000 to km. 0.942 in polder -2 in c/w Tarail-Pachuria Sub-Project under CRISPWRM under Specialized Division. BWDB, Gopalganj during the year 2024-2025.</t>
  </si>
  <si>
    <r>
      <t xml:space="preserve">Cross Section of Out fall khal </t>
    </r>
    <r>
      <rPr>
        <b/>
        <sz val="11"/>
        <rFont val="Arial"/>
        <family val="2"/>
      </rPr>
      <t>(Raghunathpur-Silna khal)</t>
    </r>
    <r>
      <rPr>
        <sz val="11"/>
        <rFont val="Arial"/>
        <family val="2"/>
      </rPr>
      <t xml:space="preserve">  Re-excavation of Guadana west para khal  from km. 0.000 to km. 0.942 in polder -2 in c/w Tarail-Pachuria Sub-Project under CRISPWRM under Specialized Division. BWDB, Gopalganj during the year 2024-2025.</t>
    </r>
  </si>
  <si>
    <t>(Sadiur Rahman)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</si>
</sst>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6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4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0" fillId="0" borderId="0"/>
    <xf numFmtId="0" fontId="10" fillId="0" borderId="0"/>
  </cellStyleXfs>
  <cellXfs count="156">
    <xf numFmtId="0" fontId="0" fillId="0" borderId="0" xfId="0"/>
    <xf numFmtId="0" fontId="6" fillId="0" borderId="0" xfId="5" applyFont="1"/>
    <xf numFmtId="0" fontId="1" fillId="0" borderId="0" xfId="5"/>
    <xf numFmtId="0" fontId="7" fillId="0" borderId="0" xfId="5" applyFont="1" applyAlignment="1">
      <alignment horizontal="center" vertical="justify"/>
    </xf>
    <xf numFmtId="2" fontId="8" fillId="0" borderId="4" xfId="5" applyNumberFormat="1" applyFont="1" applyBorder="1" applyAlignment="1">
      <alignment horizontal="center" vertical="top" wrapText="1"/>
    </xf>
    <xf numFmtId="0" fontId="8" fillId="0" borderId="4" xfId="5" applyFont="1" applyBorder="1" applyAlignment="1">
      <alignment horizontal="center" vertical="top" wrapText="1"/>
    </xf>
    <xf numFmtId="0" fontId="8" fillId="0" borderId="4" xfId="5" applyFont="1" applyBorder="1" applyAlignment="1">
      <alignment horizontal="center"/>
    </xf>
    <xf numFmtId="2" fontId="8" fillId="0" borderId="4" xfId="5" applyNumberFormat="1" applyFont="1" applyBorder="1" applyAlignment="1">
      <alignment horizontal="center"/>
    </xf>
    <xf numFmtId="164" fontId="8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9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9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0" fontId="9" fillId="0" borderId="0" xfId="5" applyFont="1"/>
    <xf numFmtId="0" fontId="1" fillId="0" borderId="0" xfId="5" applyAlignment="1">
      <alignment horizontal="center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7" fillId="0" borderId="0" xfId="5" applyFont="1" applyAlignment="1">
      <alignment horizontal="justify" vertical="justify"/>
    </xf>
    <xf numFmtId="0" fontId="5" fillId="0" borderId="0" xfId="5" applyFont="1"/>
    <xf numFmtId="164" fontId="5" fillId="0" borderId="4" xfId="5" applyNumberFormat="1" applyFont="1" applyBorder="1" applyAlignment="1">
      <alignment horizontal="center"/>
    </xf>
    <xf numFmtId="2" fontId="5" fillId="0" borderId="4" xfId="5" applyNumberFormat="1" applyFont="1" applyBorder="1" applyAlignment="1">
      <alignment horizontal="center"/>
    </xf>
    <xf numFmtId="0" fontId="5" fillId="0" borderId="0" xfId="5" applyFont="1" applyAlignment="1">
      <alignment horizontal="center" vertical="center"/>
    </xf>
    <xf numFmtId="2" fontId="5" fillId="0" borderId="0" xfId="5" applyNumberFormat="1" applyFont="1"/>
    <xf numFmtId="0" fontId="7" fillId="0" borderId="0" xfId="5" applyFont="1" applyAlignment="1">
      <alignment horizontal="center" vertical="center"/>
    </xf>
    <xf numFmtId="2" fontId="5" fillId="0" borderId="0" xfId="5" applyNumberFormat="1" applyFont="1" applyAlignment="1">
      <alignment horizontal="center" vertical="center"/>
    </xf>
    <xf numFmtId="0" fontId="5" fillId="0" borderId="0" xfId="5" applyFont="1" applyAlignment="1">
      <alignment horizontal="center" vertical="center" wrapText="1"/>
    </xf>
    <xf numFmtId="2" fontId="12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/>
    <xf numFmtId="0" fontId="11" fillId="0" borderId="0" xfId="5" applyFont="1"/>
    <xf numFmtId="164" fontId="16" fillId="0" borderId="0" xfId="1" applyNumberFormat="1" applyFont="1" applyAlignment="1">
      <alignment horizontal="center"/>
    </xf>
    <xf numFmtId="0" fontId="16" fillId="0" borderId="0" xfId="5" applyFont="1" applyAlignment="1">
      <alignment horizontal="center"/>
    </xf>
    <xf numFmtId="0" fontId="16" fillId="0" borderId="0" xfId="5" applyFont="1"/>
    <xf numFmtId="0" fontId="17" fillId="0" borderId="0" xfId="5" applyFont="1" applyAlignment="1">
      <alignment horizontal="center"/>
    </xf>
    <xf numFmtId="2" fontId="16" fillId="0" borderId="0" xfId="1" applyNumberFormat="1" applyFont="1" applyAlignment="1">
      <alignment horizontal="center"/>
    </xf>
    <xf numFmtId="2" fontId="16" fillId="0" borderId="0" xfId="1" applyNumberFormat="1" applyFont="1" applyAlignment="1">
      <alignment horizontal="center" vertical="center"/>
    </xf>
    <xf numFmtId="2" fontId="16" fillId="0" borderId="0" xfId="5" applyNumberFormat="1" applyFont="1" applyAlignment="1">
      <alignment horizontal="center" vertical="center"/>
    </xf>
    <xf numFmtId="2" fontId="17" fillId="0" borderId="0" xfId="5" applyNumberFormat="1" applyFont="1" applyAlignment="1">
      <alignment horizontal="center"/>
    </xf>
    <xf numFmtId="2" fontId="16" fillId="0" borderId="0" xfId="5" applyNumberFormat="1" applyFont="1" applyAlignment="1">
      <alignment horizontal="center"/>
    </xf>
    <xf numFmtId="2" fontId="16" fillId="0" borderId="0" xfId="5" applyNumberFormat="1" applyFont="1"/>
    <xf numFmtId="0" fontId="17" fillId="0" borderId="0" xfId="5" applyFont="1"/>
    <xf numFmtId="0" fontId="16" fillId="0" borderId="0" xfId="1" applyFont="1"/>
    <xf numFmtId="2" fontId="18" fillId="0" borderId="0" xfId="1" applyNumberFormat="1" applyFont="1" applyAlignment="1">
      <alignment horizontal="center"/>
    </xf>
    <xf numFmtId="164" fontId="16" fillId="0" borderId="0" xfId="1" applyNumberFormat="1" applyFont="1" applyAlignment="1">
      <alignment horizontal="center" vertical="center"/>
    </xf>
    <xf numFmtId="0" fontId="16" fillId="0" borderId="0" xfId="5" applyFont="1" applyAlignment="1">
      <alignment vertical="justify"/>
    </xf>
    <xf numFmtId="0" fontId="19" fillId="0" borderId="0" xfId="5" applyFont="1" applyAlignment="1">
      <alignment horizontal="center" vertical="justify"/>
    </xf>
    <xf numFmtId="164" fontId="19" fillId="0" borderId="0" xfId="5" applyNumberFormat="1" applyFont="1" applyAlignment="1">
      <alignment horizontal="center" vertical="justify"/>
    </xf>
    <xf numFmtId="2" fontId="16" fillId="0" borderId="0" xfId="5" applyNumberFormat="1" applyFont="1" applyAlignment="1">
      <alignment vertical="justify"/>
    </xf>
    <xf numFmtId="0" fontId="19" fillId="0" borderId="0" xfId="5" applyFont="1" applyAlignment="1">
      <alignment vertical="justify"/>
    </xf>
    <xf numFmtId="2" fontId="16" fillId="0" borderId="0" xfId="1" applyNumberFormat="1" applyFont="1"/>
    <xf numFmtId="164" fontId="16" fillId="0" borderId="0" xfId="1" applyNumberFormat="1" applyFont="1"/>
    <xf numFmtId="2" fontId="19" fillId="0" borderId="0" xfId="5" applyNumberFormat="1" applyFont="1" applyAlignment="1">
      <alignment horizontal="center" vertical="justify"/>
    </xf>
    <xf numFmtId="164" fontId="16" fillId="0" borderId="0" xfId="5" applyNumberFormat="1" applyFont="1"/>
    <xf numFmtId="164" fontId="16" fillId="0" borderId="0" xfId="5" applyNumberFormat="1" applyFont="1" applyAlignment="1">
      <alignment horizontal="center"/>
    </xf>
    <xf numFmtId="164" fontId="16" fillId="0" borderId="0" xfId="5" applyNumberFormat="1" applyFont="1" applyAlignment="1">
      <alignment horizontal="center" vertical="center"/>
    </xf>
    <xf numFmtId="164" fontId="16" fillId="0" borderId="0" xfId="1" applyNumberFormat="1" applyFont="1" applyAlignment="1">
      <alignment horizontal="center"/>
    </xf>
    <xf numFmtId="2" fontId="16" fillId="0" borderId="0" xfId="1" applyNumberFormat="1" applyFont="1" applyAlignment="1">
      <alignment horizontal="center"/>
    </xf>
    <xf numFmtId="0" fontId="20" fillId="0" borderId="8" xfId="5" applyFont="1" applyBorder="1" applyAlignment="1">
      <alignment horizontal="center" vertical="justify"/>
    </xf>
    <xf numFmtId="0" fontId="20" fillId="0" borderId="4" xfId="5" applyFont="1" applyBorder="1" applyAlignment="1">
      <alignment horizontal="center" vertical="justify"/>
    </xf>
    <xf numFmtId="0" fontId="20" fillId="0" borderId="9" xfId="5" applyFont="1" applyBorder="1" applyAlignment="1">
      <alignment horizontal="center"/>
    </xf>
    <xf numFmtId="0" fontId="20" fillId="0" borderId="8" xfId="5" applyFont="1" applyBorder="1" applyAlignment="1">
      <alignment horizontal="center" vertical="center"/>
    </xf>
    <xf numFmtId="2" fontId="20" fillId="0" borderId="4" xfId="5" applyNumberFormat="1" applyFont="1" applyBorder="1" applyAlignment="1">
      <alignment horizontal="center" vertical="center"/>
    </xf>
    <xf numFmtId="2" fontId="20" fillId="0" borderId="9" xfId="5" applyNumberFormat="1" applyFont="1" applyBorder="1" applyAlignment="1">
      <alignment horizontal="center" vertical="center"/>
    </xf>
    <xf numFmtId="2" fontId="21" fillId="0" borderId="0" xfId="5" applyNumberFormat="1" applyFont="1" applyAlignment="1">
      <alignment vertical="justify"/>
    </xf>
    <xf numFmtId="164" fontId="21" fillId="0" borderId="0" xfId="5" applyNumberFormat="1" applyFont="1" applyAlignment="1">
      <alignment vertical="justify"/>
    </xf>
    <xf numFmtId="2" fontId="22" fillId="0" borderId="0" xfId="5" applyNumberFormat="1" applyFont="1" applyFill="1" applyAlignment="1">
      <alignment vertical="justify"/>
    </xf>
    <xf numFmtId="164" fontId="22" fillId="0" borderId="0" xfId="5" applyNumberFormat="1" applyFont="1" applyFill="1" applyAlignment="1">
      <alignment vertical="justify"/>
    </xf>
    <xf numFmtId="164" fontId="20" fillId="0" borderId="0" xfId="5" applyNumberFormat="1" applyFont="1" applyAlignment="1">
      <alignment vertical="justify"/>
    </xf>
    <xf numFmtId="164" fontId="16" fillId="0" borderId="0" xfId="1" applyNumberFormat="1" applyFont="1" applyAlignment="1">
      <alignment horizontal="center"/>
    </xf>
    <xf numFmtId="0" fontId="16" fillId="0" borderId="0" xfId="5" applyFont="1" applyAlignment="1">
      <alignment horizontal="center"/>
    </xf>
    <xf numFmtId="0" fontId="19" fillId="0" borderId="0" xfId="5" applyFont="1" applyAlignment="1">
      <alignment horizontal="center" vertical="justify"/>
    </xf>
    <xf numFmtId="2" fontId="16" fillId="0" borderId="0" xfId="1" applyNumberFormat="1" applyFont="1" applyAlignment="1">
      <alignment horizontal="center"/>
    </xf>
    <xf numFmtId="0" fontId="1" fillId="0" borderId="0" xfId="5" applyAlignment="1">
      <alignment vertical="center"/>
    </xf>
    <xf numFmtId="0" fontId="23" fillId="0" borderId="13" xfId="6" applyFont="1" applyBorder="1" applyAlignment="1">
      <alignment horizontal="center"/>
    </xf>
    <xf numFmtId="0" fontId="23" fillId="0" borderId="14" xfId="6" applyFont="1" applyBorder="1"/>
    <xf numFmtId="0" fontId="23" fillId="0" borderId="15" xfId="6" applyFont="1" applyBorder="1"/>
    <xf numFmtId="0" fontId="23" fillId="0" borderId="0" xfId="6" applyFont="1"/>
    <xf numFmtId="0" fontId="23" fillId="0" borderId="16" xfId="6" applyFont="1" applyBorder="1" applyAlignment="1">
      <alignment horizontal="center"/>
    </xf>
    <xf numFmtId="164" fontId="23" fillId="0" borderId="0" xfId="6" applyNumberFormat="1" applyFont="1" applyAlignment="1">
      <alignment horizontal="center" vertical="center"/>
    </xf>
    <xf numFmtId="164" fontId="23" fillId="0" borderId="17" xfId="6" applyNumberFormat="1" applyFont="1" applyBorder="1" applyAlignment="1">
      <alignment horizontal="center" vertical="center"/>
    </xf>
    <xf numFmtId="1" fontId="23" fillId="0" borderId="0" xfId="6" applyNumberFormat="1" applyFont="1"/>
    <xf numFmtId="1" fontId="24" fillId="0" borderId="0" xfId="6" applyNumberFormat="1" applyFont="1"/>
    <xf numFmtId="2" fontId="23" fillId="0" borderId="0" xfId="6" applyNumberFormat="1" applyFont="1" applyAlignment="1">
      <alignment horizontal="center" vertical="center"/>
    </xf>
    <xf numFmtId="0" fontId="23" fillId="0" borderId="0" xfId="6" applyFont="1" applyAlignment="1">
      <alignment horizontal="center" vertical="center"/>
    </xf>
    <xf numFmtId="0" fontId="23" fillId="0" borderId="17" xfId="6" applyFont="1" applyBorder="1" applyAlignment="1">
      <alignment horizontal="center" vertical="center"/>
    </xf>
    <xf numFmtId="2" fontId="23" fillId="0" borderId="0" xfId="6" applyNumberFormat="1" applyFont="1"/>
    <xf numFmtId="0" fontId="23" fillId="0" borderId="17" xfId="6" applyFont="1" applyBorder="1"/>
    <xf numFmtId="0" fontId="25" fillId="0" borderId="0" xfId="6" applyFont="1"/>
    <xf numFmtId="0" fontId="1" fillId="0" borderId="16" xfId="6" applyBorder="1"/>
    <xf numFmtId="0" fontId="1" fillId="0" borderId="0" xfId="6"/>
    <xf numFmtId="0" fontId="1" fillId="0" borderId="17" xfId="6" applyBorder="1"/>
    <xf numFmtId="0" fontId="1" fillId="0" borderId="0" xfId="6" applyFont="1"/>
    <xf numFmtId="0" fontId="29" fillId="0" borderId="13" xfId="6" applyFont="1" applyBorder="1" applyAlignment="1">
      <alignment horizontal="center" vertical="top" wrapText="1"/>
    </xf>
    <xf numFmtId="0" fontId="29" fillId="0" borderId="14" xfId="6" applyFont="1" applyBorder="1" applyAlignment="1">
      <alignment horizontal="center" vertical="top" wrapText="1"/>
    </xf>
    <xf numFmtId="0" fontId="29" fillId="0" borderId="15" xfId="6" applyFont="1" applyBorder="1" applyAlignment="1">
      <alignment horizontal="center" vertical="top" wrapText="1"/>
    </xf>
    <xf numFmtId="0" fontId="29" fillId="0" borderId="16" xfId="6" applyFont="1" applyBorder="1" applyAlignment="1">
      <alignment horizontal="center" vertical="top" wrapText="1"/>
    </xf>
    <xf numFmtId="0" fontId="29" fillId="0" borderId="0" xfId="6" applyFont="1" applyAlignment="1">
      <alignment horizontal="center" vertical="top" wrapText="1"/>
    </xf>
    <xf numFmtId="0" fontId="29" fillId="0" borderId="17" xfId="6" applyFont="1" applyBorder="1" applyAlignment="1">
      <alignment horizontal="center" vertical="top" wrapText="1"/>
    </xf>
    <xf numFmtId="0" fontId="1" fillId="0" borderId="18" xfId="6" applyBorder="1" applyAlignment="1">
      <alignment horizontal="justify" vertical="top"/>
    </xf>
    <xf numFmtId="0" fontId="1" fillId="0" borderId="19" xfId="6" applyBorder="1" applyAlignment="1">
      <alignment horizontal="justify" vertical="top"/>
    </xf>
    <xf numFmtId="0" fontId="1" fillId="0" borderId="20" xfId="6" applyBorder="1" applyAlignment="1">
      <alignment horizontal="justify" vertical="top"/>
    </xf>
    <xf numFmtId="0" fontId="29" fillId="0" borderId="17" xfId="6" applyFont="1" applyBorder="1"/>
    <xf numFmtId="0" fontId="1" fillId="0" borderId="18" xfId="6" applyBorder="1"/>
    <xf numFmtId="0" fontId="1" fillId="0" borderId="19" xfId="6" applyBorder="1"/>
    <xf numFmtId="0" fontId="29" fillId="0" borderId="20" xfId="6" applyFont="1" applyBorder="1"/>
    <xf numFmtId="0" fontId="31" fillId="0" borderId="0" xfId="6" applyFont="1"/>
    <xf numFmtId="0" fontId="1" fillId="0" borderId="14" xfId="6" applyFont="1" applyBorder="1" applyAlignment="1"/>
    <xf numFmtId="0" fontId="0" fillId="0" borderId="14" xfId="0" applyBorder="1" applyAlignment="1"/>
    <xf numFmtId="0" fontId="26" fillId="0" borderId="0" xfId="6" applyFont="1" applyAlignment="1">
      <alignment horizontal="center"/>
    </xf>
    <xf numFmtId="0" fontId="27" fillId="0" borderId="1" xfId="6" applyFont="1" applyBorder="1" applyAlignment="1">
      <alignment horizontal="center"/>
    </xf>
    <xf numFmtId="0" fontId="27" fillId="0" borderId="2" xfId="6" applyFont="1" applyBorder="1" applyAlignment="1">
      <alignment horizontal="center"/>
    </xf>
    <xf numFmtId="0" fontId="27" fillId="0" borderId="3" xfId="6" applyFont="1" applyBorder="1" applyAlignment="1">
      <alignment horizontal="center"/>
    </xf>
    <xf numFmtId="0" fontId="28" fillId="0" borderId="13" xfId="6" applyFont="1" applyBorder="1" applyAlignment="1">
      <alignment horizontal="justify" vertical="center" wrapText="1"/>
    </xf>
    <xf numFmtId="0" fontId="28" fillId="0" borderId="14" xfId="6" applyFont="1" applyBorder="1" applyAlignment="1">
      <alignment horizontal="justify" vertical="center" wrapText="1"/>
    </xf>
    <xf numFmtId="0" fontId="28" fillId="0" borderId="15" xfId="6" applyFont="1" applyBorder="1" applyAlignment="1">
      <alignment horizontal="justify" vertical="center" wrapText="1"/>
    </xf>
    <xf numFmtId="0" fontId="28" fillId="0" borderId="16" xfId="6" applyFont="1" applyBorder="1" applyAlignment="1">
      <alignment horizontal="justify" vertical="center" wrapText="1"/>
    </xf>
    <xf numFmtId="0" fontId="28" fillId="0" borderId="0" xfId="6" applyFont="1" applyAlignment="1">
      <alignment horizontal="justify" vertical="center" wrapText="1"/>
    </xf>
    <xf numFmtId="0" fontId="28" fillId="0" borderId="17" xfId="6" applyFont="1" applyBorder="1" applyAlignment="1">
      <alignment horizontal="justify" vertical="center" wrapText="1"/>
    </xf>
    <xf numFmtId="0" fontId="28" fillId="0" borderId="18" xfId="6" applyFont="1" applyBorder="1" applyAlignment="1">
      <alignment horizontal="justify" vertical="center" wrapText="1"/>
    </xf>
    <xf numFmtId="0" fontId="28" fillId="0" borderId="19" xfId="6" applyFont="1" applyBorder="1" applyAlignment="1">
      <alignment horizontal="justify" vertical="center" wrapText="1"/>
    </xf>
    <xf numFmtId="0" fontId="28" fillId="0" borderId="20" xfId="6" applyFont="1" applyBorder="1" applyAlignment="1">
      <alignment horizontal="justify" vertical="center" wrapText="1"/>
    </xf>
    <xf numFmtId="0" fontId="30" fillId="0" borderId="13" xfId="6" applyFont="1" applyBorder="1" applyAlignment="1">
      <alignment horizontal="center"/>
    </xf>
    <xf numFmtId="0" fontId="30" fillId="0" borderId="14" xfId="6" applyFont="1" applyBorder="1" applyAlignment="1">
      <alignment horizontal="center"/>
    </xf>
    <xf numFmtId="0" fontId="30" fillId="0" borderId="15" xfId="6" applyFont="1" applyBorder="1" applyAlignment="1">
      <alignment horizontal="center"/>
    </xf>
    <xf numFmtId="0" fontId="29" fillId="0" borderId="16" xfId="6" applyFont="1" applyBorder="1" applyAlignment="1">
      <alignment horizontal="center"/>
    </xf>
    <xf numFmtId="0" fontId="29" fillId="0" borderId="0" xfId="6" applyFont="1" applyAlignment="1">
      <alignment horizontal="center"/>
    </xf>
    <xf numFmtId="0" fontId="29" fillId="0" borderId="17" xfId="6" applyFont="1" applyBorder="1" applyAlignment="1">
      <alignment horizontal="center"/>
    </xf>
    <xf numFmtId="0" fontId="29" fillId="0" borderId="18" xfId="6" applyFont="1" applyBorder="1" applyAlignment="1">
      <alignment horizontal="center"/>
    </xf>
    <xf numFmtId="0" fontId="29" fillId="0" borderId="19" xfId="6" applyFont="1" applyBorder="1" applyAlignment="1">
      <alignment horizontal="center"/>
    </xf>
    <xf numFmtId="0" fontId="29" fillId="0" borderId="20" xfId="6" applyFont="1" applyBorder="1" applyAlignment="1">
      <alignment horizontal="center"/>
    </xf>
    <xf numFmtId="164" fontId="16" fillId="0" borderId="0" xfId="1" applyNumberFormat="1" applyFont="1" applyAlignment="1">
      <alignment horizontal="center"/>
    </xf>
    <xf numFmtId="0" fontId="16" fillId="0" borderId="0" xfId="5" applyFont="1" applyAlignment="1">
      <alignment horizontal="center"/>
    </xf>
    <xf numFmtId="0" fontId="13" fillId="0" borderId="0" xfId="8" applyFont="1" applyAlignment="1">
      <alignment horizontal="center" vertical="top" wrapText="1"/>
    </xf>
    <xf numFmtId="0" fontId="0" fillId="0" borderId="0" xfId="0"/>
    <xf numFmtId="0" fontId="15" fillId="0" borderId="0" xfId="0" applyFont="1" applyAlignment="1">
      <alignment horizontal="center"/>
    </xf>
    <xf numFmtId="0" fontId="20" fillId="0" borderId="5" xfId="5" applyFont="1" applyBorder="1" applyAlignment="1">
      <alignment horizontal="center" vertical="justify"/>
    </xf>
    <xf numFmtId="0" fontId="20" fillId="0" borderId="6" xfId="5" applyFont="1" applyBorder="1" applyAlignment="1">
      <alignment horizontal="center" vertical="justify"/>
    </xf>
    <xf numFmtId="0" fontId="20" fillId="0" borderId="7" xfId="5" applyFont="1" applyBorder="1" applyAlignment="1">
      <alignment horizontal="center" vertical="justify"/>
    </xf>
    <xf numFmtId="0" fontId="21" fillId="0" borderId="10" xfId="5" applyFont="1" applyBorder="1" applyAlignment="1">
      <alignment horizontal="center" vertical="justify"/>
    </xf>
    <xf numFmtId="0" fontId="21" fillId="0" borderId="11" xfId="5" applyFont="1" applyBorder="1" applyAlignment="1">
      <alignment horizontal="center" vertical="justify"/>
    </xf>
    <xf numFmtId="0" fontId="21" fillId="0" borderId="12" xfId="5" applyFont="1" applyBorder="1" applyAlignment="1">
      <alignment horizontal="center" vertical="justify"/>
    </xf>
    <xf numFmtId="0" fontId="19" fillId="0" borderId="0" xfId="5" applyFont="1" applyAlignment="1">
      <alignment horizontal="center" vertical="justify"/>
    </xf>
    <xf numFmtId="2" fontId="16" fillId="0" borderId="0" xfId="1" applyNumberFormat="1" applyFont="1" applyAlignment="1">
      <alignment horizontal="center"/>
    </xf>
    <xf numFmtId="0" fontId="7" fillId="0" borderId="0" xfId="5" applyFont="1" applyAlignment="1">
      <alignment horizontal="justify" vertical="justify"/>
    </xf>
    <xf numFmtId="0" fontId="5" fillId="0" borderId="1" xfId="5" applyFont="1" applyBorder="1" applyAlignment="1">
      <alignment horizontal="center"/>
    </xf>
    <xf numFmtId="0" fontId="5" fillId="0" borderId="2" xfId="5" applyFont="1" applyBorder="1" applyAlignment="1">
      <alignment horizontal="center"/>
    </xf>
    <xf numFmtId="0" fontId="5" fillId="0" borderId="3" xfId="5" applyFont="1" applyBorder="1" applyAlignment="1">
      <alignment horizontal="center"/>
    </xf>
    <xf numFmtId="0" fontId="5" fillId="0" borderId="0" xfId="5" applyFont="1" applyAlignment="1">
      <alignment horizontal="center"/>
    </xf>
    <xf numFmtId="0" fontId="12" fillId="2" borderId="0" xfId="5" applyFont="1" applyFill="1" applyAlignment="1">
      <alignment horizontal="center"/>
    </xf>
    <xf numFmtId="0" fontId="19" fillId="0" borderId="0" xfId="5" applyFont="1" applyAlignment="1">
      <alignment horizontal="center" vertical="center" wrapText="1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Guadana khal'!$B$2:$L$2</c:f>
              <c:numCache>
                <c:formatCode>0.000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0.94199999999999995</c:v>
                </c:pt>
              </c:numCache>
            </c:numRef>
          </c:cat>
          <c:val>
            <c:numRef>
              <c:f>'Long section Guadana khal'!$B$3:$L$3</c:f>
              <c:numCache>
                <c:formatCode>0.00</c:formatCode>
                <c:ptCount val="11"/>
                <c:pt idx="0">
                  <c:v>0.16800000000000001</c:v>
                </c:pt>
                <c:pt idx="1">
                  <c:v>-0.33400000000000002</c:v>
                </c:pt>
                <c:pt idx="2">
                  <c:v>-0.19800000000000001</c:v>
                </c:pt>
                <c:pt idx="3">
                  <c:v>-0.52300000000000002</c:v>
                </c:pt>
                <c:pt idx="4">
                  <c:v>-0.47299999999999998</c:v>
                </c:pt>
                <c:pt idx="5">
                  <c:v>-0.16400000000000001</c:v>
                </c:pt>
                <c:pt idx="6">
                  <c:v>-0.47299999999999998</c:v>
                </c:pt>
                <c:pt idx="7">
                  <c:v>-0.41</c:v>
                </c:pt>
                <c:pt idx="8">
                  <c:v>-0.26100000000000001</c:v>
                </c:pt>
                <c:pt idx="9">
                  <c:v>-0.125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Guadana khal'!$B$2:$L$2</c:f>
              <c:numCache>
                <c:formatCode>0.000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0.94199999999999995</c:v>
                </c:pt>
              </c:numCache>
            </c:numRef>
          </c:cat>
          <c:val>
            <c:numRef>
              <c:f>'Long section Guadana khal'!$B$4:$L$4</c:f>
              <c:numCache>
                <c:formatCode>0.00</c:formatCode>
                <c:ptCount val="11"/>
                <c:pt idx="0">
                  <c:v>0.64900000000000002</c:v>
                </c:pt>
                <c:pt idx="1">
                  <c:v>3.1829999999999998</c:v>
                </c:pt>
                <c:pt idx="2">
                  <c:v>2.9140000000000001</c:v>
                </c:pt>
                <c:pt idx="3">
                  <c:v>3.2549999999999999</c:v>
                </c:pt>
                <c:pt idx="4">
                  <c:v>1.5649999999999999</c:v>
                </c:pt>
                <c:pt idx="5">
                  <c:v>1.125</c:v>
                </c:pt>
                <c:pt idx="6">
                  <c:v>0.82899999999999996</c:v>
                </c:pt>
                <c:pt idx="7">
                  <c:v>1.4850000000000001</c:v>
                </c:pt>
                <c:pt idx="8">
                  <c:v>2.4660000000000002</c:v>
                </c:pt>
                <c:pt idx="9">
                  <c:v>1.075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Guadana khal'!$B$2:$L$2</c:f>
              <c:numCache>
                <c:formatCode>0.000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0.94199999999999995</c:v>
                </c:pt>
              </c:numCache>
            </c:numRef>
          </c:cat>
          <c:val>
            <c:numRef>
              <c:f>'Long section Guadana khal'!$B$5:$L$5</c:f>
              <c:numCache>
                <c:formatCode>0.00</c:formatCode>
                <c:ptCount val="11"/>
                <c:pt idx="0">
                  <c:v>2.4079999999999999</c:v>
                </c:pt>
                <c:pt idx="1">
                  <c:v>0.90300000000000002</c:v>
                </c:pt>
                <c:pt idx="2">
                  <c:v>2.597</c:v>
                </c:pt>
                <c:pt idx="3">
                  <c:v>1.464</c:v>
                </c:pt>
                <c:pt idx="4">
                  <c:v>0.90800000000000003</c:v>
                </c:pt>
                <c:pt idx="5">
                  <c:v>0.88700000000000001</c:v>
                </c:pt>
                <c:pt idx="6">
                  <c:v>1.8340000000000001</c:v>
                </c:pt>
                <c:pt idx="7">
                  <c:v>1.8149999999999999</c:v>
                </c:pt>
                <c:pt idx="8">
                  <c:v>2.2759999999999998</c:v>
                </c:pt>
                <c:pt idx="9">
                  <c:v>2.19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96384"/>
        <c:axId val="210898944"/>
      </c:lineChart>
      <c:catAx>
        <c:axId val="2108963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98944"/>
        <c:crosses val="autoZero"/>
        <c:auto val="1"/>
        <c:lblAlgn val="ctr"/>
        <c:lblOffset val="100"/>
        <c:tickMarkSkip val="1"/>
        <c:noMultiLvlLbl val="0"/>
      </c:catAx>
      <c:valAx>
        <c:axId val="21089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96384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khal'!$B$153:$B$174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'Guadana west para khal'!$C$153:$C$174</c:f>
              <c:numCache>
                <c:formatCode>0.000</c:formatCode>
                <c:ptCount val="22"/>
                <c:pt idx="0">
                  <c:v>1.1379999999999999</c:v>
                </c:pt>
                <c:pt idx="1">
                  <c:v>1.133</c:v>
                </c:pt>
                <c:pt idx="2">
                  <c:v>1.125</c:v>
                </c:pt>
                <c:pt idx="3">
                  <c:v>0.42699999999999999</c:v>
                </c:pt>
                <c:pt idx="4">
                  <c:v>0.13200000000000001</c:v>
                </c:pt>
                <c:pt idx="5">
                  <c:v>-5.8000000000000003E-2</c:v>
                </c:pt>
                <c:pt idx="6">
                  <c:v>-0.16400000000000001</c:v>
                </c:pt>
                <c:pt idx="7">
                  <c:v>-6.2E-2</c:v>
                </c:pt>
                <c:pt idx="8">
                  <c:v>0.112</c:v>
                </c:pt>
                <c:pt idx="9">
                  <c:v>0.41799999999999998</c:v>
                </c:pt>
                <c:pt idx="10">
                  <c:v>0.88700000000000001</c:v>
                </c:pt>
                <c:pt idx="11">
                  <c:v>0.878</c:v>
                </c:pt>
                <c:pt idx="12">
                  <c:v>0.872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khal'!$I$153:$I$174</c:f>
              <c:numCache>
                <c:formatCode>0.00</c:formatCode>
                <c:ptCount val="22"/>
                <c:pt idx="4">
                  <c:v>0</c:v>
                </c:pt>
                <c:pt idx="5">
                  <c:v>5</c:v>
                </c:pt>
                <c:pt idx="6">
                  <c:v>8.5</c:v>
                </c:pt>
                <c:pt idx="7">
                  <c:v>12.4375</c:v>
                </c:pt>
                <c:pt idx="8">
                  <c:v>14.9375</c:v>
                </c:pt>
                <c:pt idx="9">
                  <c:v>17.4375</c:v>
                </c:pt>
                <c:pt idx="10">
                  <c:v>21.0045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'Guadana west para khal'!$J$153:$J$174</c:f>
              <c:numCache>
                <c:formatCode>0.00</c:formatCode>
                <c:ptCount val="22"/>
                <c:pt idx="4" formatCode="0.000">
                  <c:v>1.1379999999999999</c:v>
                </c:pt>
                <c:pt idx="5" formatCode="0.000">
                  <c:v>1.133</c:v>
                </c:pt>
                <c:pt idx="6" formatCode="0.000">
                  <c:v>1.125</c:v>
                </c:pt>
                <c:pt idx="7" formatCode="0.000">
                  <c:v>-1.5</c:v>
                </c:pt>
                <c:pt idx="8" formatCode="0.000">
                  <c:v>-1.5</c:v>
                </c:pt>
                <c:pt idx="9" formatCode="0.000">
                  <c:v>-1.5</c:v>
                </c:pt>
                <c:pt idx="10" formatCode="0.000">
                  <c:v>0.878</c:v>
                </c:pt>
                <c:pt idx="11" formatCode="0.000">
                  <c:v>0.878</c:v>
                </c:pt>
                <c:pt idx="12" formatCode="0.000">
                  <c:v>0.872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1920"/>
        <c:axId val="212563456"/>
      </c:scatterChart>
      <c:valAx>
        <c:axId val="2125619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63456"/>
        <c:crosses val="autoZero"/>
        <c:crossBetween val="midCat"/>
      </c:valAx>
      <c:valAx>
        <c:axId val="21256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619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khal'!$B$179:$B$200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  <c:pt idx="14">
                  <c:v>40</c:v>
                </c:pt>
              </c:numCache>
            </c:numRef>
          </c:xVal>
          <c:yVal>
            <c:numRef>
              <c:f>'Guadana west para khal'!$C$179:$C$200</c:f>
              <c:numCache>
                <c:formatCode>0.000</c:formatCode>
                <c:ptCount val="22"/>
                <c:pt idx="0">
                  <c:v>0.84899999999999998</c:v>
                </c:pt>
                <c:pt idx="1">
                  <c:v>0.84399999999999997</c:v>
                </c:pt>
                <c:pt idx="2">
                  <c:v>0.82899999999999996</c:v>
                </c:pt>
                <c:pt idx="3">
                  <c:v>0.35399999999999998</c:v>
                </c:pt>
                <c:pt idx="4">
                  <c:v>-0.03</c:v>
                </c:pt>
                <c:pt idx="5">
                  <c:v>-0.14099999999999999</c:v>
                </c:pt>
                <c:pt idx="6">
                  <c:v>-0.36699999999999999</c:v>
                </c:pt>
                <c:pt idx="7">
                  <c:v>-0.47299999999999998</c:v>
                </c:pt>
                <c:pt idx="8">
                  <c:v>-0.37</c:v>
                </c:pt>
                <c:pt idx="9">
                  <c:v>-0.245</c:v>
                </c:pt>
                <c:pt idx="10">
                  <c:v>-3.3000000000000002E-2</c:v>
                </c:pt>
                <c:pt idx="11">
                  <c:v>0.27</c:v>
                </c:pt>
                <c:pt idx="12">
                  <c:v>1.8340000000000001</c:v>
                </c:pt>
                <c:pt idx="13">
                  <c:v>1.845</c:v>
                </c:pt>
                <c:pt idx="14">
                  <c:v>1.857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khal'!$I$180:$I$201</c:f>
              <c:numCache>
                <c:formatCode>0.00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14</c:v>
                </c:pt>
                <c:pt idx="5">
                  <c:v>16.100000000000001</c:v>
                </c:pt>
                <c:pt idx="6">
                  <c:v>18.600000000000001</c:v>
                </c:pt>
                <c:pt idx="7">
                  <c:v>21.1</c:v>
                </c:pt>
                <c:pt idx="8">
                  <c:v>23.05</c:v>
                </c:pt>
                <c:pt idx="9">
                  <c:v>25</c:v>
                </c:pt>
                <c:pt idx="10">
                  <c:v>27</c:v>
                </c:pt>
                <c:pt idx="11">
                  <c:v>28</c:v>
                </c:pt>
                <c:pt idx="12">
                  <c:v>33</c:v>
                </c:pt>
                <c:pt idx="13">
                  <c:v>40</c:v>
                </c:pt>
              </c:numCache>
            </c:numRef>
          </c:xVal>
          <c:yVal>
            <c:numRef>
              <c:f>'Guadana west para khal'!$J$180:$J$201</c:f>
              <c:numCache>
                <c:formatCode>0.000</c:formatCode>
                <c:ptCount val="22"/>
                <c:pt idx="0">
                  <c:v>0.84399999999999997</c:v>
                </c:pt>
                <c:pt idx="1">
                  <c:v>0.82899999999999996</c:v>
                </c:pt>
                <c:pt idx="2">
                  <c:v>0.35399999999999998</c:v>
                </c:pt>
                <c:pt idx="3">
                  <c:v>-0.03</c:v>
                </c:pt>
                <c:pt idx="4">
                  <c:v>-0.1</c:v>
                </c:pt>
                <c:pt idx="5">
                  <c:v>-1.5</c:v>
                </c:pt>
                <c:pt idx="6">
                  <c:v>-1.5</c:v>
                </c:pt>
                <c:pt idx="7">
                  <c:v>-1.5</c:v>
                </c:pt>
                <c:pt idx="8">
                  <c:v>-0.2</c:v>
                </c:pt>
                <c:pt idx="9">
                  <c:v>-3.3000000000000002E-2</c:v>
                </c:pt>
                <c:pt idx="10">
                  <c:v>0.27</c:v>
                </c:pt>
                <c:pt idx="11">
                  <c:v>1.8340000000000001</c:v>
                </c:pt>
                <c:pt idx="12">
                  <c:v>1.845</c:v>
                </c:pt>
                <c:pt idx="13">
                  <c:v>1.857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6992"/>
        <c:axId val="212615168"/>
      </c:scatterChart>
      <c:valAx>
        <c:axId val="2125969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15168"/>
        <c:crosses val="autoZero"/>
        <c:crossBetween val="midCat"/>
      </c:valAx>
      <c:valAx>
        <c:axId val="21261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969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khal'!$B$205:$B$226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24</c:v>
                </c:pt>
                <c:pt idx="14">
                  <c:v>30</c:v>
                </c:pt>
              </c:numCache>
            </c:numRef>
          </c:xVal>
          <c:yVal>
            <c:numRef>
              <c:f>'Guadana west para khal'!$C$205:$C$226</c:f>
              <c:numCache>
                <c:formatCode>0.000</c:formatCode>
                <c:ptCount val="22"/>
                <c:pt idx="0">
                  <c:v>1.506</c:v>
                </c:pt>
                <c:pt idx="1">
                  <c:v>1.4910000000000001</c:v>
                </c:pt>
                <c:pt idx="2">
                  <c:v>1.4850000000000001</c:v>
                </c:pt>
                <c:pt idx="3">
                  <c:v>0.50600000000000001</c:v>
                </c:pt>
                <c:pt idx="4">
                  <c:v>-2.9000000000000001E-2</c:v>
                </c:pt>
                <c:pt idx="5">
                  <c:v>-0.308</c:v>
                </c:pt>
                <c:pt idx="6">
                  <c:v>-0.41</c:v>
                </c:pt>
                <c:pt idx="7">
                  <c:v>-0.30499999999999999</c:v>
                </c:pt>
                <c:pt idx="8">
                  <c:v>-0.04</c:v>
                </c:pt>
                <c:pt idx="9">
                  <c:v>0.51400000000000001</c:v>
                </c:pt>
                <c:pt idx="10">
                  <c:v>1.8149999999999999</c:v>
                </c:pt>
                <c:pt idx="11">
                  <c:v>1.81</c:v>
                </c:pt>
                <c:pt idx="12">
                  <c:v>1.004</c:v>
                </c:pt>
                <c:pt idx="13">
                  <c:v>0.126</c:v>
                </c:pt>
                <c:pt idx="14">
                  <c:v>-0.21199999999999999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khal'!$I$205:$I$226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8</c:v>
                </c:pt>
                <c:pt idx="9">
                  <c:v>12.477500000000001</c:v>
                </c:pt>
                <c:pt idx="10">
                  <c:v>14.977500000000001</c:v>
                </c:pt>
                <c:pt idx="11">
                  <c:v>17.477499999999999</c:v>
                </c:pt>
                <c:pt idx="12">
                  <c:v>21.677499999999998</c:v>
                </c:pt>
                <c:pt idx="13">
                  <c:v>22</c:v>
                </c:pt>
                <c:pt idx="14">
                  <c:v>24</c:v>
                </c:pt>
                <c:pt idx="15">
                  <c:v>30</c:v>
                </c:pt>
              </c:numCache>
            </c:numRef>
          </c:xVal>
          <c:yVal>
            <c:numRef>
              <c:f>'Guadana west para khal'!$J$205:$J$226</c:f>
              <c:numCache>
                <c:formatCode>0.00</c:formatCode>
                <c:ptCount val="22"/>
                <c:pt idx="6" formatCode="0.000">
                  <c:v>1.506</c:v>
                </c:pt>
                <c:pt idx="7" formatCode="0.000">
                  <c:v>1.4910000000000001</c:v>
                </c:pt>
                <c:pt idx="8" formatCode="0.000">
                  <c:v>1.4850000000000001</c:v>
                </c:pt>
                <c:pt idx="9" formatCode="0.000">
                  <c:v>-1.5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1.3</c:v>
                </c:pt>
                <c:pt idx="13" formatCode="0.000">
                  <c:v>1.004</c:v>
                </c:pt>
                <c:pt idx="14" formatCode="0.000">
                  <c:v>0.126</c:v>
                </c:pt>
                <c:pt idx="15" formatCode="0.000">
                  <c:v>-0.21199999999999999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40512"/>
        <c:axId val="212642048"/>
      </c:scatterChart>
      <c:valAx>
        <c:axId val="2126405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42048"/>
        <c:crosses val="autoZero"/>
        <c:crossBetween val="midCat"/>
      </c:valAx>
      <c:valAx>
        <c:axId val="212642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405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khal'!$B$233:$B$254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'Guadana west para khal'!$C$233:$C$254</c:f>
              <c:numCache>
                <c:formatCode>0.000</c:formatCode>
                <c:ptCount val="22"/>
                <c:pt idx="0">
                  <c:v>2.4590000000000001</c:v>
                </c:pt>
                <c:pt idx="1">
                  <c:v>2.4750000000000001</c:v>
                </c:pt>
                <c:pt idx="2">
                  <c:v>2.4660000000000002</c:v>
                </c:pt>
                <c:pt idx="3">
                  <c:v>1.3340000000000001</c:v>
                </c:pt>
                <c:pt idx="4">
                  <c:v>0.34</c:v>
                </c:pt>
                <c:pt idx="5">
                  <c:v>-0.16</c:v>
                </c:pt>
                <c:pt idx="6">
                  <c:v>-0.26100000000000001</c:v>
                </c:pt>
                <c:pt idx="7">
                  <c:v>-0.159</c:v>
                </c:pt>
                <c:pt idx="8">
                  <c:v>0.33100000000000002</c:v>
                </c:pt>
                <c:pt idx="9">
                  <c:v>1.2909999999999999</c:v>
                </c:pt>
                <c:pt idx="10">
                  <c:v>2.2759999999999998</c:v>
                </c:pt>
                <c:pt idx="11">
                  <c:v>2.27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khal'!$I$233:$I$254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7.5</c:v>
                </c:pt>
                <c:pt idx="10">
                  <c:v>13.449</c:v>
                </c:pt>
                <c:pt idx="11">
                  <c:v>15.949</c:v>
                </c:pt>
                <c:pt idx="12">
                  <c:v>18.448999999999998</c:v>
                </c:pt>
                <c:pt idx="13">
                  <c:v>24.103999999999999</c:v>
                </c:pt>
                <c:pt idx="14">
                  <c:v>25</c:v>
                </c:pt>
              </c:numCache>
            </c:numRef>
          </c:xVal>
          <c:yVal>
            <c:numRef>
              <c:f>'Guadana west para khal'!$J$233:$J$254</c:f>
              <c:numCache>
                <c:formatCode>0.00</c:formatCode>
                <c:ptCount val="22"/>
                <c:pt idx="7" formatCode="0.000">
                  <c:v>2.4590000000000001</c:v>
                </c:pt>
                <c:pt idx="8" formatCode="0.000">
                  <c:v>2.4750000000000001</c:v>
                </c:pt>
                <c:pt idx="9" formatCode="0.000">
                  <c:v>2.4660000000000002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2.27</c:v>
                </c:pt>
                <c:pt idx="14" formatCode="0.000">
                  <c:v>2.27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29184"/>
        <c:axId val="219230976"/>
      </c:scatterChart>
      <c:valAx>
        <c:axId val="2192291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230976"/>
        <c:crosses val="autoZero"/>
        <c:crossBetween val="midCat"/>
      </c:valAx>
      <c:valAx>
        <c:axId val="21923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2291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khal'!$B$259:$B$280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'Guadana west para khal'!$C$259:$C$280</c:f>
              <c:numCache>
                <c:formatCode>0.000</c:formatCode>
                <c:ptCount val="22"/>
                <c:pt idx="0">
                  <c:v>1.0960000000000001</c:v>
                </c:pt>
                <c:pt idx="1">
                  <c:v>1.089</c:v>
                </c:pt>
                <c:pt idx="2">
                  <c:v>1.075</c:v>
                </c:pt>
                <c:pt idx="3">
                  <c:v>0.39500000000000002</c:v>
                </c:pt>
                <c:pt idx="4">
                  <c:v>0</c:v>
                </c:pt>
                <c:pt idx="5">
                  <c:v>-2.1999999999999999E-2</c:v>
                </c:pt>
                <c:pt idx="6">
                  <c:v>-0.125</c:v>
                </c:pt>
                <c:pt idx="7">
                  <c:v>-0.02</c:v>
                </c:pt>
                <c:pt idx="8">
                  <c:v>0.49</c:v>
                </c:pt>
                <c:pt idx="9">
                  <c:v>0.99099999999999999</c:v>
                </c:pt>
                <c:pt idx="10">
                  <c:v>2.19</c:v>
                </c:pt>
                <c:pt idx="11">
                  <c:v>2.1760000000000002</c:v>
                </c:pt>
                <c:pt idx="12">
                  <c:v>2.1669999999999998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khal'!$I$259:$I$280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13.862500000000001</c:v>
                </c:pt>
                <c:pt idx="10">
                  <c:v>16.362500000000001</c:v>
                </c:pt>
                <c:pt idx="11">
                  <c:v>18.862500000000001</c:v>
                </c:pt>
                <c:pt idx="12">
                  <c:v>22.3125</c:v>
                </c:pt>
                <c:pt idx="13">
                  <c:v>23</c:v>
                </c:pt>
                <c:pt idx="14">
                  <c:v>24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'Guadana west para khal'!$J$259:$J$280</c:f>
              <c:numCache>
                <c:formatCode>0.00</c:formatCode>
                <c:ptCount val="22"/>
                <c:pt idx="6" formatCode="0.000">
                  <c:v>1.0960000000000001</c:v>
                </c:pt>
                <c:pt idx="7" formatCode="0.000">
                  <c:v>1.089</c:v>
                </c:pt>
                <c:pt idx="8" formatCode="0.000">
                  <c:v>1.075</c:v>
                </c:pt>
                <c:pt idx="9" formatCode="0.000">
                  <c:v>-1.5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0.8</c:v>
                </c:pt>
                <c:pt idx="13" formatCode="0.000">
                  <c:v>0.99099999999999999</c:v>
                </c:pt>
                <c:pt idx="14" formatCode="0.000">
                  <c:v>2.19</c:v>
                </c:pt>
                <c:pt idx="15" formatCode="0.000">
                  <c:v>2.1760000000000002</c:v>
                </c:pt>
                <c:pt idx="16" formatCode="0.000">
                  <c:v>2.1669999999999998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72704"/>
        <c:axId val="219274240"/>
      </c:scatterChart>
      <c:valAx>
        <c:axId val="2192727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274240"/>
        <c:crosses val="autoZero"/>
        <c:crossBetween val="midCat"/>
      </c:valAx>
      <c:valAx>
        <c:axId val="219274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272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(Data)'!$B$3:$B$15</c:f>
              <c:numCache>
                <c:formatCode>0.00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'Guadana west para khal (Data)'!$C$3:$C$15</c:f>
              <c:numCache>
                <c:formatCode>0.000</c:formatCode>
                <c:ptCount val="13"/>
                <c:pt idx="0">
                  <c:v>3.6080000000000001</c:v>
                </c:pt>
                <c:pt idx="1">
                  <c:v>3.6160000000000001</c:v>
                </c:pt>
                <c:pt idx="2">
                  <c:v>0.64900000000000002</c:v>
                </c:pt>
                <c:pt idx="3">
                  <c:v>0.38200000000000001</c:v>
                </c:pt>
                <c:pt idx="4">
                  <c:v>0.217</c:v>
                </c:pt>
                <c:pt idx="5">
                  <c:v>0.16800000000000001</c:v>
                </c:pt>
                <c:pt idx="6">
                  <c:v>0.21199999999999999</c:v>
                </c:pt>
                <c:pt idx="7">
                  <c:v>0.38100000000000001</c:v>
                </c:pt>
                <c:pt idx="8">
                  <c:v>0.628</c:v>
                </c:pt>
                <c:pt idx="9">
                  <c:v>2.4079999999999999</c:v>
                </c:pt>
                <c:pt idx="10">
                  <c:v>2.423</c:v>
                </c:pt>
                <c:pt idx="11">
                  <c:v>2.431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(Data)'!$I$3:$I$15</c:f>
            </c:numRef>
          </c:xVal>
          <c:yVal>
            <c:numRef>
              <c:f>'Guadana west para khal (Data)'!$J$3:$J$15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6720"/>
        <c:axId val="212208256"/>
      </c:scatterChart>
      <c:valAx>
        <c:axId val="2122067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08256"/>
        <c:crosses val="autoZero"/>
        <c:crossBetween val="midCat"/>
      </c:valAx>
      <c:valAx>
        <c:axId val="212208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067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(Data)'!$B$17:$B$31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24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'Guadana west para khal (Data)'!$C$17:$C$31</c:f>
              <c:numCache>
                <c:formatCode>0.000</c:formatCode>
                <c:ptCount val="15"/>
                <c:pt idx="0">
                  <c:v>0.79300000000000004</c:v>
                </c:pt>
                <c:pt idx="1">
                  <c:v>0.80500000000000005</c:v>
                </c:pt>
                <c:pt idx="2">
                  <c:v>3.1920000000000002</c:v>
                </c:pt>
                <c:pt idx="3">
                  <c:v>3.1829999999999998</c:v>
                </c:pt>
                <c:pt idx="4">
                  <c:v>1.665</c:v>
                </c:pt>
                <c:pt idx="5">
                  <c:v>0.61199999999999999</c:v>
                </c:pt>
                <c:pt idx="6">
                  <c:v>-0.224</c:v>
                </c:pt>
                <c:pt idx="7">
                  <c:v>-0.33400000000000002</c:v>
                </c:pt>
                <c:pt idx="8">
                  <c:v>-0.23300000000000001</c:v>
                </c:pt>
                <c:pt idx="9">
                  <c:v>0.112</c:v>
                </c:pt>
                <c:pt idx="10">
                  <c:v>0.502</c:v>
                </c:pt>
                <c:pt idx="11">
                  <c:v>0.90300000000000002</c:v>
                </c:pt>
                <c:pt idx="12">
                  <c:v>0.89600000000000002</c:v>
                </c:pt>
                <c:pt idx="13">
                  <c:v>0.89100000000000001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(Data)'!$I$18:$I$31</c:f>
            </c:numRef>
          </c:xVal>
          <c:yVal>
            <c:numRef>
              <c:f>'Guadana west para khal (Data)'!$J$18:$J$31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1792"/>
        <c:axId val="212247680"/>
      </c:scatterChart>
      <c:valAx>
        <c:axId val="2122417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47680"/>
        <c:crosses val="autoZero"/>
        <c:crossBetween val="midCat"/>
      </c:valAx>
      <c:valAx>
        <c:axId val="21224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417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(Data)'!$B$33:$B$44</c:f>
              <c:numCache>
                <c:formatCode>0.00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27</c:v>
                </c:pt>
              </c:numCache>
            </c:numRef>
          </c:xVal>
          <c:yVal>
            <c:numRef>
              <c:f>'Guadana west para khal (Data)'!$C$33:$C$44</c:f>
              <c:numCache>
                <c:formatCode>0.000</c:formatCode>
                <c:ptCount val="12"/>
                <c:pt idx="0">
                  <c:v>2.8069999999999999</c:v>
                </c:pt>
                <c:pt idx="1">
                  <c:v>2.9140000000000001</c:v>
                </c:pt>
                <c:pt idx="2">
                  <c:v>1.6020000000000001</c:v>
                </c:pt>
                <c:pt idx="3">
                  <c:v>0.57599999999999996</c:v>
                </c:pt>
                <c:pt idx="4">
                  <c:v>-9.4E-2</c:v>
                </c:pt>
                <c:pt idx="5">
                  <c:v>-0.19800000000000001</c:v>
                </c:pt>
                <c:pt idx="6">
                  <c:v>-9.2999999999999999E-2</c:v>
                </c:pt>
                <c:pt idx="7">
                  <c:v>0.60699999999999998</c:v>
                </c:pt>
                <c:pt idx="8">
                  <c:v>1.5509999999999999</c:v>
                </c:pt>
                <c:pt idx="9">
                  <c:v>2.597</c:v>
                </c:pt>
                <c:pt idx="10">
                  <c:v>2.6040000000000001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(Data)'!$I$33:$I$44</c:f>
            </c:numRef>
          </c:xVal>
          <c:yVal>
            <c:numRef>
              <c:f>'Guadana west para khal (Data)'!$J$33:$J$44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14048"/>
        <c:axId val="219315584"/>
      </c:scatterChart>
      <c:valAx>
        <c:axId val="2193140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315584"/>
        <c:crosses val="autoZero"/>
        <c:crossBetween val="midCat"/>
      </c:valAx>
      <c:valAx>
        <c:axId val="219315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3140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(Data)'!$B$46:$B$62</c:f>
              <c:numCache>
                <c:formatCode>0.00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28</c:v>
                </c:pt>
                <c:pt idx="14">
                  <c:v>33</c:v>
                </c:pt>
                <c:pt idx="15">
                  <c:v>40</c:v>
                </c:pt>
              </c:numCache>
            </c:numRef>
          </c:xVal>
          <c:yVal>
            <c:numRef>
              <c:f>'Guadana west para khal (Data)'!$C$46:$C$62</c:f>
              <c:numCache>
                <c:formatCode>0.000</c:formatCode>
                <c:ptCount val="17"/>
                <c:pt idx="0">
                  <c:v>0.81699999999999995</c:v>
                </c:pt>
                <c:pt idx="1">
                  <c:v>0.82799999999999996</c:v>
                </c:pt>
                <c:pt idx="2">
                  <c:v>3.2629999999999999</c:v>
                </c:pt>
                <c:pt idx="3">
                  <c:v>3.2549999999999999</c:v>
                </c:pt>
                <c:pt idx="4">
                  <c:v>1.9370000000000001</c:v>
                </c:pt>
                <c:pt idx="5">
                  <c:v>0.97699999999999998</c:v>
                </c:pt>
                <c:pt idx="6">
                  <c:v>0.28899999999999998</c:v>
                </c:pt>
                <c:pt idx="7">
                  <c:v>-0.41499999999999998</c:v>
                </c:pt>
                <c:pt idx="8">
                  <c:v>-0.52300000000000002</c:v>
                </c:pt>
                <c:pt idx="9">
                  <c:v>-0.41799999999999998</c:v>
                </c:pt>
                <c:pt idx="10">
                  <c:v>7.8E-2</c:v>
                </c:pt>
                <c:pt idx="11">
                  <c:v>0.47899999999999998</c:v>
                </c:pt>
                <c:pt idx="12">
                  <c:v>0.877</c:v>
                </c:pt>
                <c:pt idx="13">
                  <c:v>1.464</c:v>
                </c:pt>
                <c:pt idx="14">
                  <c:v>1.4770000000000001</c:v>
                </c:pt>
                <c:pt idx="15">
                  <c:v>1.4870000000000001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(Data)'!$I$46:$I$62</c:f>
            </c:numRef>
          </c:xVal>
          <c:yVal>
            <c:numRef>
              <c:f>'Guadana west para khal (Data)'!$J$46:$J$62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57568"/>
        <c:axId val="219359104"/>
      </c:scatterChart>
      <c:valAx>
        <c:axId val="2193575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359104"/>
        <c:crosses val="autoZero"/>
        <c:crossBetween val="midCat"/>
      </c:valAx>
      <c:valAx>
        <c:axId val="219359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3575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(Data)'!$B$64:$B$76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'Guadana west para khal (Data)'!$C$64:$C$76</c:f>
              <c:numCache>
                <c:formatCode>0.000</c:formatCode>
                <c:ptCount val="13"/>
                <c:pt idx="0">
                  <c:v>1.587</c:v>
                </c:pt>
                <c:pt idx="1">
                  <c:v>1.5780000000000001</c:v>
                </c:pt>
                <c:pt idx="2">
                  <c:v>1.5649999999999999</c:v>
                </c:pt>
                <c:pt idx="3">
                  <c:v>0.61399999999999999</c:v>
                </c:pt>
                <c:pt idx="4">
                  <c:v>3.9E-2</c:v>
                </c:pt>
                <c:pt idx="5">
                  <c:v>-0.36899999999999999</c:v>
                </c:pt>
                <c:pt idx="6">
                  <c:v>-0.47299999999999998</c:v>
                </c:pt>
                <c:pt idx="7">
                  <c:v>-0.36799999999999999</c:v>
                </c:pt>
                <c:pt idx="8">
                  <c:v>3.7999999999999999E-2</c:v>
                </c:pt>
                <c:pt idx="9">
                  <c:v>0.38200000000000001</c:v>
                </c:pt>
                <c:pt idx="10">
                  <c:v>0.90800000000000003</c:v>
                </c:pt>
                <c:pt idx="11">
                  <c:v>0.90359999999999996</c:v>
                </c:pt>
                <c:pt idx="12">
                  <c:v>0.89700000000000002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(Data)'!$I$65:$I$76</c:f>
            </c:numRef>
          </c:xVal>
          <c:yVal>
            <c:numRef>
              <c:f>'Guadana west para khal (Data)'!$J$65:$J$76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88544"/>
        <c:axId val="219402624"/>
      </c:scatterChart>
      <c:valAx>
        <c:axId val="2193885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402624"/>
        <c:crosses val="autoZero"/>
        <c:crossBetween val="midCat"/>
      </c:valAx>
      <c:valAx>
        <c:axId val="219402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3885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khal-1'!$B$5:$B$21</c:f>
              <c:numCache>
                <c:formatCode>0.00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</c:numCache>
            </c:numRef>
          </c:xVal>
          <c:yVal>
            <c:numRef>
              <c:f>'Outfall khal-1'!$C$5:$C$21</c:f>
              <c:numCache>
                <c:formatCode>0.000</c:formatCode>
                <c:ptCount val="17"/>
                <c:pt idx="0">
                  <c:v>0.13800000000000001</c:v>
                </c:pt>
                <c:pt idx="1">
                  <c:v>0.13300000000000001</c:v>
                </c:pt>
                <c:pt idx="2">
                  <c:v>0.129</c:v>
                </c:pt>
                <c:pt idx="3">
                  <c:v>0.108</c:v>
                </c:pt>
                <c:pt idx="4">
                  <c:v>9.8000000000000004E-2</c:v>
                </c:pt>
                <c:pt idx="5">
                  <c:v>8.5000000000000006E-2</c:v>
                </c:pt>
                <c:pt idx="6">
                  <c:v>7.8E-2</c:v>
                </c:pt>
                <c:pt idx="7">
                  <c:v>2.3E-2</c:v>
                </c:pt>
                <c:pt idx="8">
                  <c:v>7.1999999999999995E-2</c:v>
                </c:pt>
                <c:pt idx="9">
                  <c:v>0.32900000000000001</c:v>
                </c:pt>
                <c:pt idx="10">
                  <c:v>0.54300000000000004</c:v>
                </c:pt>
                <c:pt idx="11">
                  <c:v>0.91800000000000004</c:v>
                </c:pt>
                <c:pt idx="12">
                  <c:v>2.0289999999999999</c:v>
                </c:pt>
                <c:pt idx="13">
                  <c:v>2.0329999999999999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E7-454F-8A78-FED4F1264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E7-454F-8A78-FED4F126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5264"/>
        <c:axId val="210961152"/>
      </c:scatterChart>
      <c:valAx>
        <c:axId val="2109552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961152"/>
        <c:crosses val="autoZero"/>
        <c:crossBetween val="midCat"/>
      </c:valAx>
      <c:valAx>
        <c:axId val="210961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9552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(Data)'!$B$79:$B$92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'Guadana west para khal (Data)'!$C$79:$C$92</c:f>
              <c:numCache>
                <c:formatCode>0.000</c:formatCode>
                <c:ptCount val="14"/>
                <c:pt idx="0">
                  <c:v>1.1379999999999999</c:v>
                </c:pt>
                <c:pt idx="1">
                  <c:v>1.133</c:v>
                </c:pt>
                <c:pt idx="2">
                  <c:v>1.125</c:v>
                </c:pt>
                <c:pt idx="3">
                  <c:v>0.42699999999999999</c:v>
                </c:pt>
                <c:pt idx="4">
                  <c:v>0.13200000000000001</c:v>
                </c:pt>
                <c:pt idx="5">
                  <c:v>-5.8000000000000003E-2</c:v>
                </c:pt>
                <c:pt idx="6">
                  <c:v>-0.16400000000000001</c:v>
                </c:pt>
                <c:pt idx="7">
                  <c:v>-6.2E-2</c:v>
                </c:pt>
                <c:pt idx="8">
                  <c:v>0.112</c:v>
                </c:pt>
                <c:pt idx="9">
                  <c:v>0.41799999999999998</c:v>
                </c:pt>
                <c:pt idx="10">
                  <c:v>0.88700000000000001</c:v>
                </c:pt>
                <c:pt idx="11">
                  <c:v>0.878</c:v>
                </c:pt>
                <c:pt idx="12">
                  <c:v>0.872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(Data)'!$I$79:$I$92</c:f>
            </c:numRef>
          </c:xVal>
          <c:yVal>
            <c:numRef>
              <c:f>'Guadana west para khal (Data)'!$J$79:$J$92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95616"/>
        <c:axId val="220097152"/>
      </c:scatterChart>
      <c:valAx>
        <c:axId val="2200956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097152"/>
        <c:crosses val="autoZero"/>
        <c:crossBetween val="midCat"/>
      </c:valAx>
      <c:valAx>
        <c:axId val="220097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0956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(Data)'!$B$94:$B$108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  <c:pt idx="14">
                  <c:v>40</c:v>
                </c:pt>
              </c:numCache>
            </c:numRef>
          </c:xVal>
          <c:yVal>
            <c:numRef>
              <c:f>'Guadana west para khal (Data)'!$C$94:$C$108</c:f>
              <c:numCache>
                <c:formatCode>0.000</c:formatCode>
                <c:ptCount val="15"/>
                <c:pt idx="0">
                  <c:v>0.84899999999999998</c:v>
                </c:pt>
                <c:pt idx="1">
                  <c:v>0.84399999999999997</c:v>
                </c:pt>
                <c:pt idx="2">
                  <c:v>0.82899999999999996</c:v>
                </c:pt>
                <c:pt idx="3">
                  <c:v>0.35399999999999998</c:v>
                </c:pt>
                <c:pt idx="4">
                  <c:v>-0.03</c:v>
                </c:pt>
                <c:pt idx="5">
                  <c:v>-0.14099999999999999</c:v>
                </c:pt>
                <c:pt idx="6">
                  <c:v>-0.36699999999999999</c:v>
                </c:pt>
                <c:pt idx="7">
                  <c:v>-0.47299999999999998</c:v>
                </c:pt>
                <c:pt idx="8">
                  <c:v>-0.37</c:v>
                </c:pt>
                <c:pt idx="9">
                  <c:v>-0.245</c:v>
                </c:pt>
                <c:pt idx="10">
                  <c:v>-3.3000000000000002E-2</c:v>
                </c:pt>
                <c:pt idx="11">
                  <c:v>0.27</c:v>
                </c:pt>
                <c:pt idx="12">
                  <c:v>1.8340000000000001</c:v>
                </c:pt>
                <c:pt idx="13">
                  <c:v>1.845</c:v>
                </c:pt>
                <c:pt idx="14">
                  <c:v>1.857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(Data)'!$I$95:$I$108</c:f>
            </c:numRef>
          </c:xVal>
          <c:yVal>
            <c:numRef>
              <c:f>'Guadana west para khal (Data)'!$J$95:$J$108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14304"/>
        <c:axId val="220120192"/>
      </c:scatterChart>
      <c:valAx>
        <c:axId val="2201143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120192"/>
        <c:crosses val="autoZero"/>
        <c:crossBetween val="midCat"/>
      </c:valAx>
      <c:valAx>
        <c:axId val="220120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1143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(Data)'!$B$112:$B$127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24</c:v>
                </c:pt>
                <c:pt idx="14">
                  <c:v>30</c:v>
                </c:pt>
              </c:numCache>
            </c:numRef>
          </c:xVal>
          <c:yVal>
            <c:numRef>
              <c:f>'Guadana west para khal (Data)'!$C$112:$C$127</c:f>
              <c:numCache>
                <c:formatCode>0.000</c:formatCode>
                <c:ptCount val="16"/>
                <c:pt idx="0">
                  <c:v>1.506</c:v>
                </c:pt>
                <c:pt idx="1">
                  <c:v>1.4910000000000001</c:v>
                </c:pt>
                <c:pt idx="2">
                  <c:v>1.4850000000000001</c:v>
                </c:pt>
                <c:pt idx="3">
                  <c:v>0.50600000000000001</c:v>
                </c:pt>
                <c:pt idx="4">
                  <c:v>-2.9000000000000001E-2</c:v>
                </c:pt>
                <c:pt idx="5">
                  <c:v>-0.308</c:v>
                </c:pt>
                <c:pt idx="6">
                  <c:v>-0.41</c:v>
                </c:pt>
                <c:pt idx="7">
                  <c:v>-0.30499999999999999</c:v>
                </c:pt>
                <c:pt idx="8">
                  <c:v>-0.04</c:v>
                </c:pt>
                <c:pt idx="9">
                  <c:v>0.51400000000000001</c:v>
                </c:pt>
                <c:pt idx="10">
                  <c:v>1.8149999999999999</c:v>
                </c:pt>
                <c:pt idx="11">
                  <c:v>1.81</c:v>
                </c:pt>
                <c:pt idx="12">
                  <c:v>1.004</c:v>
                </c:pt>
                <c:pt idx="13">
                  <c:v>0.126</c:v>
                </c:pt>
                <c:pt idx="14">
                  <c:v>-0.21199999999999999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(Data)'!$I$112:$I$127</c:f>
            </c:numRef>
          </c:xVal>
          <c:yVal>
            <c:numRef>
              <c:f>'Guadana west para khal (Data)'!$J$112:$J$127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23360"/>
        <c:axId val="220224896"/>
      </c:scatterChart>
      <c:valAx>
        <c:axId val="2202233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224896"/>
        <c:crosses val="autoZero"/>
        <c:crossBetween val="midCat"/>
      </c:valAx>
      <c:valAx>
        <c:axId val="22022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2233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(Data)'!$B$130:$B$141</c:f>
              <c:numCache>
                <c:formatCode>0.00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'Guadana west para khal (Data)'!$C$130:$C$141</c:f>
              <c:numCache>
                <c:formatCode>0.000</c:formatCode>
                <c:ptCount val="12"/>
                <c:pt idx="0">
                  <c:v>2.4590000000000001</c:v>
                </c:pt>
                <c:pt idx="1">
                  <c:v>2.4750000000000001</c:v>
                </c:pt>
                <c:pt idx="2">
                  <c:v>2.4660000000000002</c:v>
                </c:pt>
                <c:pt idx="3">
                  <c:v>1.3340000000000001</c:v>
                </c:pt>
                <c:pt idx="4">
                  <c:v>0.34</c:v>
                </c:pt>
                <c:pt idx="5">
                  <c:v>-0.16</c:v>
                </c:pt>
                <c:pt idx="6">
                  <c:v>-0.26100000000000001</c:v>
                </c:pt>
                <c:pt idx="7">
                  <c:v>-0.159</c:v>
                </c:pt>
                <c:pt idx="8">
                  <c:v>0.33100000000000002</c:v>
                </c:pt>
                <c:pt idx="9">
                  <c:v>1.2909999999999999</c:v>
                </c:pt>
                <c:pt idx="10">
                  <c:v>2.2759999999999998</c:v>
                </c:pt>
                <c:pt idx="11">
                  <c:v>2.27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(Data)'!$I$130:$I$141</c:f>
            </c:numRef>
          </c:xVal>
          <c:yVal>
            <c:numRef>
              <c:f>'Guadana west para khal (Data)'!$J$130:$J$141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62784"/>
        <c:axId val="220264320"/>
      </c:scatterChart>
      <c:valAx>
        <c:axId val="2202627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264320"/>
        <c:crosses val="autoZero"/>
        <c:crossBetween val="midCat"/>
      </c:valAx>
      <c:valAx>
        <c:axId val="220264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2627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(Data)'!$B$145:$B$166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'Guadana west para khal (Data)'!$C$145:$C$166</c:f>
              <c:numCache>
                <c:formatCode>0.000</c:formatCode>
                <c:ptCount val="22"/>
                <c:pt idx="0">
                  <c:v>1.0960000000000001</c:v>
                </c:pt>
                <c:pt idx="1">
                  <c:v>1.089</c:v>
                </c:pt>
                <c:pt idx="2">
                  <c:v>1.075</c:v>
                </c:pt>
                <c:pt idx="3">
                  <c:v>0.39500000000000002</c:v>
                </c:pt>
                <c:pt idx="4">
                  <c:v>0</c:v>
                </c:pt>
                <c:pt idx="5">
                  <c:v>-2.1999999999999999E-2</c:v>
                </c:pt>
                <c:pt idx="6">
                  <c:v>-0.125</c:v>
                </c:pt>
                <c:pt idx="7">
                  <c:v>-0.02</c:v>
                </c:pt>
                <c:pt idx="8">
                  <c:v>0.49</c:v>
                </c:pt>
                <c:pt idx="9">
                  <c:v>0.99099999999999999</c:v>
                </c:pt>
                <c:pt idx="10">
                  <c:v>2.19</c:v>
                </c:pt>
                <c:pt idx="11">
                  <c:v>2.1760000000000002</c:v>
                </c:pt>
                <c:pt idx="12">
                  <c:v>2.1669999999999998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(Data)'!$I$145:$I$166</c:f>
            </c:numRef>
          </c:xVal>
          <c:yVal>
            <c:numRef>
              <c:f>'Guadana west para khal (Data)'!$J$145:$J$166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94528"/>
        <c:axId val="220312704"/>
      </c:scatterChart>
      <c:valAx>
        <c:axId val="2202945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312704"/>
        <c:crosses val="autoZero"/>
        <c:crossBetween val="midCat"/>
      </c:valAx>
      <c:valAx>
        <c:axId val="220312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2945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khal-1'!$B$22:$B$38</c:f>
              <c:numCache>
                <c:formatCode>0.00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14.5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</c:numCache>
            </c:numRef>
          </c:xVal>
          <c:yVal>
            <c:numRef>
              <c:f>'Outfall khal-1'!$C$22:$C$38</c:f>
              <c:numCache>
                <c:formatCode>0.000</c:formatCode>
                <c:ptCount val="17"/>
                <c:pt idx="0">
                  <c:v>0.50800000000000001</c:v>
                </c:pt>
                <c:pt idx="1">
                  <c:v>1.048</c:v>
                </c:pt>
                <c:pt idx="2">
                  <c:v>1.3129999999999999</c:v>
                </c:pt>
                <c:pt idx="3">
                  <c:v>2.7189999999999999</c:v>
                </c:pt>
                <c:pt idx="4">
                  <c:v>2.7130000000000001</c:v>
                </c:pt>
                <c:pt idx="5">
                  <c:v>0.41299999999999998</c:v>
                </c:pt>
                <c:pt idx="6">
                  <c:v>0.108</c:v>
                </c:pt>
                <c:pt idx="7">
                  <c:v>-6.9000000000000006E-2</c:v>
                </c:pt>
                <c:pt idx="8">
                  <c:v>-0.127</c:v>
                </c:pt>
                <c:pt idx="9">
                  <c:v>-7.0999999999999994E-2</c:v>
                </c:pt>
                <c:pt idx="10">
                  <c:v>0.113</c:v>
                </c:pt>
                <c:pt idx="11">
                  <c:v>0.42899999999999999</c:v>
                </c:pt>
                <c:pt idx="12">
                  <c:v>2.008</c:v>
                </c:pt>
                <c:pt idx="13">
                  <c:v>2.0129999999999999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4-465C-A34F-EC1A597A7E7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14-465C-A34F-EC1A597A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74208"/>
        <c:axId val="210975744"/>
      </c:scatterChart>
      <c:valAx>
        <c:axId val="2109742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975744"/>
        <c:crosses val="autoZero"/>
        <c:crossBetween val="midCat"/>
      </c:valAx>
      <c:valAx>
        <c:axId val="210975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9742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khal-1'!$B$41:$B$58</c:f>
              <c:numCache>
                <c:formatCode>0.00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27</c:v>
                </c:pt>
                <c:pt idx="15">
                  <c:v>30</c:v>
                </c:pt>
                <c:pt idx="16">
                  <c:v>34</c:v>
                </c:pt>
              </c:numCache>
            </c:numRef>
          </c:xVal>
          <c:yVal>
            <c:numRef>
              <c:f>'Outfall khal-1'!$C$41:$C$58</c:f>
              <c:numCache>
                <c:formatCode>0.000</c:formatCode>
                <c:ptCount val="18"/>
                <c:pt idx="0">
                  <c:v>3.1179999999999999</c:v>
                </c:pt>
                <c:pt idx="1">
                  <c:v>3.113</c:v>
                </c:pt>
                <c:pt idx="2">
                  <c:v>1.3129999999999999</c:v>
                </c:pt>
                <c:pt idx="3">
                  <c:v>0.95099999999999996</c:v>
                </c:pt>
                <c:pt idx="4">
                  <c:v>0.76200000000000001</c:v>
                </c:pt>
                <c:pt idx="5">
                  <c:v>0.53</c:v>
                </c:pt>
                <c:pt idx="6">
                  <c:v>0.313</c:v>
                </c:pt>
                <c:pt idx="7">
                  <c:v>0.16200000000000001</c:v>
                </c:pt>
                <c:pt idx="8">
                  <c:v>0.111</c:v>
                </c:pt>
                <c:pt idx="9">
                  <c:v>0.16500000000000001</c:v>
                </c:pt>
                <c:pt idx="10">
                  <c:v>0.312</c:v>
                </c:pt>
                <c:pt idx="11">
                  <c:v>0.52900000000000003</c:v>
                </c:pt>
                <c:pt idx="12">
                  <c:v>0.70699999999999996</c:v>
                </c:pt>
                <c:pt idx="13">
                  <c:v>0.92300000000000004</c:v>
                </c:pt>
                <c:pt idx="14">
                  <c:v>1.113</c:v>
                </c:pt>
                <c:pt idx="15">
                  <c:v>2.9380000000000002</c:v>
                </c:pt>
                <c:pt idx="16">
                  <c:v>2.9329999999999998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5-432D-92B9-02B9758460C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5-432D-92B9-02B97584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5168"/>
        <c:axId val="211016704"/>
      </c:scatterChart>
      <c:valAx>
        <c:axId val="2110151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16704"/>
        <c:crosses val="autoZero"/>
        <c:crossBetween val="midCat"/>
      </c:valAx>
      <c:valAx>
        <c:axId val="21101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15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khal'!$B$5:$B$26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'Guadana west para khal'!$C$5:$C$26</c:f>
              <c:numCache>
                <c:formatCode>0.000</c:formatCode>
                <c:ptCount val="22"/>
                <c:pt idx="0">
                  <c:v>3.6080000000000001</c:v>
                </c:pt>
                <c:pt idx="1">
                  <c:v>3.6160000000000001</c:v>
                </c:pt>
                <c:pt idx="2">
                  <c:v>0.64900000000000002</c:v>
                </c:pt>
                <c:pt idx="3">
                  <c:v>0.38200000000000001</c:v>
                </c:pt>
                <c:pt idx="4">
                  <c:v>0.217</c:v>
                </c:pt>
                <c:pt idx="5">
                  <c:v>0.16800000000000001</c:v>
                </c:pt>
                <c:pt idx="6">
                  <c:v>0.21199999999999999</c:v>
                </c:pt>
                <c:pt idx="7">
                  <c:v>0.38100000000000001</c:v>
                </c:pt>
                <c:pt idx="8">
                  <c:v>0.628</c:v>
                </c:pt>
                <c:pt idx="9">
                  <c:v>2.4079999999999999</c:v>
                </c:pt>
                <c:pt idx="10">
                  <c:v>2.423</c:v>
                </c:pt>
                <c:pt idx="11">
                  <c:v>2.431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khal'!$I$5:$I$26</c:f>
              <c:numCache>
                <c:formatCode>0.00</c:formatCode>
                <c:ptCount val="22"/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9.2234999999999996</c:v>
                </c:pt>
                <c:pt idx="5">
                  <c:v>11.7235</c:v>
                </c:pt>
                <c:pt idx="6">
                  <c:v>14.2235</c:v>
                </c:pt>
                <c:pt idx="7">
                  <c:v>17.298500000000001</c:v>
                </c:pt>
                <c:pt idx="8">
                  <c:v>18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'Guadana west para khal'!$J$5:$J$26</c:f>
              <c:numCache>
                <c:formatCode>0.000</c:formatCode>
                <c:ptCount val="22"/>
                <c:pt idx="1">
                  <c:v>3.6080000000000001</c:v>
                </c:pt>
                <c:pt idx="2">
                  <c:v>3.6160000000000001</c:v>
                </c:pt>
                <c:pt idx="3">
                  <c:v>0.64900000000000002</c:v>
                </c:pt>
                <c:pt idx="4">
                  <c:v>-1.5</c:v>
                </c:pt>
                <c:pt idx="5">
                  <c:v>-1.5</c:v>
                </c:pt>
                <c:pt idx="6">
                  <c:v>-1.5</c:v>
                </c:pt>
                <c:pt idx="7">
                  <c:v>0.55000000000000004</c:v>
                </c:pt>
                <c:pt idx="8">
                  <c:v>0.628</c:v>
                </c:pt>
                <c:pt idx="9">
                  <c:v>2.4079999999999999</c:v>
                </c:pt>
                <c:pt idx="10">
                  <c:v>2.423</c:v>
                </c:pt>
                <c:pt idx="11">
                  <c:v>2.431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2976"/>
        <c:axId val="211504512"/>
      </c:scatterChart>
      <c:valAx>
        <c:axId val="2115029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04512"/>
        <c:crosses val="autoZero"/>
        <c:crossBetween val="midCat"/>
      </c:valAx>
      <c:valAx>
        <c:axId val="211504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029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khal'!$B$36:$B$57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24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'Guadana west para khal'!$C$36:$C$57</c:f>
              <c:numCache>
                <c:formatCode>0.000</c:formatCode>
                <c:ptCount val="22"/>
                <c:pt idx="0">
                  <c:v>0.79300000000000004</c:v>
                </c:pt>
                <c:pt idx="1">
                  <c:v>0.80500000000000005</c:v>
                </c:pt>
                <c:pt idx="2">
                  <c:v>3.1920000000000002</c:v>
                </c:pt>
                <c:pt idx="3">
                  <c:v>3.1829999999999998</c:v>
                </c:pt>
                <c:pt idx="4">
                  <c:v>1.665</c:v>
                </c:pt>
                <c:pt idx="5">
                  <c:v>0.61199999999999999</c:v>
                </c:pt>
                <c:pt idx="6">
                  <c:v>-0.224</c:v>
                </c:pt>
                <c:pt idx="7">
                  <c:v>-0.33400000000000002</c:v>
                </c:pt>
                <c:pt idx="8">
                  <c:v>-0.23300000000000001</c:v>
                </c:pt>
                <c:pt idx="9">
                  <c:v>0.112</c:v>
                </c:pt>
                <c:pt idx="10">
                  <c:v>0.502</c:v>
                </c:pt>
                <c:pt idx="11">
                  <c:v>0.90300000000000002</c:v>
                </c:pt>
                <c:pt idx="12">
                  <c:v>0.89600000000000002</c:v>
                </c:pt>
                <c:pt idx="13">
                  <c:v>0.89100000000000001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khal'!$I$37:$I$58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15.7475</c:v>
                </c:pt>
                <c:pt idx="6">
                  <c:v>18.247500000000002</c:v>
                </c:pt>
                <c:pt idx="7">
                  <c:v>20.747500000000002</c:v>
                </c:pt>
                <c:pt idx="8">
                  <c:v>24.352000000000004</c:v>
                </c:pt>
                <c:pt idx="9">
                  <c:v>30</c:v>
                </c:pt>
                <c:pt idx="10">
                  <c:v>35</c:v>
                </c:pt>
              </c:numCache>
            </c:numRef>
          </c:xVal>
          <c:yVal>
            <c:numRef>
              <c:f>'Guadana west para khal'!$J$37:$J$58</c:f>
              <c:numCache>
                <c:formatCode>0.000</c:formatCode>
                <c:ptCount val="22"/>
                <c:pt idx="0">
                  <c:v>0.79300000000000004</c:v>
                </c:pt>
                <c:pt idx="1">
                  <c:v>0.80500000000000005</c:v>
                </c:pt>
                <c:pt idx="2">
                  <c:v>3.1920000000000002</c:v>
                </c:pt>
                <c:pt idx="3">
                  <c:v>3.1829999999999998</c:v>
                </c:pt>
                <c:pt idx="4">
                  <c:v>1.665</c:v>
                </c:pt>
                <c:pt idx="5">
                  <c:v>-1.5</c:v>
                </c:pt>
                <c:pt idx="6">
                  <c:v>-1.5</c:v>
                </c:pt>
                <c:pt idx="7">
                  <c:v>-1.5</c:v>
                </c:pt>
                <c:pt idx="8">
                  <c:v>0.90300000000000002</c:v>
                </c:pt>
                <c:pt idx="9">
                  <c:v>0.89600000000000002</c:v>
                </c:pt>
                <c:pt idx="10">
                  <c:v>0.89100000000000001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4208"/>
        <c:axId val="211535744"/>
      </c:scatterChart>
      <c:valAx>
        <c:axId val="2115342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35744"/>
        <c:crosses val="autoZero"/>
        <c:crossBetween val="midCat"/>
      </c:valAx>
      <c:valAx>
        <c:axId val="211535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342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khal'!$B$67:$B$88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27</c:v>
                </c:pt>
              </c:numCache>
            </c:numRef>
          </c:xVal>
          <c:yVal>
            <c:numRef>
              <c:f>'Guadana west para khal'!$C$67:$C$88</c:f>
              <c:numCache>
                <c:formatCode>0.000</c:formatCode>
                <c:ptCount val="22"/>
                <c:pt idx="0">
                  <c:v>2.8069999999999999</c:v>
                </c:pt>
                <c:pt idx="1">
                  <c:v>2.9140000000000001</c:v>
                </c:pt>
                <c:pt idx="2">
                  <c:v>1.6020000000000001</c:v>
                </c:pt>
                <c:pt idx="3">
                  <c:v>0.57599999999999996</c:v>
                </c:pt>
                <c:pt idx="4">
                  <c:v>-9.4E-2</c:v>
                </c:pt>
                <c:pt idx="5">
                  <c:v>-0.19800000000000001</c:v>
                </c:pt>
                <c:pt idx="6">
                  <c:v>-9.2999999999999999E-2</c:v>
                </c:pt>
                <c:pt idx="7">
                  <c:v>0.60699999999999998</c:v>
                </c:pt>
                <c:pt idx="8">
                  <c:v>1.5509999999999999</c:v>
                </c:pt>
                <c:pt idx="9">
                  <c:v>2.597</c:v>
                </c:pt>
                <c:pt idx="10">
                  <c:v>2.6040000000000001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khal'!$I$67:$I$88</c:f>
              <c:numCache>
                <c:formatCode>0.00</c:formatCode>
                <c:ptCount val="22"/>
                <c:pt idx="6">
                  <c:v>0</c:v>
                </c:pt>
                <c:pt idx="7">
                  <c:v>4</c:v>
                </c:pt>
                <c:pt idx="8">
                  <c:v>10.620999999999999</c:v>
                </c:pt>
                <c:pt idx="9">
                  <c:v>13.120999999999999</c:v>
                </c:pt>
                <c:pt idx="10">
                  <c:v>15.620999999999999</c:v>
                </c:pt>
                <c:pt idx="11">
                  <c:v>21.766499999999997</c:v>
                </c:pt>
                <c:pt idx="12">
                  <c:v>27</c:v>
                </c:pt>
              </c:numCache>
            </c:numRef>
          </c:xVal>
          <c:yVal>
            <c:numRef>
              <c:f>'Guadana west para khal'!$J$67:$J$88</c:f>
              <c:numCache>
                <c:formatCode>0.00</c:formatCode>
                <c:ptCount val="22"/>
                <c:pt idx="6" formatCode="0.000">
                  <c:v>2.8069999999999999</c:v>
                </c:pt>
                <c:pt idx="7" formatCode="0.000">
                  <c:v>2.9140000000000001</c:v>
                </c:pt>
                <c:pt idx="8" formatCode="0.000">
                  <c:v>-1.5</c:v>
                </c:pt>
                <c:pt idx="9" formatCode="0.000">
                  <c:v>-1.5</c:v>
                </c:pt>
                <c:pt idx="10" formatCode="0.000">
                  <c:v>-1.5</c:v>
                </c:pt>
                <c:pt idx="11" formatCode="0.000">
                  <c:v>2.597</c:v>
                </c:pt>
                <c:pt idx="12" formatCode="0.000">
                  <c:v>2.6040000000000001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6352"/>
        <c:axId val="211615744"/>
      </c:scatterChart>
      <c:valAx>
        <c:axId val="2117163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15744"/>
        <c:crosses val="autoZero"/>
        <c:crossBetween val="midCat"/>
      </c:valAx>
      <c:valAx>
        <c:axId val="211615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16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khal'!$B$94:$B$121</c:f>
              <c:numCache>
                <c:formatCode>0.00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28</c:v>
                </c:pt>
                <c:pt idx="14">
                  <c:v>33</c:v>
                </c:pt>
                <c:pt idx="15">
                  <c:v>40</c:v>
                </c:pt>
              </c:numCache>
            </c:numRef>
          </c:xVal>
          <c:yVal>
            <c:numRef>
              <c:f>'Guadana west para khal'!$C$94:$C$121</c:f>
              <c:numCache>
                <c:formatCode>0.000</c:formatCode>
                <c:ptCount val="28"/>
                <c:pt idx="0">
                  <c:v>0.81699999999999995</c:v>
                </c:pt>
                <c:pt idx="1">
                  <c:v>0.82799999999999996</c:v>
                </c:pt>
                <c:pt idx="2">
                  <c:v>3.2629999999999999</c:v>
                </c:pt>
                <c:pt idx="3">
                  <c:v>3.2549999999999999</c:v>
                </c:pt>
                <c:pt idx="4">
                  <c:v>1.9370000000000001</c:v>
                </c:pt>
                <c:pt idx="5">
                  <c:v>0.97699999999999998</c:v>
                </c:pt>
                <c:pt idx="6">
                  <c:v>0.28899999999999998</c:v>
                </c:pt>
                <c:pt idx="7">
                  <c:v>-0.41499999999999998</c:v>
                </c:pt>
                <c:pt idx="8">
                  <c:v>-0.52300000000000002</c:v>
                </c:pt>
                <c:pt idx="9">
                  <c:v>-0.41799999999999998</c:v>
                </c:pt>
                <c:pt idx="10">
                  <c:v>7.8E-2</c:v>
                </c:pt>
                <c:pt idx="11">
                  <c:v>0.47899999999999998</c:v>
                </c:pt>
                <c:pt idx="12">
                  <c:v>0.877</c:v>
                </c:pt>
                <c:pt idx="13">
                  <c:v>1.464</c:v>
                </c:pt>
                <c:pt idx="14">
                  <c:v>1.4770000000000001</c:v>
                </c:pt>
                <c:pt idx="15">
                  <c:v>1.4870000000000001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khal'!$I$94:$I$121</c:f>
              <c:numCache>
                <c:formatCode>0.00</c:formatCode>
                <c:ptCount val="28"/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16.715499999999999</c:v>
                </c:pt>
                <c:pt idx="13">
                  <c:v>19.215499999999999</c:v>
                </c:pt>
                <c:pt idx="14">
                  <c:v>21.715499999999999</c:v>
                </c:pt>
                <c:pt idx="15">
                  <c:v>24.683999999999997</c:v>
                </c:pt>
                <c:pt idx="16">
                  <c:v>25</c:v>
                </c:pt>
                <c:pt idx="17">
                  <c:v>27</c:v>
                </c:pt>
                <c:pt idx="18">
                  <c:v>28</c:v>
                </c:pt>
                <c:pt idx="19">
                  <c:v>33</c:v>
                </c:pt>
                <c:pt idx="20">
                  <c:v>40</c:v>
                </c:pt>
              </c:numCache>
            </c:numRef>
          </c:xVal>
          <c:yVal>
            <c:numRef>
              <c:f>'Guadana west para khal'!$J$94:$J$121</c:f>
              <c:numCache>
                <c:formatCode>0.00</c:formatCode>
                <c:ptCount val="28"/>
                <c:pt idx="6" formatCode="0.000">
                  <c:v>0.81699999999999995</c:v>
                </c:pt>
                <c:pt idx="7" formatCode="0.000">
                  <c:v>0.82799999999999996</c:v>
                </c:pt>
                <c:pt idx="8" formatCode="0.000">
                  <c:v>3.2629999999999999</c:v>
                </c:pt>
                <c:pt idx="9" formatCode="0.000">
                  <c:v>3.2549999999999999</c:v>
                </c:pt>
                <c:pt idx="10" formatCode="0.000">
                  <c:v>1.9370000000000001</c:v>
                </c:pt>
                <c:pt idx="11" formatCode="0.000">
                  <c:v>0.97699999999999998</c:v>
                </c:pt>
                <c:pt idx="12" formatCode="0.000">
                  <c:v>-1.5</c:v>
                </c:pt>
                <c:pt idx="13" formatCode="0.000">
                  <c:v>-1.5</c:v>
                </c:pt>
                <c:pt idx="14" formatCode="0.000">
                  <c:v>-1.5</c:v>
                </c:pt>
                <c:pt idx="15" formatCode="0.000">
                  <c:v>0.47899999999999998</c:v>
                </c:pt>
                <c:pt idx="16" formatCode="0.000">
                  <c:v>0.47899999999999998</c:v>
                </c:pt>
                <c:pt idx="17" formatCode="0.000">
                  <c:v>0.877</c:v>
                </c:pt>
                <c:pt idx="18" formatCode="0.000">
                  <c:v>1.464</c:v>
                </c:pt>
                <c:pt idx="19" formatCode="0.000">
                  <c:v>1.4770000000000001</c:v>
                </c:pt>
                <c:pt idx="20" formatCode="0.000">
                  <c:v>1.4870000000000001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45952"/>
        <c:axId val="211647488"/>
      </c:scatterChart>
      <c:valAx>
        <c:axId val="2116459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47488"/>
        <c:crosses val="autoZero"/>
        <c:crossBetween val="midCat"/>
      </c:valAx>
      <c:valAx>
        <c:axId val="21164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459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khal'!$B$127:$B$148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'Guadana west para khal'!$C$127:$C$148</c:f>
              <c:numCache>
                <c:formatCode>0.000</c:formatCode>
                <c:ptCount val="22"/>
                <c:pt idx="0">
                  <c:v>1.587</c:v>
                </c:pt>
                <c:pt idx="1">
                  <c:v>1.5780000000000001</c:v>
                </c:pt>
                <c:pt idx="2">
                  <c:v>1.5649999999999999</c:v>
                </c:pt>
                <c:pt idx="3">
                  <c:v>0.61399999999999999</c:v>
                </c:pt>
                <c:pt idx="4">
                  <c:v>3.9E-2</c:v>
                </c:pt>
                <c:pt idx="5">
                  <c:v>-0.36899999999999999</c:v>
                </c:pt>
                <c:pt idx="6">
                  <c:v>-0.47299999999999998</c:v>
                </c:pt>
                <c:pt idx="7">
                  <c:v>-0.36799999999999999</c:v>
                </c:pt>
                <c:pt idx="8">
                  <c:v>3.7999999999999999E-2</c:v>
                </c:pt>
                <c:pt idx="9">
                  <c:v>0.38200000000000001</c:v>
                </c:pt>
                <c:pt idx="10">
                  <c:v>0.90800000000000003</c:v>
                </c:pt>
                <c:pt idx="11">
                  <c:v>0.90359999999999996</c:v>
                </c:pt>
                <c:pt idx="12">
                  <c:v>0.89700000000000002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khal'!$I$128:$I$149</c:f>
              <c:numCache>
                <c:formatCode>0.00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11</c:v>
                </c:pt>
                <c:pt idx="3">
                  <c:v>14.170999999999999</c:v>
                </c:pt>
                <c:pt idx="4">
                  <c:v>16.670999999999999</c:v>
                </c:pt>
                <c:pt idx="5">
                  <c:v>19.170999999999999</c:v>
                </c:pt>
                <c:pt idx="6">
                  <c:v>21.721</c:v>
                </c:pt>
                <c:pt idx="7">
                  <c:v>23</c:v>
                </c:pt>
                <c:pt idx="8">
                  <c:v>24</c:v>
                </c:pt>
                <c:pt idx="9">
                  <c:v>30</c:v>
                </c:pt>
                <c:pt idx="10">
                  <c:v>35</c:v>
                </c:pt>
              </c:numCache>
            </c:numRef>
          </c:xVal>
          <c:yVal>
            <c:numRef>
              <c:f>'Guadana west para khal'!$J$128:$J$149</c:f>
              <c:numCache>
                <c:formatCode>0.000</c:formatCode>
                <c:ptCount val="22"/>
                <c:pt idx="0">
                  <c:v>1.5780000000000001</c:v>
                </c:pt>
                <c:pt idx="1">
                  <c:v>1.5649999999999999</c:v>
                </c:pt>
                <c:pt idx="2">
                  <c:v>0.61399999999999999</c:v>
                </c:pt>
                <c:pt idx="3">
                  <c:v>-1.5</c:v>
                </c:pt>
                <c:pt idx="4">
                  <c:v>-1.5</c:v>
                </c:pt>
                <c:pt idx="5">
                  <c:v>-1.5</c:v>
                </c:pt>
                <c:pt idx="6">
                  <c:v>0.2</c:v>
                </c:pt>
                <c:pt idx="7">
                  <c:v>0.38200000000000001</c:v>
                </c:pt>
                <c:pt idx="8">
                  <c:v>0.90800000000000003</c:v>
                </c:pt>
                <c:pt idx="9">
                  <c:v>0.90359999999999996</c:v>
                </c:pt>
                <c:pt idx="10">
                  <c:v>0.89700000000000002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4784"/>
        <c:axId val="212536320"/>
      </c:scatterChart>
      <c:valAx>
        <c:axId val="2125347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36320"/>
        <c:crosses val="autoZero"/>
        <c:crossBetween val="midCat"/>
      </c:valAx>
      <c:valAx>
        <c:axId val="212536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347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114302</xdr:rowOff>
    </xdr:from>
    <xdr:to>
      <xdr:col>27</xdr:col>
      <xdr:colOff>95251</xdr:colOff>
      <xdr:row>31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381614</xdr:colOff>
      <xdr:row>3</xdr:row>
      <xdr:rowOff>133986</xdr:rowOff>
    </xdr:from>
    <xdr:to>
      <xdr:col>19</xdr:col>
      <xdr:colOff>381000</xdr:colOff>
      <xdr:row>17</xdr:row>
      <xdr:rowOff>111126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A8FF7218-DFF7-4357-8330-519C8E216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22</xdr:row>
      <xdr:rowOff>30481</xdr:rowOff>
    </xdr:from>
    <xdr:to>
      <xdr:col>19</xdr:col>
      <xdr:colOff>460375</xdr:colOff>
      <xdr:row>36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37AE6D2E-5661-462A-B4C4-0B2DE1EF6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41</xdr:row>
      <xdr:rowOff>1</xdr:rowOff>
    </xdr:from>
    <xdr:to>
      <xdr:col>19</xdr:col>
      <xdr:colOff>428625</xdr:colOff>
      <xdr:row>55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E780CEE0-AD9C-4FED-9989-52AB76907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36</xdr:row>
      <xdr:rowOff>38817</xdr:rowOff>
    </xdr:from>
    <xdr:to>
      <xdr:col>19</xdr:col>
      <xdr:colOff>163973</xdr:colOff>
      <xdr:row>50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67</xdr:row>
      <xdr:rowOff>38817</xdr:rowOff>
    </xdr:from>
    <xdr:to>
      <xdr:col>19</xdr:col>
      <xdr:colOff>163973</xdr:colOff>
      <xdr:row>81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94</xdr:row>
      <xdr:rowOff>31197</xdr:rowOff>
    </xdr:from>
    <xdr:to>
      <xdr:col>19</xdr:col>
      <xdr:colOff>186833</xdr:colOff>
      <xdr:row>107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127</xdr:row>
      <xdr:rowOff>38817</xdr:rowOff>
    </xdr:from>
    <xdr:to>
      <xdr:col>19</xdr:col>
      <xdr:colOff>163973</xdr:colOff>
      <xdr:row>141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153</xdr:row>
      <xdr:rowOff>38817</xdr:rowOff>
    </xdr:from>
    <xdr:to>
      <xdr:col>19</xdr:col>
      <xdr:colOff>163973</xdr:colOff>
      <xdr:row>167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179</xdr:row>
      <xdr:rowOff>38817</xdr:rowOff>
    </xdr:from>
    <xdr:to>
      <xdr:col>19</xdr:col>
      <xdr:colOff>163973</xdr:colOff>
      <xdr:row>193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205</xdr:row>
      <xdr:rowOff>38817</xdr:rowOff>
    </xdr:from>
    <xdr:to>
      <xdr:col>19</xdr:col>
      <xdr:colOff>163973</xdr:colOff>
      <xdr:row>219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233</xdr:row>
      <xdr:rowOff>38817</xdr:rowOff>
    </xdr:from>
    <xdr:to>
      <xdr:col>19</xdr:col>
      <xdr:colOff>163973</xdr:colOff>
      <xdr:row>247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:a16="http://schemas.microsoft.com/office/drawing/2014/main" xmlns="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259</xdr:row>
      <xdr:rowOff>38817</xdr:rowOff>
    </xdr:from>
    <xdr:to>
      <xdr:col>19</xdr:col>
      <xdr:colOff>163973</xdr:colOff>
      <xdr:row>273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:a16="http://schemas.microsoft.com/office/drawing/2014/main" xmlns="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21</xdr:row>
      <xdr:rowOff>0</xdr:rowOff>
    </xdr:from>
    <xdr:to>
      <xdr:col>8</xdr:col>
      <xdr:colOff>161926</xdr:colOff>
      <xdr:row>28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21</xdr:row>
      <xdr:rowOff>27046</xdr:rowOff>
    </xdr:from>
    <xdr:to>
      <xdr:col>4</xdr:col>
      <xdr:colOff>543984</xdr:colOff>
      <xdr:row>28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21</xdr:row>
      <xdr:rowOff>27045</xdr:rowOff>
    </xdr:from>
    <xdr:to>
      <xdr:col>2</xdr:col>
      <xdr:colOff>349958</xdr:colOff>
      <xdr:row>28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105449</xdr:colOff>
      <xdr:row>1</xdr:row>
      <xdr:rowOff>182593</xdr:rowOff>
    </xdr:from>
    <xdr:to>
      <xdr:col>19</xdr:col>
      <xdr:colOff>110058</xdr:colOff>
      <xdr:row>14</xdr:row>
      <xdr:rowOff>116818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6604</xdr:colOff>
      <xdr:row>16</xdr:row>
      <xdr:rowOff>0</xdr:rowOff>
    </xdr:from>
    <xdr:to>
      <xdr:col>19</xdr:col>
      <xdr:colOff>172959</xdr:colOff>
      <xdr:row>29</xdr:row>
      <xdr:rowOff>8985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141391</xdr:colOff>
      <xdr:row>30</xdr:row>
      <xdr:rowOff>101718</xdr:rowOff>
    </xdr:from>
    <xdr:to>
      <xdr:col>19</xdr:col>
      <xdr:colOff>146000</xdr:colOff>
      <xdr:row>43</xdr:row>
      <xdr:rowOff>35943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46</xdr:row>
      <xdr:rowOff>31197</xdr:rowOff>
    </xdr:from>
    <xdr:to>
      <xdr:col>19</xdr:col>
      <xdr:colOff>186833</xdr:colOff>
      <xdr:row>59</xdr:row>
      <xdr:rowOff>160020</xdr:rowOff>
    </xdr:to>
    <xdr:graphicFrame macro="">
      <xdr:nvGraphicFramePr>
        <xdr:cNvPr id="5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150378</xdr:colOff>
      <xdr:row>62</xdr:row>
      <xdr:rowOff>182590</xdr:rowOff>
    </xdr:from>
    <xdr:to>
      <xdr:col>19</xdr:col>
      <xdr:colOff>154987</xdr:colOff>
      <xdr:row>75</xdr:row>
      <xdr:rowOff>116816</xdr:rowOff>
    </xdr:to>
    <xdr:graphicFrame macro="">
      <xdr:nvGraphicFramePr>
        <xdr:cNvPr id="6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79</xdr:row>
      <xdr:rowOff>38817</xdr:rowOff>
    </xdr:from>
    <xdr:to>
      <xdr:col>19</xdr:col>
      <xdr:colOff>163973</xdr:colOff>
      <xdr:row>92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94</xdr:row>
      <xdr:rowOff>38817</xdr:rowOff>
    </xdr:from>
    <xdr:to>
      <xdr:col>19</xdr:col>
      <xdr:colOff>163973</xdr:colOff>
      <xdr:row>108</xdr:row>
      <xdr:rowOff>0</xdr:rowOff>
    </xdr:to>
    <xdr:graphicFrame macro="">
      <xdr:nvGraphicFramePr>
        <xdr:cNvPr id="8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159364</xdr:colOff>
      <xdr:row>110</xdr:row>
      <xdr:rowOff>119689</xdr:rowOff>
    </xdr:from>
    <xdr:to>
      <xdr:col>19</xdr:col>
      <xdr:colOff>163973</xdr:colOff>
      <xdr:row>124</xdr:row>
      <xdr:rowOff>80872</xdr:rowOff>
    </xdr:to>
    <xdr:graphicFrame macro="">
      <xdr:nvGraphicFramePr>
        <xdr:cNvPr id="9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141392</xdr:colOff>
      <xdr:row>127</xdr:row>
      <xdr:rowOff>47802</xdr:rowOff>
    </xdr:from>
    <xdr:to>
      <xdr:col>19</xdr:col>
      <xdr:colOff>146001</xdr:colOff>
      <xdr:row>140</xdr:row>
      <xdr:rowOff>143773</xdr:rowOff>
    </xdr:to>
    <xdr:graphicFrame macro="">
      <xdr:nvGraphicFramePr>
        <xdr:cNvPr id="10" name="Chart 152">
          <a:extLst>
            <a:ext uri="{FF2B5EF4-FFF2-40B4-BE49-F238E27FC236}">
              <a16:creationId xmlns:a16="http://schemas.microsoft.com/office/drawing/2014/main" xmlns="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145</xdr:row>
      <xdr:rowOff>38817</xdr:rowOff>
    </xdr:from>
    <xdr:to>
      <xdr:col>19</xdr:col>
      <xdr:colOff>163973</xdr:colOff>
      <xdr:row>159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:a16="http://schemas.microsoft.com/office/drawing/2014/main" xmlns="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4"/>
  <sheetViews>
    <sheetView tabSelected="1" view="pageBreakPreview" topLeftCell="A21" zoomScale="118" zoomScaleNormal="100" zoomScaleSheetLayoutView="118" workbookViewId="0">
      <selection activeCell="R34" sqref="R34:AB37"/>
    </sheetView>
  </sheetViews>
  <sheetFormatPr defaultRowHeight="12.75" x14ac:dyDescent="0.2"/>
  <cols>
    <col min="1" max="1" width="7.85546875" style="95" customWidth="1"/>
    <col min="2" max="15" width="4.7109375" style="95" customWidth="1"/>
    <col min="16" max="16" width="3.7109375" style="95" customWidth="1"/>
    <col min="17" max="17" width="4.140625" style="95" customWidth="1"/>
    <col min="18" max="18" width="4.7109375" style="95" customWidth="1"/>
    <col min="19" max="19" width="4.85546875" style="95" customWidth="1"/>
    <col min="20" max="20" width="4.42578125" style="95" customWidth="1"/>
    <col min="21" max="21" width="5.28515625" style="95" customWidth="1"/>
    <col min="22" max="22" width="4.42578125" style="95" customWidth="1"/>
    <col min="23" max="23" width="4.5703125" style="95" customWidth="1"/>
    <col min="24" max="24" width="4.42578125" style="95" customWidth="1"/>
    <col min="25" max="25" width="4.7109375" style="95" customWidth="1"/>
    <col min="26" max="26" width="4.5703125" style="95" customWidth="1"/>
    <col min="27" max="27" width="4.28515625" style="95" customWidth="1"/>
    <col min="28" max="28" width="4.42578125" style="95" customWidth="1"/>
    <col min="29" max="45" width="4.7109375" style="95" customWidth="1"/>
    <col min="46" max="255" width="9.140625" style="95"/>
    <col min="256" max="256" width="7.85546875" style="95" customWidth="1"/>
    <col min="257" max="283" width="4.7109375" style="95" customWidth="1"/>
    <col min="284" max="284" width="8.85546875" style="95" customWidth="1"/>
    <col min="285" max="301" width="4.7109375" style="95" customWidth="1"/>
    <col min="302" max="511" width="9.140625" style="95"/>
    <col min="512" max="512" width="7.85546875" style="95" customWidth="1"/>
    <col min="513" max="539" width="4.7109375" style="95" customWidth="1"/>
    <col min="540" max="540" width="8.85546875" style="95" customWidth="1"/>
    <col min="541" max="557" width="4.7109375" style="95" customWidth="1"/>
    <col min="558" max="767" width="9.140625" style="95"/>
    <col min="768" max="768" width="7.85546875" style="95" customWidth="1"/>
    <col min="769" max="795" width="4.7109375" style="95" customWidth="1"/>
    <col min="796" max="796" width="8.85546875" style="95" customWidth="1"/>
    <col min="797" max="813" width="4.7109375" style="95" customWidth="1"/>
    <col min="814" max="1023" width="9.140625" style="95"/>
    <col min="1024" max="1024" width="7.85546875" style="95" customWidth="1"/>
    <col min="1025" max="1051" width="4.7109375" style="95" customWidth="1"/>
    <col min="1052" max="1052" width="8.85546875" style="95" customWidth="1"/>
    <col min="1053" max="1069" width="4.7109375" style="95" customWidth="1"/>
    <col min="1070" max="1279" width="9.140625" style="95"/>
    <col min="1280" max="1280" width="7.85546875" style="95" customWidth="1"/>
    <col min="1281" max="1307" width="4.7109375" style="95" customWidth="1"/>
    <col min="1308" max="1308" width="8.85546875" style="95" customWidth="1"/>
    <col min="1309" max="1325" width="4.7109375" style="95" customWidth="1"/>
    <col min="1326" max="1535" width="9.140625" style="95"/>
    <col min="1536" max="1536" width="7.85546875" style="95" customWidth="1"/>
    <col min="1537" max="1563" width="4.7109375" style="95" customWidth="1"/>
    <col min="1564" max="1564" width="8.85546875" style="95" customWidth="1"/>
    <col min="1565" max="1581" width="4.7109375" style="95" customWidth="1"/>
    <col min="1582" max="1791" width="9.140625" style="95"/>
    <col min="1792" max="1792" width="7.85546875" style="95" customWidth="1"/>
    <col min="1793" max="1819" width="4.7109375" style="95" customWidth="1"/>
    <col min="1820" max="1820" width="8.85546875" style="95" customWidth="1"/>
    <col min="1821" max="1837" width="4.7109375" style="95" customWidth="1"/>
    <col min="1838" max="2047" width="9.140625" style="95"/>
    <col min="2048" max="2048" width="7.85546875" style="95" customWidth="1"/>
    <col min="2049" max="2075" width="4.7109375" style="95" customWidth="1"/>
    <col min="2076" max="2076" width="8.85546875" style="95" customWidth="1"/>
    <col min="2077" max="2093" width="4.7109375" style="95" customWidth="1"/>
    <col min="2094" max="2303" width="9.140625" style="95"/>
    <col min="2304" max="2304" width="7.85546875" style="95" customWidth="1"/>
    <col min="2305" max="2331" width="4.7109375" style="95" customWidth="1"/>
    <col min="2332" max="2332" width="8.85546875" style="95" customWidth="1"/>
    <col min="2333" max="2349" width="4.7109375" style="95" customWidth="1"/>
    <col min="2350" max="2559" width="9.140625" style="95"/>
    <col min="2560" max="2560" width="7.85546875" style="95" customWidth="1"/>
    <col min="2561" max="2587" width="4.7109375" style="95" customWidth="1"/>
    <col min="2588" max="2588" width="8.85546875" style="95" customWidth="1"/>
    <col min="2589" max="2605" width="4.7109375" style="95" customWidth="1"/>
    <col min="2606" max="2815" width="9.140625" style="95"/>
    <col min="2816" max="2816" width="7.85546875" style="95" customWidth="1"/>
    <col min="2817" max="2843" width="4.7109375" style="95" customWidth="1"/>
    <col min="2844" max="2844" width="8.85546875" style="95" customWidth="1"/>
    <col min="2845" max="2861" width="4.7109375" style="95" customWidth="1"/>
    <col min="2862" max="3071" width="9.140625" style="95"/>
    <col min="3072" max="3072" width="7.85546875" style="95" customWidth="1"/>
    <col min="3073" max="3099" width="4.7109375" style="95" customWidth="1"/>
    <col min="3100" max="3100" width="8.85546875" style="95" customWidth="1"/>
    <col min="3101" max="3117" width="4.7109375" style="95" customWidth="1"/>
    <col min="3118" max="3327" width="9.140625" style="95"/>
    <col min="3328" max="3328" width="7.85546875" style="95" customWidth="1"/>
    <col min="3329" max="3355" width="4.7109375" style="95" customWidth="1"/>
    <col min="3356" max="3356" width="8.85546875" style="95" customWidth="1"/>
    <col min="3357" max="3373" width="4.7109375" style="95" customWidth="1"/>
    <col min="3374" max="3583" width="9.140625" style="95"/>
    <col min="3584" max="3584" width="7.85546875" style="95" customWidth="1"/>
    <col min="3585" max="3611" width="4.7109375" style="95" customWidth="1"/>
    <col min="3612" max="3612" width="8.85546875" style="95" customWidth="1"/>
    <col min="3613" max="3629" width="4.7109375" style="95" customWidth="1"/>
    <col min="3630" max="3839" width="9.140625" style="95"/>
    <col min="3840" max="3840" width="7.85546875" style="95" customWidth="1"/>
    <col min="3841" max="3867" width="4.7109375" style="95" customWidth="1"/>
    <col min="3868" max="3868" width="8.85546875" style="95" customWidth="1"/>
    <col min="3869" max="3885" width="4.7109375" style="95" customWidth="1"/>
    <col min="3886" max="4095" width="9.140625" style="95"/>
    <col min="4096" max="4096" width="7.85546875" style="95" customWidth="1"/>
    <col min="4097" max="4123" width="4.7109375" style="95" customWidth="1"/>
    <col min="4124" max="4124" width="8.85546875" style="95" customWidth="1"/>
    <col min="4125" max="4141" width="4.7109375" style="95" customWidth="1"/>
    <col min="4142" max="4351" width="9.140625" style="95"/>
    <col min="4352" max="4352" width="7.85546875" style="95" customWidth="1"/>
    <col min="4353" max="4379" width="4.7109375" style="95" customWidth="1"/>
    <col min="4380" max="4380" width="8.85546875" style="95" customWidth="1"/>
    <col min="4381" max="4397" width="4.7109375" style="95" customWidth="1"/>
    <col min="4398" max="4607" width="9.140625" style="95"/>
    <col min="4608" max="4608" width="7.85546875" style="95" customWidth="1"/>
    <col min="4609" max="4635" width="4.7109375" style="95" customWidth="1"/>
    <col min="4636" max="4636" width="8.85546875" style="95" customWidth="1"/>
    <col min="4637" max="4653" width="4.7109375" style="95" customWidth="1"/>
    <col min="4654" max="4863" width="9.140625" style="95"/>
    <col min="4864" max="4864" width="7.85546875" style="95" customWidth="1"/>
    <col min="4865" max="4891" width="4.7109375" style="95" customWidth="1"/>
    <col min="4892" max="4892" width="8.85546875" style="95" customWidth="1"/>
    <col min="4893" max="4909" width="4.7109375" style="95" customWidth="1"/>
    <col min="4910" max="5119" width="9.140625" style="95"/>
    <col min="5120" max="5120" width="7.85546875" style="95" customWidth="1"/>
    <col min="5121" max="5147" width="4.7109375" style="95" customWidth="1"/>
    <col min="5148" max="5148" width="8.85546875" style="95" customWidth="1"/>
    <col min="5149" max="5165" width="4.7109375" style="95" customWidth="1"/>
    <col min="5166" max="5375" width="9.140625" style="95"/>
    <col min="5376" max="5376" width="7.85546875" style="95" customWidth="1"/>
    <col min="5377" max="5403" width="4.7109375" style="95" customWidth="1"/>
    <col min="5404" max="5404" width="8.85546875" style="95" customWidth="1"/>
    <col min="5405" max="5421" width="4.7109375" style="95" customWidth="1"/>
    <col min="5422" max="5631" width="9.140625" style="95"/>
    <col min="5632" max="5632" width="7.85546875" style="95" customWidth="1"/>
    <col min="5633" max="5659" width="4.7109375" style="95" customWidth="1"/>
    <col min="5660" max="5660" width="8.85546875" style="95" customWidth="1"/>
    <col min="5661" max="5677" width="4.7109375" style="95" customWidth="1"/>
    <col min="5678" max="5887" width="9.140625" style="95"/>
    <col min="5888" max="5888" width="7.85546875" style="95" customWidth="1"/>
    <col min="5889" max="5915" width="4.7109375" style="95" customWidth="1"/>
    <col min="5916" max="5916" width="8.85546875" style="95" customWidth="1"/>
    <col min="5917" max="5933" width="4.7109375" style="95" customWidth="1"/>
    <col min="5934" max="6143" width="9.140625" style="95"/>
    <col min="6144" max="6144" width="7.85546875" style="95" customWidth="1"/>
    <col min="6145" max="6171" width="4.7109375" style="95" customWidth="1"/>
    <col min="6172" max="6172" width="8.85546875" style="95" customWidth="1"/>
    <col min="6173" max="6189" width="4.7109375" style="95" customWidth="1"/>
    <col min="6190" max="6399" width="9.140625" style="95"/>
    <col min="6400" max="6400" width="7.85546875" style="95" customWidth="1"/>
    <col min="6401" max="6427" width="4.7109375" style="95" customWidth="1"/>
    <col min="6428" max="6428" width="8.85546875" style="95" customWidth="1"/>
    <col min="6429" max="6445" width="4.7109375" style="95" customWidth="1"/>
    <col min="6446" max="6655" width="9.140625" style="95"/>
    <col min="6656" max="6656" width="7.85546875" style="95" customWidth="1"/>
    <col min="6657" max="6683" width="4.7109375" style="95" customWidth="1"/>
    <col min="6684" max="6684" width="8.85546875" style="95" customWidth="1"/>
    <col min="6685" max="6701" width="4.7109375" style="95" customWidth="1"/>
    <col min="6702" max="6911" width="9.140625" style="95"/>
    <col min="6912" max="6912" width="7.85546875" style="95" customWidth="1"/>
    <col min="6913" max="6939" width="4.7109375" style="95" customWidth="1"/>
    <col min="6940" max="6940" width="8.85546875" style="95" customWidth="1"/>
    <col min="6941" max="6957" width="4.7109375" style="95" customWidth="1"/>
    <col min="6958" max="7167" width="9.140625" style="95"/>
    <col min="7168" max="7168" width="7.85546875" style="95" customWidth="1"/>
    <col min="7169" max="7195" width="4.7109375" style="95" customWidth="1"/>
    <col min="7196" max="7196" width="8.85546875" style="95" customWidth="1"/>
    <col min="7197" max="7213" width="4.7109375" style="95" customWidth="1"/>
    <col min="7214" max="7423" width="9.140625" style="95"/>
    <col min="7424" max="7424" width="7.85546875" style="95" customWidth="1"/>
    <col min="7425" max="7451" width="4.7109375" style="95" customWidth="1"/>
    <col min="7452" max="7452" width="8.85546875" style="95" customWidth="1"/>
    <col min="7453" max="7469" width="4.7109375" style="95" customWidth="1"/>
    <col min="7470" max="7679" width="9.140625" style="95"/>
    <col min="7680" max="7680" width="7.85546875" style="95" customWidth="1"/>
    <col min="7681" max="7707" width="4.7109375" style="95" customWidth="1"/>
    <col min="7708" max="7708" width="8.85546875" style="95" customWidth="1"/>
    <col min="7709" max="7725" width="4.7109375" style="95" customWidth="1"/>
    <col min="7726" max="7935" width="9.140625" style="95"/>
    <col min="7936" max="7936" width="7.85546875" style="95" customWidth="1"/>
    <col min="7937" max="7963" width="4.7109375" style="95" customWidth="1"/>
    <col min="7964" max="7964" width="8.85546875" style="95" customWidth="1"/>
    <col min="7965" max="7981" width="4.7109375" style="95" customWidth="1"/>
    <col min="7982" max="8191" width="9.140625" style="95"/>
    <col min="8192" max="8192" width="7.85546875" style="95" customWidth="1"/>
    <col min="8193" max="8219" width="4.7109375" style="95" customWidth="1"/>
    <col min="8220" max="8220" width="8.85546875" style="95" customWidth="1"/>
    <col min="8221" max="8237" width="4.7109375" style="95" customWidth="1"/>
    <col min="8238" max="8447" width="9.140625" style="95"/>
    <col min="8448" max="8448" width="7.85546875" style="95" customWidth="1"/>
    <col min="8449" max="8475" width="4.7109375" style="95" customWidth="1"/>
    <col min="8476" max="8476" width="8.85546875" style="95" customWidth="1"/>
    <col min="8477" max="8493" width="4.7109375" style="95" customWidth="1"/>
    <col min="8494" max="8703" width="9.140625" style="95"/>
    <col min="8704" max="8704" width="7.85546875" style="95" customWidth="1"/>
    <col min="8705" max="8731" width="4.7109375" style="95" customWidth="1"/>
    <col min="8732" max="8732" width="8.85546875" style="95" customWidth="1"/>
    <col min="8733" max="8749" width="4.7109375" style="95" customWidth="1"/>
    <col min="8750" max="8959" width="9.140625" style="95"/>
    <col min="8960" max="8960" width="7.85546875" style="95" customWidth="1"/>
    <col min="8961" max="8987" width="4.7109375" style="95" customWidth="1"/>
    <col min="8988" max="8988" width="8.85546875" style="95" customWidth="1"/>
    <col min="8989" max="9005" width="4.7109375" style="95" customWidth="1"/>
    <col min="9006" max="9215" width="9.140625" style="95"/>
    <col min="9216" max="9216" width="7.85546875" style="95" customWidth="1"/>
    <col min="9217" max="9243" width="4.7109375" style="95" customWidth="1"/>
    <col min="9244" max="9244" width="8.85546875" style="95" customWidth="1"/>
    <col min="9245" max="9261" width="4.7109375" style="95" customWidth="1"/>
    <col min="9262" max="9471" width="9.140625" style="95"/>
    <col min="9472" max="9472" width="7.85546875" style="95" customWidth="1"/>
    <col min="9473" max="9499" width="4.7109375" style="95" customWidth="1"/>
    <col min="9500" max="9500" width="8.85546875" style="95" customWidth="1"/>
    <col min="9501" max="9517" width="4.7109375" style="95" customWidth="1"/>
    <col min="9518" max="9727" width="9.140625" style="95"/>
    <col min="9728" max="9728" width="7.85546875" style="95" customWidth="1"/>
    <col min="9729" max="9755" width="4.7109375" style="95" customWidth="1"/>
    <col min="9756" max="9756" width="8.85546875" style="95" customWidth="1"/>
    <col min="9757" max="9773" width="4.7109375" style="95" customWidth="1"/>
    <col min="9774" max="9983" width="9.140625" style="95"/>
    <col min="9984" max="9984" width="7.85546875" style="95" customWidth="1"/>
    <col min="9985" max="10011" width="4.7109375" style="95" customWidth="1"/>
    <col min="10012" max="10012" width="8.85546875" style="95" customWidth="1"/>
    <col min="10013" max="10029" width="4.7109375" style="95" customWidth="1"/>
    <col min="10030" max="10239" width="9.140625" style="95"/>
    <col min="10240" max="10240" width="7.85546875" style="95" customWidth="1"/>
    <col min="10241" max="10267" width="4.7109375" style="95" customWidth="1"/>
    <col min="10268" max="10268" width="8.85546875" style="95" customWidth="1"/>
    <col min="10269" max="10285" width="4.7109375" style="95" customWidth="1"/>
    <col min="10286" max="10495" width="9.140625" style="95"/>
    <col min="10496" max="10496" width="7.85546875" style="95" customWidth="1"/>
    <col min="10497" max="10523" width="4.7109375" style="95" customWidth="1"/>
    <col min="10524" max="10524" width="8.85546875" style="95" customWidth="1"/>
    <col min="10525" max="10541" width="4.7109375" style="95" customWidth="1"/>
    <col min="10542" max="10751" width="9.140625" style="95"/>
    <col min="10752" max="10752" width="7.85546875" style="95" customWidth="1"/>
    <col min="10753" max="10779" width="4.7109375" style="95" customWidth="1"/>
    <col min="10780" max="10780" width="8.85546875" style="95" customWidth="1"/>
    <col min="10781" max="10797" width="4.7109375" style="95" customWidth="1"/>
    <col min="10798" max="11007" width="9.140625" style="95"/>
    <col min="11008" max="11008" width="7.85546875" style="95" customWidth="1"/>
    <col min="11009" max="11035" width="4.7109375" style="95" customWidth="1"/>
    <col min="11036" max="11036" width="8.85546875" style="95" customWidth="1"/>
    <col min="11037" max="11053" width="4.7109375" style="95" customWidth="1"/>
    <col min="11054" max="11263" width="9.140625" style="95"/>
    <col min="11264" max="11264" width="7.85546875" style="95" customWidth="1"/>
    <col min="11265" max="11291" width="4.7109375" style="95" customWidth="1"/>
    <col min="11292" max="11292" width="8.85546875" style="95" customWidth="1"/>
    <col min="11293" max="11309" width="4.7109375" style="95" customWidth="1"/>
    <col min="11310" max="11519" width="9.140625" style="95"/>
    <col min="11520" max="11520" width="7.85546875" style="95" customWidth="1"/>
    <col min="11521" max="11547" width="4.7109375" style="95" customWidth="1"/>
    <col min="11548" max="11548" width="8.85546875" style="95" customWidth="1"/>
    <col min="11549" max="11565" width="4.7109375" style="95" customWidth="1"/>
    <col min="11566" max="11775" width="9.140625" style="95"/>
    <col min="11776" max="11776" width="7.85546875" style="95" customWidth="1"/>
    <col min="11777" max="11803" width="4.7109375" style="95" customWidth="1"/>
    <col min="11804" max="11804" width="8.85546875" style="95" customWidth="1"/>
    <col min="11805" max="11821" width="4.7109375" style="95" customWidth="1"/>
    <col min="11822" max="12031" width="9.140625" style="95"/>
    <col min="12032" max="12032" width="7.85546875" style="95" customWidth="1"/>
    <col min="12033" max="12059" width="4.7109375" style="95" customWidth="1"/>
    <col min="12060" max="12060" width="8.85546875" style="95" customWidth="1"/>
    <col min="12061" max="12077" width="4.7109375" style="95" customWidth="1"/>
    <col min="12078" max="12287" width="9.140625" style="95"/>
    <col min="12288" max="12288" width="7.85546875" style="95" customWidth="1"/>
    <col min="12289" max="12315" width="4.7109375" style="95" customWidth="1"/>
    <col min="12316" max="12316" width="8.85546875" style="95" customWidth="1"/>
    <col min="12317" max="12333" width="4.7109375" style="95" customWidth="1"/>
    <col min="12334" max="12543" width="9.140625" style="95"/>
    <col min="12544" max="12544" width="7.85546875" style="95" customWidth="1"/>
    <col min="12545" max="12571" width="4.7109375" style="95" customWidth="1"/>
    <col min="12572" max="12572" width="8.85546875" style="95" customWidth="1"/>
    <col min="12573" max="12589" width="4.7109375" style="95" customWidth="1"/>
    <col min="12590" max="12799" width="9.140625" style="95"/>
    <col min="12800" max="12800" width="7.85546875" style="95" customWidth="1"/>
    <col min="12801" max="12827" width="4.7109375" style="95" customWidth="1"/>
    <col min="12828" max="12828" width="8.85546875" style="95" customWidth="1"/>
    <col min="12829" max="12845" width="4.7109375" style="95" customWidth="1"/>
    <col min="12846" max="13055" width="9.140625" style="95"/>
    <col min="13056" max="13056" width="7.85546875" style="95" customWidth="1"/>
    <col min="13057" max="13083" width="4.7109375" style="95" customWidth="1"/>
    <col min="13084" max="13084" width="8.85546875" style="95" customWidth="1"/>
    <col min="13085" max="13101" width="4.7109375" style="95" customWidth="1"/>
    <col min="13102" max="13311" width="9.140625" style="95"/>
    <col min="13312" max="13312" width="7.85546875" style="95" customWidth="1"/>
    <col min="13313" max="13339" width="4.7109375" style="95" customWidth="1"/>
    <col min="13340" max="13340" width="8.85546875" style="95" customWidth="1"/>
    <col min="13341" max="13357" width="4.7109375" style="95" customWidth="1"/>
    <col min="13358" max="13567" width="9.140625" style="95"/>
    <col min="13568" max="13568" width="7.85546875" style="95" customWidth="1"/>
    <col min="13569" max="13595" width="4.7109375" style="95" customWidth="1"/>
    <col min="13596" max="13596" width="8.85546875" style="95" customWidth="1"/>
    <col min="13597" max="13613" width="4.7109375" style="95" customWidth="1"/>
    <col min="13614" max="13823" width="9.140625" style="95"/>
    <col min="13824" max="13824" width="7.85546875" style="95" customWidth="1"/>
    <col min="13825" max="13851" width="4.7109375" style="95" customWidth="1"/>
    <col min="13852" max="13852" width="8.85546875" style="95" customWidth="1"/>
    <col min="13853" max="13869" width="4.7109375" style="95" customWidth="1"/>
    <col min="13870" max="14079" width="9.140625" style="95"/>
    <col min="14080" max="14080" width="7.85546875" style="95" customWidth="1"/>
    <col min="14081" max="14107" width="4.7109375" style="95" customWidth="1"/>
    <col min="14108" max="14108" width="8.85546875" style="95" customWidth="1"/>
    <col min="14109" max="14125" width="4.7109375" style="95" customWidth="1"/>
    <col min="14126" max="14335" width="9.140625" style="95"/>
    <col min="14336" max="14336" width="7.85546875" style="95" customWidth="1"/>
    <col min="14337" max="14363" width="4.7109375" style="95" customWidth="1"/>
    <col min="14364" max="14364" width="8.85546875" style="95" customWidth="1"/>
    <col min="14365" max="14381" width="4.7109375" style="95" customWidth="1"/>
    <col min="14382" max="14591" width="9.140625" style="95"/>
    <col min="14592" max="14592" width="7.85546875" style="95" customWidth="1"/>
    <col min="14593" max="14619" width="4.7109375" style="95" customWidth="1"/>
    <col min="14620" max="14620" width="8.85546875" style="95" customWidth="1"/>
    <col min="14621" max="14637" width="4.7109375" style="95" customWidth="1"/>
    <col min="14638" max="14847" width="9.140625" style="95"/>
    <col min="14848" max="14848" width="7.85546875" style="95" customWidth="1"/>
    <col min="14849" max="14875" width="4.7109375" style="95" customWidth="1"/>
    <col min="14876" max="14876" width="8.85546875" style="95" customWidth="1"/>
    <col min="14877" max="14893" width="4.7109375" style="95" customWidth="1"/>
    <col min="14894" max="15103" width="9.140625" style="95"/>
    <col min="15104" max="15104" width="7.85546875" style="95" customWidth="1"/>
    <col min="15105" max="15131" width="4.7109375" style="95" customWidth="1"/>
    <col min="15132" max="15132" width="8.85546875" style="95" customWidth="1"/>
    <col min="15133" max="15149" width="4.7109375" style="95" customWidth="1"/>
    <col min="15150" max="15359" width="9.140625" style="95"/>
    <col min="15360" max="15360" width="7.85546875" style="95" customWidth="1"/>
    <col min="15361" max="15387" width="4.7109375" style="95" customWidth="1"/>
    <col min="15388" max="15388" width="8.85546875" style="95" customWidth="1"/>
    <col min="15389" max="15405" width="4.7109375" style="95" customWidth="1"/>
    <col min="15406" max="15615" width="9.140625" style="95"/>
    <col min="15616" max="15616" width="7.85546875" style="95" customWidth="1"/>
    <col min="15617" max="15643" width="4.7109375" style="95" customWidth="1"/>
    <col min="15644" max="15644" width="8.85546875" style="95" customWidth="1"/>
    <col min="15645" max="15661" width="4.7109375" style="95" customWidth="1"/>
    <col min="15662" max="15871" width="9.140625" style="95"/>
    <col min="15872" max="15872" width="7.85546875" style="95" customWidth="1"/>
    <col min="15873" max="15899" width="4.7109375" style="95" customWidth="1"/>
    <col min="15900" max="15900" width="8.85546875" style="95" customWidth="1"/>
    <col min="15901" max="15917" width="4.7109375" style="95" customWidth="1"/>
    <col min="15918" max="16127" width="9.140625" style="95"/>
    <col min="16128" max="16128" width="7.85546875" style="95" customWidth="1"/>
    <col min="16129" max="16155" width="4.7109375" style="95" customWidth="1"/>
    <col min="16156" max="16156" width="8.85546875" style="95" customWidth="1"/>
    <col min="16157" max="16173" width="4.7109375" style="95" customWidth="1"/>
    <col min="16174" max="16384" width="9.140625" style="95"/>
  </cols>
  <sheetData>
    <row r="1" spans="1:39" s="82" customFormat="1" ht="12.75" customHeight="1" x14ac:dyDescent="0.25">
      <c r="A1" s="79" t="s">
        <v>42</v>
      </c>
      <c r="B1" s="112" t="s">
        <v>43</v>
      </c>
      <c r="C1" s="113"/>
      <c r="D1" s="113"/>
      <c r="E1" s="113"/>
      <c r="F1" s="113"/>
      <c r="G1" s="113"/>
      <c r="H1" s="113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1"/>
    </row>
    <row r="2" spans="1:39" s="82" customFormat="1" ht="9" x14ac:dyDescent="0.15">
      <c r="A2" s="83" t="s">
        <v>44</v>
      </c>
      <c r="B2" s="84">
        <v>0</v>
      </c>
      <c r="C2" s="84">
        <v>0.1</v>
      </c>
      <c r="D2" s="84">
        <v>0.2</v>
      </c>
      <c r="E2" s="84">
        <v>0.3</v>
      </c>
      <c r="F2" s="84">
        <v>0.4</v>
      </c>
      <c r="G2" s="84">
        <v>0.5</v>
      </c>
      <c r="H2" s="84">
        <v>0.6</v>
      </c>
      <c r="I2" s="84">
        <v>0.7</v>
      </c>
      <c r="J2" s="84">
        <v>0.8</v>
      </c>
      <c r="K2" s="84">
        <v>0.94199999999999995</v>
      </c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5"/>
      <c r="AC2" s="84"/>
      <c r="AD2" s="84"/>
      <c r="AE2" s="84"/>
      <c r="AF2" s="84"/>
      <c r="AG2" s="86"/>
      <c r="AH2" s="87"/>
      <c r="AI2" s="87"/>
      <c r="AJ2" s="87"/>
      <c r="AK2" s="87"/>
      <c r="AL2" s="87"/>
      <c r="AM2" s="87"/>
    </row>
    <row r="3" spans="1:39" s="82" customFormat="1" ht="9" x14ac:dyDescent="0.15">
      <c r="A3" s="83" t="s">
        <v>45</v>
      </c>
      <c r="B3" s="88">
        <v>0.16800000000000001</v>
      </c>
      <c r="C3" s="88">
        <v>-0.33400000000000002</v>
      </c>
      <c r="D3" s="88">
        <v>-0.19800000000000001</v>
      </c>
      <c r="E3" s="88">
        <v>-0.52300000000000002</v>
      </c>
      <c r="F3" s="88">
        <v>-0.47299999999999998</v>
      </c>
      <c r="G3" s="88">
        <v>-0.16400000000000001</v>
      </c>
      <c r="H3" s="88">
        <v>-0.47299999999999998</v>
      </c>
      <c r="I3" s="88">
        <v>-0.41</v>
      </c>
      <c r="J3" s="88">
        <v>-0.26100000000000001</v>
      </c>
      <c r="K3" s="88">
        <v>-0.125</v>
      </c>
      <c r="L3" s="88"/>
      <c r="M3" s="88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90"/>
      <c r="AC3" s="89"/>
      <c r="AD3" s="89"/>
      <c r="AE3" s="89"/>
      <c r="AF3" s="89"/>
    </row>
    <row r="4" spans="1:39" s="82" customFormat="1" ht="9" x14ac:dyDescent="0.15">
      <c r="A4" s="83" t="s">
        <v>46</v>
      </c>
      <c r="B4" s="88">
        <v>0.64900000000000002</v>
      </c>
      <c r="C4" s="88">
        <v>3.1829999999999998</v>
      </c>
      <c r="D4" s="88">
        <v>2.9140000000000001</v>
      </c>
      <c r="E4" s="88">
        <v>3.2549999999999999</v>
      </c>
      <c r="F4" s="88">
        <v>1.5649999999999999</v>
      </c>
      <c r="G4" s="88">
        <v>1.125</v>
      </c>
      <c r="H4" s="88">
        <v>0.82899999999999996</v>
      </c>
      <c r="I4" s="88">
        <v>1.4850000000000001</v>
      </c>
      <c r="J4" s="88">
        <v>2.4660000000000002</v>
      </c>
      <c r="K4" s="88">
        <v>1.075</v>
      </c>
      <c r="L4" s="88"/>
      <c r="M4" s="88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90"/>
      <c r="AC4" s="89"/>
      <c r="AD4" s="89"/>
      <c r="AE4" s="89"/>
      <c r="AF4" s="89"/>
    </row>
    <row r="5" spans="1:39" s="82" customFormat="1" ht="9" x14ac:dyDescent="0.15">
      <c r="A5" s="83" t="s">
        <v>47</v>
      </c>
      <c r="B5" s="88">
        <v>2.4079999999999999</v>
      </c>
      <c r="C5" s="88">
        <v>0.90300000000000002</v>
      </c>
      <c r="D5" s="88">
        <v>2.597</v>
      </c>
      <c r="E5" s="88">
        <v>1.464</v>
      </c>
      <c r="F5" s="88">
        <v>0.90800000000000003</v>
      </c>
      <c r="G5" s="88">
        <v>0.88700000000000001</v>
      </c>
      <c r="H5" s="88">
        <v>1.8340000000000001</v>
      </c>
      <c r="I5" s="88">
        <v>1.8149999999999999</v>
      </c>
      <c r="J5" s="88">
        <v>2.2759999999999998</v>
      </c>
      <c r="K5" s="88">
        <v>2.19</v>
      </c>
      <c r="L5" s="88"/>
      <c r="M5" s="88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90"/>
      <c r="AC5" s="89"/>
      <c r="AD5" s="89"/>
      <c r="AE5" s="89"/>
      <c r="AF5" s="89"/>
    </row>
    <row r="6" spans="1:39" s="93" customFormat="1" ht="9" x14ac:dyDescent="0.15">
      <c r="A6" s="83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82"/>
      <c r="O6" s="82"/>
      <c r="P6" s="82"/>
      <c r="Q6" s="82"/>
      <c r="R6" s="82"/>
      <c r="S6" s="91"/>
      <c r="T6" s="91"/>
      <c r="U6" s="91"/>
      <c r="V6" s="91"/>
      <c r="W6" s="91"/>
      <c r="X6" s="91"/>
      <c r="Y6" s="91"/>
      <c r="Z6" s="82"/>
      <c r="AA6" s="82"/>
      <c r="AB6" s="92"/>
    </row>
    <row r="7" spans="1:39" ht="15" x14ac:dyDescent="0.2">
      <c r="A7" s="94"/>
      <c r="F7" s="114" t="s">
        <v>48</v>
      </c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AB7" s="96"/>
    </row>
    <row r="8" spans="1:39" x14ac:dyDescent="0.2">
      <c r="A8" s="94"/>
      <c r="AB8" s="96"/>
    </row>
    <row r="9" spans="1:39" x14ac:dyDescent="0.2">
      <c r="A9" s="94"/>
      <c r="AB9" s="96"/>
      <c r="AF9" s="97"/>
    </row>
    <row r="10" spans="1:39" x14ac:dyDescent="0.2">
      <c r="A10" s="94"/>
      <c r="AB10" s="96"/>
    </row>
    <row r="11" spans="1:39" x14ac:dyDescent="0.2">
      <c r="A11" s="94"/>
      <c r="AB11" s="96"/>
    </row>
    <row r="12" spans="1:39" x14ac:dyDescent="0.2">
      <c r="A12" s="94"/>
      <c r="AB12" s="96"/>
    </row>
    <row r="13" spans="1:39" x14ac:dyDescent="0.2">
      <c r="A13" s="94"/>
      <c r="AB13" s="96"/>
    </row>
    <row r="14" spans="1:39" x14ac:dyDescent="0.2">
      <c r="A14" s="94"/>
      <c r="AB14" s="96"/>
    </row>
    <row r="15" spans="1:39" x14ac:dyDescent="0.2">
      <c r="A15" s="94"/>
      <c r="AB15" s="96"/>
    </row>
    <row r="16" spans="1:39" x14ac:dyDescent="0.2">
      <c r="A16" s="94"/>
      <c r="AB16" s="96"/>
    </row>
    <row r="17" spans="1:28" x14ac:dyDescent="0.2">
      <c r="A17" s="94"/>
      <c r="AB17" s="96"/>
    </row>
    <row r="18" spans="1:28" x14ac:dyDescent="0.2">
      <c r="A18" s="94"/>
      <c r="AB18" s="96"/>
    </row>
    <row r="19" spans="1:28" x14ac:dyDescent="0.2">
      <c r="A19" s="94"/>
      <c r="AB19" s="96"/>
    </row>
    <row r="20" spans="1:28" x14ac:dyDescent="0.2">
      <c r="A20" s="94"/>
      <c r="AB20" s="96"/>
    </row>
    <row r="21" spans="1:28" x14ac:dyDescent="0.2">
      <c r="A21" s="94"/>
      <c r="AB21" s="96"/>
    </row>
    <row r="22" spans="1:28" x14ac:dyDescent="0.2">
      <c r="A22" s="94"/>
      <c r="AB22" s="96"/>
    </row>
    <row r="23" spans="1:28" x14ac:dyDescent="0.2">
      <c r="A23" s="94"/>
      <c r="AB23" s="96"/>
    </row>
    <row r="24" spans="1:28" x14ac:dyDescent="0.2">
      <c r="A24" s="94"/>
      <c r="AB24" s="96"/>
    </row>
    <row r="25" spans="1:28" x14ac:dyDescent="0.2">
      <c r="A25" s="94"/>
      <c r="AB25" s="96"/>
    </row>
    <row r="26" spans="1:28" x14ac:dyDescent="0.2">
      <c r="A26" s="94"/>
      <c r="AB26" s="96"/>
    </row>
    <row r="27" spans="1:28" x14ac:dyDescent="0.2">
      <c r="A27" s="94"/>
      <c r="AB27" s="96"/>
    </row>
    <row r="28" spans="1:28" x14ac:dyDescent="0.2">
      <c r="A28" s="94"/>
      <c r="AB28" s="96"/>
    </row>
    <row r="29" spans="1:28" x14ac:dyDescent="0.2">
      <c r="A29" s="94"/>
      <c r="AB29" s="96"/>
    </row>
    <row r="30" spans="1:28" x14ac:dyDescent="0.2">
      <c r="A30" s="94"/>
      <c r="AB30" s="96"/>
    </row>
    <row r="31" spans="1:28" x14ac:dyDescent="0.2">
      <c r="A31" s="94"/>
      <c r="AB31" s="96"/>
    </row>
    <row r="32" spans="1:28" x14ac:dyDescent="0.2">
      <c r="A32" s="94"/>
      <c r="AB32" s="96"/>
    </row>
    <row r="33" spans="1:29" x14ac:dyDescent="0.2">
      <c r="A33" s="94"/>
      <c r="R33" s="115" t="s">
        <v>49</v>
      </c>
      <c r="S33" s="116"/>
      <c r="T33" s="116"/>
      <c r="U33" s="116"/>
      <c r="V33" s="116"/>
      <c r="W33" s="116"/>
      <c r="X33" s="116"/>
      <c r="Y33" s="116"/>
      <c r="Z33" s="116"/>
      <c r="AA33" s="116"/>
      <c r="AB33" s="117"/>
    </row>
    <row r="34" spans="1:29" ht="12.75" customHeight="1" x14ac:dyDescent="0.2">
      <c r="A34" s="94"/>
      <c r="R34" s="118" t="s">
        <v>58</v>
      </c>
      <c r="S34" s="119"/>
      <c r="T34" s="119"/>
      <c r="U34" s="119"/>
      <c r="V34" s="119"/>
      <c r="W34" s="119"/>
      <c r="X34" s="119"/>
      <c r="Y34" s="119"/>
      <c r="Z34" s="119"/>
      <c r="AA34" s="119"/>
      <c r="AB34" s="120"/>
    </row>
    <row r="35" spans="1:29" x14ac:dyDescent="0.2">
      <c r="A35" s="94"/>
      <c r="R35" s="121"/>
      <c r="S35" s="122"/>
      <c r="T35" s="122"/>
      <c r="U35" s="122"/>
      <c r="V35" s="122"/>
      <c r="W35" s="122"/>
      <c r="X35" s="122"/>
      <c r="Y35" s="122"/>
      <c r="Z35" s="122"/>
      <c r="AA35" s="122"/>
      <c r="AB35" s="123"/>
    </row>
    <row r="36" spans="1:29" x14ac:dyDescent="0.2">
      <c r="A36" s="94"/>
      <c r="R36" s="121"/>
      <c r="S36" s="122"/>
      <c r="T36" s="122"/>
      <c r="U36" s="122"/>
      <c r="V36" s="122"/>
      <c r="W36" s="122"/>
      <c r="X36" s="122"/>
      <c r="Y36" s="122"/>
      <c r="Z36" s="122"/>
      <c r="AA36" s="122"/>
      <c r="AB36" s="123"/>
    </row>
    <row r="37" spans="1:29" x14ac:dyDescent="0.2">
      <c r="A37" s="94"/>
      <c r="R37" s="124"/>
      <c r="S37" s="125"/>
      <c r="T37" s="125"/>
      <c r="U37" s="125"/>
      <c r="V37" s="125"/>
      <c r="W37" s="125"/>
      <c r="X37" s="125"/>
      <c r="Y37" s="125"/>
      <c r="Z37" s="125"/>
      <c r="AA37" s="125"/>
      <c r="AB37" s="126"/>
    </row>
    <row r="38" spans="1:29" x14ac:dyDescent="0.2">
      <c r="A38" s="94"/>
      <c r="R38" s="98"/>
      <c r="S38" s="99"/>
      <c r="T38" s="99"/>
      <c r="U38" s="100"/>
      <c r="V38" s="98"/>
      <c r="W38" s="99"/>
      <c r="X38" s="99"/>
      <c r="Y38" s="100"/>
      <c r="Z38" s="98"/>
      <c r="AA38" s="99"/>
      <c r="AB38" s="100"/>
    </row>
    <row r="39" spans="1:29" x14ac:dyDescent="0.2">
      <c r="A39" s="94"/>
      <c r="R39" s="101"/>
      <c r="S39" s="102"/>
      <c r="T39" s="102"/>
      <c r="U39" s="103"/>
      <c r="V39" s="101"/>
      <c r="W39" s="102"/>
      <c r="X39" s="102"/>
      <c r="Y39" s="103"/>
      <c r="Z39" s="101"/>
      <c r="AA39" s="102"/>
      <c r="AB39" s="103"/>
    </row>
    <row r="40" spans="1:29" x14ac:dyDescent="0.2">
      <c r="A40" s="94"/>
      <c r="R40" s="101"/>
      <c r="S40" s="102"/>
      <c r="T40" s="102"/>
      <c r="U40" s="103"/>
      <c r="V40" s="101"/>
      <c r="W40" s="102"/>
      <c r="X40" s="102"/>
      <c r="Y40" s="103"/>
      <c r="Z40" s="101"/>
      <c r="AA40" s="102"/>
      <c r="AB40" s="103"/>
    </row>
    <row r="41" spans="1:29" x14ac:dyDescent="0.2">
      <c r="A41" s="94"/>
      <c r="R41" s="104"/>
      <c r="S41" s="105"/>
      <c r="T41" s="105"/>
      <c r="U41" s="106"/>
      <c r="V41" s="104"/>
      <c r="W41" s="105"/>
      <c r="X41" s="105"/>
      <c r="Y41" s="106"/>
      <c r="Z41" s="104"/>
      <c r="AA41" s="105"/>
      <c r="AB41" s="106"/>
    </row>
    <row r="42" spans="1:29" ht="11.1" customHeight="1" x14ac:dyDescent="0.2">
      <c r="A42" s="94"/>
      <c r="R42" s="127" t="s">
        <v>50</v>
      </c>
      <c r="S42" s="128"/>
      <c r="T42" s="128"/>
      <c r="U42" s="129"/>
      <c r="V42" s="127" t="s">
        <v>51</v>
      </c>
      <c r="W42" s="128"/>
      <c r="X42" s="128"/>
      <c r="Y42" s="129"/>
      <c r="Z42" s="127" t="s">
        <v>60</v>
      </c>
      <c r="AA42" s="128"/>
      <c r="AB42" s="129"/>
    </row>
    <row r="43" spans="1:29" ht="11.1" customHeight="1" x14ac:dyDescent="0.2">
      <c r="A43" s="94"/>
      <c r="R43" s="130" t="s">
        <v>52</v>
      </c>
      <c r="S43" s="131"/>
      <c r="T43" s="131"/>
      <c r="U43" s="132"/>
      <c r="V43" s="130" t="s">
        <v>53</v>
      </c>
      <c r="W43" s="131"/>
      <c r="X43" s="131"/>
      <c r="Y43" s="132"/>
      <c r="Z43" s="130" t="s">
        <v>54</v>
      </c>
      <c r="AA43" s="131"/>
      <c r="AB43" s="132"/>
    </row>
    <row r="44" spans="1:29" ht="11.1" customHeight="1" x14ac:dyDescent="0.2">
      <c r="A44" s="94"/>
      <c r="R44" s="130" t="s">
        <v>55</v>
      </c>
      <c r="S44" s="131"/>
      <c r="T44" s="131"/>
      <c r="U44" s="132"/>
      <c r="V44" s="130" t="s">
        <v>55</v>
      </c>
      <c r="W44" s="131"/>
      <c r="X44" s="131"/>
      <c r="Y44" s="132"/>
      <c r="Z44" s="130" t="s">
        <v>55</v>
      </c>
      <c r="AA44" s="131"/>
      <c r="AB44" s="132"/>
      <c r="AC44" s="107"/>
    </row>
    <row r="45" spans="1:29" ht="11.1" customHeight="1" x14ac:dyDescent="0.2">
      <c r="A45" s="94"/>
      <c r="R45" s="130" t="s">
        <v>56</v>
      </c>
      <c r="S45" s="131"/>
      <c r="T45" s="131"/>
      <c r="U45" s="132"/>
      <c r="V45" s="130" t="s">
        <v>56</v>
      </c>
      <c r="W45" s="131"/>
      <c r="X45" s="131"/>
      <c r="Y45" s="132"/>
      <c r="Z45" s="130" t="s">
        <v>56</v>
      </c>
      <c r="AA45" s="131"/>
      <c r="AB45" s="132"/>
      <c r="AC45" s="107"/>
    </row>
    <row r="46" spans="1:29" ht="11.1" customHeight="1" x14ac:dyDescent="0.2">
      <c r="A46" s="108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33" t="s">
        <v>57</v>
      </c>
      <c r="S46" s="134"/>
      <c r="T46" s="134"/>
      <c r="U46" s="135"/>
      <c r="V46" s="133" t="s">
        <v>57</v>
      </c>
      <c r="W46" s="134"/>
      <c r="X46" s="134"/>
      <c r="Y46" s="135"/>
      <c r="Z46" s="133" t="s">
        <v>57</v>
      </c>
      <c r="AA46" s="134"/>
      <c r="AB46" s="135"/>
      <c r="AC46" s="110"/>
    </row>
    <row r="52" spans="18:28" x14ac:dyDescent="0.2"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</row>
    <row r="53" spans="18:28" x14ac:dyDescent="0.2"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</row>
    <row r="54" spans="18:28" x14ac:dyDescent="0.2"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</row>
  </sheetData>
  <mergeCells count="19">
    <mergeCell ref="R45:U45"/>
    <mergeCell ref="V45:Y45"/>
    <mergeCell ref="Z45:AB45"/>
    <mergeCell ref="R46:U46"/>
    <mergeCell ref="V46:Y46"/>
    <mergeCell ref="Z46:AB46"/>
    <mergeCell ref="R43:U43"/>
    <mergeCell ref="V43:Y43"/>
    <mergeCell ref="Z43:AB43"/>
    <mergeCell ref="R44:U44"/>
    <mergeCell ref="V44:Y44"/>
    <mergeCell ref="Z44:AB44"/>
    <mergeCell ref="B1:H1"/>
    <mergeCell ref="F7:R7"/>
    <mergeCell ref="R33:AB33"/>
    <mergeCell ref="R34:AB37"/>
    <mergeCell ref="R42:U42"/>
    <mergeCell ref="V42:Y42"/>
    <mergeCell ref="Z42:AB42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58"/>
  <sheetViews>
    <sheetView view="pageBreakPreview" zoomScale="60" zoomScaleNormal="100" workbookViewId="0">
      <selection activeCell="AD23" sqref="AD23"/>
    </sheetView>
  </sheetViews>
  <sheetFormatPr defaultRowHeight="12.75" x14ac:dyDescent="0.2"/>
  <cols>
    <col min="1" max="1" width="2" style="2" customWidth="1"/>
    <col min="2" max="2" width="8.140625" style="18" customWidth="1"/>
    <col min="3" max="3" width="8.5703125" style="34" customWidth="1"/>
    <col min="4" max="6" width="8.140625" style="2" hidden="1" customWidth="1"/>
    <col min="7" max="7" width="7.5703125" style="2" hidden="1" customWidth="1"/>
    <col min="8" max="8" width="7.42578125" style="2" hidden="1" customWidth="1"/>
    <col min="9" max="9" width="7.42578125" style="20" hidden="1" customWidth="1"/>
    <col min="10" max="12" width="7.42578125" style="2" hidden="1" customWidth="1"/>
    <col min="13" max="13" width="10.28515625" style="2" customWidth="1"/>
    <col min="14" max="16" width="10.140625" style="2" customWidth="1"/>
    <col min="17" max="17" width="8.7109375" style="2" customWidth="1"/>
    <col min="18" max="258" width="8.85546875" style="2"/>
    <col min="259" max="263" width="8.140625" style="2" customWidth="1"/>
    <col min="264" max="264" width="2.85546875" style="2" customWidth="1"/>
    <col min="265" max="269" width="7.42578125" style="2" customWidth="1"/>
    <col min="270" max="272" width="10.140625" style="2" customWidth="1"/>
    <col min="273" max="273" width="8.7109375" style="2" customWidth="1"/>
    <col min="274" max="514" width="8.85546875" style="2"/>
    <col min="515" max="519" width="8.140625" style="2" customWidth="1"/>
    <col min="520" max="520" width="2.85546875" style="2" customWidth="1"/>
    <col min="521" max="525" width="7.42578125" style="2" customWidth="1"/>
    <col min="526" max="528" width="10.140625" style="2" customWidth="1"/>
    <col min="529" max="529" width="8.7109375" style="2" customWidth="1"/>
    <col min="530" max="770" width="8.85546875" style="2"/>
    <col min="771" max="775" width="8.140625" style="2" customWidth="1"/>
    <col min="776" max="776" width="2.85546875" style="2" customWidth="1"/>
    <col min="777" max="781" width="7.42578125" style="2" customWidth="1"/>
    <col min="782" max="784" width="10.140625" style="2" customWidth="1"/>
    <col min="785" max="785" width="8.7109375" style="2" customWidth="1"/>
    <col min="786" max="1026" width="8.85546875" style="2"/>
    <col min="1027" max="1031" width="8.140625" style="2" customWidth="1"/>
    <col min="1032" max="1032" width="2.85546875" style="2" customWidth="1"/>
    <col min="1033" max="1037" width="7.42578125" style="2" customWidth="1"/>
    <col min="1038" max="1040" width="10.140625" style="2" customWidth="1"/>
    <col min="1041" max="1041" width="8.7109375" style="2" customWidth="1"/>
    <col min="1042" max="1282" width="8.85546875" style="2"/>
    <col min="1283" max="1287" width="8.140625" style="2" customWidth="1"/>
    <col min="1288" max="1288" width="2.85546875" style="2" customWidth="1"/>
    <col min="1289" max="1293" width="7.42578125" style="2" customWidth="1"/>
    <col min="1294" max="1296" width="10.140625" style="2" customWidth="1"/>
    <col min="1297" max="1297" width="8.7109375" style="2" customWidth="1"/>
    <col min="1298" max="1538" width="8.85546875" style="2"/>
    <col min="1539" max="1543" width="8.140625" style="2" customWidth="1"/>
    <col min="1544" max="1544" width="2.85546875" style="2" customWidth="1"/>
    <col min="1545" max="1549" width="7.42578125" style="2" customWidth="1"/>
    <col min="1550" max="1552" width="10.140625" style="2" customWidth="1"/>
    <col min="1553" max="1553" width="8.7109375" style="2" customWidth="1"/>
    <col min="1554" max="1794" width="8.85546875" style="2"/>
    <col min="1795" max="1799" width="8.140625" style="2" customWidth="1"/>
    <col min="1800" max="1800" width="2.85546875" style="2" customWidth="1"/>
    <col min="1801" max="1805" width="7.42578125" style="2" customWidth="1"/>
    <col min="1806" max="1808" width="10.140625" style="2" customWidth="1"/>
    <col min="1809" max="1809" width="8.7109375" style="2" customWidth="1"/>
    <col min="1810" max="2050" width="8.85546875" style="2"/>
    <col min="2051" max="2055" width="8.140625" style="2" customWidth="1"/>
    <col min="2056" max="2056" width="2.85546875" style="2" customWidth="1"/>
    <col min="2057" max="2061" width="7.42578125" style="2" customWidth="1"/>
    <col min="2062" max="2064" width="10.140625" style="2" customWidth="1"/>
    <col min="2065" max="2065" width="8.7109375" style="2" customWidth="1"/>
    <col min="2066" max="2306" width="8.85546875" style="2"/>
    <col min="2307" max="2311" width="8.140625" style="2" customWidth="1"/>
    <col min="2312" max="2312" width="2.85546875" style="2" customWidth="1"/>
    <col min="2313" max="2317" width="7.42578125" style="2" customWidth="1"/>
    <col min="2318" max="2320" width="10.140625" style="2" customWidth="1"/>
    <col min="2321" max="2321" width="8.7109375" style="2" customWidth="1"/>
    <col min="2322" max="2562" width="8.85546875" style="2"/>
    <col min="2563" max="2567" width="8.140625" style="2" customWidth="1"/>
    <col min="2568" max="2568" width="2.85546875" style="2" customWidth="1"/>
    <col min="2569" max="2573" width="7.42578125" style="2" customWidth="1"/>
    <col min="2574" max="2576" width="10.140625" style="2" customWidth="1"/>
    <col min="2577" max="2577" width="8.7109375" style="2" customWidth="1"/>
    <col min="2578" max="2818" width="8.85546875" style="2"/>
    <col min="2819" max="2823" width="8.140625" style="2" customWidth="1"/>
    <col min="2824" max="2824" width="2.85546875" style="2" customWidth="1"/>
    <col min="2825" max="2829" width="7.42578125" style="2" customWidth="1"/>
    <col min="2830" max="2832" width="10.140625" style="2" customWidth="1"/>
    <col min="2833" max="2833" width="8.7109375" style="2" customWidth="1"/>
    <col min="2834" max="3074" width="8.85546875" style="2"/>
    <col min="3075" max="3079" width="8.140625" style="2" customWidth="1"/>
    <col min="3080" max="3080" width="2.85546875" style="2" customWidth="1"/>
    <col min="3081" max="3085" width="7.42578125" style="2" customWidth="1"/>
    <col min="3086" max="3088" width="10.140625" style="2" customWidth="1"/>
    <col min="3089" max="3089" width="8.7109375" style="2" customWidth="1"/>
    <col min="3090" max="3330" width="8.85546875" style="2"/>
    <col min="3331" max="3335" width="8.140625" style="2" customWidth="1"/>
    <col min="3336" max="3336" width="2.85546875" style="2" customWidth="1"/>
    <col min="3337" max="3341" width="7.42578125" style="2" customWidth="1"/>
    <col min="3342" max="3344" width="10.140625" style="2" customWidth="1"/>
    <col min="3345" max="3345" width="8.7109375" style="2" customWidth="1"/>
    <col min="3346" max="3586" width="8.85546875" style="2"/>
    <col min="3587" max="3591" width="8.140625" style="2" customWidth="1"/>
    <col min="3592" max="3592" width="2.85546875" style="2" customWidth="1"/>
    <col min="3593" max="3597" width="7.42578125" style="2" customWidth="1"/>
    <col min="3598" max="3600" width="10.140625" style="2" customWidth="1"/>
    <col min="3601" max="3601" width="8.7109375" style="2" customWidth="1"/>
    <col min="3602" max="3842" width="8.85546875" style="2"/>
    <col min="3843" max="3847" width="8.140625" style="2" customWidth="1"/>
    <col min="3848" max="3848" width="2.85546875" style="2" customWidth="1"/>
    <col min="3849" max="3853" width="7.42578125" style="2" customWidth="1"/>
    <col min="3854" max="3856" width="10.140625" style="2" customWidth="1"/>
    <col min="3857" max="3857" width="8.7109375" style="2" customWidth="1"/>
    <col min="3858" max="4098" width="8.85546875" style="2"/>
    <col min="4099" max="4103" width="8.140625" style="2" customWidth="1"/>
    <col min="4104" max="4104" width="2.85546875" style="2" customWidth="1"/>
    <col min="4105" max="4109" width="7.42578125" style="2" customWidth="1"/>
    <col min="4110" max="4112" width="10.140625" style="2" customWidth="1"/>
    <col min="4113" max="4113" width="8.7109375" style="2" customWidth="1"/>
    <col min="4114" max="4354" width="8.85546875" style="2"/>
    <col min="4355" max="4359" width="8.140625" style="2" customWidth="1"/>
    <col min="4360" max="4360" width="2.85546875" style="2" customWidth="1"/>
    <col min="4361" max="4365" width="7.42578125" style="2" customWidth="1"/>
    <col min="4366" max="4368" width="10.140625" style="2" customWidth="1"/>
    <col min="4369" max="4369" width="8.7109375" style="2" customWidth="1"/>
    <col min="4370" max="4610" width="8.85546875" style="2"/>
    <col min="4611" max="4615" width="8.140625" style="2" customWidth="1"/>
    <col min="4616" max="4616" width="2.85546875" style="2" customWidth="1"/>
    <col min="4617" max="4621" width="7.42578125" style="2" customWidth="1"/>
    <col min="4622" max="4624" width="10.140625" style="2" customWidth="1"/>
    <col min="4625" max="4625" width="8.7109375" style="2" customWidth="1"/>
    <col min="4626" max="4866" width="8.85546875" style="2"/>
    <col min="4867" max="4871" width="8.140625" style="2" customWidth="1"/>
    <col min="4872" max="4872" width="2.85546875" style="2" customWidth="1"/>
    <col min="4873" max="4877" width="7.42578125" style="2" customWidth="1"/>
    <col min="4878" max="4880" width="10.140625" style="2" customWidth="1"/>
    <col min="4881" max="4881" width="8.7109375" style="2" customWidth="1"/>
    <col min="4882" max="5122" width="8.85546875" style="2"/>
    <col min="5123" max="5127" width="8.140625" style="2" customWidth="1"/>
    <col min="5128" max="5128" width="2.85546875" style="2" customWidth="1"/>
    <col min="5129" max="5133" width="7.42578125" style="2" customWidth="1"/>
    <col min="5134" max="5136" width="10.140625" style="2" customWidth="1"/>
    <col min="5137" max="5137" width="8.7109375" style="2" customWidth="1"/>
    <col min="5138" max="5378" width="8.85546875" style="2"/>
    <col min="5379" max="5383" width="8.140625" style="2" customWidth="1"/>
    <col min="5384" max="5384" width="2.85546875" style="2" customWidth="1"/>
    <col min="5385" max="5389" width="7.42578125" style="2" customWidth="1"/>
    <col min="5390" max="5392" width="10.140625" style="2" customWidth="1"/>
    <col min="5393" max="5393" width="8.7109375" style="2" customWidth="1"/>
    <col min="5394" max="5634" width="8.85546875" style="2"/>
    <col min="5635" max="5639" width="8.140625" style="2" customWidth="1"/>
    <col min="5640" max="5640" width="2.85546875" style="2" customWidth="1"/>
    <col min="5641" max="5645" width="7.42578125" style="2" customWidth="1"/>
    <col min="5646" max="5648" width="10.140625" style="2" customWidth="1"/>
    <col min="5649" max="5649" width="8.7109375" style="2" customWidth="1"/>
    <col min="5650" max="5890" width="8.85546875" style="2"/>
    <col min="5891" max="5895" width="8.140625" style="2" customWidth="1"/>
    <col min="5896" max="5896" width="2.85546875" style="2" customWidth="1"/>
    <col min="5897" max="5901" width="7.42578125" style="2" customWidth="1"/>
    <col min="5902" max="5904" width="10.140625" style="2" customWidth="1"/>
    <col min="5905" max="5905" width="8.7109375" style="2" customWidth="1"/>
    <col min="5906" max="6146" width="8.85546875" style="2"/>
    <col min="6147" max="6151" width="8.140625" style="2" customWidth="1"/>
    <col min="6152" max="6152" width="2.85546875" style="2" customWidth="1"/>
    <col min="6153" max="6157" width="7.42578125" style="2" customWidth="1"/>
    <col min="6158" max="6160" width="10.140625" style="2" customWidth="1"/>
    <col min="6161" max="6161" width="8.7109375" style="2" customWidth="1"/>
    <col min="6162" max="6402" width="8.85546875" style="2"/>
    <col min="6403" max="6407" width="8.140625" style="2" customWidth="1"/>
    <col min="6408" max="6408" width="2.85546875" style="2" customWidth="1"/>
    <col min="6409" max="6413" width="7.42578125" style="2" customWidth="1"/>
    <col min="6414" max="6416" width="10.140625" style="2" customWidth="1"/>
    <col min="6417" max="6417" width="8.7109375" style="2" customWidth="1"/>
    <col min="6418" max="6658" width="8.85546875" style="2"/>
    <col min="6659" max="6663" width="8.140625" style="2" customWidth="1"/>
    <col min="6664" max="6664" width="2.85546875" style="2" customWidth="1"/>
    <col min="6665" max="6669" width="7.42578125" style="2" customWidth="1"/>
    <col min="6670" max="6672" width="10.140625" style="2" customWidth="1"/>
    <col min="6673" max="6673" width="8.7109375" style="2" customWidth="1"/>
    <col min="6674" max="6914" width="8.85546875" style="2"/>
    <col min="6915" max="6919" width="8.140625" style="2" customWidth="1"/>
    <col min="6920" max="6920" width="2.85546875" style="2" customWidth="1"/>
    <col min="6921" max="6925" width="7.42578125" style="2" customWidth="1"/>
    <col min="6926" max="6928" width="10.140625" style="2" customWidth="1"/>
    <col min="6929" max="6929" width="8.7109375" style="2" customWidth="1"/>
    <col min="6930" max="7170" width="8.85546875" style="2"/>
    <col min="7171" max="7175" width="8.140625" style="2" customWidth="1"/>
    <col min="7176" max="7176" width="2.85546875" style="2" customWidth="1"/>
    <col min="7177" max="7181" width="7.42578125" style="2" customWidth="1"/>
    <col min="7182" max="7184" width="10.140625" style="2" customWidth="1"/>
    <col min="7185" max="7185" width="8.7109375" style="2" customWidth="1"/>
    <col min="7186" max="7426" width="8.85546875" style="2"/>
    <col min="7427" max="7431" width="8.140625" style="2" customWidth="1"/>
    <col min="7432" max="7432" width="2.85546875" style="2" customWidth="1"/>
    <col min="7433" max="7437" width="7.42578125" style="2" customWidth="1"/>
    <col min="7438" max="7440" width="10.140625" style="2" customWidth="1"/>
    <col min="7441" max="7441" width="8.7109375" style="2" customWidth="1"/>
    <col min="7442" max="7682" width="8.85546875" style="2"/>
    <col min="7683" max="7687" width="8.140625" style="2" customWidth="1"/>
    <col min="7688" max="7688" width="2.85546875" style="2" customWidth="1"/>
    <col min="7689" max="7693" width="7.42578125" style="2" customWidth="1"/>
    <col min="7694" max="7696" width="10.140625" style="2" customWidth="1"/>
    <col min="7697" max="7697" width="8.7109375" style="2" customWidth="1"/>
    <col min="7698" max="7938" width="8.85546875" style="2"/>
    <col min="7939" max="7943" width="8.140625" style="2" customWidth="1"/>
    <col min="7944" max="7944" width="2.85546875" style="2" customWidth="1"/>
    <col min="7945" max="7949" width="7.42578125" style="2" customWidth="1"/>
    <col min="7950" max="7952" width="10.140625" style="2" customWidth="1"/>
    <col min="7953" max="7953" width="8.7109375" style="2" customWidth="1"/>
    <col min="7954" max="8194" width="8.85546875" style="2"/>
    <col min="8195" max="8199" width="8.140625" style="2" customWidth="1"/>
    <col min="8200" max="8200" width="2.85546875" style="2" customWidth="1"/>
    <col min="8201" max="8205" width="7.42578125" style="2" customWidth="1"/>
    <col min="8206" max="8208" width="10.140625" style="2" customWidth="1"/>
    <col min="8209" max="8209" width="8.7109375" style="2" customWidth="1"/>
    <col min="8210" max="8450" width="8.85546875" style="2"/>
    <col min="8451" max="8455" width="8.140625" style="2" customWidth="1"/>
    <col min="8456" max="8456" width="2.85546875" style="2" customWidth="1"/>
    <col min="8457" max="8461" width="7.42578125" style="2" customWidth="1"/>
    <col min="8462" max="8464" width="10.140625" style="2" customWidth="1"/>
    <col min="8465" max="8465" width="8.7109375" style="2" customWidth="1"/>
    <col min="8466" max="8706" width="8.85546875" style="2"/>
    <col min="8707" max="8711" width="8.140625" style="2" customWidth="1"/>
    <col min="8712" max="8712" width="2.85546875" style="2" customWidth="1"/>
    <col min="8713" max="8717" width="7.42578125" style="2" customWidth="1"/>
    <col min="8718" max="8720" width="10.140625" style="2" customWidth="1"/>
    <col min="8721" max="8721" width="8.7109375" style="2" customWidth="1"/>
    <col min="8722" max="8962" width="8.85546875" style="2"/>
    <col min="8963" max="8967" width="8.140625" style="2" customWidth="1"/>
    <col min="8968" max="8968" width="2.85546875" style="2" customWidth="1"/>
    <col min="8969" max="8973" width="7.42578125" style="2" customWidth="1"/>
    <col min="8974" max="8976" width="10.140625" style="2" customWidth="1"/>
    <col min="8977" max="8977" width="8.7109375" style="2" customWidth="1"/>
    <col min="8978" max="9218" width="8.85546875" style="2"/>
    <col min="9219" max="9223" width="8.140625" style="2" customWidth="1"/>
    <col min="9224" max="9224" width="2.85546875" style="2" customWidth="1"/>
    <col min="9225" max="9229" width="7.42578125" style="2" customWidth="1"/>
    <col min="9230" max="9232" width="10.140625" style="2" customWidth="1"/>
    <col min="9233" max="9233" width="8.7109375" style="2" customWidth="1"/>
    <col min="9234" max="9474" width="8.85546875" style="2"/>
    <col min="9475" max="9479" width="8.140625" style="2" customWidth="1"/>
    <col min="9480" max="9480" width="2.85546875" style="2" customWidth="1"/>
    <col min="9481" max="9485" width="7.42578125" style="2" customWidth="1"/>
    <col min="9486" max="9488" width="10.140625" style="2" customWidth="1"/>
    <col min="9489" max="9489" width="8.7109375" style="2" customWidth="1"/>
    <col min="9490" max="9730" width="8.85546875" style="2"/>
    <col min="9731" max="9735" width="8.140625" style="2" customWidth="1"/>
    <col min="9736" max="9736" width="2.85546875" style="2" customWidth="1"/>
    <col min="9737" max="9741" width="7.42578125" style="2" customWidth="1"/>
    <col min="9742" max="9744" width="10.140625" style="2" customWidth="1"/>
    <col min="9745" max="9745" width="8.7109375" style="2" customWidth="1"/>
    <col min="9746" max="9986" width="8.85546875" style="2"/>
    <col min="9987" max="9991" width="8.140625" style="2" customWidth="1"/>
    <col min="9992" max="9992" width="2.85546875" style="2" customWidth="1"/>
    <col min="9993" max="9997" width="7.42578125" style="2" customWidth="1"/>
    <col min="9998" max="10000" width="10.140625" style="2" customWidth="1"/>
    <col min="10001" max="10001" width="8.7109375" style="2" customWidth="1"/>
    <col min="10002" max="10242" width="8.85546875" style="2"/>
    <col min="10243" max="10247" width="8.140625" style="2" customWidth="1"/>
    <col min="10248" max="10248" width="2.85546875" style="2" customWidth="1"/>
    <col min="10249" max="10253" width="7.42578125" style="2" customWidth="1"/>
    <col min="10254" max="10256" width="10.140625" style="2" customWidth="1"/>
    <col min="10257" max="10257" width="8.7109375" style="2" customWidth="1"/>
    <col min="10258" max="10498" width="8.85546875" style="2"/>
    <col min="10499" max="10503" width="8.140625" style="2" customWidth="1"/>
    <col min="10504" max="10504" width="2.85546875" style="2" customWidth="1"/>
    <col min="10505" max="10509" width="7.42578125" style="2" customWidth="1"/>
    <col min="10510" max="10512" width="10.140625" style="2" customWidth="1"/>
    <col min="10513" max="10513" width="8.7109375" style="2" customWidth="1"/>
    <col min="10514" max="10754" width="8.85546875" style="2"/>
    <col min="10755" max="10759" width="8.140625" style="2" customWidth="1"/>
    <col min="10760" max="10760" width="2.85546875" style="2" customWidth="1"/>
    <col min="10761" max="10765" width="7.42578125" style="2" customWidth="1"/>
    <col min="10766" max="10768" width="10.140625" style="2" customWidth="1"/>
    <col min="10769" max="10769" width="8.7109375" style="2" customWidth="1"/>
    <col min="10770" max="11010" width="8.85546875" style="2"/>
    <col min="11011" max="11015" width="8.140625" style="2" customWidth="1"/>
    <col min="11016" max="11016" width="2.85546875" style="2" customWidth="1"/>
    <col min="11017" max="11021" width="7.42578125" style="2" customWidth="1"/>
    <col min="11022" max="11024" width="10.140625" style="2" customWidth="1"/>
    <col min="11025" max="11025" width="8.7109375" style="2" customWidth="1"/>
    <col min="11026" max="11266" width="8.85546875" style="2"/>
    <col min="11267" max="11271" width="8.140625" style="2" customWidth="1"/>
    <col min="11272" max="11272" width="2.85546875" style="2" customWidth="1"/>
    <col min="11273" max="11277" width="7.42578125" style="2" customWidth="1"/>
    <col min="11278" max="11280" width="10.140625" style="2" customWidth="1"/>
    <col min="11281" max="11281" width="8.7109375" style="2" customWidth="1"/>
    <col min="11282" max="11522" width="8.85546875" style="2"/>
    <col min="11523" max="11527" width="8.140625" style="2" customWidth="1"/>
    <col min="11528" max="11528" width="2.85546875" style="2" customWidth="1"/>
    <col min="11529" max="11533" width="7.42578125" style="2" customWidth="1"/>
    <col min="11534" max="11536" width="10.140625" style="2" customWidth="1"/>
    <col min="11537" max="11537" width="8.7109375" style="2" customWidth="1"/>
    <col min="11538" max="11778" width="8.85546875" style="2"/>
    <col min="11779" max="11783" width="8.140625" style="2" customWidth="1"/>
    <col min="11784" max="11784" width="2.85546875" style="2" customWidth="1"/>
    <col min="11785" max="11789" width="7.42578125" style="2" customWidth="1"/>
    <col min="11790" max="11792" width="10.140625" style="2" customWidth="1"/>
    <col min="11793" max="11793" width="8.7109375" style="2" customWidth="1"/>
    <col min="11794" max="12034" width="8.85546875" style="2"/>
    <col min="12035" max="12039" width="8.140625" style="2" customWidth="1"/>
    <col min="12040" max="12040" width="2.85546875" style="2" customWidth="1"/>
    <col min="12041" max="12045" width="7.42578125" style="2" customWidth="1"/>
    <col min="12046" max="12048" width="10.140625" style="2" customWidth="1"/>
    <col min="12049" max="12049" width="8.7109375" style="2" customWidth="1"/>
    <col min="12050" max="12290" width="8.85546875" style="2"/>
    <col min="12291" max="12295" width="8.140625" style="2" customWidth="1"/>
    <col min="12296" max="12296" width="2.85546875" style="2" customWidth="1"/>
    <col min="12297" max="12301" width="7.42578125" style="2" customWidth="1"/>
    <col min="12302" max="12304" width="10.140625" style="2" customWidth="1"/>
    <col min="12305" max="12305" width="8.7109375" style="2" customWidth="1"/>
    <col min="12306" max="12546" width="8.85546875" style="2"/>
    <col min="12547" max="12551" width="8.140625" style="2" customWidth="1"/>
    <col min="12552" max="12552" width="2.85546875" style="2" customWidth="1"/>
    <col min="12553" max="12557" width="7.42578125" style="2" customWidth="1"/>
    <col min="12558" max="12560" width="10.140625" style="2" customWidth="1"/>
    <col min="12561" max="12561" width="8.7109375" style="2" customWidth="1"/>
    <col min="12562" max="12802" width="8.85546875" style="2"/>
    <col min="12803" max="12807" width="8.140625" style="2" customWidth="1"/>
    <col min="12808" max="12808" width="2.85546875" style="2" customWidth="1"/>
    <col min="12809" max="12813" width="7.42578125" style="2" customWidth="1"/>
    <col min="12814" max="12816" width="10.140625" style="2" customWidth="1"/>
    <col min="12817" max="12817" width="8.7109375" style="2" customWidth="1"/>
    <col min="12818" max="13058" width="8.85546875" style="2"/>
    <col min="13059" max="13063" width="8.140625" style="2" customWidth="1"/>
    <col min="13064" max="13064" width="2.85546875" style="2" customWidth="1"/>
    <col min="13065" max="13069" width="7.42578125" style="2" customWidth="1"/>
    <col min="13070" max="13072" width="10.140625" style="2" customWidth="1"/>
    <col min="13073" max="13073" width="8.7109375" style="2" customWidth="1"/>
    <col min="13074" max="13314" width="8.85546875" style="2"/>
    <col min="13315" max="13319" width="8.140625" style="2" customWidth="1"/>
    <col min="13320" max="13320" width="2.85546875" style="2" customWidth="1"/>
    <col min="13321" max="13325" width="7.42578125" style="2" customWidth="1"/>
    <col min="13326" max="13328" width="10.140625" style="2" customWidth="1"/>
    <col min="13329" max="13329" width="8.7109375" style="2" customWidth="1"/>
    <col min="13330" max="13570" width="8.85546875" style="2"/>
    <col min="13571" max="13575" width="8.140625" style="2" customWidth="1"/>
    <col min="13576" max="13576" width="2.85546875" style="2" customWidth="1"/>
    <col min="13577" max="13581" width="7.42578125" style="2" customWidth="1"/>
    <col min="13582" max="13584" width="10.140625" style="2" customWidth="1"/>
    <col min="13585" max="13585" width="8.7109375" style="2" customWidth="1"/>
    <col min="13586" max="13826" width="8.85546875" style="2"/>
    <col min="13827" max="13831" width="8.140625" style="2" customWidth="1"/>
    <col min="13832" max="13832" width="2.85546875" style="2" customWidth="1"/>
    <col min="13833" max="13837" width="7.42578125" style="2" customWidth="1"/>
    <col min="13838" max="13840" width="10.140625" style="2" customWidth="1"/>
    <col min="13841" max="13841" width="8.7109375" style="2" customWidth="1"/>
    <col min="13842" max="14082" width="8.85546875" style="2"/>
    <col min="14083" max="14087" width="8.140625" style="2" customWidth="1"/>
    <col min="14088" max="14088" width="2.85546875" style="2" customWidth="1"/>
    <col min="14089" max="14093" width="7.42578125" style="2" customWidth="1"/>
    <col min="14094" max="14096" width="10.140625" style="2" customWidth="1"/>
    <col min="14097" max="14097" width="8.7109375" style="2" customWidth="1"/>
    <col min="14098" max="14338" width="8.85546875" style="2"/>
    <col min="14339" max="14343" width="8.140625" style="2" customWidth="1"/>
    <col min="14344" max="14344" width="2.85546875" style="2" customWidth="1"/>
    <col min="14345" max="14349" width="7.42578125" style="2" customWidth="1"/>
    <col min="14350" max="14352" width="10.140625" style="2" customWidth="1"/>
    <col min="14353" max="14353" width="8.7109375" style="2" customWidth="1"/>
    <col min="14354" max="14594" width="8.85546875" style="2"/>
    <col min="14595" max="14599" width="8.140625" style="2" customWidth="1"/>
    <col min="14600" max="14600" width="2.85546875" style="2" customWidth="1"/>
    <col min="14601" max="14605" width="7.42578125" style="2" customWidth="1"/>
    <col min="14606" max="14608" width="10.140625" style="2" customWidth="1"/>
    <col min="14609" max="14609" width="8.7109375" style="2" customWidth="1"/>
    <col min="14610" max="14850" width="8.85546875" style="2"/>
    <col min="14851" max="14855" width="8.140625" style="2" customWidth="1"/>
    <col min="14856" max="14856" width="2.85546875" style="2" customWidth="1"/>
    <col min="14857" max="14861" width="7.42578125" style="2" customWidth="1"/>
    <col min="14862" max="14864" width="10.140625" style="2" customWidth="1"/>
    <col min="14865" max="14865" width="8.7109375" style="2" customWidth="1"/>
    <col min="14866" max="15106" width="8.85546875" style="2"/>
    <col min="15107" max="15111" width="8.140625" style="2" customWidth="1"/>
    <col min="15112" max="15112" width="2.85546875" style="2" customWidth="1"/>
    <col min="15113" max="15117" width="7.42578125" style="2" customWidth="1"/>
    <col min="15118" max="15120" width="10.140625" style="2" customWidth="1"/>
    <col min="15121" max="15121" width="8.7109375" style="2" customWidth="1"/>
    <col min="15122" max="15362" width="8.85546875" style="2"/>
    <col min="15363" max="15367" width="8.140625" style="2" customWidth="1"/>
    <col min="15368" max="15368" width="2.85546875" style="2" customWidth="1"/>
    <col min="15369" max="15373" width="7.42578125" style="2" customWidth="1"/>
    <col min="15374" max="15376" width="10.140625" style="2" customWidth="1"/>
    <col min="15377" max="15377" width="8.7109375" style="2" customWidth="1"/>
    <col min="15378" max="15618" width="8.85546875" style="2"/>
    <col min="15619" max="15623" width="8.140625" style="2" customWidth="1"/>
    <col min="15624" max="15624" width="2.85546875" style="2" customWidth="1"/>
    <col min="15625" max="15629" width="7.42578125" style="2" customWidth="1"/>
    <col min="15630" max="15632" width="10.140625" style="2" customWidth="1"/>
    <col min="15633" max="15633" width="8.7109375" style="2" customWidth="1"/>
    <col min="15634" max="15874" width="8.85546875" style="2"/>
    <col min="15875" max="15879" width="8.140625" style="2" customWidth="1"/>
    <col min="15880" max="15880" width="2.85546875" style="2" customWidth="1"/>
    <col min="15881" max="15885" width="7.42578125" style="2" customWidth="1"/>
    <col min="15886" max="15888" width="10.140625" style="2" customWidth="1"/>
    <col min="15889" max="15889" width="8.7109375" style="2" customWidth="1"/>
    <col min="15890" max="16130" width="8.85546875" style="2"/>
    <col min="16131" max="16135" width="8.140625" style="2" customWidth="1"/>
    <col min="16136" max="16136" width="2.85546875" style="2" customWidth="1"/>
    <col min="16137" max="16141" width="7.42578125" style="2" customWidth="1"/>
    <col min="16142" max="16144" width="10.140625" style="2" customWidth="1"/>
    <col min="16145" max="16145" width="8.7109375" style="2" customWidth="1"/>
    <col min="16146" max="16384" width="8.85546875" style="2"/>
  </cols>
  <sheetData>
    <row r="1" spans="1:22" ht="49.9" customHeight="1" x14ac:dyDescent="0.25">
      <c r="A1" s="138" t="s">
        <v>59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9"/>
      <c r="O1" s="139"/>
      <c r="P1" s="139"/>
      <c r="Q1" s="139"/>
      <c r="R1" s="139"/>
      <c r="S1" s="139"/>
      <c r="T1" s="139"/>
      <c r="U1" s="9"/>
      <c r="V1" s="9"/>
    </row>
    <row r="2" spans="1:22" ht="15" x14ac:dyDescent="0.2">
      <c r="B2" s="10"/>
      <c r="C2" s="21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9"/>
      <c r="U2" s="9"/>
      <c r="V2" s="9"/>
    </row>
    <row r="3" spans="1:22" ht="15" x14ac:dyDescent="0.25">
      <c r="A3" s="137" t="s">
        <v>31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38"/>
      <c r="S3" s="38"/>
      <c r="T3" s="35"/>
    </row>
    <row r="4" spans="1:22" x14ac:dyDescent="0.2">
      <c r="A4" s="38"/>
      <c r="B4" s="137"/>
      <c r="C4" s="137"/>
      <c r="D4" s="137"/>
      <c r="E4" s="137"/>
      <c r="F4" s="137"/>
      <c r="G4" s="38"/>
      <c r="H4" s="137" t="s">
        <v>9</v>
      </c>
      <c r="I4" s="137"/>
      <c r="J4" s="137"/>
      <c r="K4" s="137"/>
      <c r="L4" s="137"/>
      <c r="M4" s="37"/>
      <c r="N4" s="39"/>
      <c r="O4" s="39"/>
      <c r="P4" s="39"/>
      <c r="Q4" s="38"/>
      <c r="R4" s="38"/>
      <c r="S4" s="38"/>
      <c r="T4" s="35"/>
    </row>
    <row r="5" spans="1:22" x14ac:dyDescent="0.2">
      <c r="A5" s="38"/>
      <c r="B5" s="40">
        <v>0</v>
      </c>
      <c r="C5" s="36">
        <v>0.13800000000000001</v>
      </c>
      <c r="D5" s="40"/>
      <c r="E5" s="40"/>
      <c r="F5" s="40"/>
      <c r="G5" s="40"/>
      <c r="H5" s="41"/>
      <c r="I5" s="42"/>
      <c r="J5" s="36"/>
      <c r="K5" s="40"/>
      <c r="L5" s="36"/>
      <c r="M5" s="36" t="s">
        <v>17</v>
      </c>
      <c r="N5" s="43"/>
      <c r="O5" s="43"/>
      <c r="P5" s="43"/>
      <c r="Q5" s="38"/>
      <c r="R5" s="44"/>
      <c r="S5" s="38"/>
      <c r="T5" s="35"/>
    </row>
    <row r="6" spans="1:22" x14ac:dyDescent="0.2">
      <c r="A6" s="38"/>
      <c r="B6" s="40">
        <v>2</v>
      </c>
      <c r="C6" s="36">
        <v>0.13300000000000001</v>
      </c>
      <c r="D6" s="36">
        <f>(C5+C6)/2</f>
        <v>0.13550000000000001</v>
      </c>
      <c r="E6" s="40">
        <f t="shared" ref="E6:E18" si="0">B6-B5</f>
        <v>2</v>
      </c>
      <c r="F6" s="36">
        <f>D6*E6</f>
        <v>0.27100000000000002</v>
      </c>
      <c r="G6" s="40"/>
      <c r="H6" s="40">
        <v>0</v>
      </c>
      <c r="I6" s="40">
        <v>2.1709999999999998</v>
      </c>
      <c r="J6" s="36"/>
      <c r="K6" s="40"/>
      <c r="L6" s="36"/>
      <c r="M6" s="36"/>
      <c r="N6" s="43"/>
      <c r="O6" s="43"/>
      <c r="P6" s="43"/>
      <c r="Q6" s="45"/>
      <c r="R6" s="44"/>
      <c r="S6" s="38"/>
      <c r="T6" s="35"/>
    </row>
    <row r="7" spans="1:22" x14ac:dyDescent="0.2">
      <c r="A7" s="38"/>
      <c r="B7" s="40">
        <v>4</v>
      </c>
      <c r="C7" s="36">
        <v>0.129</v>
      </c>
      <c r="D7" s="36">
        <f t="shared" ref="D7:D18" si="1">(C6+C7)/2</f>
        <v>0.13100000000000001</v>
      </c>
      <c r="E7" s="40">
        <f t="shared" si="0"/>
        <v>2</v>
      </c>
      <c r="F7" s="36">
        <f t="shared" ref="F7:F18" si="2">D7*E7</f>
        <v>0.26200000000000001</v>
      </c>
      <c r="G7" s="40"/>
      <c r="H7" s="40">
        <v>5</v>
      </c>
      <c r="I7" s="40">
        <v>2.1840000000000002</v>
      </c>
      <c r="J7" s="36">
        <f t="shared" ref="J7:J12" si="3">AVERAGE(I6,I7)</f>
        <v>2.1775000000000002</v>
      </c>
      <c r="K7" s="40">
        <f t="shared" ref="K7:K12" si="4">H7-H6</f>
        <v>5</v>
      </c>
      <c r="L7" s="36">
        <f t="shared" ref="L7:L18" si="5">K7*J7</f>
        <v>10.887500000000001</v>
      </c>
      <c r="M7" s="36" t="s">
        <v>18</v>
      </c>
      <c r="N7" s="43"/>
      <c r="O7" s="43"/>
      <c r="P7" s="43"/>
      <c r="Q7" s="45"/>
      <c r="R7" s="44"/>
      <c r="S7" s="38"/>
      <c r="T7" s="35"/>
    </row>
    <row r="8" spans="1:22" x14ac:dyDescent="0.2">
      <c r="A8" s="38"/>
      <c r="B8" s="40">
        <v>6</v>
      </c>
      <c r="C8" s="36">
        <v>0.108</v>
      </c>
      <c r="D8" s="36">
        <f t="shared" si="1"/>
        <v>0.11849999999999999</v>
      </c>
      <c r="E8" s="40">
        <f t="shared" si="0"/>
        <v>2</v>
      </c>
      <c r="F8" s="36">
        <f t="shared" si="2"/>
        <v>0.23699999999999999</v>
      </c>
      <c r="G8" s="40"/>
      <c r="H8" s="40">
        <v>10</v>
      </c>
      <c r="I8" s="40">
        <v>2.1960000000000002</v>
      </c>
      <c r="J8" s="36">
        <f t="shared" si="3"/>
        <v>2.1900000000000004</v>
      </c>
      <c r="K8" s="40">
        <f t="shared" si="4"/>
        <v>5</v>
      </c>
      <c r="L8" s="36">
        <f t="shared" si="5"/>
        <v>10.950000000000003</v>
      </c>
      <c r="M8" s="36"/>
      <c r="N8" s="43"/>
      <c r="O8" s="43"/>
      <c r="P8" s="43"/>
      <c r="Q8" s="45"/>
      <c r="R8" s="44"/>
      <c r="S8" s="38"/>
      <c r="T8" s="35"/>
    </row>
    <row r="9" spans="1:22" x14ac:dyDescent="0.2">
      <c r="A9" s="38"/>
      <c r="B9" s="40">
        <v>8</v>
      </c>
      <c r="C9" s="36">
        <v>9.8000000000000004E-2</v>
      </c>
      <c r="D9" s="36">
        <f t="shared" si="1"/>
        <v>0.10300000000000001</v>
      </c>
      <c r="E9" s="40">
        <f t="shared" si="0"/>
        <v>2</v>
      </c>
      <c r="F9" s="36">
        <f t="shared" si="2"/>
        <v>0.20600000000000002</v>
      </c>
      <c r="G9" s="40"/>
      <c r="H9" s="40">
        <v>12</v>
      </c>
      <c r="I9" s="40">
        <v>1.306</v>
      </c>
      <c r="J9" s="36">
        <f t="shared" si="3"/>
        <v>1.7510000000000001</v>
      </c>
      <c r="K9" s="40">
        <f t="shared" si="4"/>
        <v>2</v>
      </c>
      <c r="L9" s="36">
        <f t="shared" si="5"/>
        <v>3.5020000000000002</v>
      </c>
      <c r="M9" s="36"/>
      <c r="N9" s="43"/>
      <c r="O9" s="43"/>
      <c r="P9" s="43"/>
      <c r="Q9" s="45"/>
      <c r="R9" s="44"/>
      <c r="S9" s="38"/>
      <c r="T9" s="35"/>
    </row>
    <row r="10" spans="1:22" x14ac:dyDescent="0.2">
      <c r="A10" s="38"/>
      <c r="B10" s="40">
        <v>10</v>
      </c>
      <c r="C10" s="36">
        <v>8.5000000000000006E-2</v>
      </c>
      <c r="D10" s="36">
        <f t="shared" si="1"/>
        <v>9.1499999999999998E-2</v>
      </c>
      <c r="E10" s="40">
        <f t="shared" si="0"/>
        <v>2</v>
      </c>
      <c r="F10" s="36">
        <f t="shared" si="2"/>
        <v>0.183</v>
      </c>
      <c r="G10" s="40"/>
      <c r="H10" s="40">
        <v>15</v>
      </c>
      <c r="I10" s="40">
        <v>0.70899999999999996</v>
      </c>
      <c r="J10" s="36">
        <f t="shared" si="3"/>
        <v>1.0075000000000001</v>
      </c>
      <c r="K10" s="40">
        <f t="shared" si="4"/>
        <v>3</v>
      </c>
      <c r="L10" s="36">
        <f t="shared" si="5"/>
        <v>3.0225</v>
      </c>
      <c r="M10" s="36"/>
      <c r="N10" s="43"/>
      <c r="O10" s="43"/>
      <c r="P10" s="43"/>
      <c r="Q10" s="45"/>
      <c r="R10" s="44"/>
      <c r="S10" s="38"/>
      <c r="T10" s="35"/>
    </row>
    <row r="11" spans="1:22" x14ac:dyDescent="0.2">
      <c r="A11" s="38"/>
      <c r="B11" s="40">
        <v>12</v>
      </c>
      <c r="C11" s="36">
        <v>7.8E-2</v>
      </c>
      <c r="D11" s="36">
        <f t="shared" si="1"/>
        <v>8.1500000000000003E-2</v>
      </c>
      <c r="E11" s="40">
        <f t="shared" si="0"/>
        <v>2</v>
      </c>
      <c r="F11" s="36">
        <f t="shared" si="2"/>
        <v>0.16300000000000001</v>
      </c>
      <c r="G11" s="40"/>
      <c r="H11" s="40">
        <v>18</v>
      </c>
      <c r="I11" s="40">
        <v>-0.20799999999999999</v>
      </c>
      <c r="J11" s="36">
        <f t="shared" si="3"/>
        <v>0.2505</v>
      </c>
      <c r="K11" s="40">
        <f t="shared" si="4"/>
        <v>3</v>
      </c>
      <c r="L11" s="36">
        <f t="shared" si="5"/>
        <v>0.75150000000000006</v>
      </c>
      <c r="M11" s="36"/>
      <c r="N11" s="43"/>
      <c r="O11" s="43"/>
      <c r="P11" s="43"/>
      <c r="Q11" s="45"/>
      <c r="R11" s="44"/>
      <c r="S11" s="38"/>
      <c r="T11" s="35"/>
    </row>
    <row r="12" spans="1:22" x14ac:dyDescent="0.2">
      <c r="A12" s="38"/>
      <c r="B12" s="40">
        <v>13</v>
      </c>
      <c r="C12" s="36">
        <v>2.3E-2</v>
      </c>
      <c r="D12" s="36">
        <f t="shared" si="1"/>
        <v>5.0500000000000003E-2</v>
      </c>
      <c r="E12" s="40">
        <f t="shared" si="0"/>
        <v>1</v>
      </c>
      <c r="F12" s="36">
        <f t="shared" si="2"/>
        <v>5.0500000000000003E-2</v>
      </c>
      <c r="G12" s="40"/>
      <c r="H12" s="40">
        <v>21</v>
      </c>
      <c r="I12" s="40">
        <v>-0.69599999999999995</v>
      </c>
      <c r="J12" s="36">
        <f t="shared" si="3"/>
        <v>-0.45199999999999996</v>
      </c>
      <c r="K12" s="40">
        <f t="shared" si="4"/>
        <v>3</v>
      </c>
      <c r="L12" s="36">
        <f t="shared" si="5"/>
        <v>-1.3559999999999999</v>
      </c>
      <c r="M12" s="36"/>
      <c r="N12" s="43"/>
      <c r="O12" s="43"/>
      <c r="P12" s="43"/>
      <c r="Q12" s="45"/>
      <c r="R12" s="44"/>
      <c r="S12" s="38"/>
      <c r="T12" s="35"/>
    </row>
    <row r="13" spans="1:22" x14ac:dyDescent="0.2">
      <c r="A13" s="38"/>
      <c r="B13" s="40">
        <v>14</v>
      </c>
      <c r="C13" s="36">
        <v>7.1999999999999995E-2</v>
      </c>
      <c r="D13" s="36">
        <f t="shared" si="1"/>
        <v>4.7500000000000001E-2</v>
      </c>
      <c r="E13" s="40">
        <f t="shared" si="0"/>
        <v>1</v>
      </c>
      <c r="F13" s="36">
        <f t="shared" si="2"/>
        <v>4.7500000000000001E-2</v>
      </c>
      <c r="G13" s="40"/>
      <c r="H13" s="40">
        <f>H14-(I13-I14)*2</f>
        <v>23.2</v>
      </c>
      <c r="I13" s="40">
        <v>-1.1000000000000001</v>
      </c>
      <c r="J13" s="36">
        <f>AVERAGE(I12,I13)</f>
        <v>-0.89800000000000002</v>
      </c>
      <c r="K13" s="40">
        <f>H13-H12</f>
        <v>2.1999999999999993</v>
      </c>
      <c r="L13" s="36">
        <f t="shared" si="5"/>
        <v>-1.9755999999999994</v>
      </c>
      <c r="M13" s="36"/>
      <c r="N13" s="46"/>
      <c r="O13" s="46"/>
      <c r="P13" s="46"/>
      <c r="Q13" s="45"/>
      <c r="R13" s="44"/>
      <c r="S13" s="38"/>
      <c r="T13" s="35"/>
    </row>
    <row r="14" spans="1:22" x14ac:dyDescent="0.2">
      <c r="A14" s="38"/>
      <c r="B14" s="40">
        <v>16</v>
      </c>
      <c r="C14" s="36">
        <v>0.32900000000000001</v>
      </c>
      <c r="D14" s="36">
        <f t="shared" si="1"/>
        <v>0.20050000000000001</v>
      </c>
      <c r="E14" s="40">
        <f t="shared" si="0"/>
        <v>2</v>
      </c>
      <c r="F14" s="36">
        <f t="shared" si="2"/>
        <v>0.40100000000000002</v>
      </c>
      <c r="G14" s="40"/>
      <c r="H14" s="44">
        <f>H15-9</f>
        <v>27</v>
      </c>
      <c r="I14" s="44">
        <f>I15</f>
        <v>-3</v>
      </c>
      <c r="J14" s="36">
        <f t="shared" ref="J14:J18" si="6">AVERAGE(I13,I14)</f>
        <v>-2.0499999999999998</v>
      </c>
      <c r="K14" s="40">
        <f t="shared" ref="K14:K18" si="7">H14-H13</f>
        <v>3.8000000000000007</v>
      </c>
      <c r="L14" s="36">
        <f t="shared" si="5"/>
        <v>-7.7900000000000009</v>
      </c>
      <c r="M14" s="36"/>
      <c r="N14" s="43"/>
      <c r="O14" s="43"/>
      <c r="P14" s="43"/>
      <c r="Q14" s="45"/>
      <c r="R14" s="44"/>
      <c r="S14" s="38"/>
      <c r="T14" s="35"/>
    </row>
    <row r="15" spans="1:22" x14ac:dyDescent="0.2">
      <c r="A15" s="38"/>
      <c r="B15" s="40">
        <v>18</v>
      </c>
      <c r="C15" s="36">
        <v>0.54300000000000004</v>
      </c>
      <c r="D15" s="36">
        <f t="shared" si="1"/>
        <v>0.43600000000000005</v>
      </c>
      <c r="E15" s="40">
        <f t="shared" si="0"/>
        <v>2</v>
      </c>
      <c r="F15" s="36">
        <f t="shared" si="2"/>
        <v>0.87200000000000011</v>
      </c>
      <c r="G15" s="47"/>
      <c r="H15" s="44">
        <v>36</v>
      </c>
      <c r="I15" s="44">
        <v>-3</v>
      </c>
      <c r="J15" s="36">
        <f t="shared" si="6"/>
        <v>-3</v>
      </c>
      <c r="K15" s="40">
        <f t="shared" si="7"/>
        <v>9</v>
      </c>
      <c r="L15" s="36">
        <f t="shared" si="5"/>
        <v>-27</v>
      </c>
      <c r="M15" s="36"/>
      <c r="N15" s="46"/>
      <c r="O15" s="46"/>
      <c r="P15" s="46"/>
      <c r="Q15" s="45"/>
      <c r="R15" s="44"/>
      <c r="S15" s="38"/>
      <c r="T15" s="35"/>
    </row>
    <row r="16" spans="1:22" x14ac:dyDescent="0.2">
      <c r="A16" s="38"/>
      <c r="B16" s="40">
        <v>20</v>
      </c>
      <c r="C16" s="36">
        <v>0.91800000000000004</v>
      </c>
      <c r="D16" s="36">
        <f t="shared" si="1"/>
        <v>0.73050000000000004</v>
      </c>
      <c r="E16" s="40">
        <f t="shared" si="0"/>
        <v>2</v>
      </c>
      <c r="F16" s="36">
        <f t="shared" si="2"/>
        <v>1.4610000000000001</v>
      </c>
      <c r="G16" s="47"/>
      <c r="H16" s="40">
        <f>H15+9</f>
        <v>45</v>
      </c>
      <c r="I16" s="40">
        <f>I15</f>
        <v>-3</v>
      </c>
      <c r="J16" s="36">
        <f t="shared" si="6"/>
        <v>-3</v>
      </c>
      <c r="K16" s="40">
        <f t="shared" si="7"/>
        <v>9</v>
      </c>
      <c r="L16" s="36">
        <f t="shared" si="5"/>
        <v>-27</v>
      </c>
      <c r="M16" s="36"/>
      <c r="N16" s="46"/>
      <c r="O16" s="46"/>
      <c r="P16" s="46"/>
      <c r="Q16" s="45"/>
      <c r="R16" s="44"/>
      <c r="S16" s="38"/>
      <c r="T16" s="35"/>
    </row>
    <row r="17" spans="1:20" x14ac:dyDescent="0.2">
      <c r="A17" s="38"/>
      <c r="B17" s="40">
        <v>22</v>
      </c>
      <c r="C17" s="36">
        <v>2.0289999999999999</v>
      </c>
      <c r="D17" s="36">
        <f t="shared" si="1"/>
        <v>1.4735</v>
      </c>
      <c r="E17" s="40">
        <f t="shared" si="0"/>
        <v>2</v>
      </c>
      <c r="F17" s="36">
        <f t="shared" si="2"/>
        <v>2.9470000000000001</v>
      </c>
      <c r="G17" s="47"/>
      <c r="H17" s="40">
        <f>H16+(I17-I16)*2</f>
        <v>49</v>
      </c>
      <c r="I17" s="40">
        <v>-1</v>
      </c>
      <c r="J17" s="36">
        <f t="shared" si="6"/>
        <v>-2</v>
      </c>
      <c r="K17" s="40">
        <f t="shared" si="7"/>
        <v>4</v>
      </c>
      <c r="L17" s="36">
        <f t="shared" si="5"/>
        <v>-8</v>
      </c>
      <c r="M17" s="36" t="s">
        <v>19</v>
      </c>
      <c r="N17" s="43"/>
      <c r="O17" s="43"/>
      <c r="P17" s="43"/>
      <c r="Q17" s="38"/>
      <c r="R17" s="44"/>
      <c r="S17" s="38"/>
      <c r="T17" s="35"/>
    </row>
    <row r="18" spans="1:20" x14ac:dyDescent="0.2">
      <c r="A18" s="38"/>
      <c r="B18" s="40">
        <v>24</v>
      </c>
      <c r="C18" s="36">
        <v>2.0329999999999999</v>
      </c>
      <c r="D18" s="36">
        <f t="shared" si="1"/>
        <v>2.0309999999999997</v>
      </c>
      <c r="E18" s="40">
        <f t="shared" si="0"/>
        <v>2</v>
      </c>
      <c r="F18" s="36">
        <f t="shared" si="2"/>
        <v>4.0619999999999994</v>
      </c>
      <c r="G18" s="47"/>
      <c r="H18" s="40">
        <v>50</v>
      </c>
      <c r="I18" s="48">
        <v>-0.69399999999999995</v>
      </c>
      <c r="J18" s="36">
        <f t="shared" si="6"/>
        <v>-0.84699999999999998</v>
      </c>
      <c r="K18" s="40">
        <f t="shared" si="7"/>
        <v>1</v>
      </c>
      <c r="L18" s="36">
        <f t="shared" si="5"/>
        <v>-0.84699999999999998</v>
      </c>
      <c r="M18" s="36" t="s">
        <v>23</v>
      </c>
      <c r="N18" s="43"/>
      <c r="O18" s="43"/>
      <c r="P18" s="43"/>
      <c r="Q18" s="38"/>
      <c r="R18" s="44"/>
      <c r="S18" s="38"/>
      <c r="T18" s="35"/>
    </row>
    <row r="19" spans="1:20" x14ac:dyDescent="0.2">
      <c r="A19" s="38"/>
      <c r="B19" s="40"/>
      <c r="C19" s="36"/>
      <c r="D19" s="36"/>
      <c r="E19" s="40"/>
      <c r="F19" s="36"/>
      <c r="G19" s="47"/>
      <c r="H19" s="41"/>
      <c r="I19" s="41"/>
      <c r="J19" s="36"/>
      <c r="K19" s="40"/>
      <c r="L19" s="36"/>
      <c r="M19" s="36"/>
      <c r="N19" s="43"/>
      <c r="O19" s="43"/>
      <c r="P19" s="43"/>
      <c r="Q19" s="38"/>
      <c r="R19" s="44"/>
      <c r="S19" s="38"/>
      <c r="T19" s="35"/>
    </row>
    <row r="20" spans="1:20" x14ac:dyDescent="0.2">
      <c r="A20" s="38"/>
      <c r="B20" s="41"/>
      <c r="C20" s="49"/>
      <c r="D20" s="36"/>
      <c r="E20" s="40"/>
      <c r="F20" s="36"/>
      <c r="G20" s="38"/>
      <c r="H20" s="41"/>
      <c r="I20" s="41"/>
      <c r="J20" s="36"/>
      <c r="K20" s="40"/>
      <c r="L20" s="36"/>
      <c r="M20" s="36"/>
      <c r="N20" s="38"/>
      <c r="O20" s="46"/>
      <c r="P20" s="46"/>
      <c r="Q20" s="38"/>
      <c r="R20" s="38"/>
      <c r="S20" s="38"/>
      <c r="T20" s="35"/>
    </row>
    <row r="21" spans="1:20" ht="15" x14ac:dyDescent="0.25">
      <c r="A21" s="137" t="s">
        <v>32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35"/>
    </row>
    <row r="22" spans="1:20" x14ac:dyDescent="0.2">
      <c r="A22" s="38"/>
      <c r="B22" s="40">
        <v>0</v>
      </c>
      <c r="C22" s="36">
        <v>0.50800000000000001</v>
      </c>
      <c r="D22" s="40"/>
      <c r="E22" s="40"/>
      <c r="F22" s="40"/>
      <c r="G22" s="40"/>
      <c r="H22" s="41"/>
      <c r="I22" s="42"/>
      <c r="J22" s="36"/>
      <c r="K22" s="40"/>
      <c r="L22" s="36"/>
      <c r="M22" s="36" t="s">
        <v>22</v>
      </c>
      <c r="N22" s="43"/>
      <c r="O22" s="43"/>
      <c r="P22" s="43"/>
      <c r="Q22" s="38"/>
      <c r="R22" s="44"/>
      <c r="S22" s="38"/>
      <c r="T22" s="35"/>
    </row>
    <row r="23" spans="1:20" x14ac:dyDescent="0.2">
      <c r="A23" s="38"/>
      <c r="B23" s="40">
        <v>2</v>
      </c>
      <c r="C23" s="36">
        <v>1.048</v>
      </c>
      <c r="D23" s="36">
        <f>(C22+C23)/2</f>
        <v>0.77800000000000002</v>
      </c>
      <c r="E23" s="40">
        <f t="shared" ref="E23:E36" si="8">B23-B22</f>
        <v>2</v>
      </c>
      <c r="F23" s="36">
        <f>D23*E23</f>
        <v>1.556</v>
      </c>
      <c r="G23" s="40"/>
      <c r="H23" s="40">
        <v>0</v>
      </c>
      <c r="I23" s="40">
        <v>1.8839999999999999</v>
      </c>
      <c r="J23" s="36"/>
      <c r="K23" s="40"/>
      <c r="L23" s="36"/>
      <c r="M23" s="38"/>
      <c r="N23" s="43"/>
      <c r="O23" s="43"/>
      <c r="P23" s="43"/>
      <c r="Q23" s="45"/>
      <c r="R23" s="44"/>
      <c r="S23" s="38"/>
      <c r="T23" s="35"/>
    </row>
    <row r="24" spans="1:20" x14ac:dyDescent="0.2">
      <c r="A24" s="38"/>
      <c r="B24" s="40">
        <v>4</v>
      </c>
      <c r="C24" s="36">
        <v>1.3129999999999999</v>
      </c>
      <c r="D24" s="36">
        <f t="shared" ref="D24:D36" si="9">(C23+C24)/2</f>
        <v>1.1804999999999999</v>
      </c>
      <c r="E24" s="40">
        <f t="shared" si="8"/>
        <v>2</v>
      </c>
      <c r="F24" s="36">
        <f t="shared" ref="F24:F37" si="10">D24*E24</f>
        <v>2.3609999999999998</v>
      </c>
      <c r="G24" s="40"/>
      <c r="H24" s="40">
        <v>5</v>
      </c>
      <c r="I24" s="40">
        <v>1.861</v>
      </c>
      <c r="J24" s="36">
        <f t="shared" ref="J24:J29" si="11">AVERAGE(I23,I24)</f>
        <v>1.8725000000000001</v>
      </c>
      <c r="K24" s="40">
        <f t="shared" ref="K24:K29" si="12">H24-H23</f>
        <v>5</v>
      </c>
      <c r="L24" s="36">
        <f t="shared" ref="L24:L37" si="13">K24*J24</f>
        <v>9.3625000000000007</v>
      </c>
      <c r="M24" s="36"/>
      <c r="N24" s="43"/>
      <c r="O24" s="43"/>
      <c r="P24" s="43"/>
      <c r="Q24" s="45"/>
      <c r="R24" s="44"/>
      <c r="S24" s="38"/>
      <c r="T24" s="35"/>
    </row>
    <row r="25" spans="1:20" x14ac:dyDescent="0.2">
      <c r="A25" s="38"/>
      <c r="B25" s="40">
        <v>6</v>
      </c>
      <c r="C25" s="36">
        <v>2.7189999999999999</v>
      </c>
      <c r="D25" s="36">
        <f t="shared" si="9"/>
        <v>2.016</v>
      </c>
      <c r="E25" s="40">
        <f t="shared" si="8"/>
        <v>2</v>
      </c>
      <c r="F25" s="36">
        <f t="shared" si="10"/>
        <v>4.032</v>
      </c>
      <c r="G25" s="40"/>
      <c r="H25" s="40">
        <v>10</v>
      </c>
      <c r="I25" s="40">
        <v>1.8089999999999999</v>
      </c>
      <c r="J25" s="36">
        <f t="shared" si="11"/>
        <v>1.835</v>
      </c>
      <c r="K25" s="40">
        <f t="shared" si="12"/>
        <v>5</v>
      </c>
      <c r="L25" s="36">
        <f t="shared" si="13"/>
        <v>9.1750000000000007</v>
      </c>
      <c r="M25" s="36"/>
      <c r="N25" s="43"/>
      <c r="O25" s="43"/>
      <c r="P25" s="43"/>
      <c r="Q25" s="45"/>
      <c r="R25" s="44"/>
      <c r="S25" s="38"/>
      <c r="T25" s="35"/>
    </row>
    <row r="26" spans="1:20" x14ac:dyDescent="0.2">
      <c r="A26" s="38"/>
      <c r="B26" s="40">
        <v>7</v>
      </c>
      <c r="C26" s="36">
        <v>2.7130000000000001</v>
      </c>
      <c r="D26" s="36">
        <f t="shared" si="9"/>
        <v>2.7160000000000002</v>
      </c>
      <c r="E26" s="40">
        <f t="shared" si="8"/>
        <v>1</v>
      </c>
      <c r="F26" s="36">
        <f t="shared" si="10"/>
        <v>2.7160000000000002</v>
      </c>
      <c r="G26" s="40"/>
      <c r="H26" s="40">
        <v>12</v>
      </c>
      <c r="I26" s="40">
        <v>1.129</v>
      </c>
      <c r="J26" s="36">
        <f t="shared" si="11"/>
        <v>1.4689999999999999</v>
      </c>
      <c r="K26" s="40">
        <f t="shared" si="12"/>
        <v>2</v>
      </c>
      <c r="L26" s="36">
        <f t="shared" si="13"/>
        <v>2.9379999999999997</v>
      </c>
      <c r="M26" s="36" t="s">
        <v>18</v>
      </c>
      <c r="N26" s="43"/>
      <c r="O26" s="43"/>
      <c r="P26" s="43"/>
      <c r="Q26" s="45"/>
      <c r="R26" s="44"/>
      <c r="S26" s="38"/>
      <c r="T26" s="35"/>
    </row>
    <row r="27" spans="1:20" x14ac:dyDescent="0.2">
      <c r="A27" s="38"/>
      <c r="B27" s="40">
        <v>9</v>
      </c>
      <c r="C27" s="36">
        <v>0.41299999999999998</v>
      </c>
      <c r="D27" s="36">
        <f t="shared" si="9"/>
        <v>1.5629999999999999</v>
      </c>
      <c r="E27" s="40">
        <f t="shared" si="8"/>
        <v>2</v>
      </c>
      <c r="F27" s="36">
        <f t="shared" si="10"/>
        <v>3.1259999999999999</v>
      </c>
      <c r="G27" s="40"/>
      <c r="H27" s="40">
        <v>15</v>
      </c>
      <c r="I27" s="40">
        <v>0.308</v>
      </c>
      <c r="J27" s="36">
        <f t="shared" si="11"/>
        <v>0.71850000000000003</v>
      </c>
      <c r="K27" s="40">
        <f t="shared" si="12"/>
        <v>3</v>
      </c>
      <c r="L27" s="36">
        <f t="shared" si="13"/>
        <v>2.1555</v>
      </c>
      <c r="M27" s="36"/>
      <c r="N27" s="43"/>
      <c r="O27" s="43"/>
      <c r="P27" s="43"/>
      <c r="Q27" s="45"/>
      <c r="R27" s="44"/>
      <c r="S27" s="38"/>
      <c r="T27" s="35"/>
    </row>
    <row r="28" spans="1:20" x14ac:dyDescent="0.2">
      <c r="A28" s="38"/>
      <c r="B28" s="40">
        <v>11</v>
      </c>
      <c r="C28" s="36">
        <v>0.108</v>
      </c>
      <c r="D28" s="36">
        <f t="shared" si="9"/>
        <v>0.26050000000000001</v>
      </c>
      <c r="E28" s="40">
        <f t="shared" si="8"/>
        <v>2</v>
      </c>
      <c r="F28" s="36">
        <f t="shared" si="10"/>
        <v>0.52100000000000002</v>
      </c>
      <c r="G28" s="40"/>
      <c r="H28" s="40">
        <v>20</v>
      </c>
      <c r="I28" s="40">
        <v>-0.28100000000000003</v>
      </c>
      <c r="J28" s="36">
        <f t="shared" si="11"/>
        <v>1.3499999999999984E-2</v>
      </c>
      <c r="K28" s="40">
        <f t="shared" si="12"/>
        <v>5</v>
      </c>
      <c r="L28" s="36">
        <f t="shared" si="13"/>
        <v>6.7499999999999921E-2</v>
      </c>
      <c r="M28" s="36"/>
      <c r="N28" s="43"/>
      <c r="O28" s="43"/>
      <c r="P28" s="43"/>
      <c r="Q28" s="45"/>
      <c r="R28" s="44"/>
      <c r="S28" s="38"/>
      <c r="T28" s="35"/>
    </row>
    <row r="29" spans="1:20" x14ac:dyDescent="0.2">
      <c r="A29" s="38"/>
      <c r="B29" s="40">
        <v>13</v>
      </c>
      <c r="C29" s="36">
        <v>-6.9000000000000006E-2</v>
      </c>
      <c r="D29" s="36">
        <f t="shared" si="9"/>
        <v>1.9499999999999997E-2</v>
      </c>
      <c r="E29" s="40">
        <f t="shared" si="8"/>
        <v>2</v>
      </c>
      <c r="F29" s="36">
        <f t="shared" si="10"/>
        <v>3.8999999999999993E-2</v>
      </c>
      <c r="G29" s="40"/>
      <c r="H29" s="40">
        <v>25</v>
      </c>
      <c r="I29" s="40">
        <v>-0.95099999999999996</v>
      </c>
      <c r="J29" s="36">
        <f t="shared" si="11"/>
        <v>-0.61599999999999999</v>
      </c>
      <c r="K29" s="40">
        <f t="shared" si="12"/>
        <v>5</v>
      </c>
      <c r="L29" s="36">
        <f t="shared" si="13"/>
        <v>-3.08</v>
      </c>
      <c r="M29" s="36"/>
      <c r="N29" s="43"/>
      <c r="O29" s="43"/>
      <c r="P29" s="43"/>
      <c r="Q29" s="45"/>
      <c r="R29" s="44"/>
      <c r="S29" s="38"/>
      <c r="T29" s="35"/>
    </row>
    <row r="30" spans="1:20" x14ac:dyDescent="0.2">
      <c r="A30" s="38"/>
      <c r="B30" s="40">
        <v>14.5</v>
      </c>
      <c r="C30" s="36">
        <v>-0.127</v>
      </c>
      <c r="D30" s="36">
        <f t="shared" si="9"/>
        <v>-9.8000000000000004E-2</v>
      </c>
      <c r="E30" s="40">
        <f t="shared" si="8"/>
        <v>1.5</v>
      </c>
      <c r="F30" s="36">
        <f t="shared" si="10"/>
        <v>-0.14700000000000002</v>
      </c>
      <c r="G30" s="40"/>
      <c r="H30" s="40">
        <f>H31-(I30-I31)*2</f>
        <v>25.22</v>
      </c>
      <c r="I30" s="40">
        <v>-1.1000000000000001</v>
      </c>
      <c r="J30" s="36">
        <f>AVERAGE(I29,I30)</f>
        <v>-1.0255000000000001</v>
      </c>
      <c r="K30" s="40">
        <f>H30-H29</f>
        <v>0.21999999999999886</v>
      </c>
      <c r="L30" s="36">
        <f t="shared" si="13"/>
        <v>-0.22560999999999884</v>
      </c>
      <c r="M30" s="36"/>
      <c r="N30" s="46"/>
      <c r="O30" s="46"/>
      <c r="P30" s="46"/>
      <c r="Q30" s="45"/>
      <c r="R30" s="44"/>
      <c r="S30" s="38"/>
      <c r="T30" s="35"/>
    </row>
    <row r="31" spans="1:20" x14ac:dyDescent="0.2">
      <c r="A31" s="38"/>
      <c r="B31" s="40">
        <v>16</v>
      </c>
      <c r="C31" s="36">
        <v>-7.0999999999999994E-2</v>
      </c>
      <c r="D31" s="36">
        <f t="shared" si="9"/>
        <v>-9.9000000000000005E-2</v>
      </c>
      <c r="E31" s="40">
        <f t="shared" si="8"/>
        <v>1.5</v>
      </c>
      <c r="F31" s="36">
        <f t="shared" si="10"/>
        <v>-0.14850000000000002</v>
      </c>
      <c r="G31" s="40"/>
      <c r="H31" s="44">
        <f>H32-9</f>
        <v>29</v>
      </c>
      <c r="I31" s="44">
        <f>I32</f>
        <v>-2.99</v>
      </c>
      <c r="J31" s="36">
        <f t="shared" ref="J31:J36" si="14">AVERAGE(I30,I31)</f>
        <v>-2.0449999999999999</v>
      </c>
      <c r="K31" s="40">
        <f t="shared" ref="K31:K36" si="15">H31-H30</f>
        <v>3.7800000000000011</v>
      </c>
      <c r="L31" s="36">
        <f t="shared" si="13"/>
        <v>-7.730100000000002</v>
      </c>
      <c r="M31" s="36"/>
      <c r="N31" s="43"/>
      <c r="O31" s="43"/>
      <c r="P31" s="43"/>
      <c r="Q31" s="45"/>
      <c r="R31" s="44"/>
      <c r="S31" s="38"/>
      <c r="T31" s="35"/>
    </row>
    <row r="32" spans="1:20" x14ac:dyDescent="0.2">
      <c r="A32" s="38"/>
      <c r="B32" s="40">
        <v>18</v>
      </c>
      <c r="C32" s="36">
        <v>0.113</v>
      </c>
      <c r="D32" s="36">
        <f t="shared" si="9"/>
        <v>2.1000000000000005E-2</v>
      </c>
      <c r="E32" s="40">
        <f t="shared" si="8"/>
        <v>2</v>
      </c>
      <c r="F32" s="36">
        <f t="shared" si="10"/>
        <v>4.200000000000001E-2</v>
      </c>
      <c r="G32" s="47"/>
      <c r="H32" s="44">
        <v>38</v>
      </c>
      <c r="I32" s="44">
        <v>-2.99</v>
      </c>
      <c r="J32" s="36">
        <f t="shared" si="14"/>
        <v>-2.99</v>
      </c>
      <c r="K32" s="40">
        <f t="shared" si="15"/>
        <v>9</v>
      </c>
      <c r="L32" s="36">
        <f t="shared" si="13"/>
        <v>-26.910000000000004</v>
      </c>
      <c r="M32" s="36"/>
      <c r="N32" s="46"/>
      <c r="O32" s="46"/>
      <c r="P32" s="46"/>
      <c r="Q32" s="45"/>
      <c r="R32" s="44"/>
      <c r="S32" s="38"/>
      <c r="T32" s="35"/>
    </row>
    <row r="33" spans="1:20" x14ac:dyDescent="0.2">
      <c r="A33" s="38"/>
      <c r="B33" s="40">
        <v>20</v>
      </c>
      <c r="C33" s="36">
        <v>0.42899999999999999</v>
      </c>
      <c r="D33" s="36">
        <f t="shared" si="9"/>
        <v>0.27100000000000002</v>
      </c>
      <c r="E33" s="40">
        <f t="shared" si="8"/>
        <v>2</v>
      </c>
      <c r="F33" s="36">
        <f t="shared" si="10"/>
        <v>0.54200000000000004</v>
      </c>
      <c r="G33" s="47"/>
      <c r="H33" s="40">
        <f>H32+9</f>
        <v>47</v>
      </c>
      <c r="I33" s="40">
        <f>I32</f>
        <v>-2.99</v>
      </c>
      <c r="J33" s="36">
        <f t="shared" si="14"/>
        <v>-2.99</v>
      </c>
      <c r="K33" s="40">
        <f t="shared" si="15"/>
        <v>9</v>
      </c>
      <c r="L33" s="36">
        <f t="shared" si="13"/>
        <v>-26.910000000000004</v>
      </c>
      <c r="M33" s="36"/>
      <c r="N33" s="46"/>
      <c r="O33" s="46"/>
      <c r="P33" s="46"/>
      <c r="Q33" s="45"/>
      <c r="R33" s="44"/>
      <c r="S33" s="38"/>
      <c r="T33" s="35"/>
    </row>
    <row r="34" spans="1:20" x14ac:dyDescent="0.2">
      <c r="A34" s="38"/>
      <c r="B34" s="40">
        <v>22</v>
      </c>
      <c r="C34" s="36">
        <v>2.008</v>
      </c>
      <c r="D34" s="36">
        <f t="shared" si="9"/>
        <v>1.2184999999999999</v>
      </c>
      <c r="E34" s="40">
        <f t="shared" si="8"/>
        <v>2</v>
      </c>
      <c r="F34" s="36">
        <f t="shared" si="10"/>
        <v>2.4369999999999998</v>
      </c>
      <c r="G34" s="47"/>
      <c r="H34" s="40">
        <f>H33+(I34-I33)*2</f>
        <v>51.38</v>
      </c>
      <c r="I34" s="40">
        <v>-0.8</v>
      </c>
      <c r="J34" s="36">
        <f t="shared" si="14"/>
        <v>-1.895</v>
      </c>
      <c r="K34" s="40">
        <f t="shared" si="15"/>
        <v>4.3800000000000026</v>
      </c>
      <c r="L34" s="36">
        <f t="shared" si="13"/>
        <v>-8.3001000000000058</v>
      </c>
      <c r="M34" s="36" t="s">
        <v>19</v>
      </c>
      <c r="N34" s="43"/>
      <c r="O34" s="43"/>
      <c r="P34" s="43"/>
      <c r="Q34" s="38"/>
      <c r="R34" s="44"/>
      <c r="S34" s="38"/>
      <c r="T34" s="35"/>
    </row>
    <row r="35" spans="1:20" x14ac:dyDescent="0.2">
      <c r="A35" s="38"/>
      <c r="B35" s="40">
        <v>24</v>
      </c>
      <c r="C35" s="36">
        <v>2.0129999999999999</v>
      </c>
      <c r="D35" s="36">
        <f t="shared" si="9"/>
        <v>2.0105</v>
      </c>
      <c r="E35" s="40">
        <f t="shared" si="8"/>
        <v>2</v>
      </c>
      <c r="F35" s="36">
        <f t="shared" si="10"/>
        <v>4.0209999999999999</v>
      </c>
      <c r="G35" s="47"/>
      <c r="H35" s="40">
        <v>55</v>
      </c>
      <c r="I35" s="48">
        <v>-0.29099999999999998</v>
      </c>
      <c r="J35" s="36">
        <f t="shared" si="14"/>
        <v>-0.54549999999999998</v>
      </c>
      <c r="K35" s="40">
        <f t="shared" si="15"/>
        <v>3.6199999999999974</v>
      </c>
      <c r="L35" s="36">
        <f t="shared" si="13"/>
        <v>-1.9747099999999986</v>
      </c>
      <c r="M35" s="36" t="s">
        <v>23</v>
      </c>
      <c r="N35" s="43"/>
      <c r="O35" s="43"/>
      <c r="P35" s="43"/>
      <c r="Q35" s="38"/>
      <c r="R35" s="44"/>
      <c r="S35" s="38"/>
      <c r="T35" s="35"/>
    </row>
    <row r="36" spans="1:20" x14ac:dyDescent="0.2">
      <c r="A36" s="38"/>
      <c r="B36" s="40"/>
      <c r="C36" s="36"/>
      <c r="D36" s="36">
        <f t="shared" si="9"/>
        <v>1.0065</v>
      </c>
      <c r="E36" s="40">
        <f t="shared" si="8"/>
        <v>-24</v>
      </c>
      <c r="F36" s="36">
        <f t="shared" si="10"/>
        <v>-24.155999999999999</v>
      </c>
      <c r="G36" s="47"/>
      <c r="H36" s="41">
        <v>58</v>
      </c>
      <c r="I36" s="41">
        <v>-9.1999999999999998E-2</v>
      </c>
      <c r="J36" s="36">
        <f t="shared" si="14"/>
        <v>-0.1915</v>
      </c>
      <c r="K36" s="40">
        <f t="shared" si="15"/>
        <v>3</v>
      </c>
      <c r="L36" s="36">
        <f t="shared" si="13"/>
        <v>-0.57450000000000001</v>
      </c>
      <c r="M36" s="36"/>
      <c r="N36" s="43"/>
      <c r="O36" s="43"/>
      <c r="P36" s="43"/>
      <c r="Q36" s="38"/>
      <c r="R36" s="44"/>
      <c r="S36" s="38"/>
      <c r="T36" s="35"/>
    </row>
    <row r="37" spans="1:20" x14ac:dyDescent="0.2">
      <c r="A37" s="38"/>
      <c r="B37" s="41"/>
      <c r="C37" s="49"/>
      <c r="D37" s="36" t="e">
        <f>(#REF!+C37)/2</f>
        <v>#REF!</v>
      </c>
      <c r="E37" s="40" t="e">
        <f>B37-#REF!</f>
        <v>#REF!</v>
      </c>
      <c r="F37" s="36" t="e">
        <f t="shared" si="10"/>
        <v>#REF!</v>
      </c>
      <c r="G37" s="38"/>
      <c r="H37" s="41">
        <v>65</v>
      </c>
      <c r="I37" s="41">
        <v>1.45</v>
      </c>
      <c r="J37" s="36" t="e">
        <f>AVERAGE(#REF!,I37)</f>
        <v>#REF!</v>
      </c>
      <c r="K37" s="40" t="e">
        <f>H37-#REF!</f>
        <v>#REF!</v>
      </c>
      <c r="L37" s="36" t="e">
        <f t="shared" si="13"/>
        <v>#REF!</v>
      </c>
      <c r="M37" s="36"/>
      <c r="N37" s="38"/>
      <c r="O37" s="50"/>
      <c r="P37" s="50"/>
      <c r="Q37" s="38"/>
      <c r="R37" s="38"/>
      <c r="S37" s="38"/>
      <c r="T37" s="35"/>
    </row>
    <row r="38" spans="1:20" ht="15" x14ac:dyDescent="0.25">
      <c r="A38" s="137" t="s">
        <v>33</v>
      </c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35"/>
    </row>
    <row r="39" spans="1:20" ht="15" x14ac:dyDescent="0.2">
      <c r="A39" s="38"/>
      <c r="B39" s="51"/>
      <c r="C39" s="52"/>
      <c r="D39" s="51"/>
      <c r="E39" s="47" t="s">
        <v>7</v>
      </c>
      <c r="F39" s="47"/>
      <c r="G39" s="136">
        <v>0.2</v>
      </c>
      <c r="H39" s="136"/>
      <c r="I39" s="51"/>
      <c r="J39" s="51"/>
      <c r="K39" s="51"/>
      <c r="L39" s="51"/>
      <c r="M39" s="51"/>
      <c r="N39" s="50"/>
      <c r="O39" s="50"/>
      <c r="P39" s="53"/>
      <c r="Q39" s="38"/>
      <c r="R39" s="38"/>
      <c r="S39" s="38"/>
      <c r="T39" s="35"/>
    </row>
    <row r="40" spans="1:20" x14ac:dyDescent="0.2">
      <c r="A40" s="38"/>
      <c r="B40" s="137"/>
      <c r="C40" s="137"/>
      <c r="D40" s="137"/>
      <c r="E40" s="137"/>
      <c r="F40" s="137"/>
      <c r="G40" s="38" t="s">
        <v>5</v>
      </c>
      <c r="H40" s="137" t="s">
        <v>9</v>
      </c>
      <c r="I40" s="137"/>
      <c r="J40" s="137"/>
      <c r="K40" s="137"/>
      <c r="L40" s="137"/>
      <c r="M40" s="37"/>
      <c r="N40" s="39"/>
      <c r="O40" s="39"/>
      <c r="P40" s="39"/>
      <c r="Q40" s="38"/>
      <c r="R40" s="38"/>
      <c r="S40" s="38"/>
      <c r="T40" s="35"/>
    </row>
    <row r="41" spans="1:20" x14ac:dyDescent="0.2">
      <c r="A41" s="38"/>
      <c r="B41" s="40">
        <v>0</v>
      </c>
      <c r="C41" s="36">
        <v>3.1179999999999999</v>
      </c>
      <c r="D41" s="40"/>
      <c r="E41" s="40"/>
      <c r="F41" s="40"/>
      <c r="G41" s="40"/>
      <c r="H41" s="41"/>
      <c r="I41" s="42"/>
      <c r="J41" s="36"/>
      <c r="K41" s="40"/>
      <c r="L41" s="36"/>
      <c r="M41" s="36" t="s">
        <v>24</v>
      </c>
      <c r="N41" s="43"/>
      <c r="O41" s="43"/>
      <c r="P41" s="43"/>
      <c r="Q41" s="38"/>
      <c r="R41" s="44"/>
      <c r="S41" s="38"/>
      <c r="T41" s="35"/>
    </row>
    <row r="42" spans="1:20" x14ac:dyDescent="0.2">
      <c r="A42" s="38"/>
      <c r="B42" s="40">
        <v>4</v>
      </c>
      <c r="C42" s="36">
        <v>3.113</v>
      </c>
      <c r="D42" s="36">
        <f>(C41+C42)/2</f>
        <v>3.1154999999999999</v>
      </c>
      <c r="E42" s="40">
        <f t="shared" ref="E42:E53" si="16">B42-B41</f>
        <v>4</v>
      </c>
      <c r="F42" s="36">
        <f>D42*E42</f>
        <v>12.462</v>
      </c>
      <c r="G42" s="40"/>
      <c r="H42" s="40"/>
      <c r="I42" s="40"/>
      <c r="J42" s="36"/>
      <c r="K42" s="40"/>
      <c r="L42" s="36"/>
      <c r="M42" s="36" t="s">
        <v>18</v>
      </c>
      <c r="N42" s="43"/>
      <c r="O42" s="43"/>
      <c r="P42" s="43"/>
      <c r="Q42" s="45"/>
      <c r="R42" s="44"/>
      <c r="S42" s="38"/>
      <c r="T42" s="35"/>
    </row>
    <row r="43" spans="1:20" x14ac:dyDescent="0.2">
      <c r="A43" s="38"/>
      <c r="B43" s="40">
        <v>6</v>
      </c>
      <c r="C43" s="36">
        <v>1.3129999999999999</v>
      </c>
      <c r="D43" s="36">
        <f t="shared" ref="D43:D53" si="17">(C42+C43)/2</f>
        <v>2.2130000000000001</v>
      </c>
      <c r="E43" s="40">
        <f t="shared" si="16"/>
        <v>2</v>
      </c>
      <c r="F43" s="36">
        <f t="shared" ref="F43:F53" si="18">D43*E43</f>
        <v>4.4260000000000002</v>
      </c>
      <c r="G43" s="40"/>
      <c r="H43" s="40"/>
      <c r="I43" s="40"/>
      <c r="J43" s="36"/>
      <c r="K43" s="40"/>
      <c r="L43" s="36"/>
      <c r="M43" s="36"/>
      <c r="N43" s="43"/>
      <c r="O43" s="43"/>
      <c r="P43" s="43"/>
      <c r="Q43" s="45"/>
      <c r="R43" s="44"/>
      <c r="S43" s="38"/>
      <c r="T43" s="35"/>
    </row>
    <row r="44" spans="1:20" x14ac:dyDescent="0.2">
      <c r="A44" s="38"/>
      <c r="B44" s="40">
        <v>8</v>
      </c>
      <c r="C44" s="36">
        <v>0.95099999999999996</v>
      </c>
      <c r="D44" s="36">
        <f t="shared" si="17"/>
        <v>1.1319999999999999</v>
      </c>
      <c r="E44" s="40">
        <f t="shared" si="16"/>
        <v>2</v>
      </c>
      <c r="F44" s="36">
        <f t="shared" si="18"/>
        <v>2.2639999999999998</v>
      </c>
      <c r="G44" s="40"/>
      <c r="H44" s="40"/>
      <c r="I44" s="40"/>
      <c r="J44" s="36"/>
      <c r="K44" s="40"/>
      <c r="L44" s="36"/>
      <c r="M44" s="36"/>
      <c r="N44" s="43"/>
      <c r="O44" s="43"/>
      <c r="P44" s="43"/>
      <c r="Q44" s="45"/>
      <c r="R44" s="44"/>
      <c r="S44" s="38"/>
      <c r="T44" s="35"/>
    </row>
    <row r="45" spans="1:20" x14ac:dyDescent="0.2">
      <c r="A45" s="38"/>
      <c r="B45" s="40">
        <v>10</v>
      </c>
      <c r="C45" s="36">
        <v>0.76200000000000001</v>
      </c>
      <c r="D45" s="36">
        <f t="shared" si="17"/>
        <v>0.85650000000000004</v>
      </c>
      <c r="E45" s="40">
        <f t="shared" si="16"/>
        <v>2</v>
      </c>
      <c r="F45" s="36">
        <f t="shared" si="18"/>
        <v>1.7130000000000001</v>
      </c>
      <c r="G45" s="40"/>
      <c r="H45" s="40"/>
      <c r="I45" s="40"/>
      <c r="J45" s="36"/>
      <c r="K45" s="40"/>
      <c r="L45" s="36"/>
      <c r="M45" s="36"/>
      <c r="N45" s="43"/>
      <c r="O45" s="43"/>
      <c r="P45" s="43"/>
      <c r="Q45" s="45"/>
      <c r="R45" s="44"/>
      <c r="S45" s="38"/>
      <c r="T45" s="35"/>
    </row>
    <row r="46" spans="1:20" x14ac:dyDescent="0.2">
      <c r="A46" s="38"/>
      <c r="B46" s="40">
        <v>12</v>
      </c>
      <c r="C46" s="36">
        <v>0.53</v>
      </c>
      <c r="D46" s="36">
        <f t="shared" si="17"/>
        <v>0.64600000000000002</v>
      </c>
      <c r="E46" s="40">
        <f t="shared" si="16"/>
        <v>2</v>
      </c>
      <c r="F46" s="36">
        <f t="shared" si="18"/>
        <v>1.292</v>
      </c>
      <c r="G46" s="40"/>
      <c r="H46" s="40"/>
      <c r="I46" s="40"/>
      <c r="J46" s="36"/>
      <c r="K46" s="40"/>
      <c r="L46" s="36"/>
      <c r="M46" s="36"/>
      <c r="N46" s="43"/>
      <c r="O46" s="43"/>
      <c r="P46" s="43"/>
      <c r="Q46" s="45"/>
      <c r="R46" s="44"/>
      <c r="S46" s="38"/>
      <c r="T46" s="35"/>
    </row>
    <row r="47" spans="1:20" x14ac:dyDescent="0.2">
      <c r="A47" s="38"/>
      <c r="B47" s="40">
        <v>14</v>
      </c>
      <c r="C47" s="36">
        <v>0.313</v>
      </c>
      <c r="D47" s="36">
        <f t="shared" si="17"/>
        <v>0.42149999999999999</v>
      </c>
      <c r="E47" s="40">
        <f t="shared" si="16"/>
        <v>2</v>
      </c>
      <c r="F47" s="36">
        <f t="shared" si="18"/>
        <v>0.84299999999999997</v>
      </c>
      <c r="G47" s="40"/>
      <c r="H47" s="40">
        <v>0</v>
      </c>
      <c r="I47" s="40">
        <v>1.925</v>
      </c>
      <c r="J47" s="36"/>
      <c r="K47" s="40"/>
      <c r="L47" s="36"/>
      <c r="M47" s="36"/>
      <c r="N47" s="43"/>
      <c r="O47" s="43"/>
      <c r="P47" s="43"/>
      <c r="Q47" s="45"/>
      <c r="R47" s="44"/>
      <c r="S47" s="38"/>
      <c r="T47" s="35"/>
    </row>
    <row r="48" spans="1:20" x14ac:dyDescent="0.2">
      <c r="A48" s="38"/>
      <c r="B48" s="40">
        <v>16</v>
      </c>
      <c r="C48" s="36">
        <v>0.16200000000000001</v>
      </c>
      <c r="D48" s="36">
        <f t="shared" si="17"/>
        <v>0.23749999999999999</v>
      </c>
      <c r="E48" s="40">
        <f t="shared" si="16"/>
        <v>2</v>
      </c>
      <c r="F48" s="36">
        <f t="shared" si="18"/>
        <v>0.47499999999999998</v>
      </c>
      <c r="G48" s="40"/>
      <c r="H48" s="40">
        <v>5</v>
      </c>
      <c r="I48" s="40">
        <v>1.9119999999999999</v>
      </c>
      <c r="J48" s="36">
        <f t="shared" ref="J48" si="19">AVERAGE(I47,I48)</f>
        <v>1.9184999999999999</v>
      </c>
      <c r="K48" s="40">
        <f t="shared" ref="K48" si="20">H48-H47</f>
        <v>5</v>
      </c>
      <c r="L48" s="36">
        <f t="shared" ref="L48:L55" si="21">K48*J48</f>
        <v>9.5924999999999994</v>
      </c>
      <c r="M48" s="36"/>
      <c r="N48" s="43"/>
      <c r="O48" s="43"/>
      <c r="P48" s="43"/>
      <c r="Q48" s="45"/>
      <c r="R48" s="44"/>
      <c r="S48" s="38"/>
      <c r="T48" s="35"/>
    </row>
    <row r="49" spans="1:20" x14ac:dyDescent="0.2">
      <c r="A49" s="38"/>
      <c r="B49" s="40">
        <v>17</v>
      </c>
      <c r="C49" s="36">
        <v>0.111</v>
      </c>
      <c r="D49" s="36">
        <f t="shared" si="17"/>
        <v>0.13650000000000001</v>
      </c>
      <c r="E49" s="40">
        <f t="shared" si="16"/>
        <v>1</v>
      </c>
      <c r="F49" s="36">
        <f t="shared" si="18"/>
        <v>0.13650000000000001</v>
      </c>
      <c r="G49" s="40"/>
      <c r="H49" s="40">
        <f>H50-(I49-I50)*2</f>
        <v>6.2200000000000006</v>
      </c>
      <c r="I49" s="40">
        <v>1.91</v>
      </c>
      <c r="J49" s="36">
        <f>AVERAGE(I48,I49)</f>
        <v>1.911</v>
      </c>
      <c r="K49" s="40">
        <f>H49-H48</f>
        <v>1.2200000000000006</v>
      </c>
      <c r="L49" s="36">
        <f t="shared" si="21"/>
        <v>2.3314200000000014</v>
      </c>
      <c r="M49" s="36"/>
      <c r="N49" s="46"/>
      <c r="O49" s="46"/>
      <c r="P49" s="46"/>
      <c r="Q49" s="45"/>
      <c r="R49" s="44"/>
      <c r="S49" s="38"/>
      <c r="T49" s="35"/>
    </row>
    <row r="50" spans="1:20" x14ac:dyDescent="0.2">
      <c r="A50" s="38"/>
      <c r="B50" s="40">
        <v>18</v>
      </c>
      <c r="C50" s="36">
        <v>0.16500000000000001</v>
      </c>
      <c r="D50" s="36">
        <f t="shared" si="17"/>
        <v>0.13800000000000001</v>
      </c>
      <c r="E50" s="40">
        <f t="shared" si="16"/>
        <v>1</v>
      </c>
      <c r="F50" s="36">
        <f t="shared" si="18"/>
        <v>0.13800000000000001</v>
      </c>
      <c r="G50" s="40"/>
      <c r="H50" s="44">
        <f>H51-9</f>
        <v>16</v>
      </c>
      <c r="I50" s="44">
        <f>I51</f>
        <v>-2.98</v>
      </c>
      <c r="J50" s="36">
        <f t="shared" ref="J50:J55" si="22">AVERAGE(I49,I50)</f>
        <v>-0.53500000000000003</v>
      </c>
      <c r="K50" s="40">
        <f t="shared" ref="K50:K55" si="23">H50-H49</f>
        <v>9.7799999999999994</v>
      </c>
      <c r="L50" s="36">
        <f t="shared" si="21"/>
        <v>-5.2323000000000004</v>
      </c>
      <c r="M50" s="36"/>
      <c r="N50" s="43"/>
      <c r="O50" s="43"/>
      <c r="P50" s="43"/>
      <c r="Q50" s="45"/>
      <c r="R50" s="44"/>
      <c r="S50" s="38"/>
      <c r="T50" s="35"/>
    </row>
    <row r="51" spans="1:20" x14ac:dyDescent="0.2">
      <c r="A51" s="38"/>
      <c r="B51" s="40">
        <v>20</v>
      </c>
      <c r="C51" s="36">
        <v>0.312</v>
      </c>
      <c r="D51" s="36">
        <f t="shared" si="17"/>
        <v>0.23849999999999999</v>
      </c>
      <c r="E51" s="40">
        <f t="shared" si="16"/>
        <v>2</v>
      </c>
      <c r="F51" s="36">
        <f t="shared" si="18"/>
        <v>0.47699999999999998</v>
      </c>
      <c r="G51" s="47"/>
      <c r="H51" s="44">
        <v>25</v>
      </c>
      <c r="I51" s="44">
        <v>-2.98</v>
      </c>
      <c r="J51" s="36">
        <f t="shared" si="22"/>
        <v>-2.98</v>
      </c>
      <c r="K51" s="40">
        <f t="shared" si="23"/>
        <v>9</v>
      </c>
      <c r="L51" s="36">
        <f t="shared" si="21"/>
        <v>-26.82</v>
      </c>
      <c r="M51" s="36"/>
      <c r="N51" s="46"/>
      <c r="O51" s="46"/>
      <c r="P51" s="46"/>
      <c r="Q51" s="45"/>
      <c r="R51" s="44"/>
      <c r="S51" s="38"/>
      <c r="T51" s="35"/>
    </row>
    <row r="52" spans="1:20" x14ac:dyDescent="0.2">
      <c r="A52" s="38"/>
      <c r="B52" s="40">
        <v>22</v>
      </c>
      <c r="C52" s="36">
        <v>0.52900000000000003</v>
      </c>
      <c r="D52" s="36">
        <f t="shared" si="17"/>
        <v>0.42049999999999998</v>
      </c>
      <c r="E52" s="40">
        <f t="shared" si="16"/>
        <v>2</v>
      </c>
      <c r="F52" s="36">
        <f t="shared" si="18"/>
        <v>0.84099999999999997</v>
      </c>
      <c r="G52" s="47"/>
      <c r="H52" s="40">
        <f>H51+9</f>
        <v>34</v>
      </c>
      <c r="I52" s="40">
        <f>I51</f>
        <v>-2.98</v>
      </c>
      <c r="J52" s="36">
        <f t="shared" si="22"/>
        <v>-2.98</v>
      </c>
      <c r="K52" s="40">
        <f t="shared" si="23"/>
        <v>9</v>
      </c>
      <c r="L52" s="36">
        <f t="shared" si="21"/>
        <v>-26.82</v>
      </c>
      <c r="M52" s="36"/>
      <c r="N52" s="46"/>
      <c r="O52" s="46"/>
      <c r="P52" s="46"/>
      <c r="Q52" s="45"/>
      <c r="R52" s="44"/>
      <c r="S52" s="38"/>
      <c r="T52" s="35"/>
    </row>
    <row r="53" spans="1:20" x14ac:dyDescent="0.2">
      <c r="A53" s="38"/>
      <c r="B53" s="40">
        <v>24</v>
      </c>
      <c r="C53" s="36">
        <v>0.70699999999999996</v>
      </c>
      <c r="D53" s="36">
        <f t="shared" si="17"/>
        <v>0.61799999999999999</v>
      </c>
      <c r="E53" s="40">
        <f t="shared" si="16"/>
        <v>2</v>
      </c>
      <c r="F53" s="36">
        <f t="shared" si="18"/>
        <v>1.236</v>
      </c>
      <c r="G53" s="47"/>
      <c r="H53" s="40">
        <f>H52+(I53-I52)*2</f>
        <v>44.06</v>
      </c>
      <c r="I53" s="40">
        <v>2.0499999999999998</v>
      </c>
      <c r="J53" s="36">
        <f t="shared" si="22"/>
        <v>-0.46500000000000008</v>
      </c>
      <c r="K53" s="40">
        <f t="shared" si="23"/>
        <v>10.060000000000002</v>
      </c>
      <c r="L53" s="36">
        <f t="shared" si="21"/>
        <v>-4.6779000000000019</v>
      </c>
      <c r="M53" s="36"/>
      <c r="N53" s="43"/>
      <c r="O53" s="43"/>
      <c r="P53" s="43"/>
      <c r="Q53" s="38"/>
      <c r="R53" s="44"/>
      <c r="S53" s="38"/>
      <c r="T53" s="35"/>
    </row>
    <row r="54" spans="1:20" x14ac:dyDescent="0.2">
      <c r="A54" s="38"/>
      <c r="B54" s="40">
        <v>26</v>
      </c>
      <c r="C54" s="36">
        <v>0.92300000000000004</v>
      </c>
      <c r="D54" s="36"/>
      <c r="E54" s="40"/>
      <c r="F54" s="36"/>
      <c r="G54" s="47"/>
      <c r="H54" s="40">
        <v>45</v>
      </c>
      <c r="I54" s="48">
        <v>2.0379999999999998</v>
      </c>
      <c r="J54" s="36">
        <f t="shared" si="22"/>
        <v>2.0439999999999996</v>
      </c>
      <c r="K54" s="40">
        <f t="shared" si="23"/>
        <v>0.93999999999999773</v>
      </c>
      <c r="L54" s="36">
        <f t="shared" si="21"/>
        <v>1.9213599999999951</v>
      </c>
      <c r="M54" s="36"/>
      <c r="N54" s="43"/>
      <c r="O54" s="43"/>
      <c r="P54" s="43"/>
      <c r="Q54" s="38"/>
      <c r="R54" s="44"/>
      <c r="S54" s="38"/>
      <c r="T54" s="35"/>
    </row>
    <row r="55" spans="1:20" x14ac:dyDescent="0.2">
      <c r="A55" s="38"/>
      <c r="B55" s="40">
        <v>27</v>
      </c>
      <c r="C55" s="36">
        <v>1.113</v>
      </c>
      <c r="D55" s="36"/>
      <c r="E55" s="40"/>
      <c r="F55" s="36"/>
      <c r="G55" s="47"/>
      <c r="H55" s="41">
        <v>50</v>
      </c>
      <c r="I55" s="41">
        <v>2.0249999999999999</v>
      </c>
      <c r="J55" s="36">
        <f t="shared" si="22"/>
        <v>2.0314999999999999</v>
      </c>
      <c r="K55" s="40">
        <f t="shared" si="23"/>
        <v>5</v>
      </c>
      <c r="L55" s="36">
        <f t="shared" si="21"/>
        <v>10.157499999999999</v>
      </c>
      <c r="M55" s="36"/>
      <c r="N55" s="43"/>
      <c r="O55" s="43"/>
      <c r="P55" s="43"/>
      <c r="Q55" s="38"/>
      <c r="R55" s="44"/>
      <c r="S55" s="38"/>
      <c r="T55" s="35"/>
    </row>
    <row r="56" spans="1:20" x14ac:dyDescent="0.2">
      <c r="A56" s="38"/>
      <c r="B56" s="41">
        <v>30</v>
      </c>
      <c r="C56" s="49">
        <v>2.9380000000000002</v>
      </c>
      <c r="D56" s="36"/>
      <c r="E56" s="40"/>
      <c r="F56" s="36"/>
      <c r="G56" s="38"/>
      <c r="H56" s="41"/>
      <c r="I56" s="41"/>
      <c r="J56" s="36"/>
      <c r="K56" s="40"/>
      <c r="L56" s="36"/>
      <c r="M56" s="36" t="s">
        <v>19</v>
      </c>
      <c r="N56" s="43"/>
      <c r="O56" s="43"/>
      <c r="P56" s="43"/>
      <c r="Q56" s="38"/>
      <c r="R56" s="44"/>
      <c r="S56" s="38"/>
      <c r="T56" s="35"/>
    </row>
    <row r="57" spans="1:20" x14ac:dyDescent="0.2">
      <c r="A57" s="38"/>
      <c r="B57" s="41">
        <v>34</v>
      </c>
      <c r="C57" s="49">
        <v>2.9329999999999998</v>
      </c>
      <c r="D57" s="36"/>
      <c r="E57" s="40"/>
      <c r="F57" s="36"/>
      <c r="G57" s="38"/>
      <c r="H57" s="41"/>
      <c r="I57" s="41"/>
      <c r="J57" s="36"/>
      <c r="K57" s="40"/>
      <c r="L57" s="36"/>
      <c r="M57" s="36" t="s">
        <v>24</v>
      </c>
      <c r="N57" s="38"/>
      <c r="O57" s="46"/>
      <c r="P57" s="46"/>
      <c r="Q57" s="38"/>
      <c r="R57" s="38"/>
      <c r="S57" s="38"/>
      <c r="T57" s="35"/>
    </row>
    <row r="58" spans="1:20" x14ac:dyDescent="0.2">
      <c r="B58" s="14"/>
      <c r="C58" s="33"/>
      <c r="D58" s="15"/>
      <c r="E58" s="13"/>
      <c r="F58" s="15"/>
      <c r="H58" s="14"/>
      <c r="I58" s="14"/>
      <c r="J58" s="15"/>
      <c r="K58" s="13"/>
      <c r="L58" s="15"/>
      <c r="M58" s="15"/>
      <c r="O58" s="11"/>
      <c r="P58" s="11"/>
    </row>
  </sheetData>
  <mergeCells count="9">
    <mergeCell ref="G39:H39"/>
    <mergeCell ref="B40:F40"/>
    <mergeCell ref="H40:L40"/>
    <mergeCell ref="A1:T1"/>
    <mergeCell ref="A3:Q3"/>
    <mergeCell ref="B4:F4"/>
    <mergeCell ref="H4:L4"/>
    <mergeCell ref="A21:S21"/>
    <mergeCell ref="A38:S38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283"/>
  <sheetViews>
    <sheetView zoomScale="96" zoomScaleNormal="96" workbookViewId="0">
      <selection activeCell="P2" sqref="P2"/>
    </sheetView>
  </sheetViews>
  <sheetFormatPr defaultRowHeight="12.75" x14ac:dyDescent="0.2"/>
  <cols>
    <col min="1" max="1" width="9.140625" style="38"/>
    <col min="2" max="2" width="8.140625" style="45" customWidth="1"/>
    <col min="3" max="3" width="8.5703125" style="58" customWidth="1"/>
    <col min="4" max="4" width="11.140625" style="58" customWidth="1"/>
    <col min="5" max="7" width="8.140625" style="38" customWidth="1"/>
    <col min="8" max="8" width="7.5703125" style="38" customWidth="1"/>
    <col min="9" max="9" width="7.42578125" style="38" customWidth="1"/>
    <col min="10" max="10" width="7.42578125" style="37" customWidth="1"/>
    <col min="11" max="12" width="7.42578125" style="38" customWidth="1"/>
    <col min="13" max="13" width="9.28515625" style="38" customWidth="1"/>
    <col min="14" max="14" width="10.140625" style="38" customWidth="1"/>
    <col min="15" max="16" width="10.140625" style="2" customWidth="1"/>
    <col min="17" max="17" width="8.7109375" style="2" customWidth="1"/>
    <col min="18" max="18" width="9.140625" style="2"/>
    <col min="19" max="19" width="32" style="2" customWidth="1"/>
    <col min="20" max="258" width="9.140625" style="2"/>
    <col min="259" max="263" width="8.140625" style="2" customWidth="1"/>
    <col min="264" max="264" width="2.85546875" style="2" customWidth="1"/>
    <col min="265" max="269" width="7.42578125" style="2" customWidth="1"/>
    <col min="270" max="272" width="10.140625" style="2" customWidth="1"/>
    <col min="273" max="273" width="8.7109375" style="2" customWidth="1"/>
    <col min="274" max="514" width="9.140625" style="2"/>
    <col min="515" max="519" width="8.140625" style="2" customWidth="1"/>
    <col min="520" max="520" width="2.85546875" style="2" customWidth="1"/>
    <col min="521" max="525" width="7.42578125" style="2" customWidth="1"/>
    <col min="526" max="528" width="10.140625" style="2" customWidth="1"/>
    <col min="529" max="529" width="8.7109375" style="2" customWidth="1"/>
    <col min="530" max="770" width="9.140625" style="2"/>
    <col min="771" max="775" width="8.140625" style="2" customWidth="1"/>
    <col min="776" max="776" width="2.85546875" style="2" customWidth="1"/>
    <col min="777" max="781" width="7.42578125" style="2" customWidth="1"/>
    <col min="782" max="784" width="10.140625" style="2" customWidth="1"/>
    <col min="785" max="785" width="8.7109375" style="2" customWidth="1"/>
    <col min="786" max="1026" width="9.140625" style="2"/>
    <col min="1027" max="1031" width="8.140625" style="2" customWidth="1"/>
    <col min="1032" max="1032" width="2.85546875" style="2" customWidth="1"/>
    <col min="1033" max="1037" width="7.42578125" style="2" customWidth="1"/>
    <col min="1038" max="1040" width="10.140625" style="2" customWidth="1"/>
    <col min="1041" max="1041" width="8.7109375" style="2" customWidth="1"/>
    <col min="1042" max="1282" width="9.140625" style="2"/>
    <col min="1283" max="1287" width="8.140625" style="2" customWidth="1"/>
    <col min="1288" max="1288" width="2.85546875" style="2" customWidth="1"/>
    <col min="1289" max="1293" width="7.42578125" style="2" customWidth="1"/>
    <col min="1294" max="1296" width="10.140625" style="2" customWidth="1"/>
    <col min="1297" max="1297" width="8.7109375" style="2" customWidth="1"/>
    <col min="1298" max="1538" width="9.140625" style="2"/>
    <col min="1539" max="1543" width="8.140625" style="2" customWidth="1"/>
    <col min="1544" max="1544" width="2.85546875" style="2" customWidth="1"/>
    <col min="1545" max="1549" width="7.42578125" style="2" customWidth="1"/>
    <col min="1550" max="1552" width="10.140625" style="2" customWidth="1"/>
    <col min="1553" max="1553" width="8.7109375" style="2" customWidth="1"/>
    <col min="1554" max="1794" width="9.140625" style="2"/>
    <col min="1795" max="1799" width="8.140625" style="2" customWidth="1"/>
    <col min="1800" max="1800" width="2.85546875" style="2" customWidth="1"/>
    <col min="1801" max="1805" width="7.42578125" style="2" customWidth="1"/>
    <col min="1806" max="1808" width="10.140625" style="2" customWidth="1"/>
    <col min="1809" max="1809" width="8.7109375" style="2" customWidth="1"/>
    <col min="1810" max="2050" width="9.140625" style="2"/>
    <col min="2051" max="2055" width="8.140625" style="2" customWidth="1"/>
    <col min="2056" max="2056" width="2.85546875" style="2" customWidth="1"/>
    <col min="2057" max="2061" width="7.42578125" style="2" customWidth="1"/>
    <col min="2062" max="2064" width="10.140625" style="2" customWidth="1"/>
    <col min="2065" max="2065" width="8.7109375" style="2" customWidth="1"/>
    <col min="2066" max="2306" width="9.140625" style="2"/>
    <col min="2307" max="2311" width="8.140625" style="2" customWidth="1"/>
    <col min="2312" max="2312" width="2.85546875" style="2" customWidth="1"/>
    <col min="2313" max="2317" width="7.42578125" style="2" customWidth="1"/>
    <col min="2318" max="2320" width="10.140625" style="2" customWidth="1"/>
    <col min="2321" max="2321" width="8.7109375" style="2" customWidth="1"/>
    <col min="2322" max="2562" width="9.140625" style="2"/>
    <col min="2563" max="2567" width="8.140625" style="2" customWidth="1"/>
    <col min="2568" max="2568" width="2.85546875" style="2" customWidth="1"/>
    <col min="2569" max="2573" width="7.42578125" style="2" customWidth="1"/>
    <col min="2574" max="2576" width="10.140625" style="2" customWidth="1"/>
    <col min="2577" max="2577" width="8.7109375" style="2" customWidth="1"/>
    <col min="2578" max="2818" width="9.140625" style="2"/>
    <col min="2819" max="2823" width="8.140625" style="2" customWidth="1"/>
    <col min="2824" max="2824" width="2.85546875" style="2" customWidth="1"/>
    <col min="2825" max="2829" width="7.42578125" style="2" customWidth="1"/>
    <col min="2830" max="2832" width="10.140625" style="2" customWidth="1"/>
    <col min="2833" max="2833" width="8.7109375" style="2" customWidth="1"/>
    <col min="2834" max="3074" width="9.140625" style="2"/>
    <col min="3075" max="3079" width="8.140625" style="2" customWidth="1"/>
    <col min="3080" max="3080" width="2.85546875" style="2" customWidth="1"/>
    <col min="3081" max="3085" width="7.42578125" style="2" customWidth="1"/>
    <col min="3086" max="3088" width="10.140625" style="2" customWidth="1"/>
    <col min="3089" max="3089" width="8.7109375" style="2" customWidth="1"/>
    <col min="3090" max="3330" width="9.140625" style="2"/>
    <col min="3331" max="3335" width="8.140625" style="2" customWidth="1"/>
    <col min="3336" max="3336" width="2.85546875" style="2" customWidth="1"/>
    <col min="3337" max="3341" width="7.42578125" style="2" customWidth="1"/>
    <col min="3342" max="3344" width="10.140625" style="2" customWidth="1"/>
    <col min="3345" max="3345" width="8.7109375" style="2" customWidth="1"/>
    <col min="3346" max="3586" width="9.140625" style="2"/>
    <col min="3587" max="3591" width="8.140625" style="2" customWidth="1"/>
    <col min="3592" max="3592" width="2.85546875" style="2" customWidth="1"/>
    <col min="3593" max="3597" width="7.42578125" style="2" customWidth="1"/>
    <col min="3598" max="3600" width="10.140625" style="2" customWidth="1"/>
    <col min="3601" max="3601" width="8.7109375" style="2" customWidth="1"/>
    <col min="3602" max="3842" width="9.140625" style="2"/>
    <col min="3843" max="3847" width="8.140625" style="2" customWidth="1"/>
    <col min="3848" max="3848" width="2.85546875" style="2" customWidth="1"/>
    <col min="3849" max="3853" width="7.42578125" style="2" customWidth="1"/>
    <col min="3854" max="3856" width="10.140625" style="2" customWidth="1"/>
    <col min="3857" max="3857" width="8.7109375" style="2" customWidth="1"/>
    <col min="3858" max="4098" width="9.140625" style="2"/>
    <col min="4099" max="4103" width="8.140625" style="2" customWidth="1"/>
    <col min="4104" max="4104" width="2.85546875" style="2" customWidth="1"/>
    <col min="4105" max="4109" width="7.42578125" style="2" customWidth="1"/>
    <col min="4110" max="4112" width="10.140625" style="2" customWidth="1"/>
    <col min="4113" max="4113" width="8.7109375" style="2" customWidth="1"/>
    <col min="4114" max="4354" width="9.140625" style="2"/>
    <col min="4355" max="4359" width="8.140625" style="2" customWidth="1"/>
    <col min="4360" max="4360" width="2.85546875" style="2" customWidth="1"/>
    <col min="4361" max="4365" width="7.42578125" style="2" customWidth="1"/>
    <col min="4366" max="4368" width="10.140625" style="2" customWidth="1"/>
    <col min="4369" max="4369" width="8.7109375" style="2" customWidth="1"/>
    <col min="4370" max="4610" width="9.140625" style="2"/>
    <col min="4611" max="4615" width="8.140625" style="2" customWidth="1"/>
    <col min="4616" max="4616" width="2.85546875" style="2" customWidth="1"/>
    <col min="4617" max="4621" width="7.42578125" style="2" customWidth="1"/>
    <col min="4622" max="4624" width="10.140625" style="2" customWidth="1"/>
    <col min="4625" max="4625" width="8.7109375" style="2" customWidth="1"/>
    <col min="4626" max="4866" width="9.140625" style="2"/>
    <col min="4867" max="4871" width="8.140625" style="2" customWidth="1"/>
    <col min="4872" max="4872" width="2.85546875" style="2" customWidth="1"/>
    <col min="4873" max="4877" width="7.42578125" style="2" customWidth="1"/>
    <col min="4878" max="4880" width="10.140625" style="2" customWidth="1"/>
    <col min="4881" max="4881" width="8.7109375" style="2" customWidth="1"/>
    <col min="4882" max="5122" width="9.140625" style="2"/>
    <col min="5123" max="5127" width="8.140625" style="2" customWidth="1"/>
    <col min="5128" max="5128" width="2.85546875" style="2" customWidth="1"/>
    <col min="5129" max="5133" width="7.42578125" style="2" customWidth="1"/>
    <col min="5134" max="5136" width="10.140625" style="2" customWidth="1"/>
    <col min="5137" max="5137" width="8.7109375" style="2" customWidth="1"/>
    <col min="5138" max="5378" width="9.140625" style="2"/>
    <col min="5379" max="5383" width="8.140625" style="2" customWidth="1"/>
    <col min="5384" max="5384" width="2.85546875" style="2" customWidth="1"/>
    <col min="5385" max="5389" width="7.42578125" style="2" customWidth="1"/>
    <col min="5390" max="5392" width="10.140625" style="2" customWidth="1"/>
    <col min="5393" max="5393" width="8.7109375" style="2" customWidth="1"/>
    <col min="5394" max="5634" width="9.140625" style="2"/>
    <col min="5635" max="5639" width="8.140625" style="2" customWidth="1"/>
    <col min="5640" max="5640" width="2.85546875" style="2" customWidth="1"/>
    <col min="5641" max="5645" width="7.42578125" style="2" customWidth="1"/>
    <col min="5646" max="5648" width="10.140625" style="2" customWidth="1"/>
    <col min="5649" max="5649" width="8.7109375" style="2" customWidth="1"/>
    <col min="5650" max="5890" width="9.140625" style="2"/>
    <col min="5891" max="5895" width="8.140625" style="2" customWidth="1"/>
    <col min="5896" max="5896" width="2.85546875" style="2" customWidth="1"/>
    <col min="5897" max="5901" width="7.42578125" style="2" customWidth="1"/>
    <col min="5902" max="5904" width="10.140625" style="2" customWidth="1"/>
    <col min="5905" max="5905" width="8.7109375" style="2" customWidth="1"/>
    <col min="5906" max="6146" width="9.140625" style="2"/>
    <col min="6147" max="6151" width="8.140625" style="2" customWidth="1"/>
    <col min="6152" max="6152" width="2.85546875" style="2" customWidth="1"/>
    <col min="6153" max="6157" width="7.42578125" style="2" customWidth="1"/>
    <col min="6158" max="6160" width="10.140625" style="2" customWidth="1"/>
    <col min="6161" max="6161" width="8.7109375" style="2" customWidth="1"/>
    <col min="6162" max="6402" width="9.140625" style="2"/>
    <col min="6403" max="6407" width="8.140625" style="2" customWidth="1"/>
    <col min="6408" max="6408" width="2.85546875" style="2" customWidth="1"/>
    <col min="6409" max="6413" width="7.42578125" style="2" customWidth="1"/>
    <col min="6414" max="6416" width="10.140625" style="2" customWidth="1"/>
    <col min="6417" max="6417" width="8.7109375" style="2" customWidth="1"/>
    <col min="6418" max="6658" width="9.140625" style="2"/>
    <col min="6659" max="6663" width="8.140625" style="2" customWidth="1"/>
    <col min="6664" max="6664" width="2.85546875" style="2" customWidth="1"/>
    <col min="6665" max="6669" width="7.42578125" style="2" customWidth="1"/>
    <col min="6670" max="6672" width="10.140625" style="2" customWidth="1"/>
    <col min="6673" max="6673" width="8.7109375" style="2" customWidth="1"/>
    <col min="6674" max="6914" width="9.140625" style="2"/>
    <col min="6915" max="6919" width="8.140625" style="2" customWidth="1"/>
    <col min="6920" max="6920" width="2.85546875" style="2" customWidth="1"/>
    <col min="6921" max="6925" width="7.42578125" style="2" customWidth="1"/>
    <col min="6926" max="6928" width="10.140625" style="2" customWidth="1"/>
    <col min="6929" max="6929" width="8.7109375" style="2" customWidth="1"/>
    <col min="6930" max="7170" width="9.140625" style="2"/>
    <col min="7171" max="7175" width="8.140625" style="2" customWidth="1"/>
    <col min="7176" max="7176" width="2.85546875" style="2" customWidth="1"/>
    <col min="7177" max="7181" width="7.42578125" style="2" customWidth="1"/>
    <col min="7182" max="7184" width="10.140625" style="2" customWidth="1"/>
    <col min="7185" max="7185" width="8.7109375" style="2" customWidth="1"/>
    <col min="7186" max="7426" width="9.140625" style="2"/>
    <col min="7427" max="7431" width="8.140625" style="2" customWidth="1"/>
    <col min="7432" max="7432" width="2.85546875" style="2" customWidth="1"/>
    <col min="7433" max="7437" width="7.42578125" style="2" customWidth="1"/>
    <col min="7438" max="7440" width="10.140625" style="2" customWidth="1"/>
    <col min="7441" max="7441" width="8.7109375" style="2" customWidth="1"/>
    <col min="7442" max="7682" width="9.140625" style="2"/>
    <col min="7683" max="7687" width="8.140625" style="2" customWidth="1"/>
    <col min="7688" max="7688" width="2.85546875" style="2" customWidth="1"/>
    <col min="7689" max="7693" width="7.42578125" style="2" customWidth="1"/>
    <col min="7694" max="7696" width="10.140625" style="2" customWidth="1"/>
    <col min="7697" max="7697" width="8.7109375" style="2" customWidth="1"/>
    <col min="7698" max="7938" width="9.140625" style="2"/>
    <col min="7939" max="7943" width="8.140625" style="2" customWidth="1"/>
    <col min="7944" max="7944" width="2.85546875" style="2" customWidth="1"/>
    <col min="7945" max="7949" width="7.42578125" style="2" customWidth="1"/>
    <col min="7950" max="7952" width="10.140625" style="2" customWidth="1"/>
    <col min="7953" max="7953" width="8.7109375" style="2" customWidth="1"/>
    <col min="7954" max="8194" width="9.140625" style="2"/>
    <col min="8195" max="8199" width="8.140625" style="2" customWidth="1"/>
    <col min="8200" max="8200" width="2.85546875" style="2" customWidth="1"/>
    <col min="8201" max="8205" width="7.42578125" style="2" customWidth="1"/>
    <col min="8206" max="8208" width="10.140625" style="2" customWidth="1"/>
    <col min="8209" max="8209" width="8.7109375" style="2" customWidth="1"/>
    <col min="8210" max="8450" width="9.140625" style="2"/>
    <col min="8451" max="8455" width="8.140625" style="2" customWidth="1"/>
    <col min="8456" max="8456" width="2.85546875" style="2" customWidth="1"/>
    <col min="8457" max="8461" width="7.42578125" style="2" customWidth="1"/>
    <col min="8462" max="8464" width="10.140625" style="2" customWidth="1"/>
    <col min="8465" max="8465" width="8.7109375" style="2" customWidth="1"/>
    <col min="8466" max="8706" width="9.140625" style="2"/>
    <col min="8707" max="8711" width="8.140625" style="2" customWidth="1"/>
    <col min="8712" max="8712" width="2.85546875" style="2" customWidth="1"/>
    <col min="8713" max="8717" width="7.42578125" style="2" customWidth="1"/>
    <col min="8718" max="8720" width="10.140625" style="2" customWidth="1"/>
    <col min="8721" max="8721" width="8.7109375" style="2" customWidth="1"/>
    <col min="8722" max="8962" width="9.140625" style="2"/>
    <col min="8963" max="8967" width="8.140625" style="2" customWidth="1"/>
    <col min="8968" max="8968" width="2.85546875" style="2" customWidth="1"/>
    <col min="8969" max="8973" width="7.42578125" style="2" customWidth="1"/>
    <col min="8974" max="8976" width="10.140625" style="2" customWidth="1"/>
    <col min="8977" max="8977" width="8.7109375" style="2" customWidth="1"/>
    <col min="8978" max="9218" width="9.140625" style="2"/>
    <col min="9219" max="9223" width="8.140625" style="2" customWidth="1"/>
    <col min="9224" max="9224" width="2.85546875" style="2" customWidth="1"/>
    <col min="9225" max="9229" width="7.42578125" style="2" customWidth="1"/>
    <col min="9230" max="9232" width="10.140625" style="2" customWidth="1"/>
    <col min="9233" max="9233" width="8.7109375" style="2" customWidth="1"/>
    <col min="9234" max="9474" width="9.140625" style="2"/>
    <col min="9475" max="9479" width="8.140625" style="2" customWidth="1"/>
    <col min="9480" max="9480" width="2.85546875" style="2" customWidth="1"/>
    <col min="9481" max="9485" width="7.42578125" style="2" customWidth="1"/>
    <col min="9486" max="9488" width="10.140625" style="2" customWidth="1"/>
    <col min="9489" max="9489" width="8.7109375" style="2" customWidth="1"/>
    <col min="9490" max="9730" width="9.140625" style="2"/>
    <col min="9731" max="9735" width="8.140625" style="2" customWidth="1"/>
    <col min="9736" max="9736" width="2.85546875" style="2" customWidth="1"/>
    <col min="9737" max="9741" width="7.42578125" style="2" customWidth="1"/>
    <col min="9742" max="9744" width="10.140625" style="2" customWidth="1"/>
    <col min="9745" max="9745" width="8.7109375" style="2" customWidth="1"/>
    <col min="9746" max="9986" width="9.140625" style="2"/>
    <col min="9987" max="9991" width="8.140625" style="2" customWidth="1"/>
    <col min="9992" max="9992" width="2.85546875" style="2" customWidth="1"/>
    <col min="9993" max="9997" width="7.42578125" style="2" customWidth="1"/>
    <col min="9998" max="10000" width="10.140625" style="2" customWidth="1"/>
    <col min="10001" max="10001" width="8.7109375" style="2" customWidth="1"/>
    <col min="10002" max="10242" width="9.140625" style="2"/>
    <col min="10243" max="10247" width="8.140625" style="2" customWidth="1"/>
    <col min="10248" max="10248" width="2.85546875" style="2" customWidth="1"/>
    <col min="10249" max="10253" width="7.42578125" style="2" customWidth="1"/>
    <col min="10254" max="10256" width="10.140625" style="2" customWidth="1"/>
    <col min="10257" max="10257" width="8.7109375" style="2" customWidth="1"/>
    <col min="10258" max="10498" width="9.140625" style="2"/>
    <col min="10499" max="10503" width="8.140625" style="2" customWidth="1"/>
    <col min="10504" max="10504" width="2.85546875" style="2" customWidth="1"/>
    <col min="10505" max="10509" width="7.42578125" style="2" customWidth="1"/>
    <col min="10510" max="10512" width="10.140625" style="2" customWidth="1"/>
    <col min="10513" max="10513" width="8.7109375" style="2" customWidth="1"/>
    <col min="10514" max="10754" width="9.140625" style="2"/>
    <col min="10755" max="10759" width="8.140625" style="2" customWidth="1"/>
    <col min="10760" max="10760" width="2.85546875" style="2" customWidth="1"/>
    <col min="10761" max="10765" width="7.42578125" style="2" customWidth="1"/>
    <col min="10766" max="10768" width="10.140625" style="2" customWidth="1"/>
    <col min="10769" max="10769" width="8.7109375" style="2" customWidth="1"/>
    <col min="10770" max="11010" width="9.140625" style="2"/>
    <col min="11011" max="11015" width="8.140625" style="2" customWidth="1"/>
    <col min="11016" max="11016" width="2.85546875" style="2" customWidth="1"/>
    <col min="11017" max="11021" width="7.42578125" style="2" customWidth="1"/>
    <col min="11022" max="11024" width="10.140625" style="2" customWidth="1"/>
    <col min="11025" max="11025" width="8.7109375" style="2" customWidth="1"/>
    <col min="11026" max="11266" width="9.140625" style="2"/>
    <col min="11267" max="11271" width="8.140625" style="2" customWidth="1"/>
    <col min="11272" max="11272" width="2.85546875" style="2" customWidth="1"/>
    <col min="11273" max="11277" width="7.42578125" style="2" customWidth="1"/>
    <col min="11278" max="11280" width="10.140625" style="2" customWidth="1"/>
    <col min="11281" max="11281" width="8.7109375" style="2" customWidth="1"/>
    <col min="11282" max="11522" width="9.140625" style="2"/>
    <col min="11523" max="11527" width="8.140625" style="2" customWidth="1"/>
    <col min="11528" max="11528" width="2.85546875" style="2" customWidth="1"/>
    <col min="11529" max="11533" width="7.42578125" style="2" customWidth="1"/>
    <col min="11534" max="11536" width="10.140625" style="2" customWidth="1"/>
    <col min="11537" max="11537" width="8.7109375" style="2" customWidth="1"/>
    <col min="11538" max="11778" width="9.140625" style="2"/>
    <col min="11779" max="11783" width="8.140625" style="2" customWidth="1"/>
    <col min="11784" max="11784" width="2.85546875" style="2" customWidth="1"/>
    <col min="11785" max="11789" width="7.42578125" style="2" customWidth="1"/>
    <col min="11790" max="11792" width="10.140625" style="2" customWidth="1"/>
    <col min="11793" max="11793" width="8.7109375" style="2" customWidth="1"/>
    <col min="11794" max="12034" width="9.140625" style="2"/>
    <col min="12035" max="12039" width="8.140625" style="2" customWidth="1"/>
    <col min="12040" max="12040" width="2.85546875" style="2" customWidth="1"/>
    <col min="12041" max="12045" width="7.42578125" style="2" customWidth="1"/>
    <col min="12046" max="12048" width="10.140625" style="2" customWidth="1"/>
    <col min="12049" max="12049" width="8.7109375" style="2" customWidth="1"/>
    <col min="12050" max="12290" width="9.140625" style="2"/>
    <col min="12291" max="12295" width="8.140625" style="2" customWidth="1"/>
    <col min="12296" max="12296" width="2.85546875" style="2" customWidth="1"/>
    <col min="12297" max="12301" width="7.42578125" style="2" customWidth="1"/>
    <col min="12302" max="12304" width="10.140625" style="2" customWidth="1"/>
    <col min="12305" max="12305" width="8.7109375" style="2" customWidth="1"/>
    <col min="12306" max="12546" width="9.140625" style="2"/>
    <col min="12547" max="12551" width="8.140625" style="2" customWidth="1"/>
    <col min="12552" max="12552" width="2.85546875" style="2" customWidth="1"/>
    <col min="12553" max="12557" width="7.42578125" style="2" customWidth="1"/>
    <col min="12558" max="12560" width="10.140625" style="2" customWidth="1"/>
    <col min="12561" max="12561" width="8.7109375" style="2" customWidth="1"/>
    <col min="12562" max="12802" width="9.140625" style="2"/>
    <col min="12803" max="12807" width="8.140625" style="2" customWidth="1"/>
    <col min="12808" max="12808" width="2.85546875" style="2" customWidth="1"/>
    <col min="12809" max="12813" width="7.42578125" style="2" customWidth="1"/>
    <col min="12814" max="12816" width="10.140625" style="2" customWidth="1"/>
    <col min="12817" max="12817" width="8.7109375" style="2" customWidth="1"/>
    <col min="12818" max="13058" width="9.140625" style="2"/>
    <col min="13059" max="13063" width="8.140625" style="2" customWidth="1"/>
    <col min="13064" max="13064" width="2.85546875" style="2" customWidth="1"/>
    <col min="13065" max="13069" width="7.42578125" style="2" customWidth="1"/>
    <col min="13070" max="13072" width="10.140625" style="2" customWidth="1"/>
    <col min="13073" max="13073" width="8.7109375" style="2" customWidth="1"/>
    <col min="13074" max="13314" width="9.140625" style="2"/>
    <col min="13315" max="13319" width="8.140625" style="2" customWidth="1"/>
    <col min="13320" max="13320" width="2.85546875" style="2" customWidth="1"/>
    <col min="13321" max="13325" width="7.42578125" style="2" customWidth="1"/>
    <col min="13326" max="13328" width="10.140625" style="2" customWidth="1"/>
    <col min="13329" max="13329" width="8.7109375" style="2" customWidth="1"/>
    <col min="13330" max="13570" width="9.140625" style="2"/>
    <col min="13571" max="13575" width="8.140625" style="2" customWidth="1"/>
    <col min="13576" max="13576" width="2.85546875" style="2" customWidth="1"/>
    <col min="13577" max="13581" width="7.42578125" style="2" customWidth="1"/>
    <col min="13582" max="13584" width="10.140625" style="2" customWidth="1"/>
    <col min="13585" max="13585" width="8.7109375" style="2" customWidth="1"/>
    <col min="13586" max="13826" width="9.140625" style="2"/>
    <col min="13827" max="13831" width="8.140625" style="2" customWidth="1"/>
    <col min="13832" max="13832" width="2.85546875" style="2" customWidth="1"/>
    <col min="13833" max="13837" width="7.42578125" style="2" customWidth="1"/>
    <col min="13838" max="13840" width="10.140625" style="2" customWidth="1"/>
    <col min="13841" max="13841" width="8.7109375" style="2" customWidth="1"/>
    <col min="13842" max="14082" width="9.140625" style="2"/>
    <col min="14083" max="14087" width="8.140625" style="2" customWidth="1"/>
    <col min="14088" max="14088" width="2.85546875" style="2" customWidth="1"/>
    <col min="14089" max="14093" width="7.42578125" style="2" customWidth="1"/>
    <col min="14094" max="14096" width="10.140625" style="2" customWidth="1"/>
    <col min="14097" max="14097" width="8.7109375" style="2" customWidth="1"/>
    <col min="14098" max="14338" width="9.140625" style="2"/>
    <col min="14339" max="14343" width="8.140625" style="2" customWidth="1"/>
    <col min="14344" max="14344" width="2.85546875" style="2" customWidth="1"/>
    <col min="14345" max="14349" width="7.42578125" style="2" customWidth="1"/>
    <col min="14350" max="14352" width="10.140625" style="2" customWidth="1"/>
    <col min="14353" max="14353" width="8.7109375" style="2" customWidth="1"/>
    <col min="14354" max="14594" width="9.140625" style="2"/>
    <col min="14595" max="14599" width="8.140625" style="2" customWidth="1"/>
    <col min="14600" max="14600" width="2.85546875" style="2" customWidth="1"/>
    <col min="14601" max="14605" width="7.42578125" style="2" customWidth="1"/>
    <col min="14606" max="14608" width="10.140625" style="2" customWidth="1"/>
    <col min="14609" max="14609" width="8.7109375" style="2" customWidth="1"/>
    <col min="14610" max="14850" width="9.140625" style="2"/>
    <col min="14851" max="14855" width="8.140625" style="2" customWidth="1"/>
    <col min="14856" max="14856" width="2.85546875" style="2" customWidth="1"/>
    <col min="14857" max="14861" width="7.42578125" style="2" customWidth="1"/>
    <col min="14862" max="14864" width="10.140625" style="2" customWidth="1"/>
    <col min="14865" max="14865" width="8.7109375" style="2" customWidth="1"/>
    <col min="14866" max="15106" width="9.140625" style="2"/>
    <col min="15107" max="15111" width="8.140625" style="2" customWidth="1"/>
    <col min="15112" max="15112" width="2.85546875" style="2" customWidth="1"/>
    <col min="15113" max="15117" width="7.42578125" style="2" customWidth="1"/>
    <col min="15118" max="15120" width="10.140625" style="2" customWidth="1"/>
    <col min="15121" max="15121" width="8.7109375" style="2" customWidth="1"/>
    <col min="15122" max="15362" width="9.140625" style="2"/>
    <col min="15363" max="15367" width="8.140625" style="2" customWidth="1"/>
    <col min="15368" max="15368" width="2.85546875" style="2" customWidth="1"/>
    <col min="15369" max="15373" width="7.42578125" style="2" customWidth="1"/>
    <col min="15374" max="15376" width="10.140625" style="2" customWidth="1"/>
    <col min="15377" max="15377" width="8.7109375" style="2" customWidth="1"/>
    <col min="15378" max="15618" width="9.140625" style="2"/>
    <col min="15619" max="15623" width="8.140625" style="2" customWidth="1"/>
    <col min="15624" max="15624" width="2.85546875" style="2" customWidth="1"/>
    <col min="15625" max="15629" width="7.42578125" style="2" customWidth="1"/>
    <col min="15630" max="15632" width="10.140625" style="2" customWidth="1"/>
    <col min="15633" max="15633" width="8.7109375" style="2" customWidth="1"/>
    <col min="15634" max="15874" width="9.140625" style="2"/>
    <col min="15875" max="15879" width="8.140625" style="2" customWidth="1"/>
    <col min="15880" max="15880" width="2.85546875" style="2" customWidth="1"/>
    <col min="15881" max="15885" width="7.42578125" style="2" customWidth="1"/>
    <col min="15886" max="15888" width="10.140625" style="2" customWidth="1"/>
    <col min="15889" max="15889" width="8.7109375" style="2" customWidth="1"/>
    <col min="15890" max="16130" width="9.140625" style="2"/>
    <col min="16131" max="16135" width="8.140625" style="2" customWidth="1"/>
    <col min="16136" max="16136" width="2.85546875" style="2" customWidth="1"/>
    <col min="16137" max="16141" width="7.42578125" style="2" customWidth="1"/>
    <col min="16142" max="16144" width="10.140625" style="2" customWidth="1"/>
    <col min="16145" max="16145" width="8.7109375" style="2" customWidth="1"/>
    <col min="16146" max="16384" width="9.140625" style="2"/>
  </cols>
  <sheetData>
    <row r="1" spans="1:22" ht="49.9" customHeight="1" x14ac:dyDescent="0.2">
      <c r="A1" s="147" t="s">
        <v>34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54"/>
      <c r="O1" s="9"/>
      <c r="P1" s="9"/>
      <c r="Q1" s="9"/>
      <c r="R1" s="9"/>
      <c r="S1" s="9"/>
      <c r="T1" s="9"/>
      <c r="U1" s="9"/>
      <c r="V1" s="9"/>
    </row>
    <row r="2" spans="1:22" ht="15" x14ac:dyDescent="0.2">
      <c r="B2" s="51"/>
      <c r="C2" s="52"/>
      <c r="D2" s="52"/>
      <c r="E2" s="51"/>
      <c r="F2" s="51"/>
      <c r="G2" s="51"/>
      <c r="H2" s="51"/>
      <c r="I2" s="51"/>
      <c r="J2" s="51"/>
      <c r="K2" s="51"/>
      <c r="L2" s="51"/>
      <c r="M2" s="51"/>
      <c r="N2" s="51"/>
      <c r="O2" s="10"/>
      <c r="P2" s="10"/>
      <c r="Q2" s="10"/>
      <c r="R2" s="10"/>
      <c r="S2" s="10"/>
      <c r="T2" s="9"/>
      <c r="U2" s="9"/>
      <c r="V2" s="9"/>
    </row>
    <row r="3" spans="1:22" ht="15" x14ac:dyDescent="0.2">
      <c r="B3" s="47" t="s">
        <v>7</v>
      </c>
      <c r="C3" s="47"/>
      <c r="D3" s="136">
        <v>0</v>
      </c>
      <c r="E3" s="136"/>
      <c r="J3" s="51"/>
      <c r="K3" s="51"/>
      <c r="L3" s="51"/>
      <c r="M3" s="51"/>
      <c r="N3" s="50"/>
      <c r="O3" s="11"/>
      <c r="P3" s="11"/>
    </row>
    <row r="4" spans="1:22" x14ac:dyDescent="0.2">
      <c r="B4" s="137" t="s">
        <v>8</v>
      </c>
      <c r="C4" s="137"/>
      <c r="D4" s="137"/>
      <c r="E4" s="137"/>
      <c r="F4" s="137"/>
      <c r="G4" s="137"/>
      <c r="I4" s="137" t="s">
        <v>9</v>
      </c>
      <c r="J4" s="137"/>
      <c r="K4" s="137"/>
      <c r="L4" s="137"/>
      <c r="M4" s="137"/>
      <c r="N4" s="39"/>
      <c r="O4" s="12"/>
      <c r="P4" s="12"/>
    </row>
    <row r="5" spans="1:22" x14ac:dyDescent="0.2">
      <c r="B5" s="40">
        <v>0</v>
      </c>
      <c r="C5" s="36">
        <v>3.6080000000000001</v>
      </c>
      <c r="D5" s="36" t="s">
        <v>24</v>
      </c>
      <c r="E5" s="40"/>
      <c r="F5" s="40"/>
      <c r="G5" s="40"/>
      <c r="H5" s="40"/>
      <c r="I5" s="41"/>
      <c r="J5" s="42"/>
      <c r="K5" s="36"/>
      <c r="L5" s="40"/>
      <c r="M5" s="36"/>
      <c r="N5" s="43"/>
      <c r="O5" s="16"/>
      <c r="P5" s="16"/>
      <c r="R5" s="17"/>
    </row>
    <row r="6" spans="1:22" x14ac:dyDescent="0.2">
      <c r="B6" s="40">
        <v>4</v>
      </c>
      <c r="C6" s="36">
        <v>3.6160000000000001</v>
      </c>
      <c r="D6" s="36"/>
      <c r="E6" s="36">
        <f>(C5+C6)/2</f>
        <v>3.6120000000000001</v>
      </c>
      <c r="F6" s="40">
        <f>B6-B5</f>
        <v>4</v>
      </c>
      <c r="G6" s="36">
        <f>E6*F6</f>
        <v>14.448</v>
      </c>
      <c r="H6" s="40"/>
      <c r="I6" s="62">
        <v>0</v>
      </c>
      <c r="J6" s="61">
        <v>3.6080000000000001</v>
      </c>
      <c r="K6" s="36"/>
      <c r="L6" s="40"/>
      <c r="M6" s="36"/>
      <c r="N6" s="43"/>
      <c r="O6" s="16"/>
      <c r="P6" s="16"/>
      <c r="Q6" s="18"/>
      <c r="R6" s="17"/>
    </row>
    <row r="7" spans="1:22" x14ac:dyDescent="0.2">
      <c r="B7" s="40">
        <v>6</v>
      </c>
      <c r="C7" s="36">
        <v>0.64900000000000002</v>
      </c>
      <c r="D7" s="36" t="s">
        <v>18</v>
      </c>
      <c r="E7" s="36">
        <f t="shared" ref="E7:E16" si="0">(C6+C7)/2</f>
        <v>2.1325000000000003</v>
      </c>
      <c r="F7" s="40">
        <f t="shared" ref="F7:F16" si="1">B7-B6</f>
        <v>2</v>
      </c>
      <c r="G7" s="36">
        <f t="shared" ref="G7:G16" si="2">E7*F7</f>
        <v>4.2650000000000006</v>
      </c>
      <c r="H7" s="40"/>
      <c r="I7" s="62">
        <v>4</v>
      </c>
      <c r="J7" s="61">
        <v>3.6160000000000001</v>
      </c>
      <c r="K7" s="36">
        <f t="shared" ref="K7:K9" si="3">AVERAGE(J6,J7)</f>
        <v>3.6120000000000001</v>
      </c>
      <c r="L7" s="40">
        <f t="shared" ref="L7:L9" si="4">I7-I6</f>
        <v>4</v>
      </c>
      <c r="M7" s="36">
        <f t="shared" ref="M7:M9" si="5">L7*K7</f>
        <v>14.448</v>
      </c>
      <c r="N7" s="43"/>
      <c r="O7" s="16"/>
      <c r="P7" s="16"/>
      <c r="Q7" s="18"/>
      <c r="R7" s="17"/>
    </row>
    <row r="8" spans="1:22" x14ac:dyDescent="0.2">
      <c r="B8" s="40">
        <v>8</v>
      </c>
      <c r="C8" s="36">
        <v>0.38200000000000001</v>
      </c>
      <c r="D8" s="36"/>
      <c r="E8" s="36">
        <f t="shared" si="0"/>
        <v>0.51550000000000007</v>
      </c>
      <c r="F8" s="40">
        <f t="shared" si="1"/>
        <v>2</v>
      </c>
      <c r="G8" s="36">
        <f t="shared" si="2"/>
        <v>1.0310000000000001</v>
      </c>
      <c r="H8" s="40"/>
      <c r="I8" s="62">
        <v>6</v>
      </c>
      <c r="J8" s="61">
        <v>0.64900000000000002</v>
      </c>
      <c r="K8" s="36">
        <f t="shared" si="3"/>
        <v>2.1325000000000003</v>
      </c>
      <c r="L8" s="40">
        <f t="shared" si="4"/>
        <v>2</v>
      </c>
      <c r="M8" s="36">
        <f t="shared" si="5"/>
        <v>4.2650000000000006</v>
      </c>
      <c r="N8" s="43"/>
      <c r="O8" s="16"/>
      <c r="P8" s="16"/>
      <c r="Q8" s="18"/>
      <c r="R8" s="17"/>
    </row>
    <row r="9" spans="1:22" x14ac:dyDescent="0.2">
      <c r="B9" s="40">
        <v>10</v>
      </c>
      <c r="C9" s="36">
        <v>0.217</v>
      </c>
      <c r="D9" s="36"/>
      <c r="E9" s="36">
        <f t="shared" si="0"/>
        <v>0.29949999999999999</v>
      </c>
      <c r="F9" s="40">
        <f t="shared" si="1"/>
        <v>2</v>
      </c>
      <c r="G9" s="36">
        <f t="shared" si="2"/>
        <v>0.59899999999999998</v>
      </c>
      <c r="H9" s="40"/>
      <c r="I9" s="69">
        <f>I8+(J8-J9)*1.5</f>
        <v>9.2234999999999996</v>
      </c>
      <c r="J9" s="70">
        <v>-1.5</v>
      </c>
      <c r="K9" s="36">
        <f t="shared" si="3"/>
        <v>-0.42549999999999999</v>
      </c>
      <c r="L9" s="40">
        <f t="shared" si="4"/>
        <v>3.2234999999999996</v>
      </c>
      <c r="M9" s="36">
        <f t="shared" si="5"/>
        <v>-1.3715992499999998</v>
      </c>
      <c r="N9" s="43"/>
      <c r="O9" s="16"/>
      <c r="P9" s="16"/>
      <c r="Q9" s="18"/>
      <c r="R9" s="17"/>
    </row>
    <row r="10" spans="1:22" x14ac:dyDescent="0.2">
      <c r="B10" s="40">
        <v>12</v>
      </c>
      <c r="C10" s="36">
        <v>0.16800000000000001</v>
      </c>
      <c r="D10" s="36"/>
      <c r="E10" s="36">
        <f t="shared" si="0"/>
        <v>0.1925</v>
      </c>
      <c r="F10" s="40">
        <f t="shared" si="1"/>
        <v>2</v>
      </c>
      <c r="G10" s="36">
        <f t="shared" si="2"/>
        <v>0.38500000000000001</v>
      </c>
      <c r="H10" s="40"/>
      <c r="I10" s="71">
        <f>I9+2.5</f>
        <v>11.7235</v>
      </c>
      <c r="J10" s="72">
        <f>J9</f>
        <v>-1.5</v>
      </c>
      <c r="K10" s="36">
        <f t="shared" ref="K10:K12" si="6">AVERAGE(J9,J10)</f>
        <v>-1.5</v>
      </c>
      <c r="L10" s="40">
        <f t="shared" ref="L10:L12" si="7">I10-I9</f>
        <v>2.5</v>
      </c>
      <c r="M10" s="36">
        <f t="shared" ref="M10:M16" si="8">L10*K10</f>
        <v>-3.75</v>
      </c>
      <c r="N10" s="43"/>
      <c r="O10" s="16"/>
      <c r="P10" s="16"/>
      <c r="Q10" s="18"/>
      <c r="R10" s="17"/>
    </row>
    <row r="11" spans="1:22" x14ac:dyDescent="0.2">
      <c r="B11" s="40">
        <v>14</v>
      </c>
      <c r="C11" s="36">
        <v>0.21199999999999999</v>
      </c>
      <c r="D11" s="36"/>
      <c r="E11" s="36">
        <f t="shared" si="0"/>
        <v>0.19</v>
      </c>
      <c r="F11" s="40">
        <f t="shared" si="1"/>
        <v>2</v>
      </c>
      <c r="G11" s="36">
        <f t="shared" si="2"/>
        <v>0.38</v>
      </c>
      <c r="H11" s="40"/>
      <c r="I11" s="69">
        <f>I10+2.5</f>
        <v>14.2235</v>
      </c>
      <c r="J11" s="70">
        <f>J9</f>
        <v>-1.5</v>
      </c>
      <c r="K11" s="36">
        <f t="shared" si="6"/>
        <v>-1.5</v>
      </c>
      <c r="L11" s="40">
        <f t="shared" si="7"/>
        <v>2.5</v>
      </c>
      <c r="M11" s="36">
        <f t="shared" si="8"/>
        <v>-3.75</v>
      </c>
      <c r="N11" s="43"/>
      <c r="O11" s="16"/>
      <c r="P11" s="16"/>
      <c r="Q11" s="18"/>
      <c r="R11" s="17"/>
    </row>
    <row r="12" spans="1:22" x14ac:dyDescent="0.2">
      <c r="B12" s="40">
        <v>16</v>
      </c>
      <c r="C12" s="36">
        <v>0.38100000000000001</v>
      </c>
      <c r="D12" s="36"/>
      <c r="E12" s="36">
        <f t="shared" si="0"/>
        <v>0.29649999999999999</v>
      </c>
      <c r="F12" s="40">
        <f t="shared" si="1"/>
        <v>2</v>
      </c>
      <c r="G12" s="36">
        <f t="shared" si="2"/>
        <v>0.59299999999999997</v>
      </c>
      <c r="H12" s="40"/>
      <c r="I12" s="69">
        <f>I11+(J12-J11)*1.5</f>
        <v>17.298500000000001</v>
      </c>
      <c r="J12" s="73">
        <v>0.55000000000000004</v>
      </c>
      <c r="K12" s="36">
        <f t="shared" si="6"/>
        <v>-0.47499999999999998</v>
      </c>
      <c r="L12" s="40">
        <f t="shared" si="7"/>
        <v>3.0750000000000011</v>
      </c>
      <c r="M12" s="36">
        <f t="shared" si="8"/>
        <v>-1.4606250000000005</v>
      </c>
      <c r="N12" s="43"/>
      <c r="O12" s="16"/>
      <c r="P12" s="16"/>
      <c r="Q12" s="18"/>
      <c r="R12" s="17"/>
    </row>
    <row r="13" spans="1:22" x14ac:dyDescent="0.2">
      <c r="B13" s="40">
        <v>18</v>
      </c>
      <c r="C13" s="36">
        <v>0.628</v>
      </c>
      <c r="D13" s="36"/>
      <c r="E13" s="36">
        <f t="shared" si="0"/>
        <v>0.50449999999999995</v>
      </c>
      <c r="F13" s="40">
        <f t="shared" si="1"/>
        <v>2</v>
      </c>
      <c r="G13" s="36">
        <f t="shared" si="2"/>
        <v>1.0089999999999999</v>
      </c>
      <c r="H13" s="40"/>
      <c r="I13" s="62">
        <v>18</v>
      </c>
      <c r="J13" s="61">
        <v>0.628</v>
      </c>
      <c r="K13" s="36">
        <f>AVERAGE(J12,J13)</f>
        <v>0.58899999999999997</v>
      </c>
      <c r="L13" s="40">
        <f>I13-I12</f>
        <v>0.70149999999999935</v>
      </c>
      <c r="M13" s="36">
        <f t="shared" si="8"/>
        <v>0.41318349999999959</v>
      </c>
      <c r="N13" s="46"/>
      <c r="O13" s="19"/>
      <c r="P13" s="19"/>
      <c r="Q13" s="18"/>
      <c r="R13" s="17"/>
    </row>
    <row r="14" spans="1:22" x14ac:dyDescent="0.2">
      <c r="B14" s="40">
        <v>20</v>
      </c>
      <c r="C14" s="36">
        <v>2.4079999999999999</v>
      </c>
      <c r="D14" s="36" t="s">
        <v>19</v>
      </c>
      <c r="E14" s="36">
        <f t="shared" si="0"/>
        <v>1.518</v>
      </c>
      <c r="F14" s="40">
        <f t="shared" si="1"/>
        <v>2</v>
      </c>
      <c r="G14" s="36">
        <f t="shared" si="2"/>
        <v>3.036</v>
      </c>
      <c r="H14" s="40"/>
      <c r="I14" s="62">
        <v>20</v>
      </c>
      <c r="J14" s="61">
        <v>2.4079999999999999</v>
      </c>
      <c r="K14" s="36">
        <f t="shared" ref="K14:K16" si="9">AVERAGE(J13,J14)</f>
        <v>1.518</v>
      </c>
      <c r="L14" s="40">
        <f t="shared" ref="L14:L16" si="10">I14-I13</f>
        <v>2</v>
      </c>
      <c r="M14" s="36">
        <f t="shared" si="8"/>
        <v>3.036</v>
      </c>
      <c r="N14" s="43"/>
      <c r="O14" s="16"/>
      <c r="P14" s="16"/>
      <c r="Q14" s="18"/>
      <c r="R14" s="17"/>
    </row>
    <row r="15" spans="1:22" x14ac:dyDescent="0.2">
      <c r="B15" s="40">
        <v>25</v>
      </c>
      <c r="C15" s="36">
        <v>2.423</v>
      </c>
      <c r="D15" s="36"/>
      <c r="E15" s="36">
        <f t="shared" si="0"/>
        <v>2.4154999999999998</v>
      </c>
      <c r="F15" s="40">
        <f t="shared" si="1"/>
        <v>5</v>
      </c>
      <c r="G15" s="36">
        <f t="shared" si="2"/>
        <v>12.077499999999999</v>
      </c>
      <c r="H15" s="47"/>
      <c r="I15" s="62">
        <v>25</v>
      </c>
      <c r="J15" s="61">
        <v>2.423</v>
      </c>
      <c r="K15" s="36">
        <f t="shared" si="9"/>
        <v>2.4154999999999998</v>
      </c>
      <c r="L15" s="40">
        <f t="shared" si="10"/>
        <v>5</v>
      </c>
      <c r="M15" s="36">
        <f t="shared" si="8"/>
        <v>12.077499999999999</v>
      </c>
      <c r="N15" s="46"/>
      <c r="O15" s="19"/>
      <c r="P15" s="19"/>
      <c r="Q15" s="18"/>
      <c r="R15" s="17"/>
    </row>
    <row r="16" spans="1:22" x14ac:dyDescent="0.2">
      <c r="B16" s="40">
        <v>30</v>
      </c>
      <c r="C16" s="36">
        <v>2.431</v>
      </c>
      <c r="D16" s="36" t="s">
        <v>25</v>
      </c>
      <c r="E16" s="36">
        <f t="shared" si="0"/>
        <v>2.427</v>
      </c>
      <c r="F16" s="40">
        <f t="shared" si="1"/>
        <v>5</v>
      </c>
      <c r="G16" s="36">
        <f t="shared" si="2"/>
        <v>12.135</v>
      </c>
      <c r="H16" s="47"/>
      <c r="I16" s="62">
        <v>30</v>
      </c>
      <c r="J16" s="61">
        <v>2.431</v>
      </c>
      <c r="K16" s="36">
        <f t="shared" si="9"/>
        <v>2.427</v>
      </c>
      <c r="L16" s="40">
        <f t="shared" si="10"/>
        <v>5</v>
      </c>
      <c r="M16" s="36">
        <f t="shared" si="8"/>
        <v>12.135</v>
      </c>
      <c r="N16" s="46"/>
      <c r="O16" s="19"/>
      <c r="P16" s="19"/>
      <c r="Q16" s="18"/>
      <c r="R16" s="17"/>
    </row>
    <row r="17" spans="2:18" x14ac:dyDescent="0.2">
      <c r="B17" s="40"/>
      <c r="C17" s="36"/>
      <c r="D17" s="36"/>
      <c r="E17" s="36"/>
      <c r="F17" s="40"/>
      <c r="G17" s="36"/>
      <c r="H17" s="47"/>
      <c r="I17" s="40"/>
      <c r="J17" s="40"/>
      <c r="K17" s="36"/>
      <c r="L17" s="40"/>
      <c r="M17" s="36"/>
      <c r="N17" s="43"/>
      <c r="O17" s="16"/>
      <c r="P17" s="16"/>
      <c r="R17" s="17"/>
    </row>
    <row r="18" spans="2:18" x14ac:dyDescent="0.2">
      <c r="B18" s="40"/>
      <c r="C18" s="36"/>
      <c r="D18" s="36"/>
      <c r="E18" s="36"/>
      <c r="F18" s="40"/>
      <c r="G18" s="36"/>
      <c r="H18" s="47"/>
      <c r="I18" s="40"/>
      <c r="J18" s="48"/>
      <c r="K18" s="36"/>
      <c r="L18" s="40"/>
      <c r="M18" s="36"/>
      <c r="N18" s="43"/>
      <c r="O18" s="16"/>
      <c r="P18" s="16"/>
      <c r="R18" s="17"/>
    </row>
    <row r="19" spans="2:18" x14ac:dyDescent="0.2">
      <c r="B19" s="40"/>
      <c r="C19" s="36"/>
      <c r="D19" s="36"/>
      <c r="E19" s="36"/>
      <c r="F19" s="40"/>
      <c r="G19" s="36"/>
      <c r="H19" s="47"/>
      <c r="I19" s="41"/>
      <c r="J19" s="41"/>
      <c r="K19" s="36"/>
      <c r="L19" s="40"/>
      <c r="M19" s="36"/>
      <c r="N19" s="43"/>
      <c r="O19" s="16"/>
      <c r="P19" s="16"/>
      <c r="R19" s="17"/>
    </row>
    <row r="20" spans="2:18" ht="13.5" thickBot="1" x14ac:dyDescent="0.25">
      <c r="B20" s="41"/>
      <c r="C20" s="49"/>
      <c r="D20" s="49"/>
      <c r="E20" s="36"/>
      <c r="F20" s="40"/>
      <c r="G20" s="36"/>
      <c r="I20" s="41"/>
      <c r="J20" s="41"/>
      <c r="K20" s="36"/>
      <c r="L20" s="40"/>
      <c r="M20" s="36"/>
      <c r="N20" s="43"/>
      <c r="O20" s="16"/>
      <c r="P20" s="16"/>
      <c r="R20" s="17"/>
    </row>
    <row r="21" spans="2:18" x14ac:dyDescent="0.2">
      <c r="B21" s="41"/>
      <c r="C21" s="49"/>
      <c r="D21" s="49"/>
      <c r="E21" s="36"/>
      <c r="F21" s="40"/>
      <c r="G21" s="36"/>
      <c r="I21" s="41"/>
      <c r="J21" s="41"/>
      <c r="K21" s="36"/>
      <c r="L21" s="40"/>
      <c r="M21" s="36"/>
      <c r="O21" s="141" t="s">
        <v>35</v>
      </c>
      <c r="P21" s="142"/>
      <c r="Q21" s="143"/>
    </row>
    <row r="22" spans="2:18" x14ac:dyDescent="0.2">
      <c r="B22" s="41"/>
      <c r="C22" s="49"/>
      <c r="D22" s="49"/>
      <c r="E22" s="36"/>
      <c r="F22" s="40"/>
      <c r="G22" s="36"/>
      <c r="I22" s="41"/>
      <c r="J22" s="41"/>
      <c r="K22" s="36"/>
      <c r="L22" s="40"/>
      <c r="M22" s="36"/>
      <c r="O22" s="63" t="s">
        <v>36</v>
      </c>
      <c r="P22" s="64" t="s">
        <v>37</v>
      </c>
      <c r="Q22" s="65" t="s">
        <v>38</v>
      </c>
    </row>
    <row r="23" spans="2:18" x14ac:dyDescent="0.2">
      <c r="B23" s="41"/>
      <c r="C23" s="49"/>
      <c r="D23" s="49"/>
      <c r="E23" s="36"/>
      <c r="F23" s="40"/>
      <c r="G23" s="36"/>
      <c r="I23" s="41"/>
      <c r="J23" s="41"/>
      <c r="K23" s="36"/>
      <c r="L23" s="40"/>
      <c r="M23" s="36"/>
      <c r="O23" s="66" t="s">
        <v>39</v>
      </c>
      <c r="P23" s="67">
        <v>5</v>
      </c>
      <c r="Q23" s="68">
        <v>-1.5</v>
      </c>
    </row>
    <row r="24" spans="2:18" ht="13.5" thickBot="1" x14ac:dyDescent="0.25">
      <c r="B24" s="41"/>
      <c r="C24" s="49"/>
      <c r="D24" s="49"/>
      <c r="E24" s="36"/>
      <c r="F24" s="40"/>
      <c r="G24" s="36"/>
      <c r="H24" s="36"/>
      <c r="I24" s="41"/>
      <c r="J24" s="41"/>
      <c r="K24" s="36"/>
      <c r="L24" s="40"/>
      <c r="M24" s="36"/>
      <c r="N24" s="50"/>
      <c r="O24" s="144" t="s">
        <v>40</v>
      </c>
      <c r="P24" s="145"/>
      <c r="Q24" s="146"/>
    </row>
    <row r="25" spans="2:18" x14ac:dyDescent="0.2">
      <c r="B25" s="41"/>
      <c r="C25" s="49"/>
      <c r="D25" s="49"/>
      <c r="E25" s="36"/>
      <c r="F25" s="40"/>
      <c r="G25" s="36"/>
      <c r="H25" s="36"/>
      <c r="I25" s="41"/>
      <c r="J25" s="41"/>
      <c r="K25" s="36"/>
      <c r="L25" s="40"/>
      <c r="M25" s="36"/>
      <c r="N25" s="50"/>
      <c r="O25" s="11"/>
      <c r="P25" s="11"/>
    </row>
    <row r="26" spans="2:18" x14ac:dyDescent="0.2">
      <c r="B26" s="41"/>
      <c r="C26" s="49"/>
      <c r="D26" s="49"/>
      <c r="E26" s="36"/>
      <c r="F26" s="40"/>
      <c r="G26" s="36"/>
      <c r="H26" s="36"/>
      <c r="I26" s="41"/>
      <c r="J26" s="41"/>
      <c r="K26" s="36"/>
      <c r="L26" s="40"/>
      <c r="M26" s="36"/>
      <c r="N26" s="50"/>
      <c r="O26" s="69">
        <f>O25+(P25-P26)*1.5</f>
        <v>2.25</v>
      </c>
      <c r="P26" s="70">
        <v>-1.5</v>
      </c>
    </row>
    <row r="27" spans="2:18" ht="15" x14ac:dyDescent="0.2">
      <c r="B27" s="51"/>
      <c r="C27" s="52"/>
      <c r="D27" s="52"/>
      <c r="E27" s="51"/>
      <c r="F27" s="55">
        <f>SUM(F6:F26)</f>
        <v>30</v>
      </c>
      <c r="G27" s="56">
        <f>SUM(G6:G26)</f>
        <v>49.958500000000001</v>
      </c>
      <c r="H27" s="36"/>
      <c r="I27" s="36"/>
      <c r="J27" s="51"/>
      <c r="K27" s="51"/>
      <c r="L27" s="57">
        <f>SUM(L7:L26)</f>
        <v>30</v>
      </c>
      <c r="M27" s="52">
        <f>SUM(M7:M26)</f>
        <v>36.04245925</v>
      </c>
      <c r="N27" s="50"/>
      <c r="O27" s="71">
        <f>O26+2.5</f>
        <v>4.75</v>
      </c>
      <c r="P27" s="72">
        <f>P26</f>
        <v>-1.5</v>
      </c>
    </row>
    <row r="28" spans="2:18" ht="15" x14ac:dyDescent="0.2">
      <c r="B28" s="51"/>
      <c r="C28" s="52"/>
      <c r="D28" s="52"/>
      <c r="E28" s="51"/>
      <c r="F28" s="47"/>
      <c r="G28" s="47"/>
      <c r="H28" s="36"/>
      <c r="I28" s="36"/>
      <c r="J28" s="51"/>
      <c r="K28" s="51"/>
      <c r="L28" s="51"/>
      <c r="M28" s="51"/>
      <c r="N28" s="50"/>
      <c r="O28" s="69">
        <f>O27+2.5</f>
        <v>7.25</v>
      </c>
      <c r="P28" s="70">
        <f>P26</f>
        <v>-1.5</v>
      </c>
    </row>
    <row r="29" spans="2:18" ht="15" x14ac:dyDescent="0.2">
      <c r="B29" s="51"/>
      <c r="C29" s="52"/>
      <c r="D29" s="52"/>
      <c r="E29" s="51"/>
      <c r="F29" s="47"/>
      <c r="G29" s="47"/>
      <c r="H29" s="36"/>
      <c r="I29" s="36"/>
      <c r="J29" s="51"/>
      <c r="K29" s="51"/>
      <c r="L29" s="51"/>
      <c r="M29" s="51"/>
      <c r="N29" s="50"/>
      <c r="O29" s="69">
        <f>O28+(P29-P28)*1.5</f>
        <v>12.7775</v>
      </c>
      <c r="P29" s="73">
        <v>2.1850000000000001</v>
      </c>
    </row>
    <row r="30" spans="2:18" ht="15" x14ac:dyDescent="0.2">
      <c r="B30" s="51"/>
      <c r="C30" s="52"/>
      <c r="D30" s="52"/>
      <c r="E30" s="51"/>
      <c r="F30" s="47"/>
      <c r="G30" s="47"/>
      <c r="H30" s="36"/>
      <c r="I30" s="36"/>
      <c r="J30" s="51"/>
      <c r="K30" s="51"/>
      <c r="L30" s="51"/>
      <c r="M30" s="51"/>
      <c r="N30" s="50"/>
      <c r="O30" s="11"/>
      <c r="P30" s="11"/>
    </row>
    <row r="31" spans="2:18" ht="15" x14ac:dyDescent="0.2">
      <c r="B31" s="51"/>
      <c r="C31" s="52"/>
      <c r="D31" s="52"/>
      <c r="E31" s="51"/>
      <c r="F31" s="47"/>
      <c r="G31" s="47"/>
      <c r="H31" s="36"/>
      <c r="I31" s="36"/>
      <c r="J31" s="51"/>
      <c r="K31" s="51"/>
      <c r="L31" s="51"/>
      <c r="M31" s="51"/>
      <c r="N31" s="50"/>
      <c r="O31" s="11"/>
      <c r="P31" s="11"/>
    </row>
    <row r="32" spans="2:18" ht="15" x14ac:dyDescent="0.2">
      <c r="B32" s="51"/>
      <c r="C32" s="52"/>
      <c r="D32" s="52"/>
      <c r="E32" s="51"/>
      <c r="F32" s="47"/>
      <c r="G32" s="47"/>
      <c r="H32" s="36"/>
      <c r="I32" s="36"/>
      <c r="J32" s="51"/>
      <c r="K32" s="51"/>
      <c r="L32" s="51"/>
      <c r="M32" s="51"/>
      <c r="N32" s="50"/>
      <c r="O32" s="11"/>
      <c r="P32" s="11"/>
    </row>
    <row r="33" spans="2:18" ht="15" x14ac:dyDescent="0.2">
      <c r="B33" s="51"/>
      <c r="C33" s="52"/>
      <c r="D33" s="52"/>
      <c r="E33" s="51"/>
      <c r="F33" s="40"/>
      <c r="G33" s="36"/>
      <c r="H33" s="148" t="s">
        <v>10</v>
      </c>
      <c r="I33" s="148"/>
      <c r="J33" s="36">
        <f>G27</f>
        <v>49.958500000000001</v>
      </c>
      <c r="K33" s="36" t="s">
        <v>11</v>
      </c>
      <c r="L33" s="40">
        <f>M27</f>
        <v>36.04245925</v>
      </c>
      <c r="M33" s="36">
        <f>J33-L33</f>
        <v>13.916040750000001</v>
      </c>
      <c r="N33" s="46"/>
      <c r="O33" s="11"/>
      <c r="P33" s="11"/>
    </row>
    <row r="34" spans="2:18" ht="15" x14ac:dyDescent="0.2">
      <c r="B34" s="47" t="s">
        <v>7</v>
      </c>
      <c r="C34" s="47"/>
      <c r="D34" s="136">
        <v>0.1</v>
      </c>
      <c r="E34" s="136"/>
      <c r="J34" s="51"/>
      <c r="K34" s="51"/>
      <c r="L34" s="51"/>
      <c r="M34" s="51"/>
      <c r="N34" s="50"/>
      <c r="O34" s="11"/>
      <c r="P34" s="11"/>
    </row>
    <row r="35" spans="2:18" x14ac:dyDescent="0.2">
      <c r="B35" s="137" t="s">
        <v>8</v>
      </c>
      <c r="C35" s="137"/>
      <c r="D35" s="137"/>
      <c r="E35" s="137"/>
      <c r="F35" s="137"/>
      <c r="G35" s="137"/>
      <c r="H35" s="38" t="s">
        <v>5</v>
      </c>
      <c r="I35" s="137" t="s">
        <v>9</v>
      </c>
      <c r="J35" s="137"/>
      <c r="K35" s="137"/>
      <c r="L35" s="137"/>
      <c r="M35" s="137"/>
      <c r="N35" s="39"/>
      <c r="O35" s="12"/>
      <c r="P35" s="12"/>
    </row>
    <row r="36" spans="2:18" x14ac:dyDescent="0.2">
      <c r="B36" s="40">
        <v>0</v>
      </c>
      <c r="C36" s="36">
        <v>0.79300000000000004</v>
      </c>
      <c r="D36" s="36" t="s">
        <v>23</v>
      </c>
      <c r="E36" s="40"/>
      <c r="F36" s="40"/>
      <c r="G36" s="40"/>
      <c r="H36" s="40"/>
      <c r="I36" s="41"/>
      <c r="J36" s="42"/>
      <c r="K36" s="36"/>
      <c r="L36" s="40"/>
      <c r="M36" s="36"/>
      <c r="N36" s="43"/>
      <c r="O36" s="16"/>
      <c r="P36" s="16"/>
      <c r="R36" s="17"/>
    </row>
    <row r="37" spans="2:18" x14ac:dyDescent="0.2">
      <c r="B37" s="40">
        <v>2</v>
      </c>
      <c r="C37" s="36">
        <v>0.80500000000000005</v>
      </c>
      <c r="D37" s="36" t="s">
        <v>18</v>
      </c>
      <c r="E37" s="36">
        <f>(C36+C37)/2</f>
        <v>0.79900000000000004</v>
      </c>
      <c r="F37" s="40">
        <f>B37-B36</f>
        <v>2</v>
      </c>
      <c r="G37" s="36">
        <f>E37*F37</f>
        <v>1.5980000000000001</v>
      </c>
      <c r="H37" s="40"/>
      <c r="I37" s="62">
        <v>0</v>
      </c>
      <c r="J37" s="61">
        <v>0.79300000000000004</v>
      </c>
      <c r="K37" s="36"/>
      <c r="L37" s="40"/>
      <c r="M37" s="36"/>
      <c r="N37" s="43"/>
      <c r="O37" s="16"/>
      <c r="P37" s="16"/>
      <c r="Q37" s="18"/>
      <c r="R37" s="17"/>
    </row>
    <row r="38" spans="2:18" x14ac:dyDescent="0.2">
      <c r="B38" s="40">
        <v>5</v>
      </c>
      <c r="C38" s="36">
        <v>3.1920000000000002</v>
      </c>
      <c r="D38" s="36"/>
      <c r="E38" s="36">
        <f t="shared" ref="E38:E49" si="11">(C37+C38)/2</f>
        <v>1.9985000000000002</v>
      </c>
      <c r="F38" s="40">
        <f t="shared" ref="F38:F49" si="12">B38-B37</f>
        <v>3</v>
      </c>
      <c r="G38" s="36">
        <f t="shared" ref="G38:G49" si="13">E38*F38</f>
        <v>5.9955000000000007</v>
      </c>
      <c r="H38" s="40"/>
      <c r="I38" s="62">
        <v>2</v>
      </c>
      <c r="J38" s="61">
        <v>0.80500000000000005</v>
      </c>
      <c r="K38" s="36">
        <f t="shared" ref="K38:K43" si="14">AVERAGE(J37,J38)</f>
        <v>0.79900000000000004</v>
      </c>
      <c r="L38" s="40">
        <f t="shared" ref="L38:L43" si="15">I38-I37</f>
        <v>2</v>
      </c>
      <c r="M38" s="36">
        <f t="shared" ref="M38:M47" si="16">L38*K38</f>
        <v>1.5980000000000001</v>
      </c>
      <c r="N38" s="43"/>
      <c r="O38" s="16"/>
      <c r="P38" s="16"/>
      <c r="Q38" s="18"/>
      <c r="R38" s="17"/>
    </row>
    <row r="39" spans="2:18" x14ac:dyDescent="0.2">
      <c r="B39" s="40">
        <v>10</v>
      </c>
      <c r="C39" s="36">
        <v>3.1829999999999998</v>
      </c>
      <c r="E39" s="36">
        <f t="shared" si="11"/>
        <v>3.1875</v>
      </c>
      <c r="F39" s="40">
        <f t="shared" si="12"/>
        <v>5</v>
      </c>
      <c r="G39" s="36">
        <f t="shared" si="13"/>
        <v>15.9375</v>
      </c>
      <c r="H39" s="40"/>
      <c r="I39" s="62">
        <v>5</v>
      </c>
      <c r="J39" s="61">
        <v>3.1920000000000002</v>
      </c>
      <c r="K39" s="36">
        <f t="shared" si="14"/>
        <v>1.9985000000000002</v>
      </c>
      <c r="L39" s="40">
        <f t="shared" si="15"/>
        <v>3</v>
      </c>
      <c r="M39" s="36">
        <f t="shared" si="16"/>
        <v>5.9955000000000007</v>
      </c>
      <c r="N39" s="43"/>
      <c r="O39" s="16"/>
      <c r="P39" s="16"/>
      <c r="Q39" s="18"/>
      <c r="R39" s="17"/>
    </row>
    <row r="40" spans="2:18" x14ac:dyDescent="0.2">
      <c r="B40" s="40">
        <v>11</v>
      </c>
      <c r="C40" s="36">
        <v>1.665</v>
      </c>
      <c r="D40" s="36"/>
      <c r="E40" s="36">
        <f t="shared" si="11"/>
        <v>2.4239999999999999</v>
      </c>
      <c r="F40" s="40">
        <f t="shared" si="12"/>
        <v>1</v>
      </c>
      <c r="G40" s="36">
        <f t="shared" si="13"/>
        <v>2.4239999999999999</v>
      </c>
      <c r="H40" s="40"/>
      <c r="I40" s="62">
        <v>10</v>
      </c>
      <c r="J40" s="61">
        <v>3.1829999999999998</v>
      </c>
      <c r="K40" s="36">
        <f t="shared" si="14"/>
        <v>3.1875</v>
      </c>
      <c r="L40" s="40">
        <f t="shared" si="15"/>
        <v>5</v>
      </c>
      <c r="M40" s="36">
        <f t="shared" si="16"/>
        <v>15.9375</v>
      </c>
      <c r="N40" s="43"/>
      <c r="O40" s="16"/>
      <c r="P40" s="16"/>
      <c r="Q40" s="18"/>
      <c r="R40" s="17"/>
    </row>
    <row r="41" spans="2:18" x14ac:dyDescent="0.2">
      <c r="B41" s="40">
        <v>13</v>
      </c>
      <c r="C41" s="36">
        <v>0.61199999999999999</v>
      </c>
      <c r="D41" s="36"/>
      <c r="E41" s="36">
        <f t="shared" si="11"/>
        <v>1.1385000000000001</v>
      </c>
      <c r="F41" s="40">
        <f t="shared" si="12"/>
        <v>2</v>
      </c>
      <c r="G41" s="36">
        <f t="shared" si="13"/>
        <v>2.2770000000000001</v>
      </c>
      <c r="H41" s="40"/>
      <c r="I41" s="62">
        <v>11</v>
      </c>
      <c r="J41" s="61">
        <v>1.665</v>
      </c>
      <c r="K41" s="36">
        <f t="shared" si="14"/>
        <v>2.4239999999999999</v>
      </c>
      <c r="L41" s="40">
        <f t="shared" si="15"/>
        <v>1</v>
      </c>
      <c r="M41" s="36">
        <f t="shared" si="16"/>
        <v>2.4239999999999999</v>
      </c>
      <c r="N41" s="43"/>
      <c r="O41" s="16"/>
      <c r="P41" s="16"/>
      <c r="Q41" s="18"/>
      <c r="R41" s="17"/>
    </row>
    <row r="42" spans="2:18" x14ac:dyDescent="0.2">
      <c r="B42" s="40">
        <v>15</v>
      </c>
      <c r="C42" s="36">
        <v>-0.224</v>
      </c>
      <c r="D42" s="36"/>
      <c r="E42" s="36">
        <f t="shared" si="11"/>
        <v>0.19400000000000001</v>
      </c>
      <c r="F42" s="40">
        <f t="shared" si="12"/>
        <v>2</v>
      </c>
      <c r="G42" s="36">
        <f t="shared" si="13"/>
        <v>0.38800000000000001</v>
      </c>
      <c r="H42" s="40"/>
      <c r="I42" s="69">
        <f>I41+(J41-J42)*1.5</f>
        <v>15.7475</v>
      </c>
      <c r="J42" s="70">
        <v>-1.5</v>
      </c>
      <c r="K42" s="36">
        <f t="shared" si="14"/>
        <v>8.2500000000000018E-2</v>
      </c>
      <c r="L42" s="40">
        <f t="shared" si="15"/>
        <v>4.7475000000000005</v>
      </c>
      <c r="M42" s="36">
        <f t="shared" si="16"/>
        <v>0.39166875000000012</v>
      </c>
      <c r="N42" s="43"/>
      <c r="O42" s="16"/>
      <c r="P42" s="16"/>
      <c r="Q42" s="18"/>
      <c r="R42" s="17"/>
    </row>
    <row r="43" spans="2:18" x14ac:dyDescent="0.2">
      <c r="B43" s="40">
        <v>17</v>
      </c>
      <c r="C43" s="36">
        <v>-0.33400000000000002</v>
      </c>
      <c r="D43" s="36"/>
      <c r="E43" s="36">
        <f t="shared" si="11"/>
        <v>-0.27900000000000003</v>
      </c>
      <c r="F43" s="40">
        <f t="shared" si="12"/>
        <v>2</v>
      </c>
      <c r="G43" s="36">
        <f t="shared" si="13"/>
        <v>-0.55800000000000005</v>
      </c>
      <c r="H43" s="40"/>
      <c r="I43" s="71">
        <f>I42+2.5</f>
        <v>18.247500000000002</v>
      </c>
      <c r="J43" s="72">
        <f>J42</f>
        <v>-1.5</v>
      </c>
      <c r="K43" s="36">
        <f t="shared" si="14"/>
        <v>-1.5</v>
      </c>
      <c r="L43" s="40">
        <f t="shared" si="15"/>
        <v>2.5000000000000018</v>
      </c>
      <c r="M43" s="36">
        <f t="shared" si="16"/>
        <v>-3.7500000000000027</v>
      </c>
      <c r="N43" s="43"/>
      <c r="O43" s="16"/>
      <c r="P43" s="16"/>
      <c r="Q43" s="18"/>
      <c r="R43" s="17"/>
    </row>
    <row r="44" spans="2:18" x14ac:dyDescent="0.2">
      <c r="B44" s="40">
        <v>19</v>
      </c>
      <c r="C44" s="36">
        <v>-0.23300000000000001</v>
      </c>
      <c r="D44" s="36"/>
      <c r="E44" s="36">
        <f t="shared" si="11"/>
        <v>-0.28350000000000003</v>
      </c>
      <c r="F44" s="40">
        <f t="shared" si="12"/>
        <v>2</v>
      </c>
      <c r="G44" s="36">
        <f t="shared" si="13"/>
        <v>-0.56700000000000006</v>
      </c>
      <c r="H44" s="40"/>
      <c r="I44" s="69">
        <f>I43+2.5</f>
        <v>20.747500000000002</v>
      </c>
      <c r="J44" s="70">
        <f>J42</f>
        <v>-1.5</v>
      </c>
      <c r="K44" s="36">
        <f>AVERAGE(J43,J44)</f>
        <v>-1.5</v>
      </c>
      <c r="L44" s="40">
        <f>I44-I43</f>
        <v>2.5</v>
      </c>
      <c r="M44" s="36">
        <f t="shared" si="16"/>
        <v>-3.75</v>
      </c>
      <c r="N44" s="46"/>
      <c r="O44" s="19"/>
      <c r="P44" s="19"/>
      <c r="Q44" s="18"/>
      <c r="R44" s="17"/>
    </row>
    <row r="45" spans="2:18" x14ac:dyDescent="0.2">
      <c r="B45" s="40">
        <v>21</v>
      </c>
      <c r="C45" s="36">
        <v>0.112</v>
      </c>
      <c r="D45" s="36" t="s">
        <v>19</v>
      </c>
      <c r="E45" s="36">
        <f t="shared" si="11"/>
        <v>-6.0500000000000005E-2</v>
      </c>
      <c r="F45" s="40">
        <f t="shared" si="12"/>
        <v>2</v>
      </c>
      <c r="G45" s="36">
        <f t="shared" si="13"/>
        <v>-0.12100000000000001</v>
      </c>
      <c r="H45" s="40"/>
      <c r="I45" s="69">
        <f>I44+(J45-J44)*1.5</f>
        <v>24.352000000000004</v>
      </c>
      <c r="J45" s="73">
        <v>0.90300000000000002</v>
      </c>
      <c r="K45" s="36">
        <f t="shared" ref="K45:K47" si="17">AVERAGE(J44,J45)</f>
        <v>-0.29849999999999999</v>
      </c>
      <c r="L45" s="40">
        <f t="shared" ref="L45:L47" si="18">I45-I44</f>
        <v>3.6045000000000016</v>
      </c>
      <c r="M45" s="36">
        <f t="shared" si="16"/>
        <v>-1.0759432500000004</v>
      </c>
      <c r="N45" s="43"/>
      <c r="O45" s="16"/>
      <c r="P45" s="16"/>
      <c r="Q45" s="18"/>
      <c r="R45" s="17"/>
    </row>
    <row r="46" spans="2:18" x14ac:dyDescent="0.2">
      <c r="B46" s="40">
        <v>23</v>
      </c>
      <c r="C46" s="36">
        <v>0.502</v>
      </c>
      <c r="E46" s="36">
        <f t="shared" si="11"/>
        <v>0.307</v>
      </c>
      <c r="F46" s="40">
        <f t="shared" si="12"/>
        <v>2</v>
      </c>
      <c r="G46" s="36">
        <f t="shared" si="13"/>
        <v>0.61399999999999999</v>
      </c>
      <c r="H46" s="47"/>
      <c r="I46" s="62">
        <v>30</v>
      </c>
      <c r="J46" s="61">
        <v>0.89600000000000002</v>
      </c>
      <c r="K46" s="36">
        <f t="shared" si="17"/>
        <v>0.89949999999999997</v>
      </c>
      <c r="L46" s="40">
        <f t="shared" si="18"/>
        <v>5.6479999999999961</v>
      </c>
      <c r="M46" s="36">
        <f t="shared" si="16"/>
        <v>5.0803759999999967</v>
      </c>
      <c r="N46" s="46"/>
      <c r="O46" s="19"/>
      <c r="P46" s="19"/>
      <c r="Q46" s="18"/>
      <c r="R46" s="17"/>
    </row>
    <row r="47" spans="2:18" x14ac:dyDescent="0.2">
      <c r="B47" s="40">
        <v>24</v>
      </c>
      <c r="C47" s="36">
        <v>0.90300000000000002</v>
      </c>
      <c r="D47" s="36"/>
      <c r="E47" s="36">
        <f t="shared" si="11"/>
        <v>0.70250000000000001</v>
      </c>
      <c r="F47" s="40">
        <f t="shared" si="12"/>
        <v>1</v>
      </c>
      <c r="G47" s="36">
        <f t="shared" si="13"/>
        <v>0.70250000000000001</v>
      </c>
      <c r="H47" s="47"/>
      <c r="I47" s="62">
        <v>35</v>
      </c>
      <c r="J47" s="61">
        <v>0.89100000000000001</v>
      </c>
      <c r="K47" s="36">
        <f t="shared" si="17"/>
        <v>0.89349999999999996</v>
      </c>
      <c r="L47" s="40">
        <f t="shared" si="18"/>
        <v>5</v>
      </c>
      <c r="M47" s="36">
        <f t="shared" si="16"/>
        <v>4.4674999999999994</v>
      </c>
      <c r="N47" s="46"/>
      <c r="O47" s="19"/>
      <c r="P47" s="19"/>
      <c r="Q47" s="18"/>
      <c r="R47" s="17"/>
    </row>
    <row r="48" spans="2:18" x14ac:dyDescent="0.2">
      <c r="B48" s="40">
        <v>30</v>
      </c>
      <c r="C48" s="36">
        <v>0.89600000000000002</v>
      </c>
      <c r="D48" s="36"/>
      <c r="E48" s="36">
        <f t="shared" si="11"/>
        <v>0.89949999999999997</v>
      </c>
      <c r="F48" s="40">
        <f t="shared" si="12"/>
        <v>6</v>
      </c>
      <c r="G48" s="36">
        <f t="shared" si="13"/>
        <v>5.3970000000000002</v>
      </c>
      <c r="H48" s="47"/>
      <c r="I48" s="40"/>
      <c r="J48" s="40"/>
      <c r="K48" s="36"/>
      <c r="L48" s="40"/>
      <c r="M48" s="36"/>
      <c r="N48" s="43"/>
      <c r="O48" s="16"/>
      <c r="P48" s="16"/>
      <c r="R48" s="17"/>
    </row>
    <row r="49" spans="2:18" x14ac:dyDescent="0.2">
      <c r="B49" s="40">
        <v>35</v>
      </c>
      <c r="C49" s="36">
        <v>0.89100000000000001</v>
      </c>
      <c r="D49" s="36" t="s">
        <v>21</v>
      </c>
      <c r="E49" s="36">
        <f t="shared" si="11"/>
        <v>0.89349999999999996</v>
      </c>
      <c r="F49" s="40">
        <f t="shared" si="12"/>
        <v>5</v>
      </c>
      <c r="G49" s="36">
        <f t="shared" si="13"/>
        <v>4.4674999999999994</v>
      </c>
      <c r="H49" s="47"/>
      <c r="I49" s="40"/>
      <c r="J49" s="48"/>
      <c r="K49" s="36"/>
      <c r="L49" s="40"/>
      <c r="M49" s="36"/>
      <c r="N49" s="43"/>
      <c r="O49" s="16"/>
      <c r="P49" s="16"/>
      <c r="R49" s="17"/>
    </row>
    <row r="50" spans="2:18" x14ac:dyDescent="0.2">
      <c r="B50" s="40"/>
      <c r="C50" s="36"/>
      <c r="D50" s="36"/>
      <c r="E50" s="36"/>
      <c r="F50" s="40"/>
      <c r="G50" s="36"/>
      <c r="H50" s="47"/>
      <c r="I50" s="41"/>
      <c r="J50" s="41"/>
      <c r="K50" s="36"/>
      <c r="L50" s="40"/>
      <c r="M50" s="36"/>
      <c r="N50" s="43"/>
      <c r="O50" s="16"/>
      <c r="P50" s="16"/>
      <c r="R50" s="17"/>
    </row>
    <row r="51" spans="2:18" x14ac:dyDescent="0.2">
      <c r="B51" s="41"/>
      <c r="C51" s="49"/>
      <c r="D51" s="49"/>
      <c r="E51" s="36"/>
      <c r="F51" s="40"/>
      <c r="G51" s="36"/>
      <c r="I51" s="41"/>
      <c r="J51" s="41"/>
      <c r="K51" s="36"/>
      <c r="L51" s="40"/>
      <c r="M51" s="36"/>
      <c r="N51" s="43"/>
      <c r="O51" s="16"/>
      <c r="P51" s="16"/>
      <c r="R51" s="17"/>
    </row>
    <row r="52" spans="2:18" x14ac:dyDescent="0.2">
      <c r="B52" s="41"/>
      <c r="C52" s="49"/>
      <c r="D52" s="49"/>
      <c r="E52" s="36"/>
      <c r="F52" s="40"/>
      <c r="G52" s="36"/>
      <c r="I52" s="41"/>
      <c r="J52" s="41"/>
      <c r="K52" s="36"/>
      <c r="L52" s="40"/>
      <c r="M52" s="36"/>
      <c r="O52" s="19"/>
      <c r="P52" s="19"/>
    </row>
    <row r="53" spans="2:18" x14ac:dyDescent="0.2">
      <c r="B53" s="41"/>
      <c r="C53" s="49"/>
      <c r="D53" s="49"/>
      <c r="E53" s="36"/>
      <c r="F53" s="40"/>
      <c r="G53" s="36"/>
      <c r="I53" s="41"/>
      <c r="J53" s="41"/>
      <c r="K53" s="36"/>
      <c r="L53" s="40"/>
      <c r="M53" s="36"/>
      <c r="O53" s="11"/>
      <c r="P53" s="11"/>
    </row>
    <row r="54" spans="2:18" x14ac:dyDescent="0.2">
      <c r="B54" s="41"/>
      <c r="C54" s="49"/>
      <c r="D54" s="49"/>
      <c r="E54" s="36"/>
      <c r="F54" s="40"/>
      <c r="G54" s="36"/>
      <c r="I54" s="41"/>
      <c r="J54" s="41"/>
      <c r="K54" s="36"/>
      <c r="L54" s="40"/>
      <c r="M54" s="36"/>
      <c r="O54" s="11"/>
      <c r="P54" s="11"/>
    </row>
    <row r="55" spans="2:18" x14ac:dyDescent="0.2">
      <c r="B55" s="41"/>
      <c r="C55" s="49"/>
      <c r="D55" s="49"/>
      <c r="E55" s="36"/>
      <c r="F55" s="40"/>
      <c r="G55" s="36"/>
      <c r="H55" s="36"/>
      <c r="I55" s="41"/>
      <c r="J55" s="41"/>
      <c r="K55" s="36"/>
      <c r="L55" s="40"/>
      <c r="M55" s="36"/>
      <c r="N55" s="50"/>
      <c r="O55" s="11"/>
      <c r="P55" s="11"/>
    </row>
    <row r="56" spans="2:18" x14ac:dyDescent="0.2">
      <c r="B56" s="41"/>
      <c r="C56" s="49"/>
      <c r="D56" s="49"/>
      <c r="E56" s="36"/>
      <c r="F56" s="40"/>
      <c r="G56" s="36"/>
      <c r="H56" s="36"/>
      <c r="I56" s="41"/>
      <c r="J56" s="41"/>
      <c r="K56" s="36"/>
      <c r="L56" s="40">
        <f>SUM(L38:L55)</f>
        <v>35</v>
      </c>
      <c r="M56" s="36">
        <f>SUM(M38:M55)</f>
        <v>27.318601499999993</v>
      </c>
      <c r="N56" s="50"/>
      <c r="O56" s="11"/>
      <c r="P56" s="11"/>
    </row>
    <row r="57" spans="2:18" x14ac:dyDescent="0.2">
      <c r="B57" s="41"/>
      <c r="C57" s="49"/>
      <c r="D57" s="49"/>
      <c r="E57" s="36"/>
      <c r="F57" s="40"/>
      <c r="G57" s="36"/>
      <c r="H57" s="36"/>
      <c r="I57" s="41"/>
      <c r="J57" s="41"/>
      <c r="K57" s="36"/>
      <c r="L57" s="40"/>
      <c r="M57" s="36"/>
      <c r="N57" s="50"/>
      <c r="O57" s="11"/>
      <c r="P57" s="11"/>
    </row>
    <row r="58" spans="2:18" ht="15" x14ac:dyDescent="0.2">
      <c r="B58" s="51"/>
      <c r="C58" s="52"/>
      <c r="D58" s="52"/>
      <c r="E58" s="51"/>
      <c r="F58" s="55">
        <f>SUM(F37:F57)</f>
        <v>35</v>
      </c>
      <c r="G58" s="56">
        <f>SUM(G37:G57)</f>
        <v>38.555000000000007</v>
      </c>
      <c r="H58" s="36"/>
      <c r="I58" s="36"/>
      <c r="J58" s="51"/>
      <c r="K58" s="51"/>
      <c r="L58" s="57"/>
      <c r="M58" s="52"/>
      <c r="N58" s="50"/>
      <c r="O58" s="11"/>
      <c r="P58" s="11"/>
    </row>
    <row r="59" spans="2:18" ht="15" x14ac:dyDescent="0.2">
      <c r="B59" s="51"/>
      <c r="C59" s="52"/>
      <c r="D59" s="52"/>
      <c r="E59" s="51"/>
      <c r="F59" s="47"/>
      <c r="G59" s="47"/>
      <c r="H59" s="36"/>
      <c r="I59" s="36"/>
      <c r="J59" s="51"/>
      <c r="K59" s="51"/>
      <c r="L59" s="51"/>
      <c r="M59" s="51"/>
      <c r="N59" s="50"/>
      <c r="O59" s="11"/>
      <c r="P59" s="11"/>
    </row>
    <row r="60" spans="2:18" ht="15" x14ac:dyDescent="0.2">
      <c r="B60" s="51"/>
      <c r="C60" s="52"/>
      <c r="D60" s="52"/>
      <c r="E60" s="51"/>
      <c r="F60" s="47"/>
      <c r="G60" s="47"/>
      <c r="H60" s="36"/>
      <c r="I60" s="36"/>
      <c r="J60" s="51"/>
      <c r="K60" s="51"/>
      <c r="L60" s="51"/>
      <c r="M60" s="51"/>
      <c r="N60" s="50"/>
      <c r="O60" s="11"/>
      <c r="P60" s="11"/>
    </row>
    <row r="61" spans="2:18" ht="15" x14ac:dyDescent="0.2">
      <c r="B61" s="51"/>
      <c r="C61" s="52"/>
      <c r="D61" s="52"/>
      <c r="E61" s="51"/>
      <c r="F61" s="47"/>
      <c r="G61" s="47"/>
      <c r="H61" s="36"/>
      <c r="I61" s="36"/>
      <c r="J61" s="51"/>
      <c r="K61" s="51"/>
      <c r="L61" s="51"/>
      <c r="M61" s="51"/>
      <c r="N61" s="50"/>
      <c r="O61" s="11"/>
      <c r="P61" s="11"/>
    </row>
    <row r="62" spans="2:18" ht="15" x14ac:dyDescent="0.2">
      <c r="B62" s="51"/>
      <c r="C62" s="52"/>
      <c r="D62" s="52"/>
      <c r="E62" s="51"/>
      <c r="F62" s="47"/>
      <c r="G62" s="47"/>
      <c r="H62" s="36"/>
      <c r="I62" s="36"/>
      <c r="J62" s="51"/>
      <c r="K62" s="51"/>
      <c r="L62" s="51"/>
      <c r="M62" s="51"/>
      <c r="N62" s="50"/>
      <c r="O62" s="11"/>
      <c r="P62" s="11"/>
    </row>
    <row r="63" spans="2:18" ht="15" x14ac:dyDescent="0.2">
      <c r="B63" s="51"/>
      <c r="C63" s="52"/>
      <c r="D63" s="52"/>
      <c r="E63" s="51"/>
      <c r="F63" s="47"/>
      <c r="G63" s="47"/>
      <c r="H63" s="36"/>
      <c r="I63" s="36"/>
      <c r="J63" s="51"/>
      <c r="K63" s="51"/>
      <c r="L63" s="51"/>
      <c r="M63" s="51"/>
      <c r="N63" s="50"/>
      <c r="O63" s="11"/>
      <c r="P63" s="11"/>
    </row>
    <row r="64" spans="2:18" ht="15" x14ac:dyDescent="0.2">
      <c r="B64" s="51"/>
      <c r="C64" s="52"/>
      <c r="D64" s="52"/>
      <c r="E64" s="51"/>
      <c r="F64" s="40"/>
      <c r="G64" s="36"/>
      <c r="H64" s="148" t="s">
        <v>10</v>
      </c>
      <c r="I64" s="148"/>
      <c r="J64" s="36">
        <f>G58</f>
        <v>38.555000000000007</v>
      </c>
      <c r="K64" s="36" t="s">
        <v>11</v>
      </c>
      <c r="L64" s="40">
        <f>M56</f>
        <v>27.318601499999993</v>
      </c>
      <c r="M64" s="36">
        <f>J64-L64</f>
        <v>11.236398500000014</v>
      </c>
      <c r="N64" s="46"/>
      <c r="O64" s="11"/>
      <c r="P64" s="11"/>
    </row>
    <row r="65" spans="2:18" ht="15" x14ac:dyDescent="0.2">
      <c r="B65" s="47" t="s">
        <v>7</v>
      </c>
      <c r="C65" s="47"/>
      <c r="D65" s="136">
        <v>0.2</v>
      </c>
      <c r="E65" s="136"/>
      <c r="J65" s="51"/>
      <c r="K65" s="51"/>
      <c r="L65" s="51"/>
      <c r="M65" s="51"/>
      <c r="N65" s="50"/>
      <c r="O65" s="11"/>
      <c r="P65" s="22">
        <f>I78-I76</f>
        <v>8.6454999999999984</v>
      </c>
    </row>
    <row r="66" spans="2:18" x14ac:dyDescent="0.2">
      <c r="B66" s="137" t="s">
        <v>8</v>
      </c>
      <c r="C66" s="137"/>
      <c r="D66" s="137"/>
      <c r="E66" s="137"/>
      <c r="F66" s="137"/>
      <c r="G66" s="137"/>
      <c r="H66" s="38" t="s">
        <v>5</v>
      </c>
      <c r="I66" s="137" t="s">
        <v>9</v>
      </c>
      <c r="J66" s="137"/>
      <c r="K66" s="137"/>
      <c r="L66" s="137"/>
      <c r="M66" s="137"/>
      <c r="N66" s="39"/>
      <c r="O66" s="12"/>
      <c r="P66" s="12"/>
    </row>
    <row r="67" spans="2:18" x14ac:dyDescent="0.2">
      <c r="B67" s="40">
        <v>0</v>
      </c>
      <c r="C67" s="36">
        <v>2.8069999999999999</v>
      </c>
      <c r="D67" s="36" t="s">
        <v>23</v>
      </c>
      <c r="E67" s="40"/>
      <c r="F67" s="40"/>
      <c r="G67" s="40"/>
      <c r="H67" s="40"/>
      <c r="I67" s="41"/>
      <c r="J67" s="42"/>
      <c r="K67" s="36"/>
      <c r="L67" s="40"/>
      <c r="M67" s="36"/>
      <c r="N67" s="43"/>
      <c r="O67" s="16"/>
      <c r="P67" s="16"/>
      <c r="R67" s="17"/>
    </row>
    <row r="68" spans="2:18" x14ac:dyDescent="0.2">
      <c r="B68" s="40">
        <v>5</v>
      </c>
      <c r="C68" s="36">
        <v>2.9140000000000001</v>
      </c>
      <c r="D68" s="36" t="s">
        <v>18</v>
      </c>
      <c r="E68" s="36">
        <f>(C67+C68)/2</f>
        <v>2.8605</v>
      </c>
      <c r="F68" s="40">
        <f>B68-B67</f>
        <v>5</v>
      </c>
      <c r="G68" s="36">
        <f>E68*F68</f>
        <v>14.3025</v>
      </c>
      <c r="H68" s="40"/>
      <c r="I68" s="40"/>
      <c r="J68" s="40"/>
      <c r="K68" s="36"/>
      <c r="L68" s="40"/>
      <c r="M68" s="36"/>
      <c r="N68" s="43"/>
      <c r="O68" s="16"/>
      <c r="P68" s="16"/>
      <c r="Q68" s="18"/>
      <c r="R68" s="17"/>
    </row>
    <row r="69" spans="2:18" x14ac:dyDescent="0.2">
      <c r="B69" s="40">
        <v>6</v>
      </c>
      <c r="C69" s="36">
        <v>1.6020000000000001</v>
      </c>
      <c r="D69" s="36"/>
      <c r="E69" s="36">
        <f t="shared" ref="E69:E77" si="19">(C68+C69)/2</f>
        <v>2.258</v>
      </c>
      <c r="F69" s="40">
        <f t="shared" ref="F69:F77" si="20">B69-B68</f>
        <v>1</v>
      </c>
      <c r="G69" s="36">
        <f t="shared" ref="G69:G77" si="21">E69*F69</f>
        <v>2.258</v>
      </c>
      <c r="H69" s="40"/>
      <c r="I69" s="40"/>
      <c r="J69" s="40"/>
      <c r="K69" s="36"/>
      <c r="L69" s="40"/>
      <c r="M69" s="36"/>
      <c r="N69" s="43"/>
      <c r="O69" s="16"/>
      <c r="P69" s="16"/>
      <c r="Q69" s="18"/>
      <c r="R69" s="17"/>
    </row>
    <row r="70" spans="2:18" x14ac:dyDescent="0.2">
      <c r="B70" s="40">
        <v>8</v>
      </c>
      <c r="C70" s="36">
        <v>0.57599999999999996</v>
      </c>
      <c r="E70" s="36">
        <f t="shared" si="19"/>
        <v>1.089</v>
      </c>
      <c r="F70" s="40">
        <f t="shared" si="20"/>
        <v>2</v>
      </c>
      <c r="G70" s="36">
        <f t="shared" si="21"/>
        <v>2.1779999999999999</v>
      </c>
      <c r="H70" s="40"/>
      <c r="I70" s="40"/>
      <c r="J70" s="40"/>
      <c r="K70" s="36"/>
      <c r="L70" s="40"/>
      <c r="M70" s="36"/>
      <c r="N70" s="43"/>
      <c r="O70" s="16"/>
      <c r="P70" s="16"/>
      <c r="Q70" s="18"/>
      <c r="R70" s="17"/>
    </row>
    <row r="71" spans="2:18" x14ac:dyDescent="0.2">
      <c r="B71" s="40">
        <v>10</v>
      </c>
      <c r="C71" s="36">
        <v>-9.4E-2</v>
      </c>
      <c r="D71" s="36"/>
      <c r="E71" s="36">
        <f t="shared" si="19"/>
        <v>0.24099999999999999</v>
      </c>
      <c r="F71" s="40">
        <f t="shared" si="20"/>
        <v>2</v>
      </c>
      <c r="G71" s="36">
        <f t="shared" si="21"/>
        <v>0.48199999999999998</v>
      </c>
      <c r="H71" s="40"/>
      <c r="I71" s="40"/>
      <c r="J71" s="40"/>
      <c r="K71" s="36"/>
      <c r="L71" s="40"/>
      <c r="M71" s="36"/>
      <c r="N71" s="43"/>
      <c r="O71" s="16"/>
      <c r="P71" s="16"/>
      <c r="Q71" s="18"/>
      <c r="R71" s="17"/>
    </row>
    <row r="72" spans="2:18" x14ac:dyDescent="0.2">
      <c r="B72" s="40">
        <v>12</v>
      </c>
      <c r="C72" s="36">
        <v>-0.19800000000000001</v>
      </c>
      <c r="D72" s="36"/>
      <c r="E72" s="36">
        <f t="shared" si="19"/>
        <v>-0.14600000000000002</v>
      </c>
      <c r="F72" s="40">
        <f t="shared" si="20"/>
        <v>2</v>
      </c>
      <c r="G72" s="36">
        <f t="shared" si="21"/>
        <v>-0.29200000000000004</v>
      </c>
      <c r="H72" s="40"/>
      <c r="I72" s="40"/>
      <c r="J72" s="40"/>
      <c r="K72" s="36"/>
      <c r="L72" s="40"/>
      <c r="M72" s="36"/>
      <c r="N72" s="43"/>
      <c r="O72" s="16"/>
      <c r="P72" s="16"/>
      <c r="Q72" s="18"/>
      <c r="R72" s="17"/>
    </row>
    <row r="73" spans="2:18" x14ac:dyDescent="0.2">
      <c r="B73" s="40">
        <v>14</v>
      </c>
      <c r="C73" s="36">
        <v>-9.2999999999999999E-2</v>
      </c>
      <c r="D73" s="36"/>
      <c r="E73" s="36">
        <f t="shared" si="19"/>
        <v>-0.14550000000000002</v>
      </c>
      <c r="F73" s="40">
        <f t="shared" si="20"/>
        <v>2</v>
      </c>
      <c r="G73" s="36">
        <f t="shared" si="21"/>
        <v>-0.29100000000000004</v>
      </c>
      <c r="H73" s="40"/>
      <c r="I73" s="62">
        <v>0</v>
      </c>
      <c r="J73" s="61">
        <v>2.8069999999999999</v>
      </c>
      <c r="K73" s="36"/>
      <c r="L73" s="40"/>
      <c r="M73" s="36"/>
      <c r="N73" s="43"/>
      <c r="O73" s="16"/>
      <c r="P73" s="16"/>
      <c r="Q73" s="18"/>
      <c r="R73" s="17"/>
    </row>
    <row r="74" spans="2:18" x14ac:dyDescent="0.2">
      <c r="B74" s="40">
        <v>16</v>
      </c>
      <c r="C74" s="36">
        <v>0.60699999999999998</v>
      </c>
      <c r="D74" s="36"/>
      <c r="E74" s="36">
        <f t="shared" si="19"/>
        <v>0.25700000000000001</v>
      </c>
      <c r="F74" s="40">
        <f t="shared" si="20"/>
        <v>2</v>
      </c>
      <c r="G74" s="36">
        <f t="shared" si="21"/>
        <v>0.51400000000000001</v>
      </c>
      <c r="H74" s="40"/>
      <c r="I74" s="62">
        <v>4</v>
      </c>
      <c r="J74" s="61">
        <v>2.9140000000000001</v>
      </c>
      <c r="K74" s="36">
        <f t="shared" ref="K74" si="22">AVERAGE(J73,J74)</f>
        <v>2.8605</v>
      </c>
      <c r="L74" s="40">
        <f t="shared" ref="L74" si="23">I74-I73</f>
        <v>4</v>
      </c>
      <c r="M74" s="36">
        <f t="shared" ref="M74:M79" si="24">L74*K74</f>
        <v>11.442</v>
      </c>
      <c r="N74" s="43"/>
      <c r="O74" s="16"/>
      <c r="P74" s="16"/>
      <c r="Q74" s="18"/>
      <c r="R74" s="17"/>
    </row>
    <row r="75" spans="2:18" x14ac:dyDescent="0.2">
      <c r="B75" s="40">
        <v>18</v>
      </c>
      <c r="C75" s="36">
        <v>1.5509999999999999</v>
      </c>
      <c r="D75" s="36"/>
      <c r="E75" s="36">
        <f t="shared" si="19"/>
        <v>1.079</v>
      </c>
      <c r="F75" s="40">
        <f t="shared" si="20"/>
        <v>2</v>
      </c>
      <c r="G75" s="36">
        <f t="shared" si="21"/>
        <v>2.1579999999999999</v>
      </c>
      <c r="H75" s="40"/>
      <c r="I75" s="69">
        <f>I74+(J74-J75)*1.5</f>
        <v>10.620999999999999</v>
      </c>
      <c r="J75" s="70">
        <v>-1.5</v>
      </c>
      <c r="K75" s="36">
        <f>AVERAGE(J74,J75)</f>
        <v>0.70700000000000007</v>
      </c>
      <c r="L75" s="40">
        <f>I75-I74</f>
        <v>6.6209999999999987</v>
      </c>
      <c r="M75" s="36">
        <f t="shared" si="24"/>
        <v>4.6810469999999995</v>
      </c>
      <c r="N75" s="46"/>
      <c r="O75" s="19"/>
      <c r="P75" s="19"/>
      <c r="Q75" s="18"/>
      <c r="R75" s="17"/>
    </row>
    <row r="76" spans="2:18" x14ac:dyDescent="0.2">
      <c r="B76" s="40">
        <v>19</v>
      </c>
      <c r="C76" s="36">
        <v>2.597</v>
      </c>
      <c r="D76" s="36" t="s">
        <v>19</v>
      </c>
      <c r="E76" s="36">
        <f t="shared" si="19"/>
        <v>2.0739999999999998</v>
      </c>
      <c r="F76" s="40">
        <f t="shared" si="20"/>
        <v>1</v>
      </c>
      <c r="G76" s="36">
        <f t="shared" si="21"/>
        <v>2.0739999999999998</v>
      </c>
      <c r="H76" s="40"/>
      <c r="I76" s="71">
        <f>I75+2.5</f>
        <v>13.120999999999999</v>
      </c>
      <c r="J76" s="72">
        <f>J75</f>
        <v>-1.5</v>
      </c>
      <c r="K76" s="36">
        <f t="shared" ref="K76:K79" si="25">AVERAGE(J75,J76)</f>
        <v>-1.5</v>
      </c>
      <c r="L76" s="40">
        <f t="shared" ref="L76:L79" si="26">I76-I75</f>
        <v>2.5</v>
      </c>
      <c r="M76" s="36">
        <f t="shared" si="24"/>
        <v>-3.75</v>
      </c>
      <c r="N76" s="43"/>
      <c r="O76" s="16"/>
      <c r="P76" s="16"/>
      <c r="Q76" s="18"/>
      <c r="R76" s="17"/>
    </row>
    <row r="77" spans="2:18" x14ac:dyDescent="0.2">
      <c r="B77" s="40">
        <v>27</v>
      </c>
      <c r="C77" s="36">
        <v>2.6040000000000001</v>
      </c>
      <c r="D77" s="59" t="s">
        <v>26</v>
      </c>
      <c r="E77" s="36">
        <f t="shared" si="19"/>
        <v>2.6005000000000003</v>
      </c>
      <c r="F77" s="40">
        <f t="shared" si="20"/>
        <v>8</v>
      </c>
      <c r="G77" s="36">
        <f t="shared" si="21"/>
        <v>20.804000000000002</v>
      </c>
      <c r="H77" s="47"/>
      <c r="I77" s="69">
        <f>I76+2.5</f>
        <v>15.620999999999999</v>
      </c>
      <c r="J77" s="70">
        <f>J75</f>
        <v>-1.5</v>
      </c>
      <c r="K77" s="36">
        <f t="shared" si="25"/>
        <v>-1.5</v>
      </c>
      <c r="L77" s="40">
        <f t="shared" si="26"/>
        <v>2.5</v>
      </c>
      <c r="M77" s="36">
        <f t="shared" si="24"/>
        <v>-3.75</v>
      </c>
      <c r="N77" s="46"/>
      <c r="O77" s="19"/>
      <c r="P77" s="19"/>
      <c r="Q77" s="18"/>
      <c r="R77" s="17"/>
    </row>
    <row r="78" spans="2:18" x14ac:dyDescent="0.2">
      <c r="B78" s="40"/>
      <c r="C78" s="36"/>
      <c r="D78" s="36"/>
      <c r="E78" s="36"/>
      <c r="F78" s="40"/>
      <c r="G78" s="36"/>
      <c r="H78" s="47"/>
      <c r="I78" s="69">
        <f>I77+(J78-J77)*1.5</f>
        <v>21.766499999999997</v>
      </c>
      <c r="J78" s="73">
        <v>2.597</v>
      </c>
      <c r="K78" s="36">
        <f t="shared" si="25"/>
        <v>0.54849999999999999</v>
      </c>
      <c r="L78" s="40">
        <f t="shared" si="26"/>
        <v>6.1454999999999984</v>
      </c>
      <c r="M78" s="36">
        <f t="shared" si="24"/>
        <v>3.370806749999999</v>
      </c>
      <c r="N78" s="46"/>
      <c r="O78" s="19"/>
      <c r="P78" s="19"/>
      <c r="Q78" s="18"/>
      <c r="R78" s="17"/>
    </row>
    <row r="79" spans="2:18" x14ac:dyDescent="0.2">
      <c r="B79" s="40"/>
      <c r="C79" s="36"/>
      <c r="D79" s="36"/>
      <c r="E79" s="36"/>
      <c r="F79" s="40"/>
      <c r="G79" s="36"/>
      <c r="H79" s="47"/>
      <c r="I79" s="62">
        <v>27</v>
      </c>
      <c r="J79" s="61">
        <v>2.6040000000000001</v>
      </c>
      <c r="K79" s="36">
        <f t="shared" si="25"/>
        <v>2.6005000000000003</v>
      </c>
      <c r="L79" s="40">
        <f t="shared" si="26"/>
        <v>5.2335000000000029</v>
      </c>
      <c r="M79" s="36">
        <f t="shared" si="24"/>
        <v>13.609716750000009</v>
      </c>
      <c r="N79" s="43"/>
      <c r="O79" s="16"/>
      <c r="P79" s="16"/>
      <c r="R79" s="17"/>
    </row>
    <row r="80" spans="2:18" x14ac:dyDescent="0.2">
      <c r="B80" s="40"/>
      <c r="C80" s="36"/>
      <c r="D80" s="36"/>
      <c r="E80" s="36"/>
      <c r="F80" s="40"/>
      <c r="G80" s="36"/>
      <c r="H80" s="47"/>
      <c r="I80" s="40"/>
      <c r="J80" s="48"/>
      <c r="K80" s="36"/>
      <c r="L80" s="40"/>
      <c r="M80" s="36"/>
      <c r="N80" s="43"/>
      <c r="O80" s="16"/>
      <c r="P80" s="16"/>
      <c r="R80" s="17"/>
    </row>
    <row r="81" spans="2:18" x14ac:dyDescent="0.2">
      <c r="B81" s="40"/>
      <c r="C81" s="36"/>
      <c r="D81" s="36"/>
      <c r="E81" s="36"/>
      <c r="F81" s="40"/>
      <c r="G81" s="36"/>
      <c r="H81" s="47"/>
      <c r="I81" s="41"/>
      <c r="J81" s="41"/>
      <c r="K81" s="36"/>
      <c r="L81" s="40"/>
      <c r="M81" s="36"/>
      <c r="N81" s="43"/>
      <c r="O81" s="16"/>
      <c r="P81" s="16"/>
      <c r="R81" s="17"/>
    </row>
    <row r="82" spans="2:18" x14ac:dyDescent="0.2">
      <c r="B82" s="41"/>
      <c r="C82" s="49"/>
      <c r="D82" s="49"/>
      <c r="E82" s="36"/>
      <c r="F82" s="40"/>
      <c r="G82" s="36"/>
      <c r="I82" s="41"/>
      <c r="J82" s="41"/>
      <c r="K82" s="36"/>
      <c r="L82" s="40"/>
      <c r="M82" s="36"/>
      <c r="N82" s="43"/>
      <c r="O82" s="16"/>
      <c r="P82" s="16"/>
      <c r="R82" s="17"/>
    </row>
    <row r="83" spans="2:18" x14ac:dyDescent="0.2">
      <c r="B83" s="41"/>
      <c r="C83" s="49"/>
      <c r="D83" s="49"/>
      <c r="E83" s="36"/>
      <c r="F83" s="40"/>
      <c r="G83" s="36"/>
      <c r="I83" s="41"/>
      <c r="J83" s="41"/>
      <c r="K83" s="36"/>
      <c r="L83" s="40"/>
      <c r="M83" s="36"/>
      <c r="O83" s="19"/>
      <c r="P83" s="19"/>
    </row>
    <row r="84" spans="2:18" x14ac:dyDescent="0.2">
      <c r="B84" s="41"/>
      <c r="C84" s="49"/>
      <c r="D84" s="49"/>
      <c r="E84" s="36"/>
      <c r="F84" s="40"/>
      <c r="G84" s="36"/>
      <c r="I84" s="41"/>
      <c r="J84" s="41"/>
      <c r="K84" s="36"/>
      <c r="L84" s="40"/>
      <c r="M84" s="36"/>
      <c r="O84" s="11"/>
      <c r="P84" s="11"/>
    </row>
    <row r="85" spans="2:18" x14ac:dyDescent="0.2">
      <c r="B85" s="41"/>
      <c r="C85" s="49"/>
      <c r="D85" s="49"/>
      <c r="E85" s="36"/>
      <c r="F85" s="40"/>
      <c r="G85" s="36"/>
      <c r="I85" s="41"/>
      <c r="J85" s="41"/>
      <c r="K85" s="36"/>
      <c r="L85" s="40"/>
      <c r="M85" s="36"/>
      <c r="O85" s="11"/>
      <c r="P85" s="11"/>
    </row>
    <row r="86" spans="2:18" x14ac:dyDescent="0.2">
      <c r="B86" s="41"/>
      <c r="C86" s="49"/>
      <c r="D86" s="49"/>
      <c r="E86" s="36"/>
      <c r="F86" s="40"/>
      <c r="G86" s="36"/>
      <c r="H86" s="36"/>
      <c r="I86" s="41"/>
      <c r="J86" s="41"/>
      <c r="K86" s="36"/>
      <c r="L86" s="40"/>
      <c r="M86" s="36"/>
      <c r="N86" s="50"/>
      <c r="O86" s="11"/>
      <c r="P86" s="11"/>
    </row>
    <row r="87" spans="2:18" x14ac:dyDescent="0.2">
      <c r="B87" s="41"/>
      <c r="C87" s="49"/>
      <c r="D87" s="49"/>
      <c r="E87" s="36"/>
      <c r="F87" s="40"/>
      <c r="G87" s="36"/>
      <c r="H87" s="36"/>
      <c r="I87" s="41"/>
      <c r="J87" s="41"/>
      <c r="K87" s="36"/>
      <c r="L87" s="40">
        <f>SUM(L69:L86)</f>
        <v>27</v>
      </c>
      <c r="M87" s="36">
        <f>SUM(M69:M86)</f>
        <v>25.603570500000011</v>
      </c>
      <c r="N87" s="50"/>
      <c r="O87" s="11"/>
      <c r="P87" s="11"/>
    </row>
    <row r="88" spans="2:18" x14ac:dyDescent="0.2">
      <c r="B88" s="41"/>
      <c r="C88" s="49"/>
      <c r="D88" s="49"/>
      <c r="E88" s="36"/>
      <c r="F88" s="40"/>
      <c r="G88" s="36"/>
      <c r="H88" s="36"/>
      <c r="I88" s="41"/>
      <c r="J88" s="41"/>
      <c r="K88" s="36"/>
      <c r="L88" s="40"/>
      <c r="M88" s="36"/>
      <c r="N88" s="50"/>
      <c r="O88" s="11"/>
      <c r="P88" s="11"/>
    </row>
    <row r="89" spans="2:18" ht="15" x14ac:dyDescent="0.2">
      <c r="B89" s="51"/>
      <c r="C89" s="52"/>
      <c r="D89" s="52"/>
      <c r="E89" s="51"/>
      <c r="F89" s="55">
        <f>SUM(F68:F88)</f>
        <v>27</v>
      </c>
      <c r="G89" s="56">
        <f>SUM(G68:G88)</f>
        <v>44.1875</v>
      </c>
      <c r="H89" s="36"/>
      <c r="I89" s="36"/>
      <c r="J89" s="51"/>
      <c r="K89" s="51"/>
      <c r="L89" s="57"/>
      <c r="M89" s="52"/>
      <c r="N89" s="50"/>
      <c r="O89" s="11"/>
      <c r="P89" s="11"/>
    </row>
    <row r="90" spans="2:18" ht="15" x14ac:dyDescent="0.2">
      <c r="B90" s="51"/>
      <c r="C90" s="52"/>
      <c r="D90" s="52"/>
      <c r="E90" s="51"/>
      <c r="F90" s="40"/>
      <c r="G90" s="36"/>
      <c r="H90" s="148" t="s">
        <v>10</v>
      </c>
      <c r="I90" s="148"/>
      <c r="J90" s="36">
        <f>G89</f>
        <v>44.1875</v>
      </c>
      <c r="K90" s="36" t="s">
        <v>11</v>
      </c>
      <c r="L90" s="40">
        <f>M87</f>
        <v>25.603570500000011</v>
      </c>
      <c r="M90" s="36">
        <f>J90-L90</f>
        <v>18.583929499999989</v>
      </c>
      <c r="N90" s="46"/>
      <c r="O90" s="11"/>
      <c r="P90" s="11"/>
    </row>
    <row r="91" spans="2:18" x14ac:dyDescent="0.2">
      <c r="B91" s="40"/>
      <c r="C91" s="36"/>
      <c r="D91" s="36"/>
      <c r="E91" s="36"/>
      <c r="F91" s="40"/>
      <c r="G91" s="36"/>
      <c r="H91" s="40"/>
      <c r="I91" s="40"/>
      <c r="J91" s="40"/>
      <c r="K91" s="36"/>
      <c r="L91" s="40"/>
      <c r="M91" s="36"/>
      <c r="N91" s="46"/>
      <c r="O91" s="19"/>
      <c r="P91" s="19"/>
      <c r="Q91" s="18"/>
      <c r="R91" s="17"/>
    </row>
    <row r="92" spans="2:18" ht="15" x14ac:dyDescent="0.2">
      <c r="B92" s="47" t="s">
        <v>7</v>
      </c>
      <c r="C92" s="47"/>
      <c r="D92" s="136">
        <v>0.3</v>
      </c>
      <c r="E92" s="136"/>
      <c r="J92" s="51"/>
      <c r="K92" s="51"/>
      <c r="L92" s="51"/>
      <c r="M92" s="51"/>
      <c r="N92" s="50"/>
      <c r="O92" s="11"/>
      <c r="P92" s="22">
        <f>I105-I103</f>
        <v>3</v>
      </c>
    </row>
    <row r="93" spans="2:18" x14ac:dyDescent="0.2">
      <c r="B93" s="137" t="s">
        <v>8</v>
      </c>
      <c r="C93" s="137"/>
      <c r="D93" s="137"/>
      <c r="E93" s="137"/>
      <c r="F93" s="137"/>
      <c r="G93" s="137"/>
      <c r="H93" s="38" t="s">
        <v>5</v>
      </c>
      <c r="I93" s="137" t="s">
        <v>9</v>
      </c>
      <c r="J93" s="137"/>
      <c r="K93" s="137"/>
      <c r="L93" s="137"/>
      <c r="M93" s="137"/>
      <c r="N93" s="39"/>
      <c r="O93" s="12"/>
      <c r="P93" s="12"/>
    </row>
    <row r="94" spans="2:18" x14ac:dyDescent="0.2">
      <c r="B94" s="40">
        <v>0</v>
      </c>
      <c r="C94" s="36">
        <v>0.81699999999999995</v>
      </c>
      <c r="D94" s="36" t="s">
        <v>21</v>
      </c>
      <c r="E94" s="40"/>
      <c r="F94" s="40"/>
      <c r="G94" s="40"/>
      <c r="H94" s="40"/>
      <c r="I94" s="41"/>
      <c r="J94" s="42"/>
      <c r="K94" s="36"/>
      <c r="L94" s="40"/>
      <c r="M94" s="36"/>
      <c r="N94" s="43"/>
      <c r="O94" s="16"/>
      <c r="P94" s="16"/>
      <c r="R94" s="17"/>
    </row>
    <row r="95" spans="2:18" x14ac:dyDescent="0.2">
      <c r="B95" s="40">
        <v>2</v>
      </c>
      <c r="C95" s="36">
        <v>0.82799999999999996</v>
      </c>
      <c r="D95" s="36"/>
      <c r="E95" s="36">
        <f>(C94+C95)/2</f>
        <v>0.82250000000000001</v>
      </c>
      <c r="F95" s="40">
        <f>B95-B94</f>
        <v>2</v>
      </c>
      <c r="G95" s="36">
        <f>E95*F95</f>
        <v>1.645</v>
      </c>
      <c r="H95" s="40"/>
      <c r="I95" s="40"/>
      <c r="J95" s="40"/>
      <c r="K95" s="36"/>
      <c r="L95" s="40"/>
      <c r="M95" s="36"/>
      <c r="N95" s="43"/>
      <c r="O95" s="16"/>
      <c r="P95" s="16"/>
      <c r="Q95" s="18"/>
      <c r="R95" s="17"/>
    </row>
    <row r="96" spans="2:18" x14ac:dyDescent="0.2">
      <c r="B96" s="40">
        <v>5</v>
      </c>
      <c r="C96" s="36">
        <v>3.2629999999999999</v>
      </c>
      <c r="D96" s="36" t="s">
        <v>18</v>
      </c>
      <c r="E96" s="36">
        <f t="shared" ref="E96:E109" si="27">(C95+C96)/2</f>
        <v>2.0455000000000001</v>
      </c>
      <c r="F96" s="40">
        <f t="shared" ref="F96:F109" si="28">B96-B95</f>
        <v>3</v>
      </c>
      <c r="G96" s="36">
        <f t="shared" ref="G96:G109" si="29">E96*F96</f>
        <v>6.1364999999999998</v>
      </c>
      <c r="H96" s="40"/>
      <c r="I96" s="40"/>
      <c r="J96" s="40"/>
      <c r="K96" s="36"/>
      <c r="L96" s="40"/>
      <c r="M96" s="36"/>
      <c r="N96" s="43"/>
      <c r="O96" s="16"/>
      <c r="P96" s="16"/>
      <c r="Q96" s="18"/>
      <c r="R96" s="17"/>
    </row>
    <row r="97" spans="2:18" x14ac:dyDescent="0.2">
      <c r="B97" s="40">
        <v>10</v>
      </c>
      <c r="C97" s="36">
        <v>3.2549999999999999</v>
      </c>
      <c r="D97" s="36"/>
      <c r="E97" s="36">
        <f t="shared" si="27"/>
        <v>3.2589999999999999</v>
      </c>
      <c r="F97" s="40">
        <f t="shared" si="28"/>
        <v>5</v>
      </c>
      <c r="G97" s="36">
        <f t="shared" si="29"/>
        <v>16.294999999999998</v>
      </c>
      <c r="H97" s="40"/>
      <c r="I97" s="40"/>
      <c r="J97" s="40"/>
      <c r="K97" s="36"/>
      <c r="L97" s="40"/>
      <c r="M97" s="36"/>
      <c r="N97" s="43"/>
      <c r="O97" s="16"/>
      <c r="P97" s="16"/>
      <c r="Q97" s="18"/>
      <c r="R97" s="17"/>
    </row>
    <row r="98" spans="2:18" x14ac:dyDescent="0.2">
      <c r="B98" s="40">
        <v>11</v>
      </c>
      <c r="C98" s="36">
        <v>1.9370000000000001</v>
      </c>
      <c r="D98" s="36"/>
      <c r="E98" s="36">
        <f t="shared" si="27"/>
        <v>2.5960000000000001</v>
      </c>
      <c r="F98" s="40">
        <f t="shared" si="28"/>
        <v>1</v>
      </c>
      <c r="G98" s="36">
        <f t="shared" si="29"/>
        <v>2.5960000000000001</v>
      </c>
      <c r="H98" s="40"/>
      <c r="I98" s="40"/>
      <c r="J98" s="40"/>
      <c r="K98" s="36"/>
      <c r="L98" s="40"/>
      <c r="M98" s="36"/>
      <c r="N98" s="43"/>
      <c r="O98" s="16"/>
      <c r="P98" s="16"/>
      <c r="Q98" s="18"/>
      <c r="R98" s="17"/>
    </row>
    <row r="99" spans="2:18" x14ac:dyDescent="0.2">
      <c r="B99" s="40">
        <v>13</v>
      </c>
      <c r="C99" s="36">
        <v>0.97699999999999998</v>
      </c>
      <c r="D99" s="36"/>
      <c r="E99" s="36">
        <f t="shared" si="27"/>
        <v>1.4570000000000001</v>
      </c>
      <c r="F99" s="40">
        <f t="shared" si="28"/>
        <v>2</v>
      </c>
      <c r="G99" s="36">
        <f t="shared" si="29"/>
        <v>2.9140000000000001</v>
      </c>
      <c r="H99" s="40"/>
      <c r="I99" s="40"/>
      <c r="J99" s="40"/>
      <c r="K99" s="36"/>
      <c r="L99" s="40"/>
      <c r="M99" s="36"/>
      <c r="N99" s="43"/>
      <c r="O99" s="16"/>
      <c r="P99" s="16"/>
      <c r="Q99" s="18"/>
      <c r="R99" s="17"/>
    </row>
    <row r="100" spans="2:18" x14ac:dyDescent="0.2">
      <c r="B100" s="40">
        <v>15</v>
      </c>
      <c r="C100" s="36">
        <v>0.28899999999999998</v>
      </c>
      <c r="D100" s="36"/>
      <c r="E100" s="36">
        <f t="shared" si="27"/>
        <v>0.63300000000000001</v>
      </c>
      <c r="F100" s="40">
        <f t="shared" si="28"/>
        <v>2</v>
      </c>
      <c r="G100" s="36">
        <f t="shared" si="29"/>
        <v>1.266</v>
      </c>
      <c r="H100" s="40"/>
      <c r="I100" s="62">
        <v>0</v>
      </c>
      <c r="J100" s="61">
        <v>0.81699999999999995</v>
      </c>
      <c r="K100" s="36"/>
      <c r="L100" s="40"/>
      <c r="M100" s="36"/>
      <c r="N100" s="43"/>
      <c r="O100" s="16"/>
      <c r="P100" s="16"/>
      <c r="Q100" s="18"/>
      <c r="R100" s="17"/>
    </row>
    <row r="101" spans="2:18" x14ac:dyDescent="0.2">
      <c r="B101" s="40">
        <v>17</v>
      </c>
      <c r="C101" s="36">
        <v>-0.41499999999999998</v>
      </c>
      <c r="D101" s="36"/>
      <c r="E101" s="36">
        <f t="shared" si="27"/>
        <v>-6.3E-2</v>
      </c>
      <c r="F101" s="40">
        <f t="shared" si="28"/>
        <v>2</v>
      </c>
      <c r="G101" s="36">
        <f t="shared" si="29"/>
        <v>-0.126</v>
      </c>
      <c r="H101" s="40"/>
      <c r="I101" s="62">
        <v>2</v>
      </c>
      <c r="J101" s="61">
        <v>0.82799999999999996</v>
      </c>
      <c r="K101" s="36">
        <f t="shared" ref="K101" si="30">AVERAGE(J100,J101)</f>
        <v>0.82250000000000001</v>
      </c>
      <c r="L101" s="40">
        <f t="shared" ref="L101" si="31">I101-I100</f>
        <v>2</v>
      </c>
      <c r="M101" s="36">
        <f t="shared" ref="M101:M109" si="32">L101*K101</f>
        <v>1.645</v>
      </c>
      <c r="N101" s="43"/>
      <c r="O101" s="16"/>
      <c r="P101" s="16"/>
      <c r="Q101" s="18"/>
      <c r="R101" s="17"/>
    </row>
    <row r="102" spans="2:18" x14ac:dyDescent="0.2">
      <c r="B102" s="40">
        <v>19</v>
      </c>
      <c r="C102" s="36">
        <v>-0.52300000000000002</v>
      </c>
      <c r="D102" s="36"/>
      <c r="E102" s="36">
        <f t="shared" si="27"/>
        <v>-0.46899999999999997</v>
      </c>
      <c r="F102" s="40">
        <f t="shared" si="28"/>
        <v>2</v>
      </c>
      <c r="G102" s="36">
        <f t="shared" si="29"/>
        <v>-0.93799999999999994</v>
      </c>
      <c r="H102" s="40"/>
      <c r="I102" s="62">
        <v>5</v>
      </c>
      <c r="J102" s="61">
        <v>3.2629999999999999</v>
      </c>
      <c r="K102" s="36">
        <f>AVERAGE(J101,J102)</f>
        <v>2.0455000000000001</v>
      </c>
      <c r="L102" s="40">
        <f>I102-I101</f>
        <v>3</v>
      </c>
      <c r="M102" s="36">
        <f t="shared" si="32"/>
        <v>6.1364999999999998</v>
      </c>
      <c r="N102" s="46"/>
      <c r="O102" s="19"/>
      <c r="P102" s="19"/>
      <c r="Q102" s="18"/>
      <c r="R102" s="17"/>
    </row>
    <row r="103" spans="2:18" x14ac:dyDescent="0.2">
      <c r="B103" s="40">
        <v>21</v>
      </c>
      <c r="C103" s="36">
        <v>-0.41799999999999998</v>
      </c>
      <c r="D103" s="36"/>
      <c r="E103" s="36">
        <f t="shared" si="27"/>
        <v>-0.47050000000000003</v>
      </c>
      <c r="F103" s="40">
        <f t="shared" si="28"/>
        <v>2</v>
      </c>
      <c r="G103" s="36">
        <f t="shared" si="29"/>
        <v>-0.94100000000000006</v>
      </c>
      <c r="H103" s="40"/>
      <c r="I103" s="62">
        <v>10</v>
      </c>
      <c r="J103" s="61">
        <v>3.2549999999999999</v>
      </c>
      <c r="K103" s="36">
        <f t="shared" ref="K103:K109" si="33">AVERAGE(J102,J103)</f>
        <v>3.2589999999999999</v>
      </c>
      <c r="L103" s="40">
        <f t="shared" ref="L103:L109" si="34">I103-I102</f>
        <v>5</v>
      </c>
      <c r="M103" s="36">
        <f t="shared" si="32"/>
        <v>16.294999999999998</v>
      </c>
      <c r="N103" s="43"/>
      <c r="O103" s="16"/>
      <c r="P103" s="16"/>
      <c r="Q103" s="18"/>
      <c r="R103" s="17"/>
    </row>
    <row r="104" spans="2:18" x14ac:dyDescent="0.2">
      <c r="B104" s="40">
        <v>23</v>
      </c>
      <c r="C104" s="36">
        <v>7.8E-2</v>
      </c>
      <c r="D104" s="36" t="s">
        <v>19</v>
      </c>
      <c r="E104" s="36">
        <f t="shared" si="27"/>
        <v>-0.16999999999999998</v>
      </c>
      <c r="F104" s="40">
        <f t="shared" si="28"/>
        <v>2</v>
      </c>
      <c r="G104" s="36">
        <f t="shared" si="29"/>
        <v>-0.33999999999999997</v>
      </c>
      <c r="H104" s="47"/>
      <c r="I104" s="62">
        <v>11</v>
      </c>
      <c r="J104" s="61">
        <v>1.9370000000000001</v>
      </c>
      <c r="K104" s="36">
        <f t="shared" si="33"/>
        <v>2.5960000000000001</v>
      </c>
      <c r="L104" s="40">
        <f t="shared" si="34"/>
        <v>1</v>
      </c>
      <c r="M104" s="36">
        <f t="shared" si="32"/>
        <v>2.5960000000000001</v>
      </c>
      <c r="N104" s="46"/>
      <c r="O104" s="19"/>
      <c r="P104" s="19"/>
      <c r="Q104" s="18"/>
      <c r="R104" s="17"/>
    </row>
    <row r="105" spans="2:18" x14ac:dyDescent="0.2">
      <c r="B105" s="40">
        <v>25</v>
      </c>
      <c r="C105" s="36">
        <v>0.47899999999999998</v>
      </c>
      <c r="D105" s="36"/>
      <c r="E105" s="36">
        <f t="shared" si="27"/>
        <v>0.27849999999999997</v>
      </c>
      <c r="F105" s="40">
        <f t="shared" si="28"/>
        <v>2</v>
      </c>
      <c r="G105" s="36">
        <f t="shared" si="29"/>
        <v>0.55699999999999994</v>
      </c>
      <c r="H105" s="47"/>
      <c r="I105" s="62">
        <v>13</v>
      </c>
      <c r="J105" s="61">
        <v>0.97699999999999998</v>
      </c>
      <c r="K105" s="36">
        <f t="shared" si="33"/>
        <v>1.4570000000000001</v>
      </c>
      <c r="L105" s="40">
        <f t="shared" si="34"/>
        <v>2</v>
      </c>
      <c r="M105" s="36">
        <f t="shared" si="32"/>
        <v>2.9140000000000001</v>
      </c>
      <c r="N105" s="46"/>
      <c r="O105" s="19"/>
      <c r="P105" s="19"/>
      <c r="Q105" s="18"/>
      <c r="R105" s="17"/>
    </row>
    <row r="106" spans="2:18" x14ac:dyDescent="0.2">
      <c r="B106" s="40">
        <v>27</v>
      </c>
      <c r="C106" s="36">
        <v>0.877</v>
      </c>
      <c r="D106" s="36"/>
      <c r="E106" s="36">
        <f t="shared" si="27"/>
        <v>0.67799999999999994</v>
      </c>
      <c r="F106" s="40">
        <f t="shared" si="28"/>
        <v>2</v>
      </c>
      <c r="G106" s="36">
        <f t="shared" si="29"/>
        <v>1.3559999999999999</v>
      </c>
      <c r="H106" s="47"/>
      <c r="I106" s="69">
        <f>I105+(J105-J106)*1.5</f>
        <v>16.715499999999999</v>
      </c>
      <c r="J106" s="70">
        <v>-1.5</v>
      </c>
      <c r="K106" s="36">
        <f t="shared" si="33"/>
        <v>-0.26150000000000001</v>
      </c>
      <c r="L106" s="40">
        <f t="shared" si="34"/>
        <v>3.7154999999999987</v>
      </c>
      <c r="M106" s="36">
        <f t="shared" si="32"/>
        <v>-0.9716032499999997</v>
      </c>
      <c r="N106" s="43"/>
      <c r="O106" s="16"/>
      <c r="P106" s="16"/>
      <c r="R106" s="17"/>
    </row>
    <row r="107" spans="2:18" x14ac:dyDescent="0.2">
      <c r="B107" s="40">
        <v>28</v>
      </c>
      <c r="C107" s="36">
        <v>1.464</v>
      </c>
      <c r="D107" s="36"/>
      <c r="E107" s="36">
        <f t="shared" si="27"/>
        <v>1.1705000000000001</v>
      </c>
      <c r="F107" s="40">
        <f t="shared" si="28"/>
        <v>1</v>
      </c>
      <c r="G107" s="36">
        <f t="shared" si="29"/>
        <v>1.1705000000000001</v>
      </c>
      <c r="H107" s="47"/>
      <c r="I107" s="71">
        <f>I106+2.5</f>
        <v>19.215499999999999</v>
      </c>
      <c r="J107" s="72">
        <f>J106</f>
        <v>-1.5</v>
      </c>
      <c r="K107" s="36">
        <f t="shared" si="33"/>
        <v>-1.5</v>
      </c>
      <c r="L107" s="40">
        <f t="shared" si="34"/>
        <v>2.5</v>
      </c>
      <c r="M107" s="36">
        <f t="shared" si="32"/>
        <v>-3.75</v>
      </c>
      <c r="N107" s="43"/>
      <c r="O107" s="16"/>
      <c r="P107" s="16"/>
      <c r="R107" s="17"/>
    </row>
    <row r="108" spans="2:18" x14ac:dyDescent="0.2">
      <c r="B108" s="40">
        <v>33</v>
      </c>
      <c r="C108" s="36">
        <v>1.4770000000000001</v>
      </c>
      <c r="D108" s="36"/>
      <c r="E108" s="36">
        <f t="shared" si="27"/>
        <v>1.4704999999999999</v>
      </c>
      <c r="F108" s="40">
        <f t="shared" si="28"/>
        <v>5</v>
      </c>
      <c r="G108" s="36">
        <f t="shared" si="29"/>
        <v>7.3524999999999991</v>
      </c>
      <c r="H108" s="47"/>
      <c r="I108" s="69">
        <f>I107+2.5</f>
        <v>21.715499999999999</v>
      </c>
      <c r="J108" s="70">
        <f>J106</f>
        <v>-1.5</v>
      </c>
      <c r="K108" s="36">
        <f t="shared" si="33"/>
        <v>-1.5</v>
      </c>
      <c r="L108" s="40">
        <f t="shared" si="34"/>
        <v>2.5</v>
      </c>
      <c r="M108" s="36">
        <f t="shared" si="32"/>
        <v>-3.75</v>
      </c>
      <c r="N108" s="43"/>
      <c r="O108" s="16"/>
      <c r="P108" s="16"/>
      <c r="R108" s="17"/>
    </row>
    <row r="109" spans="2:18" x14ac:dyDescent="0.2">
      <c r="B109" s="41">
        <v>40</v>
      </c>
      <c r="C109" s="49">
        <v>1.4870000000000001</v>
      </c>
      <c r="D109" s="49" t="s">
        <v>27</v>
      </c>
      <c r="E109" s="36">
        <f t="shared" si="27"/>
        <v>1.4820000000000002</v>
      </c>
      <c r="F109" s="40">
        <f t="shared" si="28"/>
        <v>7</v>
      </c>
      <c r="G109" s="36">
        <f t="shared" si="29"/>
        <v>10.374000000000002</v>
      </c>
      <c r="I109" s="69">
        <f>I108+(J109-J108)*1.5</f>
        <v>24.683999999999997</v>
      </c>
      <c r="J109" s="73">
        <v>0.47899999999999998</v>
      </c>
      <c r="K109" s="36">
        <f t="shared" si="33"/>
        <v>-0.51049999999999995</v>
      </c>
      <c r="L109" s="40">
        <f t="shared" si="34"/>
        <v>2.9684999999999988</v>
      </c>
      <c r="M109" s="36">
        <f t="shared" si="32"/>
        <v>-1.5154192499999992</v>
      </c>
      <c r="N109" s="43"/>
      <c r="O109" s="16"/>
      <c r="P109" s="16"/>
      <c r="R109" s="17"/>
    </row>
    <row r="110" spans="2:18" x14ac:dyDescent="0.2">
      <c r="B110" s="41"/>
      <c r="C110" s="49"/>
      <c r="D110" s="49"/>
      <c r="E110" s="36"/>
      <c r="F110" s="40"/>
      <c r="G110" s="36"/>
      <c r="I110" s="62">
        <v>25</v>
      </c>
      <c r="J110" s="61">
        <v>0.47899999999999998</v>
      </c>
      <c r="K110" s="61">
        <f t="shared" ref="K110:K114" si="35">AVERAGE(J109,J110)</f>
        <v>0.47899999999999998</v>
      </c>
      <c r="L110" s="62">
        <f t="shared" ref="L110:L114" si="36">I110-I109</f>
        <v>0.3160000000000025</v>
      </c>
      <c r="M110" s="61">
        <f t="shared" ref="M110:M114" si="37">L110*K110</f>
        <v>0.15136400000000119</v>
      </c>
      <c r="O110" s="19"/>
      <c r="P110" s="19"/>
    </row>
    <row r="111" spans="2:18" x14ac:dyDescent="0.2">
      <c r="B111" s="41"/>
      <c r="C111" s="49"/>
      <c r="D111" s="49"/>
      <c r="E111" s="36"/>
      <c r="F111" s="40"/>
      <c r="G111" s="36"/>
      <c r="I111" s="62">
        <v>27</v>
      </c>
      <c r="J111" s="61">
        <v>0.877</v>
      </c>
      <c r="K111" s="61">
        <f t="shared" si="35"/>
        <v>0.67799999999999994</v>
      </c>
      <c r="L111" s="62">
        <f t="shared" si="36"/>
        <v>2</v>
      </c>
      <c r="M111" s="61">
        <f t="shared" si="37"/>
        <v>1.3559999999999999</v>
      </c>
      <c r="O111" s="11"/>
      <c r="P111" s="11"/>
    </row>
    <row r="112" spans="2:18" x14ac:dyDescent="0.2">
      <c r="B112" s="41"/>
      <c r="C112" s="49"/>
      <c r="D112" s="49"/>
      <c r="E112" s="36"/>
      <c r="F112" s="40"/>
      <c r="G112" s="36"/>
      <c r="I112" s="62">
        <v>28</v>
      </c>
      <c r="J112" s="61">
        <v>1.464</v>
      </c>
      <c r="K112" s="61">
        <f t="shared" si="35"/>
        <v>1.1705000000000001</v>
      </c>
      <c r="L112" s="62">
        <f t="shared" si="36"/>
        <v>1</v>
      </c>
      <c r="M112" s="61">
        <f t="shared" si="37"/>
        <v>1.1705000000000001</v>
      </c>
      <c r="O112" s="11"/>
      <c r="P112" s="11"/>
    </row>
    <row r="113" spans="2:18" x14ac:dyDescent="0.2">
      <c r="B113" s="41"/>
      <c r="C113" s="49"/>
      <c r="D113" s="49"/>
      <c r="E113" s="61"/>
      <c r="F113" s="62"/>
      <c r="G113" s="61"/>
      <c r="I113" s="62">
        <v>33</v>
      </c>
      <c r="J113" s="61">
        <v>1.4770000000000001</v>
      </c>
      <c r="K113" s="61">
        <f t="shared" si="35"/>
        <v>1.4704999999999999</v>
      </c>
      <c r="L113" s="62">
        <f t="shared" si="36"/>
        <v>5</v>
      </c>
      <c r="M113" s="61">
        <f t="shared" si="37"/>
        <v>7.3524999999999991</v>
      </c>
      <c r="O113" s="11"/>
      <c r="P113" s="11"/>
    </row>
    <row r="114" spans="2:18" x14ac:dyDescent="0.2">
      <c r="B114" s="41"/>
      <c r="C114" s="49"/>
      <c r="D114" s="49"/>
      <c r="E114" s="61"/>
      <c r="F114" s="62"/>
      <c r="G114" s="61"/>
      <c r="I114" s="41">
        <v>40</v>
      </c>
      <c r="J114" s="49">
        <v>1.4870000000000001</v>
      </c>
      <c r="K114" s="61">
        <f t="shared" si="35"/>
        <v>1.4820000000000002</v>
      </c>
      <c r="L114" s="62">
        <f t="shared" si="36"/>
        <v>7</v>
      </c>
      <c r="M114" s="61">
        <f t="shared" si="37"/>
        <v>10.374000000000002</v>
      </c>
      <c r="O114" s="11"/>
      <c r="P114" s="11"/>
    </row>
    <row r="115" spans="2:18" x14ac:dyDescent="0.2">
      <c r="B115" s="41"/>
      <c r="C115" s="49"/>
      <c r="D115" s="49"/>
      <c r="E115" s="61"/>
      <c r="F115" s="62"/>
      <c r="G115" s="61"/>
      <c r="I115" s="62"/>
      <c r="J115" s="61"/>
      <c r="K115" s="61"/>
      <c r="L115" s="62"/>
      <c r="M115" s="61"/>
      <c r="O115" s="11"/>
      <c r="P115" s="11"/>
    </row>
    <row r="116" spans="2:18" x14ac:dyDescent="0.2">
      <c r="B116" s="41"/>
      <c r="C116" s="49"/>
      <c r="D116" s="49"/>
      <c r="E116" s="61"/>
      <c r="F116" s="62"/>
      <c r="G116" s="61"/>
      <c r="I116" s="62"/>
      <c r="J116" s="61"/>
      <c r="K116" s="61"/>
      <c r="L116" s="62"/>
      <c r="M116" s="61"/>
      <c r="O116" s="11"/>
      <c r="P116" s="11"/>
    </row>
    <row r="117" spans="2:18" x14ac:dyDescent="0.2">
      <c r="B117" s="41"/>
      <c r="C117" s="49"/>
      <c r="D117" s="49"/>
      <c r="E117" s="61"/>
      <c r="F117" s="62"/>
      <c r="G117" s="61"/>
      <c r="I117" s="62"/>
      <c r="J117" s="61"/>
      <c r="K117" s="61"/>
      <c r="L117" s="62"/>
      <c r="M117" s="61"/>
      <c r="O117" s="11"/>
      <c r="P117" s="11"/>
    </row>
    <row r="118" spans="2:18" x14ac:dyDescent="0.2">
      <c r="B118" s="41"/>
      <c r="C118" s="49"/>
      <c r="D118" s="49"/>
      <c r="E118" s="61"/>
      <c r="F118" s="62"/>
      <c r="G118" s="61"/>
      <c r="I118" s="62"/>
      <c r="J118" s="61"/>
      <c r="K118" s="61"/>
      <c r="L118" s="62"/>
      <c r="M118" s="61"/>
      <c r="O118" s="11"/>
      <c r="P118" s="11"/>
    </row>
    <row r="119" spans="2:18" x14ac:dyDescent="0.2">
      <c r="B119" s="41"/>
      <c r="C119" s="49"/>
      <c r="D119" s="49"/>
      <c r="E119" s="36"/>
      <c r="F119" s="40"/>
      <c r="G119" s="36"/>
      <c r="H119" s="36"/>
      <c r="I119" s="62"/>
      <c r="J119" s="61"/>
      <c r="K119" s="36"/>
      <c r="L119" s="40"/>
      <c r="M119" s="36"/>
      <c r="N119" s="50"/>
      <c r="O119" s="11"/>
      <c r="P119" s="11"/>
    </row>
    <row r="120" spans="2:18" x14ac:dyDescent="0.2">
      <c r="B120" s="41"/>
      <c r="C120" s="49"/>
      <c r="D120" s="49"/>
      <c r="E120" s="36"/>
      <c r="F120" s="40"/>
      <c r="G120" s="36"/>
      <c r="H120" s="36"/>
      <c r="I120" s="41"/>
      <c r="J120" s="49"/>
      <c r="K120" s="36"/>
      <c r="L120" s="40">
        <f>SUM(L96:L119)</f>
        <v>40</v>
      </c>
      <c r="M120" s="36">
        <f>SUM(M96:M119)</f>
        <v>40.003841499999993</v>
      </c>
      <c r="N120" s="50"/>
      <c r="O120" s="11"/>
      <c r="P120" s="11"/>
    </row>
    <row r="121" spans="2:18" x14ac:dyDescent="0.2">
      <c r="B121" s="41"/>
      <c r="C121" s="49"/>
      <c r="D121" s="49"/>
      <c r="E121" s="36"/>
      <c r="F121" s="40"/>
      <c r="G121" s="36"/>
      <c r="H121" s="36"/>
      <c r="I121" s="41"/>
      <c r="J121" s="41"/>
      <c r="K121" s="36"/>
      <c r="L121" s="40"/>
      <c r="M121" s="36"/>
      <c r="N121" s="50"/>
      <c r="O121" s="11"/>
      <c r="P121" s="11"/>
    </row>
    <row r="122" spans="2:18" ht="15" x14ac:dyDescent="0.2">
      <c r="B122" s="51"/>
      <c r="C122" s="52"/>
      <c r="D122" s="52"/>
      <c r="E122" s="51"/>
      <c r="F122" s="55">
        <f>SUM(F95:F121)</f>
        <v>40</v>
      </c>
      <c r="G122" s="56">
        <f>SUM(G95:G121)</f>
        <v>49.317500000000003</v>
      </c>
      <c r="H122" s="36"/>
      <c r="I122" s="36"/>
      <c r="J122" s="51"/>
      <c r="K122" s="51"/>
      <c r="L122" s="57"/>
      <c r="M122" s="52"/>
      <c r="N122" s="50"/>
      <c r="O122" s="11"/>
      <c r="P122" s="11"/>
    </row>
    <row r="123" spans="2:18" ht="15" x14ac:dyDescent="0.2">
      <c r="B123" s="51"/>
      <c r="C123" s="52"/>
      <c r="D123" s="52"/>
      <c r="E123" s="51"/>
      <c r="F123" s="40"/>
      <c r="G123" s="36"/>
      <c r="H123" s="148" t="s">
        <v>10</v>
      </c>
      <c r="I123" s="148"/>
      <c r="J123" s="36">
        <f>G122</f>
        <v>49.317500000000003</v>
      </c>
      <c r="K123" s="36" t="s">
        <v>11</v>
      </c>
      <c r="L123" s="40">
        <f>M120</f>
        <v>40.003841499999993</v>
      </c>
      <c r="M123" s="36">
        <f>J123-L123</f>
        <v>9.3136585000000096</v>
      </c>
      <c r="N123" s="46"/>
      <c r="O123" s="11"/>
      <c r="P123" s="11"/>
    </row>
    <row r="124" spans="2:18" x14ac:dyDescent="0.2">
      <c r="B124" s="40"/>
      <c r="C124" s="36"/>
      <c r="D124" s="36"/>
      <c r="E124" s="36"/>
      <c r="F124" s="40"/>
      <c r="G124" s="36"/>
      <c r="H124" s="40"/>
      <c r="I124" s="40"/>
      <c r="J124" s="40"/>
      <c r="K124" s="36"/>
      <c r="L124" s="40"/>
      <c r="M124" s="36"/>
      <c r="N124" s="46"/>
      <c r="O124" s="19"/>
      <c r="P124" s="19"/>
      <c r="Q124" s="18"/>
      <c r="R124" s="17"/>
    </row>
    <row r="125" spans="2:18" ht="15" x14ac:dyDescent="0.2">
      <c r="B125" s="47" t="s">
        <v>7</v>
      </c>
      <c r="C125" s="47"/>
      <c r="D125" s="136">
        <v>0.4</v>
      </c>
      <c r="E125" s="136"/>
      <c r="J125" s="51"/>
      <c r="K125" s="51"/>
      <c r="L125" s="51"/>
      <c r="M125" s="51"/>
      <c r="N125" s="50"/>
      <c r="O125" s="11"/>
      <c r="P125" s="11"/>
    </row>
    <row r="126" spans="2:18" x14ac:dyDescent="0.2">
      <c r="B126" s="137" t="s">
        <v>8</v>
      </c>
      <c r="C126" s="137"/>
      <c r="D126" s="137"/>
      <c r="E126" s="137"/>
      <c r="F126" s="137"/>
      <c r="G126" s="137"/>
      <c r="H126" s="38" t="s">
        <v>5</v>
      </c>
      <c r="I126" s="137" t="s">
        <v>9</v>
      </c>
      <c r="J126" s="137"/>
      <c r="K126" s="137"/>
      <c r="L126" s="137"/>
      <c r="M126" s="137"/>
      <c r="N126" s="39"/>
      <c r="O126" s="12"/>
      <c r="P126" s="16">
        <f>I138-I136</f>
        <v>11</v>
      </c>
    </row>
    <row r="127" spans="2:18" x14ac:dyDescent="0.2">
      <c r="B127" s="40">
        <v>0</v>
      </c>
      <c r="C127" s="36">
        <v>1.587</v>
      </c>
      <c r="D127" s="36" t="s">
        <v>28</v>
      </c>
      <c r="E127" s="40"/>
      <c r="F127" s="40"/>
      <c r="G127" s="40"/>
      <c r="H127" s="40"/>
      <c r="I127" s="62">
        <v>0</v>
      </c>
      <c r="J127" s="61">
        <v>1.587</v>
      </c>
      <c r="K127" s="36"/>
      <c r="L127" s="40"/>
      <c r="M127" s="36"/>
      <c r="N127" s="43"/>
      <c r="O127" s="16"/>
      <c r="P127" s="16"/>
      <c r="R127" s="17"/>
    </row>
    <row r="128" spans="2:18" x14ac:dyDescent="0.2">
      <c r="B128" s="40">
        <v>5</v>
      </c>
      <c r="C128" s="36">
        <v>1.5780000000000001</v>
      </c>
      <c r="D128" s="36"/>
      <c r="E128" s="36">
        <f>(C127+C128)/2</f>
        <v>1.5825</v>
      </c>
      <c r="F128" s="40">
        <f>B128-B127</f>
        <v>5</v>
      </c>
      <c r="G128" s="36">
        <f>E128*F128</f>
        <v>7.9124999999999996</v>
      </c>
      <c r="H128" s="40"/>
      <c r="I128" s="62">
        <v>5</v>
      </c>
      <c r="J128" s="61">
        <v>1.5780000000000001</v>
      </c>
      <c r="K128" s="36">
        <f t="shared" ref="K128:K130" si="38">AVERAGE(J127,J128)</f>
        <v>1.5825</v>
      </c>
      <c r="L128" s="40">
        <f t="shared" ref="L128:L130" si="39">I128-I127</f>
        <v>5</v>
      </c>
      <c r="M128" s="36">
        <f t="shared" ref="M128:M130" si="40">L128*K128</f>
        <v>7.9124999999999996</v>
      </c>
      <c r="N128" s="43"/>
      <c r="O128" s="16"/>
      <c r="P128" s="16"/>
      <c r="Q128" s="18"/>
      <c r="R128" s="17"/>
    </row>
    <row r="129" spans="2:18" x14ac:dyDescent="0.2">
      <c r="B129" s="40">
        <v>10</v>
      </c>
      <c r="C129" s="36">
        <v>1.5649999999999999</v>
      </c>
      <c r="D129" s="36" t="s">
        <v>18</v>
      </c>
      <c r="E129" s="36">
        <f t="shared" ref="E129:E139" si="41">(C128+C129)/2</f>
        <v>1.5714999999999999</v>
      </c>
      <c r="F129" s="40">
        <f t="shared" ref="F129:F139" si="42">B129-B128</f>
        <v>5</v>
      </c>
      <c r="G129" s="36">
        <f t="shared" ref="G129:G139" si="43">E129*F129</f>
        <v>7.8574999999999999</v>
      </c>
      <c r="H129" s="40"/>
      <c r="I129" s="62">
        <v>10</v>
      </c>
      <c r="J129" s="61">
        <v>1.5649999999999999</v>
      </c>
      <c r="K129" s="36">
        <f t="shared" si="38"/>
        <v>1.5714999999999999</v>
      </c>
      <c r="L129" s="40">
        <f t="shared" si="39"/>
        <v>5</v>
      </c>
      <c r="M129" s="36">
        <f t="shared" si="40"/>
        <v>7.8574999999999999</v>
      </c>
      <c r="N129" s="43"/>
      <c r="O129" s="16"/>
      <c r="P129" s="16"/>
      <c r="Q129" s="18"/>
      <c r="R129" s="17"/>
    </row>
    <row r="130" spans="2:18" x14ac:dyDescent="0.2">
      <c r="B130" s="40">
        <v>11</v>
      </c>
      <c r="C130" s="36">
        <v>0.61399999999999999</v>
      </c>
      <c r="D130" s="36"/>
      <c r="E130" s="36">
        <f t="shared" si="41"/>
        <v>1.0894999999999999</v>
      </c>
      <c r="F130" s="40">
        <f t="shared" si="42"/>
        <v>1</v>
      </c>
      <c r="G130" s="36">
        <f t="shared" si="43"/>
        <v>1.0894999999999999</v>
      </c>
      <c r="H130" s="40"/>
      <c r="I130" s="62">
        <v>11</v>
      </c>
      <c r="J130" s="61">
        <v>0.61399999999999999</v>
      </c>
      <c r="K130" s="36">
        <f t="shared" si="38"/>
        <v>1.0894999999999999</v>
      </c>
      <c r="L130" s="40">
        <f t="shared" si="39"/>
        <v>1</v>
      </c>
      <c r="M130" s="36">
        <f t="shared" si="40"/>
        <v>1.0894999999999999</v>
      </c>
      <c r="N130" s="43"/>
      <c r="O130" s="16"/>
      <c r="P130" s="16"/>
      <c r="Q130" s="18"/>
      <c r="R130" s="17"/>
    </row>
    <row r="131" spans="2:18" x14ac:dyDescent="0.2">
      <c r="B131" s="40">
        <v>13</v>
      </c>
      <c r="C131" s="36">
        <v>3.9E-2</v>
      </c>
      <c r="D131" s="36"/>
      <c r="E131" s="36">
        <f t="shared" si="41"/>
        <v>0.32650000000000001</v>
      </c>
      <c r="F131" s="40">
        <f t="shared" si="42"/>
        <v>2</v>
      </c>
      <c r="G131" s="36">
        <f t="shared" si="43"/>
        <v>0.65300000000000002</v>
      </c>
      <c r="H131" s="40"/>
      <c r="I131" s="69">
        <f>I130+(J130-J131)*1.5</f>
        <v>14.170999999999999</v>
      </c>
      <c r="J131" s="70">
        <v>-1.5</v>
      </c>
      <c r="K131" s="36">
        <f t="shared" ref="K131:K134" si="44">AVERAGE(J130,J131)</f>
        <v>-0.443</v>
      </c>
      <c r="L131" s="40">
        <f t="shared" ref="L131:L134" si="45">I131-I130</f>
        <v>3.1709999999999994</v>
      </c>
      <c r="M131" s="36">
        <f t="shared" ref="M131:M138" si="46">L131*K131</f>
        <v>-1.4047529999999997</v>
      </c>
      <c r="N131" s="43"/>
      <c r="O131" s="16"/>
      <c r="P131" s="16"/>
      <c r="Q131" s="18"/>
      <c r="R131" s="17"/>
    </row>
    <row r="132" spans="2:18" x14ac:dyDescent="0.2">
      <c r="B132" s="40">
        <v>15</v>
      </c>
      <c r="C132" s="36">
        <v>-0.36899999999999999</v>
      </c>
      <c r="D132" s="36"/>
      <c r="E132" s="36">
        <f t="shared" si="41"/>
        <v>-0.16500000000000001</v>
      </c>
      <c r="F132" s="40">
        <f t="shared" si="42"/>
        <v>2</v>
      </c>
      <c r="G132" s="36">
        <f t="shared" si="43"/>
        <v>-0.33</v>
      </c>
      <c r="H132" s="40"/>
      <c r="I132" s="71">
        <f>I131+2.5</f>
        <v>16.670999999999999</v>
      </c>
      <c r="J132" s="72">
        <f>J131</f>
        <v>-1.5</v>
      </c>
      <c r="K132" s="36">
        <f t="shared" si="44"/>
        <v>-1.5</v>
      </c>
      <c r="L132" s="40">
        <f t="shared" si="45"/>
        <v>2.5</v>
      </c>
      <c r="M132" s="36">
        <f t="shared" si="46"/>
        <v>-3.75</v>
      </c>
      <c r="N132" s="43"/>
      <c r="O132" s="16"/>
      <c r="P132" s="16"/>
      <c r="Q132" s="18"/>
      <c r="R132" s="17"/>
    </row>
    <row r="133" spans="2:18" x14ac:dyDescent="0.2">
      <c r="B133" s="40">
        <v>17</v>
      </c>
      <c r="C133" s="36">
        <v>-0.47299999999999998</v>
      </c>
      <c r="D133" s="36"/>
      <c r="E133" s="36">
        <f t="shared" si="41"/>
        <v>-0.42099999999999999</v>
      </c>
      <c r="F133" s="40">
        <f t="shared" si="42"/>
        <v>2</v>
      </c>
      <c r="G133" s="36">
        <f t="shared" si="43"/>
        <v>-0.84199999999999997</v>
      </c>
      <c r="H133" s="40"/>
      <c r="I133" s="69">
        <f>I132+2.5</f>
        <v>19.170999999999999</v>
      </c>
      <c r="J133" s="70">
        <f>J131</f>
        <v>-1.5</v>
      </c>
      <c r="K133" s="36">
        <f t="shared" si="44"/>
        <v>-1.5</v>
      </c>
      <c r="L133" s="40">
        <f t="shared" si="45"/>
        <v>2.5</v>
      </c>
      <c r="M133" s="36">
        <f t="shared" si="46"/>
        <v>-3.75</v>
      </c>
      <c r="N133" s="43"/>
      <c r="O133" s="16"/>
      <c r="P133" s="16"/>
      <c r="Q133" s="18"/>
      <c r="R133" s="17"/>
    </row>
    <row r="134" spans="2:18" x14ac:dyDescent="0.2">
      <c r="B134" s="40">
        <v>19</v>
      </c>
      <c r="C134" s="36">
        <v>-0.36799999999999999</v>
      </c>
      <c r="D134" s="36"/>
      <c r="E134" s="36">
        <f t="shared" si="41"/>
        <v>-0.42049999999999998</v>
      </c>
      <c r="F134" s="40">
        <f t="shared" si="42"/>
        <v>2</v>
      </c>
      <c r="G134" s="36">
        <f t="shared" si="43"/>
        <v>-0.84099999999999997</v>
      </c>
      <c r="H134" s="40"/>
      <c r="I134" s="69">
        <f>I133+(J134-J133)*1.5</f>
        <v>21.721</v>
      </c>
      <c r="J134" s="73">
        <v>0.2</v>
      </c>
      <c r="K134" s="36">
        <f t="shared" si="44"/>
        <v>-0.65</v>
      </c>
      <c r="L134" s="40">
        <f t="shared" si="45"/>
        <v>2.5500000000000007</v>
      </c>
      <c r="M134" s="36">
        <f t="shared" si="46"/>
        <v>-1.6575000000000004</v>
      </c>
      <c r="N134" s="43"/>
      <c r="O134" s="16"/>
      <c r="P134" s="16"/>
      <c r="Q134" s="18"/>
      <c r="R134" s="17"/>
    </row>
    <row r="135" spans="2:18" x14ac:dyDescent="0.2">
      <c r="B135" s="40">
        <v>21</v>
      </c>
      <c r="C135" s="36">
        <v>3.7999999999999999E-2</v>
      </c>
      <c r="D135" s="36"/>
      <c r="E135" s="36">
        <f t="shared" si="41"/>
        <v>-0.16500000000000001</v>
      </c>
      <c r="F135" s="40">
        <f t="shared" si="42"/>
        <v>2</v>
      </c>
      <c r="G135" s="36">
        <f t="shared" si="43"/>
        <v>-0.33</v>
      </c>
      <c r="H135" s="40"/>
      <c r="I135" s="62">
        <v>23</v>
      </c>
      <c r="J135" s="61">
        <v>0.38200000000000001</v>
      </c>
      <c r="K135" s="36">
        <f>AVERAGE(J134,J135)</f>
        <v>0.29100000000000004</v>
      </c>
      <c r="L135" s="40">
        <f>I135-I134</f>
        <v>1.2789999999999999</v>
      </c>
      <c r="M135" s="36">
        <f t="shared" si="46"/>
        <v>0.37218900000000005</v>
      </c>
      <c r="N135" s="46"/>
      <c r="O135" s="19"/>
      <c r="P135" s="19"/>
      <c r="Q135" s="18"/>
      <c r="R135" s="17"/>
    </row>
    <row r="136" spans="2:18" x14ac:dyDescent="0.2">
      <c r="B136" s="40">
        <v>23</v>
      </c>
      <c r="C136" s="36">
        <v>0.38200000000000001</v>
      </c>
      <c r="D136" s="36"/>
      <c r="E136" s="36">
        <f t="shared" si="41"/>
        <v>0.21</v>
      </c>
      <c r="F136" s="40">
        <f t="shared" si="42"/>
        <v>2</v>
      </c>
      <c r="G136" s="36">
        <f t="shared" si="43"/>
        <v>0.42</v>
      </c>
      <c r="H136" s="40"/>
      <c r="I136" s="62">
        <v>24</v>
      </c>
      <c r="J136" s="61">
        <v>0.90800000000000003</v>
      </c>
      <c r="K136" s="36">
        <f t="shared" ref="K136:K138" si="47">AVERAGE(J135,J136)</f>
        <v>0.64500000000000002</v>
      </c>
      <c r="L136" s="40">
        <f t="shared" ref="L136:L138" si="48">I136-I135</f>
        <v>1</v>
      </c>
      <c r="M136" s="36">
        <f t="shared" si="46"/>
        <v>0.64500000000000002</v>
      </c>
      <c r="N136" s="43"/>
      <c r="O136" s="16"/>
      <c r="P136" s="16"/>
      <c r="Q136" s="18"/>
      <c r="R136" s="17"/>
    </row>
    <row r="137" spans="2:18" x14ac:dyDescent="0.2">
      <c r="B137" s="40">
        <v>24</v>
      </c>
      <c r="C137" s="36">
        <v>0.90800000000000003</v>
      </c>
      <c r="D137" s="36" t="s">
        <v>19</v>
      </c>
      <c r="E137" s="36">
        <f t="shared" si="41"/>
        <v>0.64500000000000002</v>
      </c>
      <c r="F137" s="40">
        <f t="shared" si="42"/>
        <v>1</v>
      </c>
      <c r="G137" s="36">
        <f t="shared" si="43"/>
        <v>0.64500000000000002</v>
      </c>
      <c r="H137" s="47"/>
      <c r="I137" s="62">
        <v>30</v>
      </c>
      <c r="J137" s="61">
        <v>0.90359999999999996</v>
      </c>
      <c r="K137" s="36">
        <f t="shared" si="47"/>
        <v>0.90579999999999994</v>
      </c>
      <c r="L137" s="40">
        <f t="shared" si="48"/>
        <v>6</v>
      </c>
      <c r="M137" s="36">
        <f t="shared" si="46"/>
        <v>5.4347999999999992</v>
      </c>
      <c r="N137" s="46"/>
      <c r="O137" s="19"/>
      <c r="P137" s="19"/>
      <c r="Q137" s="18"/>
      <c r="R137" s="17"/>
    </row>
    <row r="138" spans="2:18" x14ac:dyDescent="0.2">
      <c r="B138" s="40">
        <v>30</v>
      </c>
      <c r="C138" s="36">
        <v>0.90359999999999996</v>
      </c>
      <c r="D138" s="36"/>
      <c r="E138" s="36">
        <f t="shared" si="41"/>
        <v>0.90579999999999994</v>
      </c>
      <c r="F138" s="40">
        <f t="shared" si="42"/>
        <v>6</v>
      </c>
      <c r="G138" s="36">
        <f t="shared" si="43"/>
        <v>5.4347999999999992</v>
      </c>
      <c r="H138" s="47"/>
      <c r="I138" s="62">
        <v>35</v>
      </c>
      <c r="J138" s="61">
        <v>0.89700000000000002</v>
      </c>
      <c r="K138" s="36">
        <f t="shared" si="47"/>
        <v>0.90029999999999999</v>
      </c>
      <c r="L138" s="40">
        <f t="shared" si="48"/>
        <v>5</v>
      </c>
      <c r="M138" s="36">
        <f t="shared" si="46"/>
        <v>4.5015000000000001</v>
      </c>
      <c r="N138" s="46"/>
      <c r="O138" s="19"/>
      <c r="P138" s="19"/>
      <c r="Q138" s="18"/>
      <c r="R138" s="17"/>
    </row>
    <row r="139" spans="2:18" x14ac:dyDescent="0.2">
      <c r="B139" s="40">
        <v>35</v>
      </c>
      <c r="C139" s="36">
        <v>0.89700000000000002</v>
      </c>
      <c r="D139" s="36" t="s">
        <v>28</v>
      </c>
      <c r="E139" s="36">
        <f t="shared" si="41"/>
        <v>0.90029999999999999</v>
      </c>
      <c r="F139" s="40">
        <f t="shared" si="42"/>
        <v>5</v>
      </c>
      <c r="G139" s="36">
        <f t="shared" si="43"/>
        <v>4.5015000000000001</v>
      </c>
      <c r="H139" s="47"/>
      <c r="I139" s="40"/>
      <c r="J139" s="40"/>
      <c r="K139" s="36"/>
      <c r="L139" s="40"/>
      <c r="M139" s="36"/>
      <c r="N139" s="43"/>
      <c r="O139" s="16"/>
      <c r="P139" s="16"/>
      <c r="R139" s="17"/>
    </row>
    <row r="140" spans="2:18" x14ac:dyDescent="0.2">
      <c r="B140" s="40"/>
      <c r="C140" s="36"/>
      <c r="D140" s="36"/>
      <c r="E140" s="36"/>
      <c r="F140" s="40"/>
      <c r="G140" s="36"/>
      <c r="H140" s="47"/>
      <c r="I140" s="40"/>
      <c r="J140" s="48"/>
      <c r="K140" s="36"/>
      <c r="L140" s="40"/>
      <c r="M140" s="36"/>
      <c r="N140" s="43"/>
      <c r="O140" s="16"/>
      <c r="P140" s="16"/>
      <c r="R140" s="17"/>
    </row>
    <row r="141" spans="2:18" x14ac:dyDescent="0.2">
      <c r="B141" s="40"/>
      <c r="C141" s="36"/>
      <c r="D141" s="36"/>
      <c r="E141" s="36"/>
      <c r="F141" s="40"/>
      <c r="G141" s="36"/>
      <c r="H141" s="47"/>
      <c r="I141" s="41"/>
      <c r="J141" s="41"/>
      <c r="K141" s="36"/>
      <c r="L141" s="40"/>
      <c r="M141" s="36"/>
      <c r="N141" s="43"/>
      <c r="O141" s="16"/>
      <c r="P141" s="16"/>
      <c r="R141" s="17"/>
    </row>
    <row r="142" spans="2:18" x14ac:dyDescent="0.2">
      <c r="B142" s="41"/>
      <c r="C142" s="49"/>
      <c r="D142" s="49"/>
      <c r="E142" s="36"/>
      <c r="F142" s="40"/>
      <c r="G142" s="36"/>
      <c r="I142" s="41"/>
      <c r="J142" s="41"/>
      <c r="K142" s="36"/>
      <c r="L142" s="40"/>
      <c r="M142" s="36"/>
      <c r="N142" s="43"/>
      <c r="O142" s="16"/>
      <c r="P142" s="16"/>
      <c r="R142" s="17"/>
    </row>
    <row r="143" spans="2:18" x14ac:dyDescent="0.2">
      <c r="B143" s="41"/>
      <c r="C143" s="49"/>
      <c r="D143" s="49"/>
      <c r="E143" s="36"/>
      <c r="F143" s="40"/>
      <c r="G143" s="36"/>
      <c r="I143" s="41"/>
      <c r="J143" s="41"/>
      <c r="K143" s="36"/>
      <c r="L143" s="40"/>
      <c r="M143" s="36"/>
      <c r="O143" s="19"/>
      <c r="P143" s="19"/>
    </row>
    <row r="144" spans="2:18" x14ac:dyDescent="0.2">
      <c r="B144" s="41"/>
      <c r="C144" s="49"/>
      <c r="D144" s="49"/>
      <c r="E144" s="36"/>
      <c r="F144" s="40"/>
      <c r="G144" s="36"/>
      <c r="I144" s="41"/>
      <c r="J144" s="41"/>
      <c r="K144" s="36"/>
      <c r="L144" s="40"/>
      <c r="M144" s="36"/>
      <c r="O144" s="11"/>
      <c r="P144" s="11"/>
    </row>
    <row r="145" spans="2:18" x14ac:dyDescent="0.2">
      <c r="B145" s="41"/>
      <c r="C145" s="49"/>
      <c r="D145" s="49"/>
      <c r="E145" s="36"/>
      <c r="F145" s="40"/>
      <c r="G145" s="36"/>
      <c r="I145" s="41"/>
      <c r="J145" s="41"/>
      <c r="K145" s="36"/>
      <c r="L145" s="40"/>
      <c r="M145" s="36"/>
      <c r="O145" s="11"/>
      <c r="P145" s="11"/>
    </row>
    <row r="146" spans="2:18" x14ac:dyDescent="0.2">
      <c r="B146" s="41"/>
      <c r="C146" s="49"/>
      <c r="D146" s="49"/>
      <c r="E146" s="36"/>
      <c r="F146" s="40"/>
      <c r="G146" s="36"/>
      <c r="H146" s="36"/>
      <c r="I146" s="41"/>
      <c r="J146" s="41"/>
      <c r="K146" s="36"/>
      <c r="L146" s="40"/>
      <c r="M146" s="36"/>
      <c r="N146" s="50"/>
      <c r="O146" s="11"/>
      <c r="P146" s="11"/>
    </row>
    <row r="147" spans="2:18" x14ac:dyDescent="0.2">
      <c r="B147" s="41"/>
      <c r="C147" s="49"/>
      <c r="D147" s="49"/>
      <c r="E147" s="36"/>
      <c r="F147" s="40"/>
      <c r="G147" s="36"/>
      <c r="H147" s="36"/>
      <c r="I147" s="41"/>
      <c r="J147" s="41"/>
      <c r="K147" s="36"/>
      <c r="L147" s="40">
        <f>SUM(L128:L146)</f>
        <v>35</v>
      </c>
      <c r="M147" s="36">
        <f>SUM(M128:M146)</f>
        <v>17.250736</v>
      </c>
      <c r="N147" s="50"/>
      <c r="O147" s="11"/>
      <c r="P147" s="11"/>
    </row>
    <row r="148" spans="2:18" x14ac:dyDescent="0.2">
      <c r="B148" s="41"/>
      <c r="C148" s="49"/>
      <c r="D148" s="49"/>
      <c r="E148" s="36"/>
      <c r="F148" s="40"/>
      <c r="G148" s="36"/>
      <c r="H148" s="36"/>
      <c r="I148" s="41"/>
      <c r="J148" s="41"/>
      <c r="K148" s="36"/>
      <c r="L148" s="40"/>
      <c r="M148" s="36"/>
      <c r="N148" s="50"/>
      <c r="O148" s="11"/>
      <c r="P148" s="11"/>
    </row>
    <row r="149" spans="2:18" ht="15" x14ac:dyDescent="0.2">
      <c r="B149" s="51"/>
      <c r="C149" s="52"/>
      <c r="D149" s="52"/>
      <c r="E149" s="51"/>
      <c r="F149" s="55">
        <f>SUM(F128:F148)</f>
        <v>35</v>
      </c>
      <c r="G149" s="56">
        <f>SUM(G128:G148)</f>
        <v>26.170800000000003</v>
      </c>
      <c r="H149" s="36"/>
      <c r="I149" s="36"/>
      <c r="J149" s="51"/>
      <c r="K149" s="51"/>
      <c r="L149" s="57"/>
      <c r="M149" s="52"/>
      <c r="N149" s="50"/>
      <c r="O149" s="11"/>
      <c r="P149" s="11"/>
    </row>
    <row r="150" spans="2:18" ht="15" x14ac:dyDescent="0.2">
      <c r="B150" s="51"/>
      <c r="C150" s="52"/>
      <c r="D150" s="52"/>
      <c r="E150" s="51"/>
      <c r="F150" s="40"/>
      <c r="G150" s="36"/>
      <c r="H150" s="148" t="s">
        <v>10</v>
      </c>
      <c r="I150" s="148"/>
      <c r="J150" s="36">
        <f>G149</f>
        <v>26.170800000000003</v>
      </c>
      <c r="K150" s="36" t="s">
        <v>11</v>
      </c>
      <c r="L150" s="40">
        <f>M147</f>
        <v>17.250736</v>
      </c>
      <c r="M150" s="36">
        <f>J150-L150</f>
        <v>8.9200640000000035</v>
      </c>
      <c r="N150" s="46"/>
      <c r="O150" s="11"/>
      <c r="P150" s="11"/>
    </row>
    <row r="151" spans="2:18" ht="15" x14ac:dyDescent="0.2">
      <c r="B151" s="47" t="s">
        <v>7</v>
      </c>
      <c r="C151" s="47"/>
      <c r="D151" s="136">
        <v>0.5</v>
      </c>
      <c r="E151" s="136"/>
      <c r="J151" s="51"/>
      <c r="K151" s="51"/>
      <c r="L151" s="51"/>
      <c r="M151" s="51"/>
      <c r="N151" s="50"/>
      <c r="O151" s="11"/>
      <c r="P151" s="11"/>
    </row>
    <row r="152" spans="2:18" x14ac:dyDescent="0.2">
      <c r="B152" s="137" t="s">
        <v>8</v>
      </c>
      <c r="C152" s="137"/>
      <c r="D152" s="137"/>
      <c r="E152" s="137"/>
      <c r="F152" s="137"/>
      <c r="G152" s="137"/>
      <c r="H152" s="38" t="s">
        <v>5</v>
      </c>
      <c r="I152" s="137" t="s">
        <v>9</v>
      </c>
      <c r="J152" s="137"/>
      <c r="K152" s="137"/>
      <c r="L152" s="137"/>
      <c r="M152" s="137"/>
      <c r="N152" s="39"/>
      <c r="O152" s="12"/>
      <c r="P152" s="16">
        <f>I164-I162</f>
        <v>7.5625</v>
      </c>
    </row>
    <row r="153" spans="2:18" x14ac:dyDescent="0.2">
      <c r="B153" s="40">
        <v>0</v>
      </c>
      <c r="C153" s="36">
        <v>1.1379999999999999</v>
      </c>
      <c r="D153" s="36" t="s">
        <v>21</v>
      </c>
      <c r="E153" s="40"/>
      <c r="F153" s="40"/>
      <c r="G153" s="40"/>
      <c r="H153" s="40"/>
      <c r="I153" s="41"/>
      <c r="J153" s="42"/>
      <c r="K153" s="36"/>
      <c r="L153" s="40"/>
      <c r="M153" s="36"/>
      <c r="N153" s="43"/>
      <c r="O153" s="16"/>
      <c r="P153" s="16"/>
      <c r="R153" s="17"/>
    </row>
    <row r="154" spans="2:18" x14ac:dyDescent="0.2">
      <c r="B154" s="40">
        <v>5</v>
      </c>
      <c r="C154" s="36">
        <v>1.133</v>
      </c>
      <c r="D154" s="36"/>
      <c r="E154" s="36">
        <f>(C153+C154)/2</f>
        <v>1.1355</v>
      </c>
      <c r="F154" s="40">
        <f>B154-B153</f>
        <v>5</v>
      </c>
      <c r="G154" s="36">
        <f>E154*F154</f>
        <v>5.6775000000000002</v>
      </c>
      <c r="H154" s="40"/>
      <c r="I154" s="40"/>
      <c r="J154" s="40"/>
      <c r="K154" s="36"/>
      <c r="L154" s="40"/>
      <c r="M154" s="36"/>
      <c r="N154" s="43"/>
      <c r="O154" s="16"/>
      <c r="P154" s="16"/>
      <c r="Q154" s="18"/>
      <c r="R154" s="17"/>
    </row>
    <row r="155" spans="2:18" x14ac:dyDescent="0.2">
      <c r="B155" s="40">
        <v>10</v>
      </c>
      <c r="C155" s="36">
        <v>1.125</v>
      </c>
      <c r="D155" s="36" t="s">
        <v>18</v>
      </c>
      <c r="E155" s="36">
        <f t="shared" ref="E155:E165" si="49">(C154+C155)/2</f>
        <v>1.129</v>
      </c>
      <c r="F155" s="40">
        <f t="shared" ref="F155:F165" si="50">B155-B154</f>
        <v>5</v>
      </c>
      <c r="G155" s="36">
        <f t="shared" ref="G155:G165" si="51">E155*F155</f>
        <v>5.6449999999999996</v>
      </c>
      <c r="H155" s="40"/>
      <c r="I155" s="40"/>
      <c r="J155" s="40"/>
      <c r="K155" s="36"/>
      <c r="L155" s="40"/>
      <c r="M155" s="36"/>
      <c r="N155" s="43"/>
      <c r="O155" s="16"/>
      <c r="P155" s="16"/>
      <c r="Q155" s="18"/>
      <c r="R155" s="17"/>
    </row>
    <row r="156" spans="2:18" x14ac:dyDescent="0.2">
      <c r="B156" s="40">
        <v>11</v>
      </c>
      <c r="C156" s="36">
        <v>0.42699999999999999</v>
      </c>
      <c r="D156" s="36"/>
      <c r="E156" s="36">
        <f t="shared" si="49"/>
        <v>0.77600000000000002</v>
      </c>
      <c r="F156" s="40">
        <f t="shared" si="50"/>
        <v>1</v>
      </c>
      <c r="G156" s="36">
        <f t="shared" si="51"/>
        <v>0.77600000000000002</v>
      </c>
      <c r="H156" s="40"/>
      <c r="I156" s="40"/>
      <c r="J156" s="40"/>
      <c r="K156" s="36"/>
      <c r="L156" s="40"/>
      <c r="M156" s="36"/>
      <c r="N156" s="43"/>
      <c r="O156" s="16"/>
      <c r="P156" s="16"/>
      <c r="Q156" s="18"/>
      <c r="R156" s="17"/>
    </row>
    <row r="157" spans="2:18" x14ac:dyDescent="0.2">
      <c r="B157" s="40">
        <v>12</v>
      </c>
      <c r="C157" s="36">
        <v>0.13200000000000001</v>
      </c>
      <c r="D157" s="36"/>
      <c r="E157" s="36">
        <f t="shared" si="49"/>
        <v>0.27949999999999997</v>
      </c>
      <c r="F157" s="40">
        <f t="shared" si="50"/>
        <v>1</v>
      </c>
      <c r="G157" s="36">
        <f t="shared" si="51"/>
        <v>0.27949999999999997</v>
      </c>
      <c r="H157" s="40"/>
      <c r="I157" s="62">
        <v>0</v>
      </c>
      <c r="J157" s="61">
        <v>1.1379999999999999</v>
      </c>
      <c r="K157" s="36"/>
      <c r="L157" s="40"/>
      <c r="M157" s="36"/>
      <c r="N157" s="43"/>
      <c r="O157" s="16"/>
      <c r="P157" s="16"/>
      <c r="Q157" s="18"/>
      <c r="R157" s="17"/>
    </row>
    <row r="158" spans="2:18" x14ac:dyDescent="0.2">
      <c r="B158" s="40">
        <v>13</v>
      </c>
      <c r="C158" s="36">
        <v>-5.8000000000000003E-2</v>
      </c>
      <c r="D158" s="36"/>
      <c r="E158" s="36">
        <f t="shared" si="49"/>
        <v>3.7000000000000005E-2</v>
      </c>
      <c r="F158" s="40">
        <f t="shared" si="50"/>
        <v>1</v>
      </c>
      <c r="G158" s="36">
        <f t="shared" si="51"/>
        <v>3.7000000000000005E-2</v>
      </c>
      <c r="H158" s="40"/>
      <c r="I158" s="62">
        <v>5</v>
      </c>
      <c r="J158" s="61">
        <v>1.133</v>
      </c>
      <c r="K158" s="36">
        <f t="shared" ref="K158:K160" si="52">AVERAGE(J157,J158)</f>
        <v>1.1355</v>
      </c>
      <c r="L158" s="40">
        <f t="shared" ref="L158:L160" si="53">I158-I157</f>
        <v>5</v>
      </c>
      <c r="M158" s="36">
        <f t="shared" ref="M158:M165" si="54">L158*K158</f>
        <v>5.6775000000000002</v>
      </c>
      <c r="N158" s="43"/>
      <c r="O158" s="16"/>
      <c r="P158" s="16"/>
      <c r="Q158" s="18"/>
      <c r="R158" s="17"/>
    </row>
    <row r="159" spans="2:18" x14ac:dyDescent="0.2">
      <c r="B159" s="40">
        <v>15</v>
      </c>
      <c r="C159" s="36">
        <v>-0.16400000000000001</v>
      </c>
      <c r="D159" s="36"/>
      <c r="E159" s="36">
        <f t="shared" si="49"/>
        <v>-0.111</v>
      </c>
      <c r="F159" s="40">
        <f t="shared" si="50"/>
        <v>2</v>
      </c>
      <c r="G159" s="36">
        <f t="shared" si="51"/>
        <v>-0.222</v>
      </c>
      <c r="H159" s="40"/>
      <c r="I159" s="62">
        <v>8.5</v>
      </c>
      <c r="J159" s="61">
        <v>1.125</v>
      </c>
      <c r="K159" s="36">
        <f t="shared" si="52"/>
        <v>1.129</v>
      </c>
      <c r="L159" s="40">
        <f t="shared" si="53"/>
        <v>3.5</v>
      </c>
      <c r="M159" s="36">
        <f t="shared" si="54"/>
        <v>3.9515000000000002</v>
      </c>
      <c r="N159" s="43"/>
      <c r="O159" s="16"/>
      <c r="P159" s="16"/>
      <c r="Q159" s="18"/>
      <c r="R159" s="17"/>
    </row>
    <row r="160" spans="2:18" x14ac:dyDescent="0.2">
      <c r="B160" s="40">
        <v>17</v>
      </c>
      <c r="C160" s="36">
        <v>-6.2E-2</v>
      </c>
      <c r="D160" s="36"/>
      <c r="E160" s="36">
        <f t="shared" si="49"/>
        <v>-0.113</v>
      </c>
      <c r="F160" s="40">
        <f t="shared" si="50"/>
        <v>2</v>
      </c>
      <c r="G160" s="36">
        <f t="shared" si="51"/>
        <v>-0.22600000000000001</v>
      </c>
      <c r="H160" s="40"/>
      <c r="I160" s="69">
        <f>I159+(J159-J160)*1.5</f>
        <v>12.4375</v>
      </c>
      <c r="J160" s="70">
        <v>-1.5</v>
      </c>
      <c r="K160" s="36">
        <f t="shared" si="52"/>
        <v>-0.1875</v>
      </c>
      <c r="L160" s="40">
        <f t="shared" si="53"/>
        <v>3.9375</v>
      </c>
      <c r="M160" s="36">
        <f t="shared" si="54"/>
        <v>-0.73828125</v>
      </c>
      <c r="N160" s="43"/>
      <c r="O160" s="16"/>
      <c r="P160" s="16"/>
      <c r="Q160" s="18"/>
      <c r="R160" s="17"/>
    </row>
    <row r="161" spans="2:18" x14ac:dyDescent="0.2">
      <c r="B161" s="40">
        <v>18</v>
      </c>
      <c r="C161" s="36">
        <v>0.112</v>
      </c>
      <c r="D161" s="36"/>
      <c r="E161" s="36">
        <f t="shared" si="49"/>
        <v>2.5000000000000001E-2</v>
      </c>
      <c r="F161" s="40">
        <f t="shared" si="50"/>
        <v>1</v>
      </c>
      <c r="G161" s="36">
        <f t="shared" si="51"/>
        <v>2.5000000000000001E-2</v>
      </c>
      <c r="H161" s="40"/>
      <c r="I161" s="71">
        <f>I160+2.5</f>
        <v>14.9375</v>
      </c>
      <c r="J161" s="72">
        <f>J160</f>
        <v>-1.5</v>
      </c>
      <c r="K161" s="36">
        <f>AVERAGE(J160,J161)</f>
        <v>-1.5</v>
      </c>
      <c r="L161" s="40">
        <f>I161-I160</f>
        <v>2.5</v>
      </c>
      <c r="M161" s="36">
        <f t="shared" si="54"/>
        <v>-3.75</v>
      </c>
      <c r="N161" s="46"/>
      <c r="O161" s="19"/>
      <c r="P161" s="19"/>
      <c r="Q161" s="18"/>
      <c r="R161" s="17"/>
    </row>
    <row r="162" spans="2:18" x14ac:dyDescent="0.2">
      <c r="B162" s="40">
        <v>19</v>
      </c>
      <c r="C162" s="36">
        <v>0.41799999999999998</v>
      </c>
      <c r="D162" s="36"/>
      <c r="E162" s="36">
        <f t="shared" si="49"/>
        <v>0.26500000000000001</v>
      </c>
      <c r="F162" s="40">
        <f t="shared" si="50"/>
        <v>1</v>
      </c>
      <c r="G162" s="36">
        <f t="shared" si="51"/>
        <v>0.26500000000000001</v>
      </c>
      <c r="H162" s="40"/>
      <c r="I162" s="69">
        <f>I161+2.5</f>
        <v>17.4375</v>
      </c>
      <c r="J162" s="70">
        <f>J160</f>
        <v>-1.5</v>
      </c>
      <c r="K162" s="36">
        <f t="shared" ref="K162:K165" si="55">AVERAGE(J161,J162)</f>
        <v>-1.5</v>
      </c>
      <c r="L162" s="40">
        <f t="shared" ref="L162:L165" si="56">I162-I161</f>
        <v>2.5</v>
      </c>
      <c r="M162" s="36">
        <f t="shared" si="54"/>
        <v>-3.75</v>
      </c>
      <c r="N162" s="43"/>
      <c r="O162" s="16"/>
      <c r="P162" s="16"/>
      <c r="Q162" s="18"/>
      <c r="R162" s="17"/>
    </row>
    <row r="163" spans="2:18" x14ac:dyDescent="0.2">
      <c r="B163" s="40">
        <v>20</v>
      </c>
      <c r="C163" s="36">
        <v>0.88700000000000001</v>
      </c>
      <c r="D163" s="36" t="s">
        <v>19</v>
      </c>
      <c r="E163" s="36">
        <f t="shared" si="49"/>
        <v>0.65249999999999997</v>
      </c>
      <c r="F163" s="40">
        <f t="shared" si="50"/>
        <v>1</v>
      </c>
      <c r="G163" s="36">
        <f t="shared" si="51"/>
        <v>0.65249999999999997</v>
      </c>
      <c r="H163" s="47"/>
      <c r="I163" s="69">
        <f>I162+(J163-J162)*1.5</f>
        <v>21.0045</v>
      </c>
      <c r="J163" s="73">
        <v>0.878</v>
      </c>
      <c r="K163" s="36">
        <f t="shared" si="55"/>
        <v>-0.311</v>
      </c>
      <c r="L163" s="40">
        <f t="shared" si="56"/>
        <v>3.5670000000000002</v>
      </c>
      <c r="M163" s="36">
        <f t="shared" si="54"/>
        <v>-1.109337</v>
      </c>
      <c r="N163" s="46"/>
      <c r="O163" s="19"/>
      <c r="P163" s="19"/>
      <c r="Q163" s="18"/>
      <c r="R163" s="17"/>
    </row>
    <row r="164" spans="2:18" x14ac:dyDescent="0.2">
      <c r="B164" s="40">
        <v>25</v>
      </c>
      <c r="C164" s="36">
        <v>0.878</v>
      </c>
      <c r="D164" s="36"/>
      <c r="E164" s="36">
        <f t="shared" si="49"/>
        <v>0.88250000000000006</v>
      </c>
      <c r="F164" s="40">
        <f t="shared" si="50"/>
        <v>5</v>
      </c>
      <c r="G164" s="36">
        <f t="shared" si="51"/>
        <v>4.4125000000000005</v>
      </c>
      <c r="H164" s="47"/>
      <c r="I164" s="62">
        <v>25</v>
      </c>
      <c r="J164" s="61">
        <v>0.878</v>
      </c>
      <c r="K164" s="36">
        <f t="shared" si="55"/>
        <v>0.878</v>
      </c>
      <c r="L164" s="40">
        <f t="shared" si="56"/>
        <v>3.9954999999999998</v>
      </c>
      <c r="M164" s="36">
        <f t="shared" si="54"/>
        <v>3.5080489999999998</v>
      </c>
      <c r="N164" s="46"/>
      <c r="O164" s="19"/>
      <c r="P164" s="19"/>
      <c r="Q164" s="18"/>
      <c r="R164" s="17"/>
    </row>
    <row r="165" spans="2:18" x14ac:dyDescent="0.2">
      <c r="B165" s="40">
        <v>30</v>
      </c>
      <c r="C165" s="36">
        <v>0.872</v>
      </c>
      <c r="D165" s="36" t="s">
        <v>29</v>
      </c>
      <c r="E165" s="36">
        <f t="shared" si="49"/>
        <v>0.875</v>
      </c>
      <c r="F165" s="40">
        <f t="shared" si="50"/>
        <v>5</v>
      </c>
      <c r="G165" s="36">
        <f t="shared" si="51"/>
        <v>4.375</v>
      </c>
      <c r="H165" s="47"/>
      <c r="I165" s="62">
        <v>30</v>
      </c>
      <c r="J165" s="61">
        <v>0.872</v>
      </c>
      <c r="K165" s="36">
        <f t="shared" si="55"/>
        <v>0.875</v>
      </c>
      <c r="L165" s="40">
        <f t="shared" si="56"/>
        <v>5</v>
      </c>
      <c r="M165" s="36">
        <f t="shared" si="54"/>
        <v>4.375</v>
      </c>
      <c r="N165" s="43"/>
      <c r="O165" s="16"/>
      <c r="P165" s="16"/>
      <c r="R165" s="17"/>
    </row>
    <row r="166" spans="2:18" x14ac:dyDescent="0.2">
      <c r="B166" s="40"/>
      <c r="C166" s="36"/>
      <c r="D166" s="36"/>
      <c r="E166" s="36"/>
      <c r="F166" s="40"/>
      <c r="G166" s="36"/>
      <c r="H166" s="47"/>
      <c r="I166" s="40"/>
      <c r="J166" s="48"/>
      <c r="K166" s="36"/>
      <c r="L166" s="40"/>
      <c r="M166" s="36"/>
      <c r="N166" s="43"/>
      <c r="O166" s="16"/>
      <c r="P166" s="16"/>
      <c r="R166" s="17"/>
    </row>
    <row r="167" spans="2:18" x14ac:dyDescent="0.2">
      <c r="B167" s="40"/>
      <c r="C167" s="36"/>
      <c r="D167" s="36"/>
      <c r="E167" s="36"/>
      <c r="F167" s="40"/>
      <c r="G167" s="36"/>
      <c r="H167" s="47"/>
      <c r="I167" s="41"/>
      <c r="J167" s="41"/>
      <c r="K167" s="36"/>
      <c r="L167" s="40"/>
      <c r="M167" s="36"/>
      <c r="N167" s="43"/>
      <c r="O167" s="16"/>
      <c r="P167" s="16"/>
      <c r="R167" s="17"/>
    </row>
    <row r="168" spans="2:18" x14ac:dyDescent="0.2">
      <c r="B168" s="41"/>
      <c r="C168" s="49"/>
      <c r="D168" s="49"/>
      <c r="E168" s="36"/>
      <c r="F168" s="40"/>
      <c r="G168" s="36"/>
      <c r="I168" s="41"/>
      <c r="J168" s="41"/>
      <c r="K168" s="36"/>
      <c r="L168" s="40"/>
      <c r="M168" s="36"/>
      <c r="N168" s="43"/>
      <c r="O168" s="16"/>
      <c r="P168" s="16"/>
      <c r="R168" s="17"/>
    </row>
    <row r="169" spans="2:18" x14ac:dyDescent="0.2">
      <c r="B169" s="41"/>
      <c r="C169" s="49"/>
      <c r="D169" s="49"/>
      <c r="E169" s="36"/>
      <c r="F169" s="40"/>
      <c r="G169" s="36"/>
      <c r="I169" s="41"/>
      <c r="J169" s="41"/>
      <c r="K169" s="36"/>
      <c r="L169" s="40"/>
      <c r="M169" s="36"/>
      <c r="O169" s="19"/>
      <c r="P169" s="19"/>
    </row>
    <row r="170" spans="2:18" x14ac:dyDescent="0.2">
      <c r="B170" s="41"/>
      <c r="C170" s="49"/>
      <c r="D170" s="49"/>
      <c r="E170" s="36"/>
      <c r="F170" s="40"/>
      <c r="G170" s="36"/>
      <c r="I170" s="41"/>
      <c r="J170" s="41"/>
      <c r="K170" s="36"/>
      <c r="L170" s="40"/>
      <c r="M170" s="36"/>
      <c r="O170" s="11"/>
      <c r="P170" s="11"/>
    </row>
    <row r="171" spans="2:18" x14ac:dyDescent="0.2">
      <c r="B171" s="41"/>
      <c r="C171" s="49"/>
      <c r="D171" s="49"/>
      <c r="E171" s="36"/>
      <c r="F171" s="40"/>
      <c r="G171" s="36"/>
      <c r="I171" s="41"/>
      <c r="J171" s="41"/>
      <c r="K171" s="36"/>
      <c r="L171" s="40"/>
      <c r="M171" s="36"/>
      <c r="O171" s="11"/>
      <c r="P171" s="11"/>
    </row>
    <row r="172" spans="2:18" x14ac:dyDescent="0.2">
      <c r="B172" s="41"/>
      <c r="C172" s="49"/>
      <c r="D172" s="49"/>
      <c r="E172" s="36"/>
      <c r="F172" s="40"/>
      <c r="G172" s="36"/>
      <c r="H172" s="36"/>
      <c r="I172" s="41"/>
      <c r="J172" s="41"/>
      <c r="K172" s="36"/>
      <c r="L172" s="40"/>
      <c r="M172" s="36"/>
      <c r="N172" s="50"/>
      <c r="O172" s="11"/>
      <c r="P172" s="11"/>
    </row>
    <row r="173" spans="2:18" x14ac:dyDescent="0.2">
      <c r="B173" s="41"/>
      <c r="C173" s="49"/>
      <c r="D173" s="49"/>
      <c r="E173" s="36"/>
      <c r="F173" s="40"/>
      <c r="G173" s="36"/>
      <c r="H173" s="36"/>
      <c r="I173" s="41"/>
      <c r="J173" s="41"/>
      <c r="K173" s="36"/>
      <c r="L173" s="40">
        <f>SUM(L155:L172)</f>
        <v>30</v>
      </c>
      <c r="M173" s="36">
        <f>SUM(M155:M172)</f>
        <v>8.1644307500000011</v>
      </c>
      <c r="N173" s="50"/>
      <c r="O173" s="11"/>
      <c r="P173" s="11"/>
    </row>
    <row r="174" spans="2:18" x14ac:dyDescent="0.2">
      <c r="B174" s="41"/>
      <c r="C174" s="49"/>
      <c r="D174" s="49"/>
      <c r="E174" s="36"/>
      <c r="F174" s="40"/>
      <c r="G174" s="36"/>
      <c r="H174" s="36"/>
      <c r="I174" s="41"/>
      <c r="J174" s="41"/>
      <c r="K174" s="36"/>
      <c r="L174" s="40"/>
      <c r="M174" s="36"/>
      <c r="N174" s="50"/>
      <c r="O174" s="11"/>
      <c r="P174" s="11"/>
    </row>
    <row r="175" spans="2:18" ht="15" x14ac:dyDescent="0.2">
      <c r="B175" s="51"/>
      <c r="C175" s="52"/>
      <c r="D175" s="52"/>
      <c r="E175" s="51"/>
      <c r="F175" s="55">
        <f>SUM(F154:F174)</f>
        <v>30</v>
      </c>
      <c r="G175" s="56">
        <f>SUM(G154:G174)</f>
        <v>21.697000000000003</v>
      </c>
      <c r="H175" s="36"/>
      <c r="I175" s="36"/>
      <c r="J175" s="51"/>
      <c r="K175" s="51"/>
      <c r="L175" s="57"/>
      <c r="M175" s="52"/>
      <c r="N175" s="50"/>
      <c r="O175" s="11"/>
      <c r="P175" s="11"/>
    </row>
    <row r="176" spans="2:18" ht="15" x14ac:dyDescent="0.2">
      <c r="B176" s="51"/>
      <c r="C176" s="52"/>
      <c r="D176" s="52"/>
      <c r="E176" s="51"/>
      <c r="F176" s="40"/>
      <c r="G176" s="36"/>
      <c r="H176" s="148" t="s">
        <v>10</v>
      </c>
      <c r="I176" s="148"/>
      <c r="J176" s="36">
        <f>G175</f>
        <v>21.697000000000003</v>
      </c>
      <c r="K176" s="36" t="s">
        <v>11</v>
      </c>
      <c r="L176" s="40">
        <f>M173</f>
        <v>8.1644307500000011</v>
      </c>
      <c r="M176" s="36">
        <f>J176-L176</f>
        <v>13.532569250000002</v>
      </c>
      <c r="N176" s="46"/>
      <c r="O176" s="11"/>
      <c r="P176" s="11"/>
    </row>
    <row r="177" spans="2:18" ht="15" x14ac:dyDescent="0.2">
      <c r="B177" s="47" t="s">
        <v>7</v>
      </c>
      <c r="C177" s="47"/>
      <c r="D177" s="136">
        <v>0.6</v>
      </c>
      <c r="E177" s="136"/>
      <c r="J177" s="51"/>
      <c r="K177" s="51"/>
      <c r="L177" s="51"/>
      <c r="M177" s="51"/>
      <c r="N177" s="50"/>
      <c r="O177" s="11"/>
      <c r="P177" s="11"/>
    </row>
    <row r="178" spans="2:18" x14ac:dyDescent="0.2">
      <c r="B178" s="137" t="s">
        <v>8</v>
      </c>
      <c r="C178" s="137"/>
      <c r="D178" s="137"/>
      <c r="E178" s="137"/>
      <c r="F178" s="137"/>
      <c r="G178" s="137"/>
      <c r="H178" s="38" t="s">
        <v>5</v>
      </c>
      <c r="I178" s="137" t="s">
        <v>9</v>
      </c>
      <c r="J178" s="137"/>
      <c r="K178" s="137"/>
      <c r="L178" s="137"/>
      <c r="M178" s="137"/>
      <c r="N178" s="39"/>
      <c r="O178" s="12"/>
      <c r="P178" s="16">
        <f>I190-I188</f>
        <v>3.9499999999999993</v>
      </c>
    </row>
    <row r="179" spans="2:18" x14ac:dyDescent="0.2">
      <c r="B179" s="40">
        <v>0</v>
      </c>
      <c r="C179" s="36">
        <v>0.84899999999999998</v>
      </c>
      <c r="D179" s="36" t="s">
        <v>21</v>
      </c>
      <c r="E179" s="40"/>
      <c r="F179" s="40"/>
      <c r="G179" s="40"/>
      <c r="H179" s="40"/>
      <c r="I179" s="62">
        <v>0</v>
      </c>
      <c r="J179" s="61">
        <v>0.84899999999999998</v>
      </c>
      <c r="K179" s="36"/>
      <c r="L179" s="40"/>
      <c r="M179" s="36"/>
      <c r="N179" s="43"/>
      <c r="O179" s="16"/>
      <c r="P179" s="16"/>
      <c r="R179" s="17"/>
    </row>
    <row r="180" spans="2:18" x14ac:dyDescent="0.2">
      <c r="B180" s="40">
        <v>5</v>
      </c>
      <c r="C180" s="36">
        <v>0.84399999999999997</v>
      </c>
      <c r="D180" s="36"/>
      <c r="E180" s="36">
        <f>(C179+C180)/2</f>
        <v>0.84650000000000003</v>
      </c>
      <c r="F180" s="40">
        <f>B180-B179</f>
        <v>5</v>
      </c>
      <c r="G180" s="36">
        <f>E180*F180</f>
        <v>4.2324999999999999</v>
      </c>
      <c r="H180" s="40"/>
      <c r="I180" s="62">
        <v>5</v>
      </c>
      <c r="J180" s="61">
        <v>0.84399999999999997</v>
      </c>
      <c r="K180" s="36">
        <f t="shared" ref="K180" si="57">AVERAGE(J179,J180)</f>
        <v>0.84650000000000003</v>
      </c>
      <c r="L180" s="40">
        <f t="shared" ref="L180" si="58">I180-I179</f>
        <v>5</v>
      </c>
      <c r="M180" s="36">
        <f t="shared" ref="M180" si="59">L180*K180</f>
        <v>4.2324999999999999</v>
      </c>
      <c r="N180" s="43"/>
      <c r="O180" s="16"/>
      <c r="P180" s="16"/>
      <c r="Q180" s="18"/>
      <c r="R180" s="17"/>
    </row>
    <row r="181" spans="2:18" x14ac:dyDescent="0.2">
      <c r="B181" s="40">
        <v>10</v>
      </c>
      <c r="C181" s="36">
        <v>0.82899999999999996</v>
      </c>
      <c r="D181" s="36" t="s">
        <v>18</v>
      </c>
      <c r="E181" s="36">
        <f t="shared" ref="E181:E193" si="60">(C180+C181)/2</f>
        <v>0.83650000000000002</v>
      </c>
      <c r="F181" s="40">
        <f t="shared" ref="F181:F193" si="61">B181-B180</f>
        <v>5</v>
      </c>
      <c r="G181" s="36">
        <f t="shared" ref="G181:G193" si="62">E181*F181</f>
        <v>4.1825000000000001</v>
      </c>
      <c r="H181" s="40"/>
      <c r="I181" s="62">
        <v>10</v>
      </c>
      <c r="J181" s="61">
        <v>0.82899999999999996</v>
      </c>
      <c r="K181" s="36">
        <f t="shared" ref="K181:K186" si="63">AVERAGE(J180,J181)</f>
        <v>0.83650000000000002</v>
      </c>
      <c r="L181" s="40">
        <f t="shared" ref="L181:L186" si="64">I181-I180</f>
        <v>5</v>
      </c>
      <c r="M181" s="36">
        <f t="shared" ref="M181:M193" si="65">L181*K181</f>
        <v>4.1825000000000001</v>
      </c>
      <c r="N181" s="43"/>
      <c r="O181" s="16"/>
      <c r="P181" s="16"/>
      <c r="Q181" s="18"/>
      <c r="R181" s="17"/>
    </row>
    <row r="182" spans="2:18" x14ac:dyDescent="0.2">
      <c r="B182" s="40">
        <v>11</v>
      </c>
      <c r="C182" s="36">
        <v>0.35399999999999998</v>
      </c>
      <c r="D182" s="36"/>
      <c r="E182" s="36">
        <f t="shared" si="60"/>
        <v>0.59149999999999991</v>
      </c>
      <c r="F182" s="40">
        <f t="shared" si="61"/>
        <v>1</v>
      </c>
      <c r="G182" s="36">
        <f t="shared" si="62"/>
        <v>0.59149999999999991</v>
      </c>
      <c r="H182" s="40"/>
      <c r="I182" s="62">
        <v>11</v>
      </c>
      <c r="J182" s="61">
        <v>0.35399999999999998</v>
      </c>
      <c r="K182" s="36">
        <f t="shared" si="63"/>
        <v>0.59149999999999991</v>
      </c>
      <c r="L182" s="40">
        <f t="shared" si="64"/>
        <v>1</v>
      </c>
      <c r="M182" s="36">
        <f t="shared" si="65"/>
        <v>0.59149999999999991</v>
      </c>
      <c r="N182" s="43"/>
      <c r="O182" s="16"/>
      <c r="P182" s="16"/>
      <c r="Q182" s="18"/>
      <c r="R182" s="17"/>
    </row>
    <row r="183" spans="2:18" x14ac:dyDescent="0.2">
      <c r="B183" s="40">
        <v>13</v>
      </c>
      <c r="C183" s="36">
        <v>-0.03</v>
      </c>
      <c r="D183" s="36"/>
      <c r="E183" s="36">
        <f t="shared" si="60"/>
        <v>0.16199999999999998</v>
      </c>
      <c r="F183" s="40">
        <f t="shared" si="61"/>
        <v>2</v>
      </c>
      <c r="G183" s="36">
        <f t="shared" si="62"/>
        <v>0.32399999999999995</v>
      </c>
      <c r="H183" s="40"/>
      <c r="I183" s="62">
        <v>13</v>
      </c>
      <c r="J183" s="61">
        <v>-0.03</v>
      </c>
      <c r="K183" s="36">
        <f t="shared" si="63"/>
        <v>0.16199999999999998</v>
      </c>
      <c r="L183" s="40">
        <f t="shared" si="64"/>
        <v>2</v>
      </c>
      <c r="M183" s="36">
        <f t="shared" si="65"/>
        <v>0.32399999999999995</v>
      </c>
      <c r="N183" s="43"/>
      <c r="O183" s="16"/>
      <c r="P183" s="16"/>
      <c r="Q183" s="18"/>
      <c r="R183" s="17"/>
    </row>
    <row r="184" spans="2:18" x14ac:dyDescent="0.2">
      <c r="B184" s="40">
        <v>15</v>
      </c>
      <c r="C184" s="36">
        <v>-0.14099999999999999</v>
      </c>
      <c r="D184" s="36"/>
      <c r="E184" s="36">
        <f t="shared" si="60"/>
        <v>-8.5499999999999993E-2</v>
      </c>
      <c r="F184" s="40">
        <f t="shared" si="61"/>
        <v>2</v>
      </c>
      <c r="G184" s="36">
        <f t="shared" si="62"/>
        <v>-0.17099999999999999</v>
      </c>
      <c r="H184" s="40"/>
      <c r="I184" s="62">
        <v>14</v>
      </c>
      <c r="J184" s="61">
        <v>-0.1</v>
      </c>
      <c r="K184" s="36">
        <f t="shared" si="63"/>
        <v>-6.5000000000000002E-2</v>
      </c>
      <c r="L184" s="40">
        <f t="shared" si="64"/>
        <v>1</v>
      </c>
      <c r="M184" s="36">
        <f t="shared" si="65"/>
        <v>-6.5000000000000002E-2</v>
      </c>
      <c r="N184" s="43"/>
      <c r="O184" s="16"/>
      <c r="P184" s="16"/>
      <c r="Q184" s="18"/>
      <c r="R184" s="17"/>
    </row>
    <row r="185" spans="2:18" x14ac:dyDescent="0.2">
      <c r="B185" s="40">
        <v>17</v>
      </c>
      <c r="C185" s="36">
        <v>-0.36699999999999999</v>
      </c>
      <c r="D185" s="36"/>
      <c r="E185" s="36">
        <f t="shared" si="60"/>
        <v>-0.254</v>
      </c>
      <c r="F185" s="40">
        <f t="shared" si="61"/>
        <v>2</v>
      </c>
      <c r="G185" s="36">
        <f t="shared" si="62"/>
        <v>-0.50800000000000001</v>
      </c>
      <c r="H185" s="40"/>
      <c r="I185" s="69">
        <f>I184+(J184-J185)*1.5</f>
        <v>16.100000000000001</v>
      </c>
      <c r="J185" s="70">
        <v>-1.5</v>
      </c>
      <c r="K185" s="36">
        <f t="shared" si="63"/>
        <v>-0.8</v>
      </c>
      <c r="L185" s="40">
        <f t="shared" si="64"/>
        <v>2.1000000000000014</v>
      </c>
      <c r="M185" s="36">
        <f t="shared" si="65"/>
        <v>-1.6800000000000013</v>
      </c>
      <c r="N185" s="43"/>
      <c r="O185" s="16"/>
      <c r="P185" s="16"/>
      <c r="Q185" s="18"/>
      <c r="R185" s="17"/>
    </row>
    <row r="186" spans="2:18" x14ac:dyDescent="0.2">
      <c r="B186" s="40">
        <v>19</v>
      </c>
      <c r="C186" s="36">
        <v>-0.47299999999999998</v>
      </c>
      <c r="D186" s="36"/>
      <c r="E186" s="36">
        <f t="shared" si="60"/>
        <v>-0.42</v>
      </c>
      <c r="F186" s="40">
        <f t="shared" si="61"/>
        <v>2</v>
      </c>
      <c r="G186" s="36">
        <f t="shared" si="62"/>
        <v>-0.84</v>
      </c>
      <c r="H186" s="40"/>
      <c r="I186" s="71">
        <f>I185+2.5</f>
        <v>18.600000000000001</v>
      </c>
      <c r="J186" s="72">
        <f>J185</f>
        <v>-1.5</v>
      </c>
      <c r="K186" s="36">
        <f t="shared" si="63"/>
        <v>-1.5</v>
      </c>
      <c r="L186" s="40">
        <f t="shared" si="64"/>
        <v>2.5</v>
      </c>
      <c r="M186" s="36">
        <f t="shared" si="65"/>
        <v>-3.75</v>
      </c>
      <c r="N186" s="43"/>
      <c r="O186" s="16"/>
      <c r="P186" s="16"/>
      <c r="Q186" s="18"/>
      <c r="R186" s="17"/>
    </row>
    <row r="187" spans="2:18" x14ac:dyDescent="0.2">
      <c r="B187" s="40">
        <v>21</v>
      </c>
      <c r="C187" s="36">
        <v>-0.37</v>
      </c>
      <c r="D187" s="36"/>
      <c r="E187" s="36">
        <f t="shared" si="60"/>
        <v>-0.42149999999999999</v>
      </c>
      <c r="F187" s="40">
        <f t="shared" si="61"/>
        <v>2</v>
      </c>
      <c r="G187" s="36">
        <f t="shared" si="62"/>
        <v>-0.84299999999999997</v>
      </c>
      <c r="H187" s="40"/>
      <c r="I187" s="69">
        <f>I186+2.5</f>
        <v>21.1</v>
      </c>
      <c r="J187" s="70">
        <f>J185</f>
        <v>-1.5</v>
      </c>
      <c r="K187" s="36">
        <f>AVERAGE(J186,J187)</f>
        <v>-1.5</v>
      </c>
      <c r="L187" s="40">
        <f>I187-I186</f>
        <v>2.5</v>
      </c>
      <c r="M187" s="36">
        <f t="shared" si="65"/>
        <v>-3.75</v>
      </c>
      <c r="N187" s="46"/>
      <c r="O187" s="19"/>
      <c r="P187" s="19"/>
      <c r="Q187" s="18"/>
      <c r="R187" s="17"/>
    </row>
    <row r="188" spans="2:18" x14ac:dyDescent="0.2">
      <c r="B188" s="40">
        <v>23</v>
      </c>
      <c r="C188" s="36">
        <v>-0.245</v>
      </c>
      <c r="D188" s="36"/>
      <c r="E188" s="36">
        <f t="shared" si="60"/>
        <v>-0.3075</v>
      </c>
      <c r="F188" s="40">
        <f t="shared" si="61"/>
        <v>2</v>
      </c>
      <c r="G188" s="36">
        <f t="shared" si="62"/>
        <v>-0.61499999999999999</v>
      </c>
      <c r="H188" s="40"/>
      <c r="I188" s="69">
        <f>I187+(J188-J187)*1.5</f>
        <v>23.05</v>
      </c>
      <c r="J188" s="73">
        <v>-0.2</v>
      </c>
      <c r="K188" s="36">
        <f t="shared" ref="K188:K193" si="66">AVERAGE(J187,J188)</f>
        <v>-0.85</v>
      </c>
      <c r="L188" s="40">
        <f t="shared" ref="L188:L193" si="67">I188-I187</f>
        <v>1.9499999999999993</v>
      </c>
      <c r="M188" s="36">
        <f t="shared" si="65"/>
        <v>-1.6574999999999993</v>
      </c>
      <c r="N188" s="43"/>
      <c r="O188" s="16"/>
      <c r="P188" s="16"/>
      <c r="Q188" s="18"/>
      <c r="R188" s="17"/>
    </row>
    <row r="189" spans="2:18" x14ac:dyDescent="0.2">
      <c r="B189" s="40">
        <v>25</v>
      </c>
      <c r="C189" s="36">
        <v>-3.3000000000000002E-2</v>
      </c>
      <c r="E189" s="36">
        <f t="shared" si="60"/>
        <v>-0.13900000000000001</v>
      </c>
      <c r="F189" s="40">
        <f t="shared" si="61"/>
        <v>2</v>
      </c>
      <c r="G189" s="36">
        <f t="shared" si="62"/>
        <v>-0.27800000000000002</v>
      </c>
      <c r="H189" s="47"/>
      <c r="I189" s="62">
        <v>25</v>
      </c>
      <c r="J189" s="61">
        <v>-3.3000000000000002E-2</v>
      </c>
      <c r="K189" s="36">
        <f t="shared" si="66"/>
        <v>-0.11650000000000001</v>
      </c>
      <c r="L189" s="40">
        <f t="shared" si="67"/>
        <v>1.9499999999999993</v>
      </c>
      <c r="M189" s="36">
        <f t="shared" si="65"/>
        <v>-0.22717499999999993</v>
      </c>
      <c r="N189" s="46"/>
      <c r="O189" s="19"/>
      <c r="P189" s="19"/>
      <c r="Q189" s="18"/>
      <c r="R189" s="17"/>
    </row>
    <row r="190" spans="2:18" x14ac:dyDescent="0.2">
      <c r="B190" s="40">
        <v>27</v>
      </c>
      <c r="C190" s="36">
        <v>0.27</v>
      </c>
      <c r="D190" s="36"/>
      <c r="E190" s="36">
        <f t="shared" si="60"/>
        <v>0.11850000000000001</v>
      </c>
      <c r="F190" s="40">
        <f t="shared" si="61"/>
        <v>2</v>
      </c>
      <c r="G190" s="36">
        <f t="shared" si="62"/>
        <v>0.23700000000000002</v>
      </c>
      <c r="H190" s="47"/>
      <c r="I190" s="62">
        <v>27</v>
      </c>
      <c r="J190" s="61">
        <v>0.27</v>
      </c>
      <c r="K190" s="36">
        <f t="shared" si="66"/>
        <v>0.11850000000000001</v>
      </c>
      <c r="L190" s="40">
        <f t="shared" si="67"/>
        <v>2</v>
      </c>
      <c r="M190" s="36">
        <f t="shared" si="65"/>
        <v>0.23700000000000002</v>
      </c>
      <c r="N190" s="46"/>
      <c r="O190" s="19"/>
      <c r="P190" s="19"/>
      <c r="Q190" s="18"/>
      <c r="R190" s="17"/>
    </row>
    <row r="191" spans="2:18" x14ac:dyDescent="0.2">
      <c r="B191" s="40">
        <v>28</v>
      </c>
      <c r="C191" s="36">
        <v>1.8340000000000001</v>
      </c>
      <c r="D191" s="36" t="s">
        <v>19</v>
      </c>
      <c r="E191" s="36">
        <f t="shared" si="60"/>
        <v>1.052</v>
      </c>
      <c r="F191" s="40">
        <f t="shared" si="61"/>
        <v>1</v>
      </c>
      <c r="G191" s="36">
        <f t="shared" si="62"/>
        <v>1.052</v>
      </c>
      <c r="H191" s="47"/>
      <c r="I191" s="62">
        <v>28</v>
      </c>
      <c r="J191" s="61">
        <v>1.8340000000000001</v>
      </c>
      <c r="K191" s="36">
        <f t="shared" si="66"/>
        <v>1.052</v>
      </c>
      <c r="L191" s="40">
        <f t="shared" si="67"/>
        <v>1</v>
      </c>
      <c r="M191" s="36">
        <f t="shared" si="65"/>
        <v>1.052</v>
      </c>
      <c r="N191" s="43"/>
      <c r="O191" s="16"/>
      <c r="P191" s="16"/>
      <c r="R191" s="17"/>
    </row>
    <row r="192" spans="2:18" x14ac:dyDescent="0.2">
      <c r="B192" s="40">
        <v>33</v>
      </c>
      <c r="C192" s="36">
        <v>1.845</v>
      </c>
      <c r="D192" s="36"/>
      <c r="E192" s="36">
        <f t="shared" si="60"/>
        <v>1.8395000000000001</v>
      </c>
      <c r="F192" s="40">
        <f t="shared" si="61"/>
        <v>5</v>
      </c>
      <c r="G192" s="36">
        <f t="shared" si="62"/>
        <v>9.1975000000000016</v>
      </c>
      <c r="H192" s="47"/>
      <c r="I192" s="62">
        <v>33</v>
      </c>
      <c r="J192" s="61">
        <v>1.845</v>
      </c>
      <c r="K192" s="36">
        <f t="shared" si="66"/>
        <v>1.8395000000000001</v>
      </c>
      <c r="L192" s="40">
        <f t="shared" si="67"/>
        <v>5</v>
      </c>
      <c r="M192" s="36">
        <f t="shared" si="65"/>
        <v>9.1975000000000016</v>
      </c>
      <c r="N192" s="43"/>
      <c r="O192" s="16"/>
      <c r="P192" s="16"/>
      <c r="R192" s="17"/>
    </row>
    <row r="193" spans="2:18" x14ac:dyDescent="0.2">
      <c r="B193" s="40">
        <v>40</v>
      </c>
      <c r="C193" s="36">
        <v>1.857</v>
      </c>
      <c r="D193" s="36" t="s">
        <v>25</v>
      </c>
      <c r="E193" s="36">
        <f t="shared" si="60"/>
        <v>1.851</v>
      </c>
      <c r="F193" s="40">
        <f t="shared" si="61"/>
        <v>7</v>
      </c>
      <c r="G193" s="36">
        <f t="shared" si="62"/>
        <v>12.957000000000001</v>
      </c>
      <c r="H193" s="47"/>
      <c r="I193" s="62">
        <v>40</v>
      </c>
      <c r="J193" s="61">
        <v>1.857</v>
      </c>
      <c r="K193" s="36">
        <f t="shared" si="66"/>
        <v>1.851</v>
      </c>
      <c r="L193" s="40">
        <f t="shared" si="67"/>
        <v>7</v>
      </c>
      <c r="M193" s="36">
        <f t="shared" si="65"/>
        <v>12.957000000000001</v>
      </c>
      <c r="N193" s="43"/>
      <c r="O193" s="16"/>
      <c r="P193" s="16"/>
      <c r="R193" s="17"/>
    </row>
    <row r="194" spans="2:18" x14ac:dyDescent="0.2">
      <c r="B194" s="41"/>
      <c r="C194" s="49"/>
      <c r="D194" s="36"/>
      <c r="E194" s="36"/>
      <c r="F194" s="40"/>
      <c r="G194" s="36"/>
      <c r="I194" s="41"/>
      <c r="J194" s="41"/>
      <c r="K194" s="36"/>
      <c r="L194" s="40"/>
      <c r="M194" s="36"/>
      <c r="N194" s="43"/>
      <c r="O194" s="16"/>
      <c r="P194" s="16"/>
      <c r="R194" s="17"/>
    </row>
    <row r="195" spans="2:18" x14ac:dyDescent="0.2">
      <c r="B195" s="41"/>
      <c r="C195" s="49"/>
      <c r="D195" s="49"/>
      <c r="E195" s="36"/>
      <c r="F195" s="40"/>
      <c r="G195" s="36"/>
      <c r="I195" s="41"/>
      <c r="J195" s="41"/>
      <c r="K195" s="36"/>
      <c r="L195" s="40"/>
      <c r="M195" s="36"/>
      <c r="O195" s="19"/>
      <c r="P195" s="19"/>
    </row>
    <row r="196" spans="2:18" x14ac:dyDescent="0.2">
      <c r="B196" s="41"/>
      <c r="C196" s="49"/>
      <c r="D196" s="49"/>
      <c r="E196" s="36"/>
      <c r="F196" s="40"/>
      <c r="G196" s="36"/>
      <c r="I196" s="41"/>
      <c r="J196" s="41"/>
      <c r="K196" s="36"/>
      <c r="L196" s="40"/>
      <c r="M196" s="36"/>
      <c r="O196" s="11"/>
      <c r="P196" s="11"/>
    </row>
    <row r="197" spans="2:18" x14ac:dyDescent="0.2">
      <c r="B197" s="41"/>
      <c r="C197" s="49"/>
      <c r="D197" s="49"/>
      <c r="E197" s="36"/>
      <c r="F197" s="40"/>
      <c r="G197" s="36"/>
      <c r="I197" s="41"/>
      <c r="J197" s="41"/>
      <c r="K197" s="36"/>
      <c r="L197" s="40"/>
      <c r="M197" s="36"/>
      <c r="O197" s="11"/>
      <c r="P197" s="11"/>
    </row>
    <row r="198" spans="2:18" x14ac:dyDescent="0.2">
      <c r="B198" s="41"/>
      <c r="C198" s="49"/>
      <c r="D198" s="49"/>
      <c r="E198" s="36"/>
      <c r="F198" s="40"/>
      <c r="G198" s="36"/>
      <c r="H198" s="36"/>
      <c r="I198" s="41"/>
      <c r="J198" s="41"/>
      <c r="K198" s="36"/>
      <c r="L198" s="40"/>
      <c r="M198" s="36"/>
      <c r="N198" s="50"/>
      <c r="O198" s="11"/>
      <c r="P198" s="11"/>
    </row>
    <row r="199" spans="2:18" x14ac:dyDescent="0.2">
      <c r="B199" s="41"/>
      <c r="C199" s="49"/>
      <c r="D199" s="49"/>
      <c r="E199" s="36"/>
      <c r="F199" s="40"/>
      <c r="G199" s="36"/>
      <c r="H199" s="36"/>
      <c r="I199" s="41"/>
      <c r="J199" s="41"/>
      <c r="K199" s="36"/>
      <c r="L199" s="40">
        <f>SUM(L180:L198)</f>
        <v>40</v>
      </c>
      <c r="M199" s="36">
        <f>SUM(M181:M198)</f>
        <v>17.411825</v>
      </c>
      <c r="N199" s="50"/>
      <c r="O199" s="11"/>
      <c r="P199" s="11"/>
    </row>
    <row r="200" spans="2:18" x14ac:dyDescent="0.2">
      <c r="B200" s="41"/>
      <c r="C200" s="49"/>
      <c r="D200" s="49"/>
      <c r="E200" s="36"/>
      <c r="F200" s="40"/>
      <c r="G200" s="36"/>
      <c r="H200" s="36"/>
      <c r="I200" s="41"/>
      <c r="J200" s="41"/>
      <c r="K200" s="36"/>
      <c r="L200" s="40"/>
      <c r="M200" s="36"/>
      <c r="N200" s="50"/>
      <c r="O200" s="11"/>
      <c r="P200" s="11"/>
    </row>
    <row r="201" spans="2:18" ht="15" x14ac:dyDescent="0.2">
      <c r="B201" s="51"/>
      <c r="C201" s="52"/>
      <c r="D201" s="52"/>
      <c r="E201" s="51"/>
      <c r="F201" s="55">
        <f>SUM(F180:F200)</f>
        <v>40</v>
      </c>
      <c r="G201" s="56">
        <f>SUM(G180:G200)</f>
        <v>29.518999999999998</v>
      </c>
      <c r="H201" s="36"/>
      <c r="I201" s="36"/>
      <c r="J201" s="51"/>
      <c r="K201" s="51"/>
      <c r="L201" s="57"/>
      <c r="M201" s="52"/>
      <c r="N201" s="50"/>
      <c r="O201" s="11"/>
      <c r="P201" s="11"/>
    </row>
    <row r="202" spans="2:18" ht="15" x14ac:dyDescent="0.2">
      <c r="B202" s="51"/>
      <c r="C202" s="52"/>
      <c r="D202" s="52"/>
      <c r="E202" s="51"/>
      <c r="F202" s="40"/>
      <c r="G202" s="36"/>
      <c r="H202" s="148" t="s">
        <v>10</v>
      </c>
      <c r="I202" s="148"/>
      <c r="J202" s="36">
        <f>G201</f>
        <v>29.518999999999998</v>
      </c>
      <c r="K202" s="36" t="s">
        <v>11</v>
      </c>
      <c r="L202" s="40">
        <f>M199</f>
        <v>17.411825</v>
      </c>
      <c r="M202" s="36">
        <f>J202-L202</f>
        <v>12.107174999999998</v>
      </c>
      <c r="N202" s="46"/>
      <c r="O202" s="11"/>
      <c r="P202" s="11"/>
    </row>
    <row r="203" spans="2:18" ht="15" x14ac:dyDescent="0.2">
      <c r="B203" s="47" t="s">
        <v>7</v>
      </c>
      <c r="C203" s="47"/>
      <c r="D203" s="136">
        <v>0.7</v>
      </c>
      <c r="E203" s="136"/>
      <c r="J203" s="51"/>
      <c r="K203" s="51"/>
      <c r="L203" s="51"/>
      <c r="M203" s="51"/>
      <c r="N203" s="50"/>
      <c r="O203" s="11"/>
      <c r="P203" s="11"/>
    </row>
    <row r="204" spans="2:18" x14ac:dyDescent="0.2">
      <c r="B204" s="137" t="s">
        <v>8</v>
      </c>
      <c r="C204" s="137"/>
      <c r="D204" s="137"/>
      <c r="E204" s="137"/>
      <c r="F204" s="137"/>
      <c r="G204" s="137"/>
      <c r="H204" s="38" t="s">
        <v>5</v>
      </c>
      <c r="I204" s="137" t="s">
        <v>9</v>
      </c>
      <c r="J204" s="137"/>
      <c r="K204" s="137"/>
      <c r="L204" s="137"/>
      <c r="M204" s="137"/>
      <c r="N204" s="39"/>
      <c r="O204" s="12"/>
      <c r="P204" s="16">
        <f>I216-I214</f>
        <v>4.9999999999999982</v>
      </c>
    </row>
    <row r="205" spans="2:18" x14ac:dyDescent="0.2">
      <c r="B205" s="40">
        <v>0</v>
      </c>
      <c r="C205" s="36">
        <v>1.506</v>
      </c>
      <c r="D205" s="36" t="s">
        <v>21</v>
      </c>
      <c r="E205" s="40"/>
      <c r="F205" s="40"/>
      <c r="G205" s="40"/>
      <c r="H205" s="40"/>
      <c r="I205" s="41"/>
      <c r="J205" s="42"/>
      <c r="K205" s="36"/>
      <c r="L205" s="40"/>
      <c r="M205" s="36"/>
      <c r="N205" s="43"/>
      <c r="O205" s="16"/>
      <c r="P205" s="16"/>
      <c r="R205" s="17"/>
    </row>
    <row r="206" spans="2:18" x14ac:dyDescent="0.2">
      <c r="B206" s="40">
        <v>5</v>
      </c>
      <c r="C206" s="36">
        <v>1.4910000000000001</v>
      </c>
      <c r="D206" s="36"/>
      <c r="E206" s="36">
        <f>(C205+C206)/2</f>
        <v>1.4984999999999999</v>
      </c>
      <c r="F206" s="40">
        <f>B206-B205</f>
        <v>5</v>
      </c>
      <c r="G206" s="36">
        <f>E206*F206</f>
        <v>7.4924999999999997</v>
      </c>
      <c r="H206" s="40"/>
      <c r="I206" s="40"/>
      <c r="J206" s="40"/>
      <c r="K206" s="36"/>
      <c r="L206" s="40"/>
      <c r="M206" s="36"/>
      <c r="N206" s="43"/>
      <c r="O206" s="16"/>
      <c r="P206" s="16"/>
      <c r="Q206" s="18"/>
      <c r="R206" s="17"/>
    </row>
    <row r="207" spans="2:18" x14ac:dyDescent="0.2">
      <c r="B207" s="40">
        <v>10</v>
      </c>
      <c r="C207" s="36">
        <v>1.4850000000000001</v>
      </c>
      <c r="D207" s="36" t="s">
        <v>18</v>
      </c>
      <c r="E207" s="36">
        <f t="shared" ref="E207:E219" si="68">(C206+C207)/2</f>
        <v>1.488</v>
      </c>
      <c r="F207" s="40">
        <f t="shared" ref="F207:F219" si="69">B207-B206</f>
        <v>5</v>
      </c>
      <c r="G207" s="36">
        <f t="shared" ref="G207:G219" si="70">E207*F207</f>
        <v>7.4399999999999995</v>
      </c>
      <c r="H207" s="40"/>
      <c r="I207" s="40"/>
      <c r="J207" s="40"/>
      <c r="K207" s="36"/>
      <c r="L207" s="40"/>
      <c r="M207" s="36"/>
      <c r="N207" s="43"/>
      <c r="O207" s="16"/>
      <c r="P207" s="16"/>
      <c r="Q207" s="18"/>
      <c r="R207" s="17"/>
    </row>
    <row r="208" spans="2:18" x14ac:dyDescent="0.2">
      <c r="B208" s="40">
        <v>11</v>
      </c>
      <c r="C208" s="36">
        <v>0.50600000000000001</v>
      </c>
      <c r="D208" s="36"/>
      <c r="E208" s="36">
        <f t="shared" si="68"/>
        <v>0.99550000000000005</v>
      </c>
      <c r="F208" s="40">
        <f t="shared" si="69"/>
        <v>1</v>
      </c>
      <c r="G208" s="36">
        <f t="shared" si="70"/>
        <v>0.99550000000000005</v>
      </c>
      <c r="H208" s="40"/>
      <c r="I208" s="40"/>
      <c r="J208" s="40"/>
      <c r="K208" s="36"/>
      <c r="L208" s="40"/>
      <c r="M208" s="36"/>
      <c r="N208" s="43"/>
      <c r="O208" s="16"/>
      <c r="P208" s="16"/>
      <c r="Q208" s="18"/>
      <c r="R208" s="17"/>
    </row>
    <row r="209" spans="2:18" x14ac:dyDescent="0.2">
      <c r="B209" s="40">
        <v>12</v>
      </c>
      <c r="C209" s="36">
        <v>-2.9000000000000001E-2</v>
      </c>
      <c r="D209" s="36"/>
      <c r="E209" s="36">
        <f t="shared" si="68"/>
        <v>0.23849999999999999</v>
      </c>
      <c r="F209" s="40">
        <f t="shared" si="69"/>
        <v>1</v>
      </c>
      <c r="G209" s="36">
        <f t="shared" si="70"/>
        <v>0.23849999999999999</v>
      </c>
      <c r="H209" s="40"/>
      <c r="I209" s="40"/>
      <c r="J209" s="40"/>
      <c r="K209" s="36"/>
      <c r="L209" s="40"/>
      <c r="M209" s="36"/>
      <c r="N209" s="43"/>
      <c r="O209" s="16"/>
      <c r="P209" s="16"/>
      <c r="Q209" s="18"/>
      <c r="R209" s="17"/>
    </row>
    <row r="210" spans="2:18" x14ac:dyDescent="0.2">
      <c r="B210" s="40">
        <v>13</v>
      </c>
      <c r="C210" s="36">
        <v>-0.308</v>
      </c>
      <c r="D210" s="36"/>
      <c r="E210" s="36">
        <f t="shared" si="68"/>
        <v>-0.16850000000000001</v>
      </c>
      <c r="F210" s="40">
        <f t="shared" si="69"/>
        <v>1</v>
      </c>
      <c r="G210" s="36">
        <f t="shared" si="70"/>
        <v>-0.16850000000000001</v>
      </c>
      <c r="H210" s="40"/>
      <c r="I210" s="40"/>
      <c r="J210" s="40"/>
      <c r="K210" s="36"/>
      <c r="L210" s="40"/>
      <c r="M210" s="36"/>
      <c r="N210" s="43"/>
      <c r="O210" s="16"/>
      <c r="P210" s="16"/>
      <c r="Q210" s="18"/>
      <c r="R210" s="17"/>
    </row>
    <row r="211" spans="2:18" x14ac:dyDescent="0.2">
      <c r="B211" s="40">
        <v>15</v>
      </c>
      <c r="C211" s="36">
        <v>-0.41</v>
      </c>
      <c r="D211" s="36"/>
      <c r="E211" s="36">
        <f t="shared" si="68"/>
        <v>-0.35899999999999999</v>
      </c>
      <c r="F211" s="40">
        <f t="shared" si="69"/>
        <v>2</v>
      </c>
      <c r="G211" s="36">
        <f t="shared" si="70"/>
        <v>-0.71799999999999997</v>
      </c>
      <c r="H211" s="40"/>
      <c r="I211" s="62">
        <v>0</v>
      </c>
      <c r="J211" s="61">
        <v>1.506</v>
      </c>
      <c r="K211" s="36"/>
      <c r="L211" s="40"/>
      <c r="M211" s="36"/>
      <c r="N211" s="43"/>
      <c r="O211" s="16"/>
      <c r="P211" s="16"/>
      <c r="Q211" s="18"/>
      <c r="R211" s="17"/>
    </row>
    <row r="212" spans="2:18" x14ac:dyDescent="0.2">
      <c r="B212" s="40">
        <v>17</v>
      </c>
      <c r="C212" s="36">
        <v>-0.30499999999999999</v>
      </c>
      <c r="D212" s="36"/>
      <c r="E212" s="36">
        <f t="shared" si="68"/>
        <v>-0.35749999999999998</v>
      </c>
      <c r="F212" s="40">
        <f t="shared" si="69"/>
        <v>2</v>
      </c>
      <c r="G212" s="36">
        <f t="shared" si="70"/>
        <v>-0.71499999999999997</v>
      </c>
      <c r="H212" s="40"/>
      <c r="I212" s="62">
        <v>5</v>
      </c>
      <c r="J212" s="61">
        <v>1.4910000000000001</v>
      </c>
      <c r="K212" s="36">
        <f t="shared" ref="K212" si="71">AVERAGE(J211,J212)</f>
        <v>1.4984999999999999</v>
      </c>
      <c r="L212" s="40">
        <f t="shared" ref="L212" si="72">I212-I211</f>
        <v>5</v>
      </c>
      <c r="M212" s="36">
        <f t="shared" ref="M212:M220" si="73">L212*K212</f>
        <v>7.4924999999999997</v>
      </c>
      <c r="N212" s="43"/>
      <c r="O212" s="16"/>
      <c r="P212" s="16"/>
      <c r="Q212" s="18"/>
      <c r="R212" s="17"/>
    </row>
    <row r="213" spans="2:18" x14ac:dyDescent="0.2">
      <c r="B213" s="40">
        <v>18</v>
      </c>
      <c r="C213" s="36">
        <v>-0.04</v>
      </c>
      <c r="D213" s="36"/>
      <c r="E213" s="36">
        <f t="shared" si="68"/>
        <v>-0.17249999999999999</v>
      </c>
      <c r="F213" s="40">
        <f t="shared" si="69"/>
        <v>1</v>
      </c>
      <c r="G213" s="36">
        <f t="shared" si="70"/>
        <v>-0.17249999999999999</v>
      </c>
      <c r="H213" s="40"/>
      <c r="I213" s="62">
        <v>8</v>
      </c>
      <c r="J213" s="61">
        <v>1.4850000000000001</v>
      </c>
      <c r="K213" s="36">
        <f>AVERAGE(J212,J213)</f>
        <v>1.488</v>
      </c>
      <c r="L213" s="40">
        <f>I213-I212</f>
        <v>3</v>
      </c>
      <c r="M213" s="36">
        <f t="shared" si="73"/>
        <v>4.4640000000000004</v>
      </c>
      <c r="N213" s="46"/>
      <c r="O213" s="19"/>
      <c r="P213" s="19"/>
      <c r="Q213" s="18"/>
      <c r="R213" s="17"/>
    </row>
    <row r="214" spans="2:18" x14ac:dyDescent="0.2">
      <c r="B214" s="40">
        <v>19</v>
      </c>
      <c r="C214" s="36">
        <v>0.51400000000000001</v>
      </c>
      <c r="D214" s="36"/>
      <c r="E214" s="36">
        <f t="shared" si="68"/>
        <v>0.23700000000000002</v>
      </c>
      <c r="F214" s="40">
        <f t="shared" si="69"/>
        <v>1</v>
      </c>
      <c r="G214" s="36">
        <f t="shared" si="70"/>
        <v>0.23700000000000002</v>
      </c>
      <c r="H214" s="40"/>
      <c r="I214" s="69">
        <f>I213+(J213-J214)*1.5</f>
        <v>12.477500000000001</v>
      </c>
      <c r="J214" s="70">
        <v>-1.5</v>
      </c>
      <c r="K214" s="36">
        <f t="shared" ref="K214:K220" si="74">AVERAGE(J213,J214)</f>
        <v>-7.4999999999999512E-3</v>
      </c>
      <c r="L214" s="40">
        <f t="shared" ref="L214:L220" si="75">I214-I213</f>
        <v>4.4775000000000009</v>
      </c>
      <c r="M214" s="36">
        <f t="shared" si="73"/>
        <v>-3.3581249999999785E-2</v>
      </c>
      <c r="N214" s="43"/>
      <c r="O214" s="16"/>
      <c r="P214" s="16"/>
      <c r="Q214" s="18"/>
      <c r="R214" s="17"/>
    </row>
    <row r="215" spans="2:18" x14ac:dyDescent="0.2">
      <c r="B215" s="40">
        <v>20</v>
      </c>
      <c r="C215" s="36">
        <v>1.8149999999999999</v>
      </c>
      <c r="E215" s="36">
        <f t="shared" si="68"/>
        <v>1.1644999999999999</v>
      </c>
      <c r="F215" s="40">
        <f t="shared" si="69"/>
        <v>1</v>
      </c>
      <c r="G215" s="36">
        <f t="shared" si="70"/>
        <v>1.1644999999999999</v>
      </c>
      <c r="H215" s="47"/>
      <c r="I215" s="71">
        <f>I214+2.5</f>
        <v>14.977500000000001</v>
      </c>
      <c r="J215" s="72">
        <f>J214</f>
        <v>-1.5</v>
      </c>
      <c r="K215" s="36">
        <f t="shared" si="74"/>
        <v>-1.5</v>
      </c>
      <c r="L215" s="40">
        <f t="shared" si="75"/>
        <v>2.5</v>
      </c>
      <c r="M215" s="36">
        <f t="shared" si="73"/>
        <v>-3.75</v>
      </c>
      <c r="N215" s="46"/>
      <c r="O215" s="19"/>
      <c r="P215" s="19"/>
      <c r="Q215" s="18"/>
      <c r="R215" s="17"/>
    </row>
    <row r="216" spans="2:18" x14ac:dyDescent="0.2">
      <c r="B216" s="40">
        <v>21</v>
      </c>
      <c r="C216" s="36">
        <v>1.81</v>
      </c>
      <c r="D216" s="36"/>
      <c r="E216" s="36">
        <f t="shared" si="68"/>
        <v>1.8125</v>
      </c>
      <c r="F216" s="40">
        <f t="shared" si="69"/>
        <v>1</v>
      </c>
      <c r="G216" s="36">
        <f t="shared" si="70"/>
        <v>1.8125</v>
      </c>
      <c r="H216" s="47"/>
      <c r="I216" s="69">
        <f>I215+2.5</f>
        <v>17.477499999999999</v>
      </c>
      <c r="J216" s="70">
        <f>J214</f>
        <v>-1.5</v>
      </c>
      <c r="K216" s="36">
        <f t="shared" si="74"/>
        <v>-1.5</v>
      </c>
      <c r="L216" s="40">
        <f t="shared" si="75"/>
        <v>2.4999999999999982</v>
      </c>
      <c r="M216" s="36">
        <f t="shared" si="73"/>
        <v>-3.7499999999999973</v>
      </c>
      <c r="N216" s="46"/>
      <c r="O216" s="19"/>
      <c r="P216" s="19"/>
      <c r="Q216" s="18"/>
      <c r="R216" s="17"/>
    </row>
    <row r="217" spans="2:18" x14ac:dyDescent="0.2">
      <c r="B217" s="40">
        <v>22</v>
      </c>
      <c r="C217" s="36">
        <v>1.004</v>
      </c>
      <c r="D217" s="36" t="s">
        <v>19</v>
      </c>
      <c r="E217" s="36">
        <f t="shared" si="68"/>
        <v>1.407</v>
      </c>
      <c r="F217" s="40">
        <f t="shared" si="69"/>
        <v>1</v>
      </c>
      <c r="G217" s="36">
        <f t="shared" si="70"/>
        <v>1.407</v>
      </c>
      <c r="H217" s="47"/>
      <c r="I217" s="69">
        <f>I216+(J217-J216)*1.5</f>
        <v>21.677499999999998</v>
      </c>
      <c r="J217" s="73">
        <v>1.3</v>
      </c>
      <c r="K217" s="36">
        <f t="shared" si="74"/>
        <v>-9.9999999999999978E-2</v>
      </c>
      <c r="L217" s="40">
        <f t="shared" si="75"/>
        <v>4.1999999999999993</v>
      </c>
      <c r="M217" s="36">
        <f t="shared" si="73"/>
        <v>-0.41999999999999982</v>
      </c>
      <c r="N217" s="43"/>
      <c r="O217" s="16"/>
      <c r="P217" s="16"/>
      <c r="R217" s="17"/>
    </row>
    <row r="218" spans="2:18" x14ac:dyDescent="0.2">
      <c r="B218" s="40">
        <v>24</v>
      </c>
      <c r="C218" s="36">
        <v>0.126</v>
      </c>
      <c r="D218" s="36" t="s">
        <v>30</v>
      </c>
      <c r="E218" s="36">
        <f t="shared" si="68"/>
        <v>0.56499999999999995</v>
      </c>
      <c r="F218" s="40">
        <f t="shared" si="69"/>
        <v>2</v>
      </c>
      <c r="G218" s="36">
        <f t="shared" si="70"/>
        <v>1.1299999999999999</v>
      </c>
      <c r="H218" s="47"/>
      <c r="I218" s="62">
        <v>22</v>
      </c>
      <c r="J218" s="61">
        <v>1.004</v>
      </c>
      <c r="K218" s="36">
        <f t="shared" si="74"/>
        <v>1.1520000000000001</v>
      </c>
      <c r="L218" s="40">
        <f t="shared" si="75"/>
        <v>0.32250000000000156</v>
      </c>
      <c r="M218" s="36">
        <f t="shared" si="73"/>
        <v>0.37152000000000185</v>
      </c>
      <c r="N218" s="43"/>
      <c r="O218" s="16"/>
      <c r="P218" s="16"/>
      <c r="R218" s="17"/>
    </row>
    <row r="219" spans="2:18" x14ac:dyDescent="0.2">
      <c r="B219" s="40">
        <v>30</v>
      </c>
      <c r="C219" s="36">
        <v>-0.21199999999999999</v>
      </c>
      <c r="D219" s="36"/>
      <c r="E219" s="36">
        <f t="shared" si="68"/>
        <v>-4.2999999999999997E-2</v>
      </c>
      <c r="F219" s="40">
        <f t="shared" si="69"/>
        <v>6</v>
      </c>
      <c r="G219" s="36">
        <f t="shared" si="70"/>
        <v>-0.25800000000000001</v>
      </c>
      <c r="H219" s="47"/>
      <c r="I219" s="62">
        <v>24</v>
      </c>
      <c r="J219" s="61">
        <v>0.126</v>
      </c>
      <c r="K219" s="36">
        <f t="shared" si="74"/>
        <v>0.56499999999999995</v>
      </c>
      <c r="L219" s="40">
        <f t="shared" si="75"/>
        <v>2</v>
      </c>
      <c r="M219" s="36">
        <f t="shared" si="73"/>
        <v>1.1299999999999999</v>
      </c>
      <c r="N219" s="43"/>
      <c r="O219" s="16"/>
      <c r="P219" s="16"/>
      <c r="R219" s="17"/>
    </row>
    <row r="220" spans="2:18" x14ac:dyDescent="0.2">
      <c r="B220" s="41"/>
      <c r="C220" s="49"/>
      <c r="D220" s="36"/>
      <c r="E220" s="36"/>
      <c r="F220" s="40"/>
      <c r="G220" s="36"/>
      <c r="I220" s="62">
        <v>30</v>
      </c>
      <c r="J220" s="61">
        <v>-0.21199999999999999</v>
      </c>
      <c r="K220" s="36">
        <f t="shared" si="74"/>
        <v>-4.2999999999999997E-2</v>
      </c>
      <c r="L220" s="40">
        <f t="shared" si="75"/>
        <v>6</v>
      </c>
      <c r="M220" s="36">
        <f t="shared" si="73"/>
        <v>-0.25800000000000001</v>
      </c>
      <c r="N220" s="43"/>
      <c r="O220" s="16"/>
      <c r="P220" s="16"/>
      <c r="R220" s="17"/>
    </row>
    <row r="221" spans="2:18" x14ac:dyDescent="0.2">
      <c r="B221" s="41"/>
      <c r="C221" s="49"/>
      <c r="D221" s="49"/>
      <c r="E221" s="36"/>
      <c r="F221" s="40"/>
      <c r="G221" s="36"/>
      <c r="I221" s="41"/>
      <c r="J221" s="41"/>
      <c r="K221" s="36"/>
      <c r="L221" s="40"/>
      <c r="M221" s="36"/>
      <c r="O221" s="19"/>
      <c r="P221" s="19"/>
    </row>
    <row r="222" spans="2:18" x14ac:dyDescent="0.2">
      <c r="B222" s="41"/>
      <c r="C222" s="49"/>
      <c r="D222" s="49"/>
      <c r="E222" s="36"/>
      <c r="F222" s="40"/>
      <c r="G222" s="36"/>
      <c r="I222" s="41"/>
      <c r="J222" s="41"/>
      <c r="K222" s="36"/>
      <c r="L222" s="40"/>
      <c r="M222" s="36"/>
      <c r="O222" s="11"/>
      <c r="P222" s="11"/>
    </row>
    <row r="223" spans="2:18" x14ac:dyDescent="0.2">
      <c r="B223" s="41"/>
      <c r="C223" s="49"/>
      <c r="D223" s="49"/>
      <c r="E223" s="36"/>
      <c r="F223" s="40"/>
      <c r="G223" s="36"/>
      <c r="I223" s="41"/>
      <c r="J223" s="41"/>
      <c r="K223" s="36"/>
      <c r="L223" s="40"/>
      <c r="M223" s="36"/>
      <c r="O223" s="11"/>
      <c r="P223" s="11"/>
    </row>
    <row r="224" spans="2:18" x14ac:dyDescent="0.2">
      <c r="B224" s="41"/>
      <c r="C224" s="49"/>
      <c r="D224" s="49"/>
      <c r="E224" s="36"/>
      <c r="F224" s="40"/>
      <c r="G224" s="36"/>
      <c r="H224" s="36"/>
      <c r="I224" s="41"/>
      <c r="J224" s="41"/>
      <c r="K224" s="36"/>
      <c r="L224" s="40"/>
      <c r="M224" s="36"/>
      <c r="N224" s="50"/>
      <c r="O224" s="11"/>
      <c r="P224" s="11"/>
    </row>
    <row r="225" spans="2:18" x14ac:dyDescent="0.2">
      <c r="B225" s="41"/>
      <c r="C225" s="49"/>
      <c r="D225" s="49"/>
      <c r="E225" s="36"/>
      <c r="F225" s="40"/>
      <c r="G225" s="36"/>
      <c r="H225" s="36"/>
      <c r="I225" s="41"/>
      <c r="J225" s="41"/>
      <c r="K225" s="36"/>
      <c r="L225" s="40">
        <f>SUM(L206:L224)</f>
        <v>30</v>
      </c>
      <c r="M225" s="36">
        <f>SUM(M207:M224)</f>
        <v>5.2464387500000056</v>
      </c>
      <c r="N225" s="50"/>
      <c r="O225" s="11"/>
      <c r="P225" s="11"/>
    </row>
    <row r="226" spans="2:18" x14ac:dyDescent="0.2">
      <c r="B226" s="41"/>
      <c r="C226" s="49"/>
      <c r="D226" s="49"/>
      <c r="E226" s="36"/>
      <c r="F226" s="40"/>
      <c r="G226" s="36"/>
      <c r="H226" s="36"/>
      <c r="I226" s="41"/>
      <c r="J226" s="41"/>
      <c r="K226" s="36"/>
      <c r="L226" s="40"/>
      <c r="M226" s="36"/>
      <c r="N226" s="50"/>
      <c r="O226" s="11"/>
      <c r="P226" s="11"/>
    </row>
    <row r="227" spans="2:18" ht="15" x14ac:dyDescent="0.2">
      <c r="B227" s="51"/>
      <c r="C227" s="52"/>
      <c r="D227" s="52"/>
      <c r="E227" s="51"/>
      <c r="F227" s="55">
        <f>SUM(F206:F226)</f>
        <v>30</v>
      </c>
      <c r="G227" s="56">
        <f>SUM(G206:G226)</f>
        <v>19.8855</v>
      </c>
      <c r="H227" s="36"/>
      <c r="I227" s="36"/>
      <c r="J227" s="51"/>
      <c r="K227" s="51"/>
      <c r="L227" s="57"/>
      <c r="M227" s="52"/>
      <c r="N227" s="50"/>
      <c r="O227" s="11"/>
      <c r="P227" s="11"/>
    </row>
    <row r="228" spans="2:18" ht="15" x14ac:dyDescent="0.2">
      <c r="B228" s="51"/>
      <c r="C228" s="52"/>
      <c r="D228" s="52"/>
      <c r="E228" s="51"/>
      <c r="F228" s="40"/>
      <c r="G228" s="36"/>
      <c r="H228" s="148" t="s">
        <v>10</v>
      </c>
      <c r="I228" s="148"/>
      <c r="J228" s="36">
        <f>G227</f>
        <v>19.8855</v>
      </c>
      <c r="K228" s="36" t="s">
        <v>11</v>
      </c>
      <c r="L228" s="40">
        <f>M225</f>
        <v>5.2464387500000056</v>
      </c>
      <c r="M228" s="36">
        <f>J228-L228</f>
        <v>14.639061249999994</v>
      </c>
      <c r="N228" s="46"/>
      <c r="O228" s="11"/>
      <c r="P228" s="11"/>
    </row>
    <row r="229" spans="2:18" x14ac:dyDescent="0.2">
      <c r="B229" s="42"/>
      <c r="C229" s="60"/>
      <c r="D229" s="60"/>
      <c r="E229" s="36"/>
      <c r="F229" s="40"/>
      <c r="G229" s="36"/>
      <c r="H229" s="148"/>
      <c r="I229" s="148"/>
      <c r="J229" s="36"/>
      <c r="K229" s="36"/>
      <c r="L229" s="40"/>
      <c r="M229" s="36"/>
      <c r="N229" s="46"/>
      <c r="O229" s="19"/>
      <c r="P229" s="19"/>
    </row>
    <row r="230" spans="2:18" x14ac:dyDescent="0.2">
      <c r="B230" s="42"/>
      <c r="C230" s="60"/>
      <c r="D230" s="60"/>
      <c r="E230" s="36"/>
      <c r="F230" s="40"/>
      <c r="G230" s="36"/>
      <c r="H230" s="40"/>
      <c r="I230" s="40"/>
      <c r="J230" s="36"/>
      <c r="K230" s="36"/>
      <c r="L230" s="40"/>
      <c r="M230" s="36"/>
      <c r="N230" s="46"/>
      <c r="O230" s="19"/>
      <c r="P230" s="19"/>
    </row>
    <row r="231" spans="2:18" ht="15" x14ac:dyDescent="0.2">
      <c r="B231" s="47" t="s">
        <v>7</v>
      </c>
      <c r="C231" s="47"/>
      <c r="D231" s="136">
        <v>0.8</v>
      </c>
      <c r="E231" s="136"/>
      <c r="J231" s="51"/>
      <c r="K231" s="51"/>
      <c r="L231" s="51"/>
      <c r="M231" s="51"/>
      <c r="N231" s="50"/>
      <c r="O231" s="11"/>
      <c r="P231" s="11"/>
    </row>
    <row r="232" spans="2:18" x14ac:dyDescent="0.2">
      <c r="B232" s="137" t="s">
        <v>8</v>
      </c>
      <c r="C232" s="137"/>
      <c r="D232" s="137"/>
      <c r="E232" s="137"/>
      <c r="F232" s="137"/>
      <c r="G232" s="137"/>
      <c r="H232" s="38" t="s">
        <v>5</v>
      </c>
      <c r="I232" s="137" t="s">
        <v>9</v>
      </c>
      <c r="J232" s="137"/>
      <c r="K232" s="137"/>
      <c r="L232" s="137"/>
      <c r="M232" s="137"/>
      <c r="N232" s="39"/>
      <c r="O232" s="12"/>
      <c r="P232" s="16">
        <f>I244-I242</f>
        <v>8.4489999999999998</v>
      </c>
    </row>
    <row r="233" spans="2:18" x14ac:dyDescent="0.2">
      <c r="B233" s="40">
        <v>0</v>
      </c>
      <c r="C233" s="36">
        <v>2.4590000000000001</v>
      </c>
      <c r="D233" s="36" t="s">
        <v>26</v>
      </c>
      <c r="E233" s="40"/>
      <c r="F233" s="40"/>
      <c r="G233" s="40"/>
      <c r="H233" s="40"/>
      <c r="I233" s="41"/>
      <c r="J233" s="42"/>
      <c r="K233" s="36"/>
      <c r="L233" s="40"/>
      <c r="M233" s="36"/>
      <c r="N233" s="43"/>
      <c r="O233" s="16"/>
      <c r="P233" s="16"/>
      <c r="R233" s="17"/>
    </row>
    <row r="234" spans="2:18" x14ac:dyDescent="0.2">
      <c r="B234" s="40">
        <v>5</v>
      </c>
      <c r="C234" s="36">
        <v>2.4750000000000001</v>
      </c>
      <c r="D234" s="36"/>
      <c r="E234" s="36">
        <f>(C233+C234)/2</f>
        <v>2.4670000000000001</v>
      </c>
      <c r="F234" s="40">
        <f>B234-B233</f>
        <v>5</v>
      </c>
      <c r="G234" s="36">
        <f>E234*F234</f>
        <v>12.335000000000001</v>
      </c>
      <c r="H234" s="40"/>
      <c r="I234" s="40"/>
      <c r="J234" s="40"/>
      <c r="K234" s="36"/>
      <c r="L234" s="40"/>
      <c r="M234" s="36"/>
      <c r="N234" s="43"/>
      <c r="O234" s="16"/>
      <c r="P234" s="16"/>
      <c r="Q234" s="18"/>
      <c r="R234" s="17"/>
    </row>
    <row r="235" spans="2:18" x14ac:dyDescent="0.2">
      <c r="B235" s="40">
        <v>10</v>
      </c>
      <c r="C235" s="36">
        <v>2.4660000000000002</v>
      </c>
      <c r="D235" s="36" t="s">
        <v>18</v>
      </c>
      <c r="E235" s="36">
        <f t="shared" ref="E235:E244" si="76">(C234+C235)/2</f>
        <v>2.4705000000000004</v>
      </c>
      <c r="F235" s="40">
        <f t="shared" ref="F235:F244" si="77">B235-B234</f>
        <v>5</v>
      </c>
      <c r="G235" s="36">
        <f t="shared" ref="G235:G244" si="78">E235*F235</f>
        <v>12.352500000000003</v>
      </c>
      <c r="H235" s="40"/>
      <c r="I235" s="40"/>
      <c r="J235" s="40"/>
      <c r="K235" s="36"/>
      <c r="L235" s="40"/>
      <c r="M235" s="36"/>
      <c r="N235" s="43"/>
      <c r="O235" s="16"/>
      <c r="P235" s="16"/>
      <c r="Q235" s="18"/>
      <c r="R235" s="17"/>
    </row>
    <row r="236" spans="2:18" x14ac:dyDescent="0.2">
      <c r="B236" s="40">
        <v>11</v>
      </c>
      <c r="C236" s="36">
        <v>1.3340000000000001</v>
      </c>
      <c r="D236" s="36"/>
      <c r="E236" s="36">
        <f t="shared" si="76"/>
        <v>1.9000000000000001</v>
      </c>
      <c r="F236" s="40">
        <f t="shared" si="77"/>
        <v>1</v>
      </c>
      <c r="G236" s="36">
        <f t="shared" si="78"/>
        <v>1.9000000000000001</v>
      </c>
      <c r="H236" s="40"/>
      <c r="I236" s="40"/>
      <c r="J236" s="40"/>
      <c r="K236" s="36"/>
      <c r="L236" s="40"/>
      <c r="M236" s="36"/>
      <c r="N236" s="43"/>
      <c r="O236" s="16"/>
      <c r="P236" s="16"/>
      <c r="Q236" s="18"/>
      <c r="R236" s="17"/>
    </row>
    <row r="237" spans="2:18" x14ac:dyDescent="0.2">
      <c r="B237" s="40">
        <v>12</v>
      </c>
      <c r="C237" s="36">
        <v>0.34</v>
      </c>
      <c r="D237" s="36"/>
      <c r="E237" s="36">
        <f t="shared" si="76"/>
        <v>0.83700000000000008</v>
      </c>
      <c r="F237" s="40">
        <f t="shared" si="77"/>
        <v>1</v>
      </c>
      <c r="G237" s="36">
        <f t="shared" si="78"/>
        <v>0.83700000000000008</v>
      </c>
      <c r="H237" s="40"/>
      <c r="I237" s="40"/>
      <c r="J237" s="40"/>
      <c r="K237" s="36"/>
      <c r="L237" s="40"/>
      <c r="M237" s="36"/>
      <c r="N237" s="43"/>
      <c r="O237" s="16"/>
      <c r="P237" s="16"/>
      <c r="Q237" s="18"/>
      <c r="R237" s="17"/>
    </row>
    <row r="238" spans="2:18" x14ac:dyDescent="0.2">
      <c r="B238" s="40">
        <v>13</v>
      </c>
      <c r="C238" s="36">
        <v>-0.16</v>
      </c>
      <c r="D238" s="36"/>
      <c r="E238" s="36">
        <f t="shared" si="76"/>
        <v>9.0000000000000011E-2</v>
      </c>
      <c r="F238" s="40">
        <f t="shared" si="77"/>
        <v>1</v>
      </c>
      <c r="G238" s="36">
        <f t="shared" si="78"/>
        <v>9.0000000000000011E-2</v>
      </c>
      <c r="H238" s="40"/>
      <c r="I238" s="40"/>
      <c r="J238" s="40"/>
      <c r="K238" s="36"/>
      <c r="L238" s="40"/>
      <c r="M238" s="36"/>
      <c r="N238" s="43"/>
      <c r="O238" s="16"/>
      <c r="P238" s="16"/>
      <c r="Q238" s="18"/>
      <c r="R238" s="17"/>
    </row>
    <row r="239" spans="2:18" x14ac:dyDescent="0.2">
      <c r="B239" s="40">
        <v>15</v>
      </c>
      <c r="C239" s="36">
        <v>-0.26100000000000001</v>
      </c>
      <c r="D239" s="36"/>
      <c r="E239" s="36">
        <f t="shared" si="76"/>
        <v>-0.21050000000000002</v>
      </c>
      <c r="F239" s="40">
        <f t="shared" si="77"/>
        <v>2</v>
      </c>
      <c r="G239" s="36">
        <f t="shared" si="78"/>
        <v>-0.42100000000000004</v>
      </c>
      <c r="H239" s="40"/>
      <c r="I239" s="40"/>
      <c r="J239" s="40"/>
      <c r="K239" s="36"/>
      <c r="L239" s="40"/>
      <c r="M239" s="36"/>
      <c r="N239" s="43"/>
      <c r="O239" s="16"/>
      <c r="P239" s="16"/>
      <c r="Q239" s="18"/>
      <c r="R239" s="17"/>
    </row>
    <row r="240" spans="2:18" x14ac:dyDescent="0.2">
      <c r="B240" s="40">
        <v>17</v>
      </c>
      <c r="C240" s="36">
        <v>-0.159</v>
      </c>
      <c r="D240" s="36"/>
      <c r="E240" s="36">
        <f t="shared" si="76"/>
        <v>-0.21000000000000002</v>
      </c>
      <c r="F240" s="40">
        <f t="shared" si="77"/>
        <v>2</v>
      </c>
      <c r="G240" s="36">
        <f t="shared" si="78"/>
        <v>-0.42000000000000004</v>
      </c>
      <c r="H240" s="40"/>
      <c r="I240" s="62">
        <v>0</v>
      </c>
      <c r="J240" s="61">
        <v>2.4590000000000001</v>
      </c>
      <c r="K240" s="36"/>
      <c r="L240" s="40"/>
      <c r="M240" s="36"/>
      <c r="N240" s="43"/>
      <c r="O240" s="16"/>
      <c r="P240" s="16"/>
      <c r="Q240" s="18"/>
      <c r="R240" s="17"/>
    </row>
    <row r="241" spans="2:18" x14ac:dyDescent="0.2">
      <c r="B241" s="40">
        <v>18</v>
      </c>
      <c r="C241" s="36">
        <v>0.33100000000000002</v>
      </c>
      <c r="D241" s="36"/>
      <c r="E241" s="36">
        <f t="shared" si="76"/>
        <v>8.6000000000000007E-2</v>
      </c>
      <c r="F241" s="40">
        <f t="shared" si="77"/>
        <v>1</v>
      </c>
      <c r="G241" s="36">
        <f t="shared" si="78"/>
        <v>8.6000000000000007E-2</v>
      </c>
      <c r="H241" s="40"/>
      <c r="I241" s="62">
        <v>5</v>
      </c>
      <c r="J241" s="61">
        <v>2.4750000000000001</v>
      </c>
      <c r="K241" s="36">
        <f>AVERAGE(J240,J241)</f>
        <v>2.4670000000000001</v>
      </c>
      <c r="L241" s="40">
        <f>I241-I240</f>
        <v>5</v>
      </c>
      <c r="M241" s="36">
        <f t="shared" ref="M241:M246" si="79">L241*K241</f>
        <v>12.335000000000001</v>
      </c>
      <c r="N241" s="46"/>
      <c r="O241" s="19"/>
      <c r="P241" s="19"/>
      <c r="Q241" s="18"/>
      <c r="R241" s="17"/>
    </row>
    <row r="242" spans="2:18" x14ac:dyDescent="0.2">
      <c r="B242" s="40">
        <v>19</v>
      </c>
      <c r="C242" s="36">
        <v>1.2909999999999999</v>
      </c>
      <c r="D242" s="36"/>
      <c r="E242" s="36">
        <f t="shared" si="76"/>
        <v>0.81099999999999994</v>
      </c>
      <c r="F242" s="40">
        <f t="shared" si="77"/>
        <v>1</v>
      </c>
      <c r="G242" s="36">
        <f t="shared" si="78"/>
        <v>0.81099999999999994</v>
      </c>
      <c r="H242" s="40"/>
      <c r="I242" s="62">
        <v>7.5</v>
      </c>
      <c r="J242" s="61">
        <v>2.4660000000000002</v>
      </c>
      <c r="K242" s="36">
        <f t="shared" ref="K242:K246" si="80">AVERAGE(J241,J242)</f>
        <v>2.4705000000000004</v>
      </c>
      <c r="L242" s="40">
        <f t="shared" ref="L242:L246" si="81">I242-I241</f>
        <v>2.5</v>
      </c>
      <c r="M242" s="36">
        <f t="shared" si="79"/>
        <v>6.1762500000000014</v>
      </c>
      <c r="N242" s="43"/>
      <c r="O242" s="16"/>
      <c r="P242" s="16"/>
      <c r="Q242" s="18"/>
      <c r="R242" s="17"/>
    </row>
    <row r="243" spans="2:18" x14ac:dyDescent="0.2">
      <c r="B243" s="40">
        <v>20</v>
      </c>
      <c r="C243" s="36">
        <v>2.2759999999999998</v>
      </c>
      <c r="D243" s="36" t="s">
        <v>19</v>
      </c>
      <c r="E243" s="36">
        <f t="shared" si="76"/>
        <v>1.7834999999999999</v>
      </c>
      <c r="F243" s="40">
        <f t="shared" si="77"/>
        <v>1</v>
      </c>
      <c r="G243" s="36">
        <f t="shared" si="78"/>
        <v>1.7834999999999999</v>
      </c>
      <c r="H243" s="47"/>
      <c r="I243" s="69">
        <f>I242+(J242-J243)*1.5</f>
        <v>13.449</v>
      </c>
      <c r="J243" s="70">
        <v>-1.5</v>
      </c>
      <c r="K243" s="36">
        <f t="shared" si="80"/>
        <v>0.4830000000000001</v>
      </c>
      <c r="L243" s="40">
        <f t="shared" si="81"/>
        <v>5.9489999999999998</v>
      </c>
      <c r="M243" s="36">
        <f t="shared" si="79"/>
        <v>2.8733670000000004</v>
      </c>
      <c r="N243" s="46"/>
      <c r="O243" s="19"/>
      <c r="P243" s="19"/>
      <c r="Q243" s="18"/>
      <c r="R243" s="17"/>
    </row>
    <row r="244" spans="2:18" x14ac:dyDescent="0.2">
      <c r="B244" s="40">
        <v>25</v>
      </c>
      <c r="C244" s="36">
        <v>2.27</v>
      </c>
      <c r="D244" s="36" t="s">
        <v>26</v>
      </c>
      <c r="E244" s="36">
        <f t="shared" si="76"/>
        <v>2.2729999999999997</v>
      </c>
      <c r="F244" s="40">
        <f t="shared" si="77"/>
        <v>5</v>
      </c>
      <c r="G244" s="36">
        <f t="shared" si="78"/>
        <v>11.364999999999998</v>
      </c>
      <c r="H244" s="47"/>
      <c r="I244" s="71">
        <f>I243+2.5</f>
        <v>15.949</v>
      </c>
      <c r="J244" s="72">
        <f>J243</f>
        <v>-1.5</v>
      </c>
      <c r="K244" s="36">
        <f t="shared" si="80"/>
        <v>-1.5</v>
      </c>
      <c r="L244" s="40">
        <f t="shared" si="81"/>
        <v>2.5</v>
      </c>
      <c r="M244" s="36">
        <f t="shared" si="79"/>
        <v>-3.75</v>
      </c>
      <c r="N244" s="46"/>
      <c r="O244" s="19"/>
      <c r="P244" s="19"/>
      <c r="Q244" s="18"/>
      <c r="R244" s="17"/>
    </row>
    <row r="245" spans="2:18" x14ac:dyDescent="0.2">
      <c r="B245" s="40"/>
      <c r="C245" s="36"/>
      <c r="E245" s="36"/>
      <c r="F245" s="40"/>
      <c r="G245" s="36"/>
      <c r="H245" s="47"/>
      <c r="I245" s="69">
        <f>I244+2.5</f>
        <v>18.448999999999998</v>
      </c>
      <c r="J245" s="70">
        <f>J243</f>
        <v>-1.5</v>
      </c>
      <c r="K245" s="36">
        <f t="shared" si="80"/>
        <v>-1.5</v>
      </c>
      <c r="L245" s="40">
        <f t="shared" si="81"/>
        <v>2.4999999999999982</v>
      </c>
      <c r="M245" s="36">
        <f t="shared" si="79"/>
        <v>-3.7499999999999973</v>
      </c>
      <c r="N245" s="43"/>
      <c r="O245" s="16"/>
      <c r="P245" s="16"/>
      <c r="R245" s="17"/>
    </row>
    <row r="246" spans="2:18" x14ac:dyDescent="0.2">
      <c r="B246" s="40"/>
      <c r="C246" s="36"/>
      <c r="E246" s="36"/>
      <c r="F246" s="40"/>
      <c r="G246" s="36"/>
      <c r="H246" s="47"/>
      <c r="I246" s="69">
        <f>I245+(J246-J245)*1.5</f>
        <v>24.103999999999999</v>
      </c>
      <c r="J246" s="73">
        <v>2.27</v>
      </c>
      <c r="K246" s="36">
        <f t="shared" si="80"/>
        <v>0.38500000000000001</v>
      </c>
      <c r="L246" s="40">
        <f t="shared" si="81"/>
        <v>5.6550000000000011</v>
      </c>
      <c r="M246" s="36">
        <f t="shared" si="79"/>
        <v>2.1771750000000005</v>
      </c>
      <c r="N246" s="43"/>
      <c r="O246" s="16"/>
      <c r="P246" s="16"/>
      <c r="R246" s="17"/>
    </row>
    <row r="247" spans="2:18" x14ac:dyDescent="0.2">
      <c r="B247" s="40"/>
      <c r="C247" s="36"/>
      <c r="D247" s="36"/>
      <c r="E247" s="36"/>
      <c r="F247" s="40"/>
      <c r="G247" s="36"/>
      <c r="H247" s="47"/>
      <c r="I247" s="62">
        <v>25</v>
      </c>
      <c r="J247" s="61">
        <v>2.27</v>
      </c>
      <c r="K247" s="61">
        <f t="shared" ref="K247" si="82">AVERAGE(J246,J247)</f>
        <v>2.27</v>
      </c>
      <c r="L247" s="62">
        <f t="shared" ref="L247" si="83">I247-I246</f>
        <v>0.8960000000000008</v>
      </c>
      <c r="M247" s="61">
        <f t="shared" ref="M247" si="84">L247*K247</f>
        <v>2.0339200000000019</v>
      </c>
      <c r="N247" s="43"/>
      <c r="O247" s="16"/>
      <c r="P247" s="16"/>
      <c r="R247" s="17"/>
    </row>
    <row r="248" spans="2:18" x14ac:dyDescent="0.2">
      <c r="B248" s="41"/>
      <c r="C248" s="49"/>
      <c r="D248" s="49"/>
      <c r="E248" s="36"/>
      <c r="F248" s="40"/>
      <c r="G248" s="36"/>
      <c r="I248" s="41"/>
      <c r="J248" s="41"/>
      <c r="K248" s="36"/>
      <c r="L248" s="40"/>
      <c r="M248" s="36"/>
      <c r="N248" s="43"/>
      <c r="O248" s="16"/>
      <c r="P248" s="16"/>
      <c r="R248" s="17"/>
    </row>
    <row r="249" spans="2:18" x14ac:dyDescent="0.2">
      <c r="B249" s="41"/>
      <c r="C249" s="49"/>
      <c r="D249" s="49"/>
      <c r="E249" s="36"/>
      <c r="F249" s="40"/>
      <c r="G249" s="36"/>
      <c r="I249" s="41"/>
      <c r="J249" s="41"/>
      <c r="K249" s="36"/>
      <c r="L249" s="40"/>
      <c r="M249" s="36"/>
      <c r="O249" s="19"/>
      <c r="P249" s="19"/>
    </row>
    <row r="250" spans="2:18" x14ac:dyDescent="0.2">
      <c r="B250" s="41"/>
      <c r="C250" s="49"/>
      <c r="D250" s="49"/>
      <c r="E250" s="36"/>
      <c r="F250" s="40"/>
      <c r="G250" s="36"/>
      <c r="I250" s="41"/>
      <c r="J250" s="41"/>
      <c r="K250" s="36"/>
      <c r="L250" s="40"/>
      <c r="M250" s="36"/>
      <c r="O250" s="11"/>
      <c r="P250" s="11"/>
    </row>
    <row r="251" spans="2:18" x14ac:dyDescent="0.2">
      <c r="B251" s="41"/>
      <c r="C251" s="49"/>
      <c r="D251" s="49"/>
      <c r="E251" s="36"/>
      <c r="F251" s="40"/>
      <c r="G251" s="36"/>
      <c r="I251" s="41"/>
      <c r="J251" s="41"/>
      <c r="K251" s="36"/>
      <c r="L251" s="40"/>
      <c r="M251" s="36"/>
      <c r="O251" s="11"/>
      <c r="P251" s="11"/>
    </row>
    <row r="252" spans="2:18" x14ac:dyDescent="0.2">
      <c r="B252" s="41"/>
      <c r="C252" s="49"/>
      <c r="D252" s="49"/>
      <c r="E252" s="36"/>
      <c r="F252" s="40"/>
      <c r="G252" s="36"/>
      <c r="H252" s="36"/>
      <c r="I252" s="41"/>
      <c r="J252" s="41"/>
      <c r="K252" s="36"/>
      <c r="L252" s="40"/>
      <c r="M252" s="36"/>
      <c r="N252" s="50"/>
      <c r="O252" s="11"/>
      <c r="P252" s="11"/>
    </row>
    <row r="253" spans="2:18" x14ac:dyDescent="0.2">
      <c r="B253" s="41"/>
      <c r="C253" s="49"/>
      <c r="D253" s="49"/>
      <c r="E253" s="36"/>
      <c r="F253" s="40"/>
      <c r="G253" s="36"/>
      <c r="H253" s="36"/>
      <c r="I253" s="41"/>
      <c r="J253" s="41"/>
      <c r="K253" s="36"/>
      <c r="L253" s="40">
        <f>SUM(L234:L252)</f>
        <v>25</v>
      </c>
      <c r="M253" s="36">
        <f>SUM(M235:M252)</f>
        <v>18.095712000000013</v>
      </c>
      <c r="N253" s="50"/>
      <c r="O253" s="11"/>
      <c r="P253" s="11"/>
    </row>
    <row r="254" spans="2:18" x14ac:dyDescent="0.2">
      <c r="B254" s="41"/>
      <c r="C254" s="49"/>
      <c r="D254" s="49"/>
      <c r="E254" s="36"/>
      <c r="F254" s="40"/>
      <c r="G254" s="36"/>
      <c r="H254" s="36"/>
      <c r="I254" s="41"/>
      <c r="J254" s="41"/>
      <c r="K254" s="36"/>
      <c r="L254" s="40"/>
      <c r="M254" s="36"/>
      <c r="N254" s="50"/>
      <c r="O254" s="11"/>
      <c r="P254" s="11"/>
    </row>
    <row r="255" spans="2:18" ht="15" x14ac:dyDescent="0.2">
      <c r="B255" s="51"/>
      <c r="C255" s="52"/>
      <c r="D255" s="52"/>
      <c r="E255" s="51"/>
      <c r="F255" s="55">
        <f>SUM(F234:F254)</f>
        <v>25</v>
      </c>
      <c r="G255" s="56">
        <f>SUM(G234:G254)</f>
        <v>40.718999999999994</v>
      </c>
      <c r="H255" s="36"/>
      <c r="I255" s="36"/>
      <c r="J255" s="51"/>
      <c r="K255" s="51"/>
      <c r="L255" s="57"/>
      <c r="M255" s="52"/>
      <c r="N255" s="50"/>
      <c r="O255" s="11"/>
      <c r="P255" s="11"/>
    </row>
    <row r="256" spans="2:18" ht="15" x14ac:dyDescent="0.2">
      <c r="B256" s="51"/>
      <c r="C256" s="52"/>
      <c r="D256" s="52"/>
      <c r="E256" s="51"/>
      <c r="F256" s="40"/>
      <c r="G256" s="36"/>
      <c r="H256" s="148" t="s">
        <v>10</v>
      </c>
      <c r="I256" s="148"/>
      <c r="J256" s="36">
        <f>G255</f>
        <v>40.718999999999994</v>
      </c>
      <c r="K256" s="36" t="s">
        <v>11</v>
      </c>
      <c r="L256" s="40">
        <f>M253</f>
        <v>18.095712000000013</v>
      </c>
      <c r="M256" s="36">
        <f>J256-L256</f>
        <v>22.623287999999981</v>
      </c>
      <c r="N256" s="46"/>
      <c r="O256" s="11"/>
      <c r="P256" s="11"/>
    </row>
    <row r="257" spans="2:18" ht="15" x14ac:dyDescent="0.2">
      <c r="B257" s="47" t="s">
        <v>7</v>
      </c>
      <c r="C257" s="47"/>
      <c r="D257" s="136">
        <v>0.94199999999999995</v>
      </c>
      <c r="E257" s="136"/>
      <c r="J257" s="51"/>
      <c r="K257" s="51"/>
      <c r="L257" s="51"/>
      <c r="M257" s="51"/>
      <c r="N257" s="50"/>
      <c r="O257" s="11"/>
      <c r="P257" s="11"/>
    </row>
    <row r="258" spans="2:18" x14ac:dyDescent="0.2">
      <c r="B258" s="137" t="s">
        <v>8</v>
      </c>
      <c r="C258" s="137"/>
      <c r="D258" s="137"/>
      <c r="E258" s="137"/>
      <c r="F258" s="137"/>
      <c r="G258" s="137"/>
      <c r="H258" s="38" t="s">
        <v>5</v>
      </c>
      <c r="I258" s="137" t="s">
        <v>9</v>
      </c>
      <c r="J258" s="137"/>
      <c r="K258" s="137"/>
      <c r="L258" s="137"/>
      <c r="M258" s="137"/>
      <c r="N258" s="39"/>
      <c r="O258" s="12"/>
      <c r="P258" s="16">
        <f>I270-I268</f>
        <v>5</v>
      </c>
    </row>
    <row r="259" spans="2:18" x14ac:dyDescent="0.2">
      <c r="B259" s="40">
        <v>0</v>
      </c>
      <c r="C259" s="36">
        <v>1.0960000000000001</v>
      </c>
      <c r="D259" s="36" t="s">
        <v>29</v>
      </c>
      <c r="E259" s="40"/>
      <c r="F259" s="40"/>
      <c r="G259" s="40"/>
      <c r="H259" s="40"/>
      <c r="I259" s="41"/>
      <c r="J259" s="42"/>
      <c r="K259" s="36"/>
      <c r="L259" s="40"/>
      <c r="M259" s="36"/>
      <c r="N259" s="43"/>
      <c r="O259" s="16"/>
      <c r="P259" s="16"/>
      <c r="R259" s="17"/>
    </row>
    <row r="260" spans="2:18" x14ac:dyDescent="0.2">
      <c r="B260" s="40">
        <v>5</v>
      </c>
      <c r="C260" s="36">
        <v>1.089</v>
      </c>
      <c r="D260" s="36"/>
      <c r="E260" s="36">
        <f>(C259+C260)/2</f>
        <v>1.0925</v>
      </c>
      <c r="F260" s="40">
        <f>B260-B259</f>
        <v>5</v>
      </c>
      <c r="G260" s="36">
        <f>E260*F260</f>
        <v>5.4625000000000004</v>
      </c>
      <c r="H260" s="40"/>
      <c r="I260" s="40"/>
      <c r="J260" s="40"/>
      <c r="K260" s="36"/>
      <c r="L260" s="40"/>
      <c r="M260" s="36"/>
      <c r="N260" s="43"/>
      <c r="O260" s="16"/>
      <c r="P260" s="16"/>
      <c r="Q260" s="18"/>
      <c r="R260" s="17"/>
    </row>
    <row r="261" spans="2:18" x14ac:dyDescent="0.2">
      <c r="B261" s="40">
        <v>10</v>
      </c>
      <c r="C261" s="36">
        <v>1.075</v>
      </c>
      <c r="D261" s="36" t="s">
        <v>18</v>
      </c>
      <c r="E261" s="36">
        <f t="shared" ref="E261:E271" si="85">(C260+C261)/2</f>
        <v>1.0819999999999999</v>
      </c>
      <c r="F261" s="40">
        <f t="shared" ref="F261:F271" si="86">B261-B260</f>
        <v>5</v>
      </c>
      <c r="G261" s="36">
        <f t="shared" ref="G261:G271" si="87">E261*F261</f>
        <v>5.4099999999999993</v>
      </c>
      <c r="H261" s="40"/>
      <c r="I261" s="40"/>
      <c r="J261" s="40"/>
      <c r="K261" s="36"/>
      <c r="L261" s="40"/>
      <c r="M261" s="36"/>
      <c r="N261" s="43"/>
      <c r="O261" s="16"/>
      <c r="P261" s="16"/>
      <c r="Q261" s="18"/>
      <c r="R261" s="17"/>
    </row>
    <row r="262" spans="2:18" x14ac:dyDescent="0.2">
      <c r="B262" s="40">
        <v>11</v>
      </c>
      <c r="C262" s="36">
        <v>0.39500000000000002</v>
      </c>
      <c r="D262" s="36"/>
      <c r="E262" s="36">
        <f t="shared" si="85"/>
        <v>0.73499999999999999</v>
      </c>
      <c r="F262" s="40">
        <f t="shared" si="86"/>
        <v>1</v>
      </c>
      <c r="G262" s="36">
        <f t="shared" si="87"/>
        <v>0.73499999999999999</v>
      </c>
      <c r="H262" s="40"/>
      <c r="I262" s="40"/>
      <c r="J262" s="40"/>
      <c r="K262" s="36"/>
      <c r="L262" s="40"/>
      <c r="M262" s="36"/>
      <c r="N262" s="43"/>
      <c r="O262" s="16"/>
      <c r="P262" s="16"/>
      <c r="Q262" s="18"/>
      <c r="R262" s="17"/>
    </row>
    <row r="263" spans="2:18" x14ac:dyDescent="0.2">
      <c r="B263" s="40">
        <v>13</v>
      </c>
      <c r="C263" s="36">
        <v>0</v>
      </c>
      <c r="D263" s="36"/>
      <c r="E263" s="36">
        <f t="shared" si="85"/>
        <v>0.19750000000000001</v>
      </c>
      <c r="F263" s="40">
        <f t="shared" si="86"/>
        <v>2</v>
      </c>
      <c r="G263" s="36">
        <f t="shared" si="87"/>
        <v>0.39500000000000002</v>
      </c>
      <c r="H263" s="40"/>
      <c r="I263" s="40"/>
      <c r="J263" s="40"/>
      <c r="K263" s="36"/>
      <c r="L263" s="40"/>
      <c r="M263" s="36"/>
      <c r="N263" s="43"/>
      <c r="O263" s="16"/>
      <c r="P263" s="16"/>
      <c r="Q263" s="18"/>
      <c r="R263" s="17"/>
    </row>
    <row r="264" spans="2:18" x14ac:dyDescent="0.2">
      <c r="B264" s="40">
        <v>15</v>
      </c>
      <c r="C264" s="36">
        <v>-2.1999999999999999E-2</v>
      </c>
      <c r="D264" s="36"/>
      <c r="E264" s="36">
        <f t="shared" si="85"/>
        <v>-1.0999999999999999E-2</v>
      </c>
      <c r="F264" s="40">
        <f t="shared" si="86"/>
        <v>2</v>
      </c>
      <c r="G264" s="36">
        <f t="shared" si="87"/>
        <v>-2.1999999999999999E-2</v>
      </c>
      <c r="H264" s="40"/>
      <c r="I264" s="40"/>
      <c r="J264" s="40"/>
      <c r="K264" s="36"/>
      <c r="L264" s="40"/>
      <c r="M264" s="36"/>
      <c r="N264" s="43"/>
      <c r="O264" s="16"/>
      <c r="P264" s="16"/>
      <c r="Q264" s="18"/>
      <c r="R264" s="17"/>
    </row>
    <row r="265" spans="2:18" x14ac:dyDescent="0.2">
      <c r="B265" s="40">
        <v>17</v>
      </c>
      <c r="C265" s="36">
        <v>-0.125</v>
      </c>
      <c r="D265" s="36"/>
      <c r="E265" s="36">
        <f t="shared" si="85"/>
        <v>-7.3499999999999996E-2</v>
      </c>
      <c r="F265" s="40">
        <f t="shared" si="86"/>
        <v>2</v>
      </c>
      <c r="G265" s="36">
        <f t="shared" si="87"/>
        <v>-0.14699999999999999</v>
      </c>
      <c r="H265" s="40"/>
      <c r="I265" s="62">
        <v>0</v>
      </c>
      <c r="J265" s="61">
        <v>1.0960000000000001</v>
      </c>
      <c r="K265" s="36"/>
      <c r="L265" s="40"/>
      <c r="M265" s="36"/>
      <c r="N265" s="43"/>
      <c r="O265" s="16"/>
      <c r="P265" s="16"/>
      <c r="Q265" s="18"/>
      <c r="R265" s="17"/>
    </row>
    <row r="266" spans="2:18" x14ac:dyDescent="0.2">
      <c r="B266" s="40">
        <v>19</v>
      </c>
      <c r="C266" s="36">
        <v>-0.02</v>
      </c>
      <c r="D266" s="36"/>
      <c r="E266" s="36">
        <f t="shared" si="85"/>
        <v>-7.2499999999999995E-2</v>
      </c>
      <c r="F266" s="40">
        <f t="shared" si="86"/>
        <v>2</v>
      </c>
      <c r="G266" s="36">
        <f t="shared" si="87"/>
        <v>-0.14499999999999999</v>
      </c>
      <c r="H266" s="40"/>
      <c r="I266" s="62">
        <v>5</v>
      </c>
      <c r="J266" s="61">
        <v>1.089</v>
      </c>
      <c r="K266" s="36">
        <f t="shared" ref="K266:K268" si="88">AVERAGE(J265,J266)</f>
        <v>1.0925</v>
      </c>
      <c r="L266" s="40">
        <f t="shared" ref="L266:L268" si="89">I266-I265</f>
        <v>5</v>
      </c>
      <c r="M266" s="36">
        <f t="shared" ref="M266:M268" si="90">L266*K266</f>
        <v>5.4625000000000004</v>
      </c>
      <c r="N266" s="43"/>
      <c r="O266" s="16"/>
      <c r="P266" s="16"/>
      <c r="Q266" s="18"/>
      <c r="R266" s="17"/>
    </row>
    <row r="267" spans="2:18" x14ac:dyDescent="0.2">
      <c r="B267" s="40">
        <v>21</v>
      </c>
      <c r="C267" s="36">
        <v>0.49</v>
      </c>
      <c r="D267" s="36"/>
      <c r="E267" s="36">
        <f t="shared" si="85"/>
        <v>0.23499999999999999</v>
      </c>
      <c r="F267" s="40">
        <f t="shared" si="86"/>
        <v>2</v>
      </c>
      <c r="G267" s="36">
        <f t="shared" si="87"/>
        <v>0.47</v>
      </c>
      <c r="H267" s="40"/>
      <c r="I267" s="62">
        <v>10</v>
      </c>
      <c r="J267" s="61">
        <v>1.075</v>
      </c>
      <c r="K267" s="36">
        <f t="shared" si="88"/>
        <v>1.0819999999999999</v>
      </c>
      <c r="L267" s="40">
        <f t="shared" si="89"/>
        <v>5</v>
      </c>
      <c r="M267" s="36">
        <f t="shared" si="90"/>
        <v>5.4099999999999993</v>
      </c>
      <c r="N267" s="46"/>
      <c r="O267" s="19"/>
      <c r="P267" s="19"/>
      <c r="Q267" s="18"/>
      <c r="R267" s="17"/>
    </row>
    <row r="268" spans="2:18" x14ac:dyDescent="0.2">
      <c r="B268" s="40">
        <v>23</v>
      </c>
      <c r="C268" s="36">
        <v>0.99099999999999999</v>
      </c>
      <c r="D268" s="36"/>
      <c r="E268" s="36">
        <f t="shared" si="85"/>
        <v>0.74049999999999994</v>
      </c>
      <c r="F268" s="40">
        <f t="shared" si="86"/>
        <v>2</v>
      </c>
      <c r="G268" s="36">
        <f t="shared" si="87"/>
        <v>1.4809999999999999</v>
      </c>
      <c r="H268" s="40"/>
      <c r="I268" s="69">
        <f>I267+(J267-J268)*1.5</f>
        <v>13.862500000000001</v>
      </c>
      <c r="J268" s="70">
        <v>-1.5</v>
      </c>
      <c r="K268" s="36">
        <f t="shared" si="88"/>
        <v>-0.21250000000000002</v>
      </c>
      <c r="L268" s="40">
        <f t="shared" si="89"/>
        <v>3.8625000000000007</v>
      </c>
      <c r="M268" s="36">
        <f t="shared" si="90"/>
        <v>-0.82078125000000024</v>
      </c>
      <c r="N268" s="43"/>
      <c r="O268" s="16"/>
      <c r="P268" s="16"/>
      <c r="Q268" s="18"/>
      <c r="R268" s="17"/>
    </row>
    <row r="269" spans="2:18" x14ac:dyDescent="0.2">
      <c r="B269" s="40">
        <v>24</v>
      </c>
      <c r="C269" s="36">
        <v>2.19</v>
      </c>
      <c r="D269" s="36" t="s">
        <v>19</v>
      </c>
      <c r="E269" s="36">
        <f t="shared" si="85"/>
        <v>1.5905</v>
      </c>
      <c r="F269" s="40">
        <f t="shared" si="86"/>
        <v>1</v>
      </c>
      <c r="G269" s="36">
        <f t="shared" si="87"/>
        <v>1.5905</v>
      </c>
      <c r="H269" s="47"/>
      <c r="I269" s="71">
        <f>I268+2.5</f>
        <v>16.362500000000001</v>
      </c>
      <c r="J269" s="72">
        <f>J268</f>
        <v>-1.5</v>
      </c>
      <c r="K269" s="36">
        <f t="shared" ref="K269:K274" si="91">AVERAGE(J268,J269)</f>
        <v>-1.5</v>
      </c>
      <c r="L269" s="40">
        <f t="shared" ref="L269:L274" si="92">I269-I268</f>
        <v>2.5</v>
      </c>
      <c r="M269" s="36">
        <f t="shared" ref="M269:M274" si="93">L269*K269</f>
        <v>-3.75</v>
      </c>
      <c r="N269" s="46"/>
      <c r="O269" s="19"/>
      <c r="P269" s="19"/>
      <c r="Q269" s="18"/>
      <c r="R269" s="17"/>
    </row>
    <row r="270" spans="2:18" x14ac:dyDescent="0.2">
      <c r="B270" s="40">
        <v>30</v>
      </c>
      <c r="C270" s="36">
        <v>2.1760000000000002</v>
      </c>
      <c r="D270" s="36"/>
      <c r="E270" s="36">
        <f t="shared" si="85"/>
        <v>2.1829999999999998</v>
      </c>
      <c r="F270" s="40">
        <f t="shared" si="86"/>
        <v>6</v>
      </c>
      <c r="G270" s="36">
        <f t="shared" si="87"/>
        <v>13.097999999999999</v>
      </c>
      <c r="H270" s="47"/>
      <c r="I270" s="69">
        <f>I269+2.5</f>
        <v>18.862500000000001</v>
      </c>
      <c r="J270" s="70">
        <f>J268</f>
        <v>-1.5</v>
      </c>
      <c r="K270" s="36">
        <f t="shared" si="91"/>
        <v>-1.5</v>
      </c>
      <c r="L270" s="40">
        <f t="shared" si="92"/>
        <v>2.5</v>
      </c>
      <c r="M270" s="36">
        <f t="shared" si="93"/>
        <v>-3.75</v>
      </c>
      <c r="N270" s="46"/>
      <c r="O270" s="19"/>
      <c r="P270" s="19"/>
      <c r="Q270" s="18"/>
      <c r="R270" s="17"/>
    </row>
    <row r="271" spans="2:18" x14ac:dyDescent="0.2">
      <c r="B271" s="40">
        <v>35</v>
      </c>
      <c r="C271" s="36">
        <v>2.1669999999999998</v>
      </c>
      <c r="D271" s="36" t="s">
        <v>20</v>
      </c>
      <c r="E271" s="36">
        <f t="shared" si="85"/>
        <v>2.1715</v>
      </c>
      <c r="F271" s="40">
        <f t="shared" si="86"/>
        <v>5</v>
      </c>
      <c r="G271" s="36">
        <f t="shared" si="87"/>
        <v>10.8575</v>
      </c>
      <c r="H271" s="47"/>
      <c r="I271" s="69">
        <f>I270+(J271-J270)*1.5</f>
        <v>22.3125</v>
      </c>
      <c r="J271" s="73">
        <v>0.8</v>
      </c>
      <c r="K271" s="36">
        <f t="shared" si="91"/>
        <v>-0.35</v>
      </c>
      <c r="L271" s="40">
        <f t="shared" si="92"/>
        <v>3.4499999999999993</v>
      </c>
      <c r="M271" s="36">
        <f t="shared" si="93"/>
        <v>-1.2074999999999996</v>
      </c>
      <c r="N271" s="43"/>
      <c r="O271" s="16"/>
      <c r="P271" s="16"/>
      <c r="R271" s="17"/>
    </row>
    <row r="272" spans="2:18" x14ac:dyDescent="0.2">
      <c r="B272" s="40"/>
      <c r="C272" s="36"/>
      <c r="E272" s="36"/>
      <c r="F272" s="40"/>
      <c r="G272" s="36"/>
      <c r="H272" s="47"/>
      <c r="I272" s="62">
        <v>23</v>
      </c>
      <c r="J272" s="61">
        <v>0.99099999999999999</v>
      </c>
      <c r="K272" s="36">
        <f t="shared" si="91"/>
        <v>0.89549999999999996</v>
      </c>
      <c r="L272" s="40">
        <f t="shared" si="92"/>
        <v>0.6875</v>
      </c>
      <c r="M272" s="36">
        <f t="shared" si="93"/>
        <v>0.61565625000000002</v>
      </c>
      <c r="N272" s="43"/>
      <c r="O272" s="16"/>
      <c r="P272" s="16"/>
      <c r="R272" s="17"/>
    </row>
    <row r="273" spans="2:18" x14ac:dyDescent="0.2">
      <c r="B273" s="40"/>
      <c r="C273" s="36"/>
      <c r="D273" s="36"/>
      <c r="E273" s="36"/>
      <c r="F273" s="40"/>
      <c r="G273" s="36"/>
      <c r="H273" s="47"/>
      <c r="I273" s="62">
        <v>24</v>
      </c>
      <c r="J273" s="61">
        <v>2.19</v>
      </c>
      <c r="K273" s="36">
        <f t="shared" si="91"/>
        <v>1.5905</v>
      </c>
      <c r="L273" s="40">
        <f t="shared" si="92"/>
        <v>1</v>
      </c>
      <c r="M273" s="36">
        <f t="shared" si="93"/>
        <v>1.5905</v>
      </c>
      <c r="N273" s="43"/>
      <c r="O273" s="16"/>
      <c r="P273" s="16"/>
      <c r="R273" s="17"/>
    </row>
    <row r="274" spans="2:18" x14ac:dyDescent="0.2">
      <c r="B274" s="41"/>
      <c r="C274" s="49"/>
      <c r="D274" s="49"/>
      <c r="E274" s="36"/>
      <c r="F274" s="40"/>
      <c r="G274" s="36"/>
      <c r="I274" s="62">
        <v>30</v>
      </c>
      <c r="J274" s="61">
        <v>2.1760000000000002</v>
      </c>
      <c r="K274" s="36">
        <f t="shared" si="91"/>
        <v>2.1829999999999998</v>
      </c>
      <c r="L274" s="40">
        <f t="shared" si="92"/>
        <v>6</v>
      </c>
      <c r="M274" s="36">
        <f t="shared" si="93"/>
        <v>13.097999999999999</v>
      </c>
      <c r="N274" s="43"/>
      <c r="O274" s="16"/>
      <c r="P274" s="16"/>
      <c r="R274" s="17"/>
    </row>
    <row r="275" spans="2:18" x14ac:dyDescent="0.2">
      <c r="B275" s="41"/>
      <c r="C275" s="49"/>
      <c r="D275" s="49"/>
      <c r="E275" s="36"/>
      <c r="F275" s="40"/>
      <c r="G275" s="36"/>
      <c r="I275" s="62">
        <v>35</v>
      </c>
      <c r="J275" s="61">
        <v>2.1669999999999998</v>
      </c>
      <c r="K275" s="36">
        <f t="shared" ref="K275" si="94">AVERAGE(J274,J275)</f>
        <v>2.1715</v>
      </c>
      <c r="L275" s="40">
        <f t="shared" ref="L275" si="95">I275-I274</f>
        <v>5</v>
      </c>
      <c r="M275" s="36">
        <f t="shared" ref="M275" si="96">L275*K275</f>
        <v>10.8575</v>
      </c>
      <c r="O275" s="19"/>
      <c r="P275" s="19"/>
    </row>
    <row r="276" spans="2:18" x14ac:dyDescent="0.2">
      <c r="B276" s="41"/>
      <c r="C276" s="49"/>
      <c r="D276" s="49"/>
      <c r="E276" s="36"/>
      <c r="F276" s="40"/>
      <c r="G276" s="36"/>
      <c r="I276" s="41"/>
      <c r="J276" s="41"/>
      <c r="K276" s="36"/>
      <c r="L276" s="40"/>
      <c r="M276" s="36"/>
      <c r="O276" s="11"/>
      <c r="P276" s="11"/>
    </row>
    <row r="277" spans="2:18" x14ac:dyDescent="0.2">
      <c r="B277" s="41"/>
      <c r="C277" s="49"/>
      <c r="D277" s="49"/>
      <c r="E277" s="36"/>
      <c r="F277" s="40"/>
      <c r="G277" s="36"/>
      <c r="I277" s="41"/>
      <c r="J277" s="41"/>
      <c r="K277" s="36"/>
      <c r="L277" s="40"/>
      <c r="M277" s="36"/>
      <c r="O277" s="11"/>
      <c r="P277" s="11"/>
    </row>
    <row r="278" spans="2:18" x14ac:dyDescent="0.2">
      <c r="B278" s="41"/>
      <c r="C278" s="49"/>
      <c r="D278" s="49"/>
      <c r="E278" s="36"/>
      <c r="F278" s="40"/>
      <c r="G278" s="36"/>
      <c r="H278" s="36"/>
      <c r="I278" s="41"/>
      <c r="J278" s="41"/>
      <c r="K278" s="36"/>
      <c r="L278" s="40"/>
      <c r="M278" s="36"/>
      <c r="N278" s="50"/>
      <c r="O278" s="11"/>
      <c r="P278" s="11"/>
    </row>
    <row r="279" spans="2:18" x14ac:dyDescent="0.2">
      <c r="B279" s="41"/>
      <c r="C279" s="49"/>
      <c r="D279" s="49"/>
      <c r="E279" s="36"/>
      <c r="F279" s="40"/>
      <c r="G279" s="36"/>
      <c r="H279" s="36"/>
      <c r="I279" s="41"/>
      <c r="J279" s="41"/>
      <c r="K279" s="36"/>
      <c r="L279" s="40">
        <f>SUM(L260:L278)</f>
        <v>35</v>
      </c>
      <c r="M279" s="36">
        <f>SUM(M261:M278)</f>
        <v>27.505874999999996</v>
      </c>
      <c r="N279" s="50"/>
      <c r="O279" s="11"/>
      <c r="P279" s="11"/>
    </row>
    <row r="280" spans="2:18" x14ac:dyDescent="0.2">
      <c r="B280" s="41"/>
      <c r="C280" s="49"/>
      <c r="D280" s="49"/>
      <c r="E280" s="36"/>
      <c r="F280" s="40"/>
      <c r="G280" s="36"/>
      <c r="H280" s="36"/>
      <c r="I280" s="41"/>
      <c r="J280" s="41"/>
      <c r="K280" s="36"/>
      <c r="L280" s="40"/>
      <c r="M280" s="36"/>
      <c r="N280" s="50"/>
      <c r="O280" s="11"/>
      <c r="P280" s="11"/>
    </row>
    <row r="281" spans="2:18" ht="15" x14ac:dyDescent="0.2">
      <c r="B281" s="51"/>
      <c r="C281" s="52"/>
      <c r="D281" s="52"/>
      <c r="E281" s="51"/>
      <c r="F281" s="55">
        <f>SUM(F260:F280)</f>
        <v>35</v>
      </c>
      <c r="G281" s="56">
        <f>SUM(G260:G280)</f>
        <v>39.185499999999998</v>
      </c>
      <c r="H281" s="36"/>
      <c r="I281" s="36"/>
      <c r="J281" s="51"/>
      <c r="K281" s="51"/>
      <c r="L281" s="57"/>
      <c r="M281" s="52"/>
      <c r="N281" s="50"/>
      <c r="O281" s="11"/>
      <c r="P281" s="11"/>
    </row>
    <row r="283" spans="2:18" x14ac:dyDescent="0.2">
      <c r="G283" s="148" t="s">
        <v>10</v>
      </c>
      <c r="H283" s="148"/>
      <c r="I283" s="61">
        <f>G281</f>
        <v>39.185499999999998</v>
      </c>
      <c r="J283" s="61" t="s">
        <v>11</v>
      </c>
      <c r="K283" s="62">
        <f>M279</f>
        <v>27.505874999999996</v>
      </c>
      <c r="L283" s="61">
        <f>I283-K283</f>
        <v>11.679625000000001</v>
      </c>
    </row>
  </sheetData>
  <mergeCells count="44">
    <mergeCell ref="G283:H283"/>
    <mergeCell ref="B232:G232"/>
    <mergeCell ref="H256:I256"/>
    <mergeCell ref="B258:G258"/>
    <mergeCell ref="I258:M258"/>
    <mergeCell ref="D257:E257"/>
    <mergeCell ref="D231:E231"/>
    <mergeCell ref="I232:M232"/>
    <mergeCell ref="B152:G152"/>
    <mergeCell ref="B178:G178"/>
    <mergeCell ref="H123:I123"/>
    <mergeCell ref="D125:E125"/>
    <mergeCell ref="B126:G126"/>
    <mergeCell ref="I126:M126"/>
    <mergeCell ref="D151:E151"/>
    <mergeCell ref="B204:G204"/>
    <mergeCell ref="I204:M204"/>
    <mergeCell ref="H228:I228"/>
    <mergeCell ref="I178:M178"/>
    <mergeCell ref="H202:I202"/>
    <mergeCell ref="D203:E203"/>
    <mergeCell ref="H90:I90"/>
    <mergeCell ref="D92:E92"/>
    <mergeCell ref="I152:M152"/>
    <mergeCell ref="H176:I176"/>
    <mergeCell ref="D177:E177"/>
    <mergeCell ref="B93:G93"/>
    <mergeCell ref="I93:M93"/>
    <mergeCell ref="O21:Q21"/>
    <mergeCell ref="O24:Q24"/>
    <mergeCell ref="A1:M1"/>
    <mergeCell ref="H229:I229"/>
    <mergeCell ref="H64:I64"/>
    <mergeCell ref="D65:E65"/>
    <mergeCell ref="H150:I150"/>
    <mergeCell ref="D3:E3"/>
    <mergeCell ref="B4:G4"/>
    <mergeCell ref="I4:M4"/>
    <mergeCell ref="H33:I33"/>
    <mergeCell ref="B35:G35"/>
    <mergeCell ref="I35:M35"/>
    <mergeCell ref="D34:E34"/>
    <mergeCell ref="B66:G66"/>
    <mergeCell ref="I66:M66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18"/>
  <sheetViews>
    <sheetView topLeftCell="A7" workbookViewId="0">
      <selection activeCell="K24" sqref="K24"/>
    </sheetView>
  </sheetViews>
  <sheetFormatPr defaultRowHeight="12.75" x14ac:dyDescent="0.2"/>
  <cols>
    <col min="1" max="1" width="8.42578125" style="24" customWidth="1"/>
    <col min="2" max="2" width="12.7109375" style="24" customWidth="1"/>
    <col min="3" max="3" width="12.42578125" style="24" customWidth="1"/>
    <col min="4" max="4" width="13.42578125" style="24" customWidth="1"/>
    <col min="5" max="5" width="12.140625" style="24" customWidth="1"/>
    <col min="6" max="6" width="12.28515625" style="24" customWidth="1"/>
    <col min="7" max="7" width="9.140625" style="27"/>
    <col min="8" max="8" width="9.7109375" style="27" customWidth="1"/>
    <col min="9" max="9" width="9.140625" style="27"/>
    <col min="10" max="10" width="9.140625" style="24"/>
    <col min="11" max="11" width="24" style="24" customWidth="1"/>
    <col min="12" max="257" width="9.140625" style="24"/>
    <col min="258" max="258" width="8.42578125" style="24" customWidth="1"/>
    <col min="259" max="259" width="12.7109375" style="24" customWidth="1"/>
    <col min="260" max="260" width="12.42578125" style="24" customWidth="1"/>
    <col min="261" max="261" width="13.42578125" style="24" customWidth="1"/>
    <col min="262" max="262" width="12.140625" style="24" customWidth="1"/>
    <col min="263" max="263" width="12.28515625" style="24" customWidth="1"/>
    <col min="264" max="513" width="9.140625" style="24"/>
    <col min="514" max="514" width="8.42578125" style="24" customWidth="1"/>
    <col min="515" max="515" width="12.7109375" style="24" customWidth="1"/>
    <col min="516" max="516" width="12.42578125" style="24" customWidth="1"/>
    <col min="517" max="517" width="13.42578125" style="24" customWidth="1"/>
    <col min="518" max="518" width="12.140625" style="24" customWidth="1"/>
    <col min="519" max="519" width="12.28515625" style="24" customWidth="1"/>
    <col min="520" max="769" width="9.140625" style="24"/>
    <col min="770" max="770" width="8.42578125" style="24" customWidth="1"/>
    <col min="771" max="771" width="12.7109375" style="24" customWidth="1"/>
    <col min="772" max="772" width="12.42578125" style="24" customWidth="1"/>
    <col min="773" max="773" width="13.42578125" style="24" customWidth="1"/>
    <col min="774" max="774" width="12.140625" style="24" customWidth="1"/>
    <col min="775" max="775" width="12.28515625" style="24" customWidth="1"/>
    <col min="776" max="1025" width="9.140625" style="24"/>
    <col min="1026" max="1026" width="8.42578125" style="24" customWidth="1"/>
    <col min="1027" max="1027" width="12.7109375" style="24" customWidth="1"/>
    <col min="1028" max="1028" width="12.42578125" style="24" customWidth="1"/>
    <col min="1029" max="1029" width="13.42578125" style="24" customWidth="1"/>
    <col min="1030" max="1030" width="12.140625" style="24" customWidth="1"/>
    <col min="1031" max="1031" width="12.28515625" style="24" customWidth="1"/>
    <col min="1032" max="1281" width="9.140625" style="24"/>
    <col min="1282" max="1282" width="8.42578125" style="24" customWidth="1"/>
    <col min="1283" max="1283" width="12.7109375" style="24" customWidth="1"/>
    <col min="1284" max="1284" width="12.42578125" style="24" customWidth="1"/>
    <col min="1285" max="1285" width="13.42578125" style="24" customWidth="1"/>
    <col min="1286" max="1286" width="12.140625" style="24" customWidth="1"/>
    <col min="1287" max="1287" width="12.28515625" style="24" customWidth="1"/>
    <col min="1288" max="1537" width="9.140625" style="24"/>
    <col min="1538" max="1538" width="8.42578125" style="24" customWidth="1"/>
    <col min="1539" max="1539" width="12.7109375" style="24" customWidth="1"/>
    <col min="1540" max="1540" width="12.42578125" style="24" customWidth="1"/>
    <col min="1541" max="1541" width="13.42578125" style="24" customWidth="1"/>
    <col min="1542" max="1542" width="12.140625" style="24" customWidth="1"/>
    <col min="1543" max="1543" width="12.28515625" style="24" customWidth="1"/>
    <col min="1544" max="1793" width="9.140625" style="24"/>
    <col min="1794" max="1794" width="8.42578125" style="24" customWidth="1"/>
    <col min="1795" max="1795" width="12.7109375" style="24" customWidth="1"/>
    <col min="1796" max="1796" width="12.42578125" style="24" customWidth="1"/>
    <col min="1797" max="1797" width="13.42578125" style="24" customWidth="1"/>
    <col min="1798" max="1798" width="12.140625" style="24" customWidth="1"/>
    <col min="1799" max="1799" width="12.28515625" style="24" customWidth="1"/>
    <col min="1800" max="2049" width="9.140625" style="24"/>
    <col min="2050" max="2050" width="8.42578125" style="24" customWidth="1"/>
    <col min="2051" max="2051" width="12.7109375" style="24" customWidth="1"/>
    <col min="2052" max="2052" width="12.42578125" style="24" customWidth="1"/>
    <col min="2053" max="2053" width="13.42578125" style="24" customWidth="1"/>
    <col min="2054" max="2054" width="12.140625" style="24" customWidth="1"/>
    <col min="2055" max="2055" width="12.28515625" style="24" customWidth="1"/>
    <col min="2056" max="2305" width="9.140625" style="24"/>
    <col min="2306" max="2306" width="8.42578125" style="24" customWidth="1"/>
    <col min="2307" max="2307" width="12.7109375" style="24" customWidth="1"/>
    <col min="2308" max="2308" width="12.42578125" style="24" customWidth="1"/>
    <col min="2309" max="2309" width="13.42578125" style="24" customWidth="1"/>
    <col min="2310" max="2310" width="12.140625" style="24" customWidth="1"/>
    <col min="2311" max="2311" width="12.28515625" style="24" customWidth="1"/>
    <col min="2312" max="2561" width="9.140625" style="24"/>
    <col min="2562" max="2562" width="8.42578125" style="24" customWidth="1"/>
    <col min="2563" max="2563" width="12.7109375" style="24" customWidth="1"/>
    <col min="2564" max="2564" width="12.42578125" style="24" customWidth="1"/>
    <col min="2565" max="2565" width="13.42578125" style="24" customWidth="1"/>
    <col min="2566" max="2566" width="12.140625" style="24" customWidth="1"/>
    <col min="2567" max="2567" width="12.28515625" style="24" customWidth="1"/>
    <col min="2568" max="2817" width="9.140625" style="24"/>
    <col min="2818" max="2818" width="8.42578125" style="24" customWidth="1"/>
    <col min="2819" max="2819" width="12.7109375" style="24" customWidth="1"/>
    <col min="2820" max="2820" width="12.42578125" style="24" customWidth="1"/>
    <col min="2821" max="2821" width="13.42578125" style="24" customWidth="1"/>
    <col min="2822" max="2822" width="12.140625" style="24" customWidth="1"/>
    <col min="2823" max="2823" width="12.28515625" style="24" customWidth="1"/>
    <col min="2824" max="3073" width="9.140625" style="24"/>
    <col min="3074" max="3074" width="8.42578125" style="24" customWidth="1"/>
    <col min="3075" max="3075" width="12.7109375" style="24" customWidth="1"/>
    <col min="3076" max="3076" width="12.42578125" style="24" customWidth="1"/>
    <col min="3077" max="3077" width="13.42578125" style="24" customWidth="1"/>
    <col min="3078" max="3078" width="12.140625" style="24" customWidth="1"/>
    <col min="3079" max="3079" width="12.28515625" style="24" customWidth="1"/>
    <col min="3080" max="3329" width="9.140625" style="24"/>
    <col min="3330" max="3330" width="8.42578125" style="24" customWidth="1"/>
    <col min="3331" max="3331" width="12.7109375" style="24" customWidth="1"/>
    <col min="3332" max="3332" width="12.42578125" style="24" customWidth="1"/>
    <col min="3333" max="3333" width="13.42578125" style="24" customWidth="1"/>
    <col min="3334" max="3334" width="12.140625" style="24" customWidth="1"/>
    <col min="3335" max="3335" width="12.28515625" style="24" customWidth="1"/>
    <col min="3336" max="3585" width="9.140625" style="24"/>
    <col min="3586" max="3586" width="8.42578125" style="24" customWidth="1"/>
    <col min="3587" max="3587" width="12.7109375" style="24" customWidth="1"/>
    <col min="3588" max="3588" width="12.42578125" style="24" customWidth="1"/>
    <col min="3589" max="3589" width="13.42578125" style="24" customWidth="1"/>
    <col min="3590" max="3590" width="12.140625" style="24" customWidth="1"/>
    <col min="3591" max="3591" width="12.28515625" style="24" customWidth="1"/>
    <col min="3592" max="3841" width="9.140625" style="24"/>
    <col min="3842" max="3842" width="8.42578125" style="24" customWidth="1"/>
    <col min="3843" max="3843" width="12.7109375" style="24" customWidth="1"/>
    <col min="3844" max="3844" width="12.42578125" style="24" customWidth="1"/>
    <col min="3845" max="3845" width="13.42578125" style="24" customWidth="1"/>
    <col min="3846" max="3846" width="12.140625" style="24" customWidth="1"/>
    <col min="3847" max="3847" width="12.28515625" style="24" customWidth="1"/>
    <col min="3848" max="4097" width="9.140625" style="24"/>
    <col min="4098" max="4098" width="8.42578125" style="24" customWidth="1"/>
    <col min="4099" max="4099" width="12.7109375" style="24" customWidth="1"/>
    <col min="4100" max="4100" width="12.42578125" style="24" customWidth="1"/>
    <col min="4101" max="4101" width="13.42578125" style="24" customWidth="1"/>
    <col min="4102" max="4102" width="12.140625" style="24" customWidth="1"/>
    <col min="4103" max="4103" width="12.28515625" style="24" customWidth="1"/>
    <col min="4104" max="4353" width="9.140625" style="24"/>
    <col min="4354" max="4354" width="8.42578125" style="24" customWidth="1"/>
    <col min="4355" max="4355" width="12.7109375" style="24" customWidth="1"/>
    <col min="4356" max="4356" width="12.42578125" style="24" customWidth="1"/>
    <col min="4357" max="4357" width="13.42578125" style="24" customWidth="1"/>
    <col min="4358" max="4358" width="12.140625" style="24" customWidth="1"/>
    <col min="4359" max="4359" width="12.28515625" style="24" customWidth="1"/>
    <col min="4360" max="4609" width="9.140625" style="24"/>
    <col min="4610" max="4610" width="8.42578125" style="24" customWidth="1"/>
    <col min="4611" max="4611" width="12.7109375" style="24" customWidth="1"/>
    <col min="4612" max="4612" width="12.42578125" style="24" customWidth="1"/>
    <col min="4613" max="4613" width="13.42578125" style="24" customWidth="1"/>
    <col min="4614" max="4614" width="12.140625" style="24" customWidth="1"/>
    <col min="4615" max="4615" width="12.28515625" style="24" customWidth="1"/>
    <col min="4616" max="4865" width="9.140625" style="24"/>
    <col min="4866" max="4866" width="8.42578125" style="24" customWidth="1"/>
    <col min="4867" max="4867" width="12.7109375" style="24" customWidth="1"/>
    <col min="4868" max="4868" width="12.42578125" style="24" customWidth="1"/>
    <col min="4869" max="4869" width="13.42578125" style="24" customWidth="1"/>
    <col min="4870" max="4870" width="12.140625" style="24" customWidth="1"/>
    <col min="4871" max="4871" width="12.28515625" style="24" customWidth="1"/>
    <col min="4872" max="5121" width="9.140625" style="24"/>
    <col min="5122" max="5122" width="8.42578125" style="24" customWidth="1"/>
    <col min="5123" max="5123" width="12.7109375" style="24" customWidth="1"/>
    <col min="5124" max="5124" width="12.42578125" style="24" customWidth="1"/>
    <col min="5125" max="5125" width="13.42578125" style="24" customWidth="1"/>
    <col min="5126" max="5126" width="12.140625" style="24" customWidth="1"/>
    <col min="5127" max="5127" width="12.28515625" style="24" customWidth="1"/>
    <col min="5128" max="5377" width="9.140625" style="24"/>
    <col min="5378" max="5378" width="8.42578125" style="24" customWidth="1"/>
    <col min="5379" max="5379" width="12.7109375" style="24" customWidth="1"/>
    <col min="5380" max="5380" width="12.42578125" style="24" customWidth="1"/>
    <col min="5381" max="5381" width="13.42578125" style="24" customWidth="1"/>
    <col min="5382" max="5382" width="12.140625" style="24" customWidth="1"/>
    <col min="5383" max="5383" width="12.28515625" style="24" customWidth="1"/>
    <col min="5384" max="5633" width="9.140625" style="24"/>
    <col min="5634" max="5634" width="8.42578125" style="24" customWidth="1"/>
    <col min="5635" max="5635" width="12.7109375" style="24" customWidth="1"/>
    <col min="5636" max="5636" width="12.42578125" style="24" customWidth="1"/>
    <col min="5637" max="5637" width="13.42578125" style="24" customWidth="1"/>
    <col min="5638" max="5638" width="12.140625" style="24" customWidth="1"/>
    <col min="5639" max="5639" width="12.28515625" style="24" customWidth="1"/>
    <col min="5640" max="5889" width="9.140625" style="24"/>
    <col min="5890" max="5890" width="8.42578125" style="24" customWidth="1"/>
    <col min="5891" max="5891" width="12.7109375" style="24" customWidth="1"/>
    <col min="5892" max="5892" width="12.42578125" style="24" customWidth="1"/>
    <col min="5893" max="5893" width="13.42578125" style="24" customWidth="1"/>
    <col min="5894" max="5894" width="12.140625" style="24" customWidth="1"/>
    <col min="5895" max="5895" width="12.28515625" style="24" customWidth="1"/>
    <col min="5896" max="6145" width="9.140625" style="24"/>
    <col min="6146" max="6146" width="8.42578125" style="24" customWidth="1"/>
    <col min="6147" max="6147" width="12.7109375" style="24" customWidth="1"/>
    <col min="6148" max="6148" width="12.42578125" style="24" customWidth="1"/>
    <col min="6149" max="6149" width="13.42578125" style="24" customWidth="1"/>
    <col min="6150" max="6150" width="12.140625" style="24" customWidth="1"/>
    <col min="6151" max="6151" width="12.28515625" style="24" customWidth="1"/>
    <col min="6152" max="6401" width="9.140625" style="24"/>
    <col min="6402" max="6402" width="8.42578125" style="24" customWidth="1"/>
    <col min="6403" max="6403" width="12.7109375" style="24" customWidth="1"/>
    <col min="6404" max="6404" width="12.42578125" style="24" customWidth="1"/>
    <col min="6405" max="6405" width="13.42578125" style="24" customWidth="1"/>
    <col min="6406" max="6406" width="12.140625" style="24" customWidth="1"/>
    <col min="6407" max="6407" width="12.28515625" style="24" customWidth="1"/>
    <col min="6408" max="6657" width="9.140625" style="24"/>
    <col min="6658" max="6658" width="8.42578125" style="24" customWidth="1"/>
    <col min="6659" max="6659" width="12.7109375" style="24" customWidth="1"/>
    <col min="6660" max="6660" width="12.42578125" style="24" customWidth="1"/>
    <col min="6661" max="6661" width="13.42578125" style="24" customWidth="1"/>
    <col min="6662" max="6662" width="12.140625" style="24" customWidth="1"/>
    <col min="6663" max="6663" width="12.28515625" style="24" customWidth="1"/>
    <col min="6664" max="6913" width="9.140625" style="24"/>
    <col min="6914" max="6914" width="8.42578125" style="24" customWidth="1"/>
    <col min="6915" max="6915" width="12.7109375" style="24" customWidth="1"/>
    <col min="6916" max="6916" width="12.42578125" style="24" customWidth="1"/>
    <col min="6917" max="6917" width="13.42578125" style="24" customWidth="1"/>
    <col min="6918" max="6918" width="12.140625" style="24" customWidth="1"/>
    <col min="6919" max="6919" width="12.28515625" style="24" customWidth="1"/>
    <col min="6920" max="7169" width="9.140625" style="24"/>
    <col min="7170" max="7170" width="8.42578125" style="24" customWidth="1"/>
    <col min="7171" max="7171" width="12.7109375" style="24" customWidth="1"/>
    <col min="7172" max="7172" width="12.42578125" style="24" customWidth="1"/>
    <col min="7173" max="7173" width="13.42578125" style="24" customWidth="1"/>
    <col min="7174" max="7174" width="12.140625" style="24" customWidth="1"/>
    <col min="7175" max="7175" width="12.28515625" style="24" customWidth="1"/>
    <col min="7176" max="7425" width="9.140625" style="24"/>
    <col min="7426" max="7426" width="8.42578125" style="24" customWidth="1"/>
    <col min="7427" max="7427" width="12.7109375" style="24" customWidth="1"/>
    <col min="7428" max="7428" width="12.42578125" style="24" customWidth="1"/>
    <col min="7429" max="7429" width="13.42578125" style="24" customWidth="1"/>
    <col min="7430" max="7430" width="12.140625" style="24" customWidth="1"/>
    <col min="7431" max="7431" width="12.28515625" style="24" customWidth="1"/>
    <col min="7432" max="7681" width="9.140625" style="24"/>
    <col min="7682" max="7682" width="8.42578125" style="24" customWidth="1"/>
    <col min="7683" max="7683" width="12.7109375" style="24" customWidth="1"/>
    <col min="7684" max="7684" width="12.42578125" style="24" customWidth="1"/>
    <col min="7685" max="7685" width="13.42578125" style="24" customWidth="1"/>
    <col min="7686" max="7686" width="12.140625" style="24" customWidth="1"/>
    <col min="7687" max="7687" width="12.28515625" style="24" customWidth="1"/>
    <col min="7688" max="7937" width="9.140625" style="24"/>
    <col min="7938" max="7938" width="8.42578125" style="24" customWidth="1"/>
    <col min="7939" max="7939" width="12.7109375" style="24" customWidth="1"/>
    <col min="7940" max="7940" width="12.42578125" style="24" customWidth="1"/>
    <col min="7941" max="7941" width="13.42578125" style="24" customWidth="1"/>
    <col min="7942" max="7942" width="12.140625" style="24" customWidth="1"/>
    <col min="7943" max="7943" width="12.28515625" style="24" customWidth="1"/>
    <col min="7944" max="8193" width="9.140625" style="24"/>
    <col min="8194" max="8194" width="8.42578125" style="24" customWidth="1"/>
    <col min="8195" max="8195" width="12.7109375" style="24" customWidth="1"/>
    <col min="8196" max="8196" width="12.42578125" style="24" customWidth="1"/>
    <col min="8197" max="8197" width="13.42578125" style="24" customWidth="1"/>
    <col min="8198" max="8198" width="12.140625" style="24" customWidth="1"/>
    <col min="8199" max="8199" width="12.28515625" style="24" customWidth="1"/>
    <col min="8200" max="8449" width="9.140625" style="24"/>
    <col min="8450" max="8450" width="8.42578125" style="24" customWidth="1"/>
    <col min="8451" max="8451" width="12.7109375" style="24" customWidth="1"/>
    <col min="8452" max="8452" width="12.42578125" style="24" customWidth="1"/>
    <col min="8453" max="8453" width="13.42578125" style="24" customWidth="1"/>
    <col min="8454" max="8454" width="12.140625" style="24" customWidth="1"/>
    <col min="8455" max="8455" width="12.28515625" style="24" customWidth="1"/>
    <col min="8456" max="8705" width="9.140625" style="24"/>
    <col min="8706" max="8706" width="8.42578125" style="24" customWidth="1"/>
    <col min="8707" max="8707" width="12.7109375" style="24" customWidth="1"/>
    <col min="8708" max="8708" width="12.42578125" style="24" customWidth="1"/>
    <col min="8709" max="8709" width="13.42578125" style="24" customWidth="1"/>
    <col min="8710" max="8710" width="12.140625" style="24" customWidth="1"/>
    <col min="8711" max="8711" width="12.28515625" style="24" customWidth="1"/>
    <col min="8712" max="8961" width="9.140625" style="24"/>
    <col min="8962" max="8962" width="8.42578125" style="24" customWidth="1"/>
    <col min="8963" max="8963" width="12.7109375" style="24" customWidth="1"/>
    <col min="8964" max="8964" width="12.42578125" style="24" customWidth="1"/>
    <col min="8965" max="8965" width="13.42578125" style="24" customWidth="1"/>
    <col min="8966" max="8966" width="12.140625" style="24" customWidth="1"/>
    <col min="8967" max="8967" width="12.28515625" style="24" customWidth="1"/>
    <col min="8968" max="9217" width="9.140625" style="24"/>
    <col min="9218" max="9218" width="8.42578125" style="24" customWidth="1"/>
    <col min="9219" max="9219" width="12.7109375" style="24" customWidth="1"/>
    <col min="9220" max="9220" width="12.42578125" style="24" customWidth="1"/>
    <col min="9221" max="9221" width="13.42578125" style="24" customWidth="1"/>
    <col min="9222" max="9222" width="12.140625" style="24" customWidth="1"/>
    <col min="9223" max="9223" width="12.28515625" style="24" customWidth="1"/>
    <col min="9224" max="9473" width="9.140625" style="24"/>
    <col min="9474" max="9474" width="8.42578125" style="24" customWidth="1"/>
    <col min="9475" max="9475" width="12.7109375" style="24" customWidth="1"/>
    <col min="9476" max="9476" width="12.42578125" style="24" customWidth="1"/>
    <col min="9477" max="9477" width="13.42578125" style="24" customWidth="1"/>
    <col min="9478" max="9478" width="12.140625" style="24" customWidth="1"/>
    <col min="9479" max="9479" width="12.28515625" style="24" customWidth="1"/>
    <col min="9480" max="9729" width="9.140625" style="24"/>
    <col min="9730" max="9730" width="8.42578125" style="24" customWidth="1"/>
    <col min="9731" max="9731" width="12.7109375" style="24" customWidth="1"/>
    <col min="9732" max="9732" width="12.42578125" style="24" customWidth="1"/>
    <col min="9733" max="9733" width="13.42578125" style="24" customWidth="1"/>
    <col min="9734" max="9734" width="12.140625" style="24" customWidth="1"/>
    <col min="9735" max="9735" width="12.28515625" style="24" customWidth="1"/>
    <col min="9736" max="9985" width="9.140625" style="24"/>
    <col min="9986" max="9986" width="8.42578125" style="24" customWidth="1"/>
    <col min="9987" max="9987" width="12.7109375" style="24" customWidth="1"/>
    <col min="9988" max="9988" width="12.42578125" style="24" customWidth="1"/>
    <col min="9989" max="9989" width="13.42578125" style="24" customWidth="1"/>
    <col min="9990" max="9990" width="12.140625" style="24" customWidth="1"/>
    <col min="9991" max="9991" width="12.28515625" style="24" customWidth="1"/>
    <col min="9992" max="10241" width="9.140625" style="24"/>
    <col min="10242" max="10242" width="8.42578125" style="24" customWidth="1"/>
    <col min="10243" max="10243" width="12.7109375" style="24" customWidth="1"/>
    <col min="10244" max="10244" width="12.42578125" style="24" customWidth="1"/>
    <col min="10245" max="10245" width="13.42578125" style="24" customWidth="1"/>
    <col min="10246" max="10246" width="12.140625" style="24" customWidth="1"/>
    <col min="10247" max="10247" width="12.28515625" style="24" customWidth="1"/>
    <col min="10248" max="10497" width="9.140625" style="24"/>
    <col min="10498" max="10498" width="8.42578125" style="24" customWidth="1"/>
    <col min="10499" max="10499" width="12.7109375" style="24" customWidth="1"/>
    <col min="10500" max="10500" width="12.42578125" style="24" customWidth="1"/>
    <col min="10501" max="10501" width="13.42578125" style="24" customWidth="1"/>
    <col min="10502" max="10502" width="12.140625" style="24" customWidth="1"/>
    <col min="10503" max="10503" width="12.28515625" style="24" customWidth="1"/>
    <col min="10504" max="10753" width="9.140625" style="24"/>
    <col min="10754" max="10754" width="8.42578125" style="24" customWidth="1"/>
    <col min="10755" max="10755" width="12.7109375" style="24" customWidth="1"/>
    <col min="10756" max="10756" width="12.42578125" style="24" customWidth="1"/>
    <col min="10757" max="10757" width="13.42578125" style="24" customWidth="1"/>
    <col min="10758" max="10758" width="12.140625" style="24" customWidth="1"/>
    <col min="10759" max="10759" width="12.28515625" style="24" customWidth="1"/>
    <col min="10760" max="11009" width="9.140625" style="24"/>
    <col min="11010" max="11010" width="8.42578125" style="24" customWidth="1"/>
    <col min="11011" max="11011" width="12.7109375" style="24" customWidth="1"/>
    <col min="11012" max="11012" width="12.42578125" style="24" customWidth="1"/>
    <col min="11013" max="11013" width="13.42578125" style="24" customWidth="1"/>
    <col min="11014" max="11014" width="12.140625" style="24" customWidth="1"/>
    <col min="11015" max="11015" width="12.28515625" style="24" customWidth="1"/>
    <col min="11016" max="11265" width="9.140625" style="24"/>
    <col min="11266" max="11266" width="8.42578125" style="24" customWidth="1"/>
    <col min="11267" max="11267" width="12.7109375" style="24" customWidth="1"/>
    <col min="11268" max="11268" width="12.42578125" style="24" customWidth="1"/>
    <col min="11269" max="11269" width="13.42578125" style="24" customWidth="1"/>
    <col min="11270" max="11270" width="12.140625" style="24" customWidth="1"/>
    <col min="11271" max="11271" width="12.28515625" style="24" customWidth="1"/>
    <col min="11272" max="11521" width="9.140625" style="24"/>
    <col min="11522" max="11522" width="8.42578125" style="24" customWidth="1"/>
    <col min="11523" max="11523" width="12.7109375" style="24" customWidth="1"/>
    <col min="11524" max="11524" width="12.42578125" style="24" customWidth="1"/>
    <col min="11525" max="11525" width="13.42578125" style="24" customWidth="1"/>
    <col min="11526" max="11526" width="12.140625" style="24" customWidth="1"/>
    <col min="11527" max="11527" width="12.28515625" style="24" customWidth="1"/>
    <col min="11528" max="11777" width="9.140625" style="24"/>
    <col min="11778" max="11778" width="8.42578125" style="24" customWidth="1"/>
    <col min="11779" max="11779" width="12.7109375" style="24" customWidth="1"/>
    <col min="11780" max="11780" width="12.42578125" style="24" customWidth="1"/>
    <col min="11781" max="11781" width="13.42578125" style="24" customWidth="1"/>
    <col min="11782" max="11782" width="12.140625" style="24" customWidth="1"/>
    <col min="11783" max="11783" width="12.28515625" style="24" customWidth="1"/>
    <col min="11784" max="12033" width="9.140625" style="24"/>
    <col min="12034" max="12034" width="8.42578125" style="24" customWidth="1"/>
    <col min="12035" max="12035" width="12.7109375" style="24" customWidth="1"/>
    <col min="12036" max="12036" width="12.42578125" style="24" customWidth="1"/>
    <col min="12037" max="12037" width="13.42578125" style="24" customWidth="1"/>
    <col min="12038" max="12038" width="12.140625" style="24" customWidth="1"/>
    <col min="12039" max="12039" width="12.28515625" style="24" customWidth="1"/>
    <col min="12040" max="12289" width="9.140625" style="24"/>
    <col min="12290" max="12290" width="8.42578125" style="24" customWidth="1"/>
    <col min="12291" max="12291" width="12.7109375" style="24" customWidth="1"/>
    <col min="12292" max="12292" width="12.42578125" style="24" customWidth="1"/>
    <col min="12293" max="12293" width="13.42578125" style="24" customWidth="1"/>
    <col min="12294" max="12294" width="12.140625" style="24" customWidth="1"/>
    <col min="12295" max="12295" width="12.28515625" style="24" customWidth="1"/>
    <col min="12296" max="12545" width="9.140625" style="24"/>
    <col min="12546" max="12546" width="8.42578125" style="24" customWidth="1"/>
    <col min="12547" max="12547" width="12.7109375" style="24" customWidth="1"/>
    <col min="12548" max="12548" width="12.42578125" style="24" customWidth="1"/>
    <col min="12549" max="12549" width="13.42578125" style="24" customWidth="1"/>
    <col min="12550" max="12550" width="12.140625" style="24" customWidth="1"/>
    <col min="12551" max="12551" width="12.28515625" style="24" customWidth="1"/>
    <col min="12552" max="12801" width="9.140625" style="24"/>
    <col min="12802" max="12802" width="8.42578125" style="24" customWidth="1"/>
    <col min="12803" max="12803" width="12.7109375" style="24" customWidth="1"/>
    <col min="12804" max="12804" width="12.42578125" style="24" customWidth="1"/>
    <col min="12805" max="12805" width="13.42578125" style="24" customWidth="1"/>
    <col min="12806" max="12806" width="12.140625" style="24" customWidth="1"/>
    <col min="12807" max="12807" width="12.28515625" style="24" customWidth="1"/>
    <col min="12808" max="13057" width="9.140625" style="24"/>
    <col min="13058" max="13058" width="8.42578125" style="24" customWidth="1"/>
    <col min="13059" max="13059" width="12.7109375" style="24" customWidth="1"/>
    <col min="13060" max="13060" width="12.42578125" style="24" customWidth="1"/>
    <col min="13061" max="13061" width="13.42578125" style="24" customWidth="1"/>
    <col min="13062" max="13062" width="12.140625" style="24" customWidth="1"/>
    <col min="13063" max="13063" width="12.28515625" style="24" customWidth="1"/>
    <col min="13064" max="13313" width="9.140625" style="24"/>
    <col min="13314" max="13314" width="8.42578125" style="24" customWidth="1"/>
    <col min="13315" max="13315" width="12.7109375" style="24" customWidth="1"/>
    <col min="13316" max="13316" width="12.42578125" style="24" customWidth="1"/>
    <col min="13317" max="13317" width="13.42578125" style="24" customWidth="1"/>
    <col min="13318" max="13318" width="12.140625" style="24" customWidth="1"/>
    <col min="13319" max="13319" width="12.28515625" style="24" customWidth="1"/>
    <col min="13320" max="13569" width="9.140625" style="24"/>
    <col min="13570" max="13570" width="8.42578125" style="24" customWidth="1"/>
    <col min="13571" max="13571" width="12.7109375" style="24" customWidth="1"/>
    <col min="13572" max="13572" width="12.42578125" style="24" customWidth="1"/>
    <col min="13573" max="13573" width="13.42578125" style="24" customWidth="1"/>
    <col min="13574" max="13574" width="12.140625" style="24" customWidth="1"/>
    <col min="13575" max="13575" width="12.28515625" style="24" customWidth="1"/>
    <col min="13576" max="13825" width="9.140625" style="24"/>
    <col min="13826" max="13826" width="8.42578125" style="24" customWidth="1"/>
    <col min="13827" max="13827" width="12.7109375" style="24" customWidth="1"/>
    <col min="13828" max="13828" width="12.42578125" style="24" customWidth="1"/>
    <col min="13829" max="13829" width="13.42578125" style="24" customWidth="1"/>
    <col min="13830" max="13830" width="12.140625" style="24" customWidth="1"/>
    <col min="13831" max="13831" width="12.28515625" style="24" customWidth="1"/>
    <col min="13832" max="14081" width="9.140625" style="24"/>
    <col min="14082" max="14082" width="8.42578125" style="24" customWidth="1"/>
    <col min="14083" max="14083" width="12.7109375" style="24" customWidth="1"/>
    <col min="14084" max="14084" width="12.42578125" style="24" customWidth="1"/>
    <col min="14085" max="14085" width="13.42578125" style="24" customWidth="1"/>
    <col min="14086" max="14086" width="12.140625" style="24" customWidth="1"/>
    <col min="14087" max="14087" width="12.28515625" style="24" customWidth="1"/>
    <col min="14088" max="14337" width="9.140625" style="24"/>
    <col min="14338" max="14338" width="8.42578125" style="24" customWidth="1"/>
    <col min="14339" max="14339" width="12.7109375" style="24" customWidth="1"/>
    <col min="14340" max="14340" width="12.42578125" style="24" customWidth="1"/>
    <col min="14341" max="14341" width="13.42578125" style="24" customWidth="1"/>
    <col min="14342" max="14342" width="12.140625" style="24" customWidth="1"/>
    <col min="14343" max="14343" width="12.28515625" style="24" customWidth="1"/>
    <col min="14344" max="14593" width="9.140625" style="24"/>
    <col min="14594" max="14594" width="8.42578125" style="24" customWidth="1"/>
    <col min="14595" max="14595" width="12.7109375" style="24" customWidth="1"/>
    <col min="14596" max="14596" width="12.42578125" style="24" customWidth="1"/>
    <col min="14597" max="14597" width="13.42578125" style="24" customWidth="1"/>
    <col min="14598" max="14598" width="12.140625" style="24" customWidth="1"/>
    <col min="14599" max="14599" width="12.28515625" style="24" customWidth="1"/>
    <col min="14600" max="14849" width="9.140625" style="24"/>
    <col min="14850" max="14850" width="8.42578125" style="24" customWidth="1"/>
    <col min="14851" max="14851" width="12.7109375" style="24" customWidth="1"/>
    <col min="14852" max="14852" width="12.42578125" style="24" customWidth="1"/>
    <col min="14853" max="14853" width="13.42578125" style="24" customWidth="1"/>
    <col min="14854" max="14854" width="12.140625" style="24" customWidth="1"/>
    <col min="14855" max="14855" width="12.28515625" style="24" customWidth="1"/>
    <col min="14856" max="15105" width="9.140625" style="24"/>
    <col min="15106" max="15106" width="8.42578125" style="24" customWidth="1"/>
    <col min="15107" max="15107" width="12.7109375" style="24" customWidth="1"/>
    <col min="15108" max="15108" width="12.42578125" style="24" customWidth="1"/>
    <col min="15109" max="15109" width="13.42578125" style="24" customWidth="1"/>
    <col min="15110" max="15110" width="12.140625" style="24" customWidth="1"/>
    <col min="15111" max="15111" width="12.28515625" style="24" customWidth="1"/>
    <col min="15112" max="15361" width="9.140625" style="24"/>
    <col min="15362" max="15362" width="8.42578125" style="24" customWidth="1"/>
    <col min="15363" max="15363" width="12.7109375" style="24" customWidth="1"/>
    <col min="15364" max="15364" width="12.42578125" style="24" customWidth="1"/>
    <col min="15365" max="15365" width="13.42578125" style="24" customWidth="1"/>
    <col min="15366" max="15366" width="12.140625" style="24" customWidth="1"/>
    <col min="15367" max="15367" width="12.28515625" style="24" customWidth="1"/>
    <col min="15368" max="15617" width="9.140625" style="24"/>
    <col min="15618" max="15618" width="8.42578125" style="24" customWidth="1"/>
    <col min="15619" max="15619" width="12.7109375" style="24" customWidth="1"/>
    <col min="15620" max="15620" width="12.42578125" style="24" customWidth="1"/>
    <col min="15621" max="15621" width="13.42578125" style="24" customWidth="1"/>
    <col min="15622" max="15622" width="12.140625" style="24" customWidth="1"/>
    <col min="15623" max="15623" width="12.28515625" style="24" customWidth="1"/>
    <col min="15624" max="15873" width="9.140625" style="24"/>
    <col min="15874" max="15874" width="8.42578125" style="24" customWidth="1"/>
    <col min="15875" max="15875" width="12.7109375" style="24" customWidth="1"/>
    <col min="15876" max="15876" width="12.42578125" style="24" customWidth="1"/>
    <col min="15877" max="15877" width="13.42578125" style="24" customWidth="1"/>
    <col min="15878" max="15878" width="12.140625" style="24" customWidth="1"/>
    <col min="15879" max="15879" width="12.28515625" style="24" customWidth="1"/>
    <col min="15880" max="16129" width="9.140625" style="24"/>
    <col min="16130" max="16130" width="8.42578125" style="24" customWidth="1"/>
    <col min="16131" max="16131" width="12.7109375" style="24" customWidth="1"/>
    <col min="16132" max="16132" width="12.42578125" style="24" customWidth="1"/>
    <col min="16133" max="16133" width="13.42578125" style="24" customWidth="1"/>
    <col min="16134" max="16134" width="12.140625" style="24" customWidth="1"/>
    <col min="16135" max="16135" width="12.28515625" style="24" customWidth="1"/>
    <col min="16136" max="16384" width="9.140625" style="24"/>
  </cols>
  <sheetData>
    <row r="1" spans="1:13" ht="7.5" customHeight="1" x14ac:dyDescent="0.25">
      <c r="A1" s="1"/>
      <c r="B1" s="1"/>
      <c r="C1" s="1"/>
      <c r="D1" s="1"/>
      <c r="E1" s="1"/>
      <c r="F1" s="1"/>
    </row>
    <row r="2" spans="1:13" ht="118.5" customHeight="1" x14ac:dyDescent="0.2">
      <c r="A2" s="149" t="s">
        <v>12</v>
      </c>
      <c r="B2" s="149"/>
      <c r="C2" s="149"/>
      <c r="D2" s="149"/>
      <c r="E2" s="149"/>
      <c r="F2" s="149"/>
      <c r="G2" s="149"/>
      <c r="H2" s="23"/>
      <c r="I2" s="29"/>
    </row>
    <row r="3" spans="1:13" ht="16.5" x14ac:dyDescent="0.2">
      <c r="A3" s="3"/>
      <c r="B3" s="3"/>
      <c r="C3" s="3"/>
      <c r="D3" s="3"/>
      <c r="E3" s="3"/>
      <c r="F3" s="3"/>
      <c r="G3" s="29"/>
      <c r="H3" s="29"/>
      <c r="I3" s="29"/>
    </row>
    <row r="4" spans="1:13" ht="38.25" x14ac:dyDescent="0.25">
      <c r="A4" s="1"/>
      <c r="B4" s="4" t="s">
        <v>0</v>
      </c>
      <c r="C4" s="4" t="s">
        <v>1</v>
      </c>
      <c r="D4" s="5" t="s">
        <v>2</v>
      </c>
      <c r="E4" s="4" t="s">
        <v>3</v>
      </c>
      <c r="F4" s="4" t="s">
        <v>4</v>
      </c>
      <c r="G4" s="27" t="s">
        <v>13</v>
      </c>
      <c r="H4" s="31" t="s">
        <v>14</v>
      </c>
      <c r="I4" s="31"/>
    </row>
    <row r="5" spans="1:13" ht="15.75" x14ac:dyDescent="0.25">
      <c r="A5" s="1"/>
      <c r="B5" s="25">
        <f>'Guadana west para khal'!D3</f>
        <v>0</v>
      </c>
      <c r="C5" s="26">
        <f>'Guadana west para khal'!M33</f>
        <v>13.916040750000001</v>
      </c>
      <c r="D5" s="6"/>
      <c r="E5" s="7"/>
      <c r="F5" s="7"/>
      <c r="G5" s="30">
        <f>'Guadana west para khal'!I16-'Guadana west para khal'!I14</f>
        <v>10</v>
      </c>
      <c r="H5" s="30">
        <v>-3</v>
      </c>
      <c r="L5" s="28"/>
    </row>
    <row r="6" spans="1:13" ht="15.75" x14ac:dyDescent="0.25">
      <c r="A6" s="1"/>
      <c r="B6" s="8">
        <f>'Guadana west para khal'!D34</f>
        <v>0.1</v>
      </c>
      <c r="C6" s="7">
        <f>'Guadana west para khal'!M64</f>
        <v>11.236398500000014</v>
      </c>
      <c r="D6" s="8">
        <f>(C5+C6)/2</f>
        <v>12.576219625000007</v>
      </c>
      <c r="E6" s="7">
        <f>(B6-B5)*1000</f>
        <v>100</v>
      </c>
      <c r="F6" s="7">
        <f>ROUND(E6*D6,2)</f>
        <v>1257.6199999999999</v>
      </c>
      <c r="G6" s="30">
        <f>'Guadana west para khal'!I47-'Guadana west para khal'!I45</f>
        <v>10.647999999999996</v>
      </c>
      <c r="H6" s="30">
        <f>H5+0.01</f>
        <v>-2.99</v>
      </c>
      <c r="L6" s="28"/>
    </row>
    <row r="7" spans="1:13" ht="15.75" x14ac:dyDescent="0.25">
      <c r="A7" s="1"/>
      <c r="B7" s="8">
        <f>'Guadana west para khal'!D65</f>
        <v>0.2</v>
      </c>
      <c r="C7" s="7">
        <f>'Guadana west para khal'!M90</f>
        <v>18.583929499999989</v>
      </c>
      <c r="D7" s="8">
        <f t="shared" ref="D7:D14" si="0">(C6+C7)/2</f>
        <v>14.910164000000002</v>
      </c>
      <c r="E7" s="7">
        <f t="shared" ref="E7:E14" si="1">(B7-B6)*1000</f>
        <v>100</v>
      </c>
      <c r="F7" s="7">
        <f t="shared" ref="F7:F14" si="2">ROUND(E7*D7,2)</f>
        <v>1491.02</v>
      </c>
      <c r="G7" s="30">
        <f>'Guadana west para khal'!I78-'Guadana west para khal'!I76</f>
        <v>8.6454999999999984</v>
      </c>
      <c r="H7" s="30">
        <f t="shared" ref="H7:H14" si="3">H6+0.01</f>
        <v>-2.9800000000000004</v>
      </c>
      <c r="L7" s="28"/>
    </row>
    <row r="8" spans="1:13" ht="15.75" x14ac:dyDescent="0.25">
      <c r="A8" s="1"/>
      <c r="B8" s="8">
        <f>'Guadana west para khal'!D92</f>
        <v>0.3</v>
      </c>
      <c r="C8" s="7">
        <f>'Guadana west para khal'!M123</f>
        <v>9.3136585000000096</v>
      </c>
      <c r="D8" s="8">
        <f t="shared" si="0"/>
        <v>13.948793999999999</v>
      </c>
      <c r="E8" s="7">
        <f t="shared" si="1"/>
        <v>99.999999999999972</v>
      </c>
      <c r="F8" s="7">
        <f t="shared" si="2"/>
        <v>1394.88</v>
      </c>
      <c r="G8" s="30">
        <f>'Guadana west para khal'!P92</f>
        <v>3</v>
      </c>
      <c r="H8" s="30">
        <f t="shared" si="3"/>
        <v>-2.9700000000000006</v>
      </c>
      <c r="L8" s="28"/>
    </row>
    <row r="9" spans="1:13" ht="15.75" x14ac:dyDescent="0.25">
      <c r="A9" s="1"/>
      <c r="B9" s="8">
        <f>'Guadana west para khal'!D125</f>
        <v>0.4</v>
      </c>
      <c r="C9" s="7">
        <f>'Guadana west para khal'!M150</f>
        <v>8.9200640000000035</v>
      </c>
      <c r="D9" s="8">
        <f t="shared" si="0"/>
        <v>9.1168612500000066</v>
      </c>
      <c r="E9" s="7">
        <f t="shared" si="1"/>
        <v>100.00000000000003</v>
      </c>
      <c r="F9" s="7">
        <f t="shared" si="2"/>
        <v>911.69</v>
      </c>
      <c r="G9" s="30">
        <f>'Guadana west para khal'!P126</f>
        <v>11</v>
      </c>
      <c r="H9" s="30">
        <f t="shared" si="3"/>
        <v>-2.9600000000000009</v>
      </c>
      <c r="J9" s="24" t="s">
        <v>5</v>
      </c>
      <c r="L9" s="28"/>
    </row>
    <row r="10" spans="1:13" ht="15.75" x14ac:dyDescent="0.25">
      <c r="A10" s="1"/>
      <c r="B10" s="8">
        <f>'Guadana west para khal'!D151</f>
        <v>0.5</v>
      </c>
      <c r="C10" s="7">
        <f>'Guadana west para khal'!M176</f>
        <v>13.532569250000002</v>
      </c>
      <c r="D10" s="8">
        <f t="shared" si="0"/>
        <v>11.226316625000003</v>
      </c>
      <c r="E10" s="7">
        <f t="shared" si="1"/>
        <v>99.999999999999972</v>
      </c>
      <c r="F10" s="7">
        <f t="shared" si="2"/>
        <v>1122.6300000000001</v>
      </c>
      <c r="G10" s="30">
        <f>'Guadana west para khal'!P152</f>
        <v>7.5625</v>
      </c>
      <c r="H10" s="30">
        <f t="shared" si="3"/>
        <v>-2.9500000000000011</v>
      </c>
      <c r="L10" s="28"/>
    </row>
    <row r="11" spans="1:13" ht="15.75" x14ac:dyDescent="0.25">
      <c r="A11" s="1"/>
      <c r="B11" s="8">
        <f>'Guadana west para khal'!D177</f>
        <v>0.6</v>
      </c>
      <c r="C11" s="7">
        <f>'Guadana west para khal'!M202</f>
        <v>12.107174999999998</v>
      </c>
      <c r="D11" s="8">
        <f t="shared" si="0"/>
        <v>12.819872125</v>
      </c>
      <c r="E11" s="7">
        <f t="shared" si="1"/>
        <v>99.999999999999972</v>
      </c>
      <c r="F11" s="7">
        <f t="shared" si="2"/>
        <v>1281.99</v>
      </c>
      <c r="G11" s="30">
        <f>'Guadana west para khal'!P178</f>
        <v>3.9499999999999993</v>
      </c>
      <c r="H11" s="30">
        <f t="shared" si="3"/>
        <v>-2.9400000000000013</v>
      </c>
      <c r="K11" s="24">
        <v>12000</v>
      </c>
      <c r="L11" s="28">
        <v>10</v>
      </c>
      <c r="M11" s="24">
        <f>K11/L11</f>
        <v>1200</v>
      </c>
    </row>
    <row r="12" spans="1:13" ht="15.75" x14ac:dyDescent="0.25">
      <c r="A12" s="1"/>
      <c r="B12" s="8">
        <f>'Guadana west para khal'!D203</f>
        <v>0.7</v>
      </c>
      <c r="C12" s="7">
        <f>'Guadana west para khal'!M228</f>
        <v>14.639061249999994</v>
      </c>
      <c r="D12" s="8">
        <f t="shared" si="0"/>
        <v>13.373118124999996</v>
      </c>
      <c r="E12" s="7">
        <f t="shared" si="1"/>
        <v>99.999999999999972</v>
      </c>
      <c r="F12" s="7">
        <f t="shared" si="2"/>
        <v>1337.31</v>
      </c>
      <c r="G12" s="30">
        <f>'Guadana west para khal'!P204</f>
        <v>4.9999999999999982</v>
      </c>
      <c r="H12" s="30">
        <f t="shared" si="3"/>
        <v>-2.9300000000000015</v>
      </c>
      <c r="L12" s="28"/>
    </row>
    <row r="13" spans="1:13" ht="15.75" x14ac:dyDescent="0.25">
      <c r="A13" s="1"/>
      <c r="B13" s="8">
        <f>'Guadana west para khal'!D231</f>
        <v>0.8</v>
      </c>
      <c r="C13" s="7">
        <f>'Guadana west para khal'!M256</f>
        <v>22.623287999999981</v>
      </c>
      <c r="D13" s="8">
        <f t="shared" si="0"/>
        <v>18.631174624999986</v>
      </c>
      <c r="E13" s="7">
        <f t="shared" si="1"/>
        <v>100.00000000000009</v>
      </c>
      <c r="F13" s="7">
        <f t="shared" si="2"/>
        <v>1863.12</v>
      </c>
      <c r="G13" s="30">
        <f>'Guadana west para khal'!P232</f>
        <v>8.4489999999999998</v>
      </c>
      <c r="H13" s="30">
        <f t="shared" si="3"/>
        <v>-2.9200000000000017</v>
      </c>
      <c r="L13" s="28"/>
    </row>
    <row r="14" spans="1:13" ht="15.75" x14ac:dyDescent="0.25">
      <c r="A14" s="1"/>
      <c r="B14" s="8">
        <f>'Guadana west para khal'!D257</f>
        <v>0.94199999999999995</v>
      </c>
      <c r="C14" s="7">
        <f>'Guadana west para khal'!L283</f>
        <v>11.679625000000001</v>
      </c>
      <c r="D14" s="8">
        <f t="shared" si="0"/>
        <v>17.151456499999991</v>
      </c>
      <c r="E14" s="7">
        <f t="shared" si="1"/>
        <v>141.99999999999991</v>
      </c>
      <c r="F14" s="7">
        <f t="shared" si="2"/>
        <v>2435.5100000000002</v>
      </c>
      <c r="G14" s="30">
        <f>'Guadana west para khal'!P258</f>
        <v>5</v>
      </c>
      <c r="H14" s="30">
        <f t="shared" si="3"/>
        <v>-2.9100000000000019</v>
      </c>
      <c r="K14" s="28">
        <f>F15-K11</f>
        <v>1095.7700000000023</v>
      </c>
      <c r="L14" s="28"/>
    </row>
    <row r="15" spans="1:13" x14ac:dyDescent="0.2">
      <c r="B15" s="150" t="s">
        <v>6</v>
      </c>
      <c r="C15" s="151"/>
      <c r="D15" s="152"/>
      <c r="E15" s="26">
        <f>SUM(E6:E14)</f>
        <v>942</v>
      </c>
      <c r="F15" s="26">
        <f>SUM(F6:F14)</f>
        <v>13095.770000000002</v>
      </c>
    </row>
    <row r="16" spans="1:13" x14ac:dyDescent="0.2">
      <c r="F16" s="27"/>
    </row>
    <row r="17" spans="4:6" x14ac:dyDescent="0.2">
      <c r="D17" s="153" t="s">
        <v>15</v>
      </c>
      <c r="E17" s="153"/>
      <c r="F17" s="27"/>
    </row>
    <row r="18" spans="4:6" x14ac:dyDescent="0.2">
      <c r="D18" s="154" t="s">
        <v>16</v>
      </c>
      <c r="E18" s="154"/>
      <c r="F18" s="32"/>
    </row>
  </sheetData>
  <mergeCells count="4">
    <mergeCell ref="A2:G2"/>
    <mergeCell ref="B15:D15"/>
    <mergeCell ref="D17:E17"/>
    <mergeCell ref="D18:E18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169"/>
  <sheetViews>
    <sheetView view="pageBreakPreview" zoomScale="106" zoomScaleNormal="96" zoomScaleSheetLayoutView="106" workbookViewId="0">
      <selection sqref="A1:T1"/>
    </sheetView>
  </sheetViews>
  <sheetFormatPr defaultRowHeight="12.75" x14ac:dyDescent="0.2"/>
  <cols>
    <col min="1" max="1" width="3.140625" style="38" customWidth="1"/>
    <col min="2" max="2" width="8" style="45" customWidth="1"/>
    <col min="3" max="3" width="8.5703125" style="58" customWidth="1"/>
    <col min="4" max="4" width="11.140625" style="58" customWidth="1"/>
    <col min="5" max="7" width="8.140625" style="38" hidden="1" customWidth="1"/>
    <col min="8" max="8" width="7.5703125" style="38" hidden="1" customWidth="1"/>
    <col min="9" max="9" width="7.42578125" style="38" hidden="1" customWidth="1"/>
    <col min="10" max="10" width="7.42578125" style="75" hidden="1" customWidth="1"/>
    <col min="11" max="12" width="7.42578125" style="38" hidden="1" customWidth="1"/>
    <col min="13" max="13" width="9.28515625" style="38" hidden="1" customWidth="1"/>
    <col min="14" max="14" width="2.42578125" style="38" customWidth="1"/>
    <col min="15" max="16" width="10.140625" style="2" customWidth="1"/>
    <col min="17" max="17" width="8.7109375" style="2" customWidth="1"/>
    <col min="18" max="18" width="9.140625" style="2"/>
    <col min="19" max="19" width="24.5703125" style="2" customWidth="1"/>
    <col min="20" max="20" width="4.28515625" style="2" customWidth="1"/>
    <col min="21" max="258" width="9.140625" style="2"/>
    <col min="259" max="263" width="8.140625" style="2" customWidth="1"/>
    <col min="264" max="264" width="2.85546875" style="2" customWidth="1"/>
    <col min="265" max="269" width="7.42578125" style="2" customWidth="1"/>
    <col min="270" max="272" width="10.140625" style="2" customWidth="1"/>
    <col min="273" max="273" width="8.7109375" style="2" customWidth="1"/>
    <col min="274" max="514" width="9.140625" style="2"/>
    <col min="515" max="519" width="8.140625" style="2" customWidth="1"/>
    <col min="520" max="520" width="2.85546875" style="2" customWidth="1"/>
    <col min="521" max="525" width="7.42578125" style="2" customWidth="1"/>
    <col min="526" max="528" width="10.140625" style="2" customWidth="1"/>
    <col min="529" max="529" width="8.7109375" style="2" customWidth="1"/>
    <col min="530" max="770" width="9.140625" style="2"/>
    <col min="771" max="775" width="8.140625" style="2" customWidth="1"/>
    <col min="776" max="776" width="2.85546875" style="2" customWidth="1"/>
    <col min="777" max="781" width="7.42578125" style="2" customWidth="1"/>
    <col min="782" max="784" width="10.140625" style="2" customWidth="1"/>
    <col min="785" max="785" width="8.7109375" style="2" customWidth="1"/>
    <col min="786" max="1026" width="9.140625" style="2"/>
    <col min="1027" max="1031" width="8.140625" style="2" customWidth="1"/>
    <col min="1032" max="1032" width="2.85546875" style="2" customWidth="1"/>
    <col min="1033" max="1037" width="7.42578125" style="2" customWidth="1"/>
    <col min="1038" max="1040" width="10.140625" style="2" customWidth="1"/>
    <col min="1041" max="1041" width="8.7109375" style="2" customWidth="1"/>
    <col min="1042" max="1282" width="9.140625" style="2"/>
    <col min="1283" max="1287" width="8.140625" style="2" customWidth="1"/>
    <col min="1288" max="1288" width="2.85546875" style="2" customWidth="1"/>
    <col min="1289" max="1293" width="7.42578125" style="2" customWidth="1"/>
    <col min="1294" max="1296" width="10.140625" style="2" customWidth="1"/>
    <col min="1297" max="1297" width="8.7109375" style="2" customWidth="1"/>
    <col min="1298" max="1538" width="9.140625" style="2"/>
    <col min="1539" max="1543" width="8.140625" style="2" customWidth="1"/>
    <col min="1544" max="1544" width="2.85546875" style="2" customWidth="1"/>
    <col min="1545" max="1549" width="7.42578125" style="2" customWidth="1"/>
    <col min="1550" max="1552" width="10.140625" style="2" customWidth="1"/>
    <col min="1553" max="1553" width="8.7109375" style="2" customWidth="1"/>
    <col min="1554" max="1794" width="9.140625" style="2"/>
    <col min="1795" max="1799" width="8.140625" style="2" customWidth="1"/>
    <col min="1800" max="1800" width="2.85546875" style="2" customWidth="1"/>
    <col min="1801" max="1805" width="7.42578125" style="2" customWidth="1"/>
    <col min="1806" max="1808" width="10.140625" style="2" customWidth="1"/>
    <col min="1809" max="1809" width="8.7109375" style="2" customWidth="1"/>
    <col min="1810" max="2050" width="9.140625" style="2"/>
    <col min="2051" max="2055" width="8.140625" style="2" customWidth="1"/>
    <col min="2056" max="2056" width="2.85546875" style="2" customWidth="1"/>
    <col min="2057" max="2061" width="7.42578125" style="2" customWidth="1"/>
    <col min="2062" max="2064" width="10.140625" style="2" customWidth="1"/>
    <col min="2065" max="2065" width="8.7109375" style="2" customWidth="1"/>
    <col min="2066" max="2306" width="9.140625" style="2"/>
    <col min="2307" max="2311" width="8.140625" style="2" customWidth="1"/>
    <col min="2312" max="2312" width="2.85546875" style="2" customWidth="1"/>
    <col min="2313" max="2317" width="7.42578125" style="2" customWidth="1"/>
    <col min="2318" max="2320" width="10.140625" style="2" customWidth="1"/>
    <col min="2321" max="2321" width="8.7109375" style="2" customWidth="1"/>
    <col min="2322" max="2562" width="9.140625" style="2"/>
    <col min="2563" max="2567" width="8.140625" style="2" customWidth="1"/>
    <col min="2568" max="2568" width="2.85546875" style="2" customWidth="1"/>
    <col min="2569" max="2573" width="7.42578125" style="2" customWidth="1"/>
    <col min="2574" max="2576" width="10.140625" style="2" customWidth="1"/>
    <col min="2577" max="2577" width="8.7109375" style="2" customWidth="1"/>
    <col min="2578" max="2818" width="9.140625" style="2"/>
    <col min="2819" max="2823" width="8.140625" style="2" customWidth="1"/>
    <col min="2824" max="2824" width="2.85546875" style="2" customWidth="1"/>
    <col min="2825" max="2829" width="7.42578125" style="2" customWidth="1"/>
    <col min="2830" max="2832" width="10.140625" style="2" customWidth="1"/>
    <col min="2833" max="2833" width="8.7109375" style="2" customWidth="1"/>
    <col min="2834" max="3074" width="9.140625" style="2"/>
    <col min="3075" max="3079" width="8.140625" style="2" customWidth="1"/>
    <col min="3080" max="3080" width="2.85546875" style="2" customWidth="1"/>
    <col min="3081" max="3085" width="7.42578125" style="2" customWidth="1"/>
    <col min="3086" max="3088" width="10.140625" style="2" customWidth="1"/>
    <col min="3089" max="3089" width="8.7109375" style="2" customWidth="1"/>
    <col min="3090" max="3330" width="9.140625" style="2"/>
    <col min="3331" max="3335" width="8.140625" style="2" customWidth="1"/>
    <col min="3336" max="3336" width="2.85546875" style="2" customWidth="1"/>
    <col min="3337" max="3341" width="7.42578125" style="2" customWidth="1"/>
    <col min="3342" max="3344" width="10.140625" style="2" customWidth="1"/>
    <col min="3345" max="3345" width="8.7109375" style="2" customWidth="1"/>
    <col min="3346" max="3586" width="9.140625" style="2"/>
    <col min="3587" max="3591" width="8.140625" style="2" customWidth="1"/>
    <col min="3592" max="3592" width="2.85546875" style="2" customWidth="1"/>
    <col min="3593" max="3597" width="7.42578125" style="2" customWidth="1"/>
    <col min="3598" max="3600" width="10.140625" style="2" customWidth="1"/>
    <col min="3601" max="3601" width="8.7109375" style="2" customWidth="1"/>
    <col min="3602" max="3842" width="9.140625" style="2"/>
    <col min="3843" max="3847" width="8.140625" style="2" customWidth="1"/>
    <col min="3848" max="3848" width="2.85546875" style="2" customWidth="1"/>
    <col min="3849" max="3853" width="7.42578125" style="2" customWidth="1"/>
    <col min="3854" max="3856" width="10.140625" style="2" customWidth="1"/>
    <col min="3857" max="3857" width="8.7109375" style="2" customWidth="1"/>
    <col min="3858" max="4098" width="9.140625" style="2"/>
    <col min="4099" max="4103" width="8.140625" style="2" customWidth="1"/>
    <col min="4104" max="4104" width="2.85546875" style="2" customWidth="1"/>
    <col min="4105" max="4109" width="7.42578125" style="2" customWidth="1"/>
    <col min="4110" max="4112" width="10.140625" style="2" customWidth="1"/>
    <col min="4113" max="4113" width="8.7109375" style="2" customWidth="1"/>
    <col min="4114" max="4354" width="9.140625" style="2"/>
    <col min="4355" max="4359" width="8.140625" style="2" customWidth="1"/>
    <col min="4360" max="4360" width="2.85546875" style="2" customWidth="1"/>
    <col min="4361" max="4365" width="7.42578125" style="2" customWidth="1"/>
    <col min="4366" max="4368" width="10.140625" style="2" customWidth="1"/>
    <col min="4369" max="4369" width="8.7109375" style="2" customWidth="1"/>
    <col min="4370" max="4610" width="9.140625" style="2"/>
    <col min="4611" max="4615" width="8.140625" style="2" customWidth="1"/>
    <col min="4616" max="4616" width="2.85546875" style="2" customWidth="1"/>
    <col min="4617" max="4621" width="7.42578125" style="2" customWidth="1"/>
    <col min="4622" max="4624" width="10.140625" style="2" customWidth="1"/>
    <col min="4625" max="4625" width="8.7109375" style="2" customWidth="1"/>
    <col min="4626" max="4866" width="9.140625" style="2"/>
    <col min="4867" max="4871" width="8.140625" style="2" customWidth="1"/>
    <col min="4872" max="4872" width="2.85546875" style="2" customWidth="1"/>
    <col min="4873" max="4877" width="7.42578125" style="2" customWidth="1"/>
    <col min="4878" max="4880" width="10.140625" style="2" customWidth="1"/>
    <col min="4881" max="4881" width="8.7109375" style="2" customWidth="1"/>
    <col min="4882" max="5122" width="9.140625" style="2"/>
    <col min="5123" max="5127" width="8.140625" style="2" customWidth="1"/>
    <col min="5128" max="5128" width="2.85546875" style="2" customWidth="1"/>
    <col min="5129" max="5133" width="7.42578125" style="2" customWidth="1"/>
    <col min="5134" max="5136" width="10.140625" style="2" customWidth="1"/>
    <col min="5137" max="5137" width="8.7109375" style="2" customWidth="1"/>
    <col min="5138" max="5378" width="9.140625" style="2"/>
    <col min="5379" max="5383" width="8.140625" style="2" customWidth="1"/>
    <col min="5384" max="5384" width="2.85546875" style="2" customWidth="1"/>
    <col min="5385" max="5389" width="7.42578125" style="2" customWidth="1"/>
    <col min="5390" max="5392" width="10.140625" style="2" customWidth="1"/>
    <col min="5393" max="5393" width="8.7109375" style="2" customWidth="1"/>
    <col min="5394" max="5634" width="9.140625" style="2"/>
    <col min="5635" max="5639" width="8.140625" style="2" customWidth="1"/>
    <col min="5640" max="5640" width="2.85546875" style="2" customWidth="1"/>
    <col min="5641" max="5645" width="7.42578125" style="2" customWidth="1"/>
    <col min="5646" max="5648" width="10.140625" style="2" customWidth="1"/>
    <col min="5649" max="5649" width="8.7109375" style="2" customWidth="1"/>
    <col min="5650" max="5890" width="9.140625" style="2"/>
    <col min="5891" max="5895" width="8.140625" style="2" customWidth="1"/>
    <col min="5896" max="5896" width="2.85546875" style="2" customWidth="1"/>
    <col min="5897" max="5901" width="7.42578125" style="2" customWidth="1"/>
    <col min="5902" max="5904" width="10.140625" style="2" customWidth="1"/>
    <col min="5905" max="5905" width="8.7109375" style="2" customWidth="1"/>
    <col min="5906" max="6146" width="9.140625" style="2"/>
    <col min="6147" max="6151" width="8.140625" style="2" customWidth="1"/>
    <col min="6152" max="6152" width="2.85546875" style="2" customWidth="1"/>
    <col min="6153" max="6157" width="7.42578125" style="2" customWidth="1"/>
    <col min="6158" max="6160" width="10.140625" style="2" customWidth="1"/>
    <col min="6161" max="6161" width="8.7109375" style="2" customWidth="1"/>
    <col min="6162" max="6402" width="9.140625" style="2"/>
    <col min="6403" max="6407" width="8.140625" style="2" customWidth="1"/>
    <col min="6408" max="6408" width="2.85546875" style="2" customWidth="1"/>
    <col min="6409" max="6413" width="7.42578125" style="2" customWidth="1"/>
    <col min="6414" max="6416" width="10.140625" style="2" customWidth="1"/>
    <col min="6417" max="6417" width="8.7109375" style="2" customWidth="1"/>
    <col min="6418" max="6658" width="9.140625" style="2"/>
    <col min="6659" max="6663" width="8.140625" style="2" customWidth="1"/>
    <col min="6664" max="6664" width="2.85546875" style="2" customWidth="1"/>
    <col min="6665" max="6669" width="7.42578125" style="2" customWidth="1"/>
    <col min="6670" max="6672" width="10.140625" style="2" customWidth="1"/>
    <col min="6673" max="6673" width="8.7109375" style="2" customWidth="1"/>
    <col min="6674" max="6914" width="9.140625" style="2"/>
    <col min="6915" max="6919" width="8.140625" style="2" customWidth="1"/>
    <col min="6920" max="6920" width="2.85546875" style="2" customWidth="1"/>
    <col min="6921" max="6925" width="7.42578125" style="2" customWidth="1"/>
    <col min="6926" max="6928" width="10.140625" style="2" customWidth="1"/>
    <col min="6929" max="6929" width="8.7109375" style="2" customWidth="1"/>
    <col min="6930" max="7170" width="9.140625" style="2"/>
    <col min="7171" max="7175" width="8.140625" style="2" customWidth="1"/>
    <col min="7176" max="7176" width="2.85546875" style="2" customWidth="1"/>
    <col min="7177" max="7181" width="7.42578125" style="2" customWidth="1"/>
    <col min="7182" max="7184" width="10.140625" style="2" customWidth="1"/>
    <col min="7185" max="7185" width="8.7109375" style="2" customWidth="1"/>
    <col min="7186" max="7426" width="9.140625" style="2"/>
    <col min="7427" max="7431" width="8.140625" style="2" customWidth="1"/>
    <col min="7432" max="7432" width="2.85546875" style="2" customWidth="1"/>
    <col min="7433" max="7437" width="7.42578125" style="2" customWidth="1"/>
    <col min="7438" max="7440" width="10.140625" style="2" customWidth="1"/>
    <col min="7441" max="7441" width="8.7109375" style="2" customWidth="1"/>
    <col min="7442" max="7682" width="9.140625" style="2"/>
    <col min="7683" max="7687" width="8.140625" style="2" customWidth="1"/>
    <col min="7688" max="7688" width="2.85546875" style="2" customWidth="1"/>
    <col min="7689" max="7693" width="7.42578125" style="2" customWidth="1"/>
    <col min="7694" max="7696" width="10.140625" style="2" customWidth="1"/>
    <col min="7697" max="7697" width="8.7109375" style="2" customWidth="1"/>
    <col min="7698" max="7938" width="9.140625" style="2"/>
    <col min="7939" max="7943" width="8.140625" style="2" customWidth="1"/>
    <col min="7944" max="7944" width="2.85546875" style="2" customWidth="1"/>
    <col min="7945" max="7949" width="7.42578125" style="2" customWidth="1"/>
    <col min="7950" max="7952" width="10.140625" style="2" customWidth="1"/>
    <col min="7953" max="7953" width="8.7109375" style="2" customWidth="1"/>
    <col min="7954" max="8194" width="9.140625" style="2"/>
    <col min="8195" max="8199" width="8.140625" style="2" customWidth="1"/>
    <col min="8200" max="8200" width="2.85546875" style="2" customWidth="1"/>
    <col min="8201" max="8205" width="7.42578125" style="2" customWidth="1"/>
    <col min="8206" max="8208" width="10.140625" style="2" customWidth="1"/>
    <col min="8209" max="8209" width="8.7109375" style="2" customWidth="1"/>
    <col min="8210" max="8450" width="9.140625" style="2"/>
    <col min="8451" max="8455" width="8.140625" style="2" customWidth="1"/>
    <col min="8456" max="8456" width="2.85546875" style="2" customWidth="1"/>
    <col min="8457" max="8461" width="7.42578125" style="2" customWidth="1"/>
    <col min="8462" max="8464" width="10.140625" style="2" customWidth="1"/>
    <col min="8465" max="8465" width="8.7109375" style="2" customWidth="1"/>
    <col min="8466" max="8706" width="9.140625" style="2"/>
    <col min="8707" max="8711" width="8.140625" style="2" customWidth="1"/>
    <col min="8712" max="8712" width="2.85546875" style="2" customWidth="1"/>
    <col min="8713" max="8717" width="7.42578125" style="2" customWidth="1"/>
    <col min="8718" max="8720" width="10.140625" style="2" customWidth="1"/>
    <col min="8721" max="8721" width="8.7109375" style="2" customWidth="1"/>
    <col min="8722" max="8962" width="9.140625" style="2"/>
    <col min="8963" max="8967" width="8.140625" style="2" customWidth="1"/>
    <col min="8968" max="8968" width="2.85546875" style="2" customWidth="1"/>
    <col min="8969" max="8973" width="7.42578125" style="2" customWidth="1"/>
    <col min="8974" max="8976" width="10.140625" style="2" customWidth="1"/>
    <col min="8977" max="8977" width="8.7109375" style="2" customWidth="1"/>
    <col min="8978" max="9218" width="9.140625" style="2"/>
    <col min="9219" max="9223" width="8.140625" style="2" customWidth="1"/>
    <col min="9224" max="9224" width="2.85546875" style="2" customWidth="1"/>
    <col min="9225" max="9229" width="7.42578125" style="2" customWidth="1"/>
    <col min="9230" max="9232" width="10.140625" style="2" customWidth="1"/>
    <col min="9233" max="9233" width="8.7109375" style="2" customWidth="1"/>
    <col min="9234" max="9474" width="9.140625" style="2"/>
    <col min="9475" max="9479" width="8.140625" style="2" customWidth="1"/>
    <col min="9480" max="9480" width="2.85546875" style="2" customWidth="1"/>
    <col min="9481" max="9485" width="7.42578125" style="2" customWidth="1"/>
    <col min="9486" max="9488" width="10.140625" style="2" customWidth="1"/>
    <col min="9489" max="9489" width="8.7109375" style="2" customWidth="1"/>
    <col min="9490" max="9730" width="9.140625" style="2"/>
    <col min="9731" max="9735" width="8.140625" style="2" customWidth="1"/>
    <col min="9736" max="9736" width="2.85546875" style="2" customWidth="1"/>
    <col min="9737" max="9741" width="7.42578125" style="2" customWidth="1"/>
    <col min="9742" max="9744" width="10.140625" style="2" customWidth="1"/>
    <col min="9745" max="9745" width="8.7109375" style="2" customWidth="1"/>
    <col min="9746" max="9986" width="9.140625" style="2"/>
    <col min="9987" max="9991" width="8.140625" style="2" customWidth="1"/>
    <col min="9992" max="9992" width="2.85546875" style="2" customWidth="1"/>
    <col min="9993" max="9997" width="7.42578125" style="2" customWidth="1"/>
    <col min="9998" max="10000" width="10.140625" style="2" customWidth="1"/>
    <col min="10001" max="10001" width="8.7109375" style="2" customWidth="1"/>
    <col min="10002" max="10242" width="9.140625" style="2"/>
    <col min="10243" max="10247" width="8.140625" style="2" customWidth="1"/>
    <col min="10248" max="10248" width="2.85546875" style="2" customWidth="1"/>
    <col min="10249" max="10253" width="7.42578125" style="2" customWidth="1"/>
    <col min="10254" max="10256" width="10.140625" style="2" customWidth="1"/>
    <col min="10257" max="10257" width="8.7109375" style="2" customWidth="1"/>
    <col min="10258" max="10498" width="9.140625" style="2"/>
    <col min="10499" max="10503" width="8.140625" style="2" customWidth="1"/>
    <col min="10504" max="10504" width="2.85546875" style="2" customWidth="1"/>
    <col min="10505" max="10509" width="7.42578125" style="2" customWidth="1"/>
    <col min="10510" max="10512" width="10.140625" style="2" customWidth="1"/>
    <col min="10513" max="10513" width="8.7109375" style="2" customWidth="1"/>
    <col min="10514" max="10754" width="9.140625" style="2"/>
    <col min="10755" max="10759" width="8.140625" style="2" customWidth="1"/>
    <col min="10760" max="10760" width="2.85546875" style="2" customWidth="1"/>
    <col min="10761" max="10765" width="7.42578125" style="2" customWidth="1"/>
    <col min="10766" max="10768" width="10.140625" style="2" customWidth="1"/>
    <col min="10769" max="10769" width="8.7109375" style="2" customWidth="1"/>
    <col min="10770" max="11010" width="9.140625" style="2"/>
    <col min="11011" max="11015" width="8.140625" style="2" customWidth="1"/>
    <col min="11016" max="11016" width="2.85546875" style="2" customWidth="1"/>
    <col min="11017" max="11021" width="7.42578125" style="2" customWidth="1"/>
    <col min="11022" max="11024" width="10.140625" style="2" customWidth="1"/>
    <col min="11025" max="11025" width="8.7109375" style="2" customWidth="1"/>
    <col min="11026" max="11266" width="9.140625" style="2"/>
    <col min="11267" max="11271" width="8.140625" style="2" customWidth="1"/>
    <col min="11272" max="11272" width="2.85546875" style="2" customWidth="1"/>
    <col min="11273" max="11277" width="7.42578125" style="2" customWidth="1"/>
    <col min="11278" max="11280" width="10.140625" style="2" customWidth="1"/>
    <col min="11281" max="11281" width="8.7109375" style="2" customWidth="1"/>
    <col min="11282" max="11522" width="9.140625" style="2"/>
    <col min="11523" max="11527" width="8.140625" style="2" customWidth="1"/>
    <col min="11528" max="11528" width="2.85546875" style="2" customWidth="1"/>
    <col min="11529" max="11533" width="7.42578125" style="2" customWidth="1"/>
    <col min="11534" max="11536" width="10.140625" style="2" customWidth="1"/>
    <col min="11537" max="11537" width="8.7109375" style="2" customWidth="1"/>
    <col min="11538" max="11778" width="9.140625" style="2"/>
    <col min="11779" max="11783" width="8.140625" style="2" customWidth="1"/>
    <col min="11784" max="11784" width="2.85546875" style="2" customWidth="1"/>
    <col min="11785" max="11789" width="7.42578125" style="2" customWidth="1"/>
    <col min="11790" max="11792" width="10.140625" style="2" customWidth="1"/>
    <col min="11793" max="11793" width="8.7109375" style="2" customWidth="1"/>
    <col min="11794" max="12034" width="9.140625" style="2"/>
    <col min="12035" max="12039" width="8.140625" style="2" customWidth="1"/>
    <col min="12040" max="12040" width="2.85546875" style="2" customWidth="1"/>
    <col min="12041" max="12045" width="7.42578125" style="2" customWidth="1"/>
    <col min="12046" max="12048" width="10.140625" style="2" customWidth="1"/>
    <col min="12049" max="12049" width="8.7109375" style="2" customWidth="1"/>
    <col min="12050" max="12290" width="9.140625" style="2"/>
    <col min="12291" max="12295" width="8.140625" style="2" customWidth="1"/>
    <col min="12296" max="12296" width="2.85546875" style="2" customWidth="1"/>
    <col min="12297" max="12301" width="7.42578125" style="2" customWidth="1"/>
    <col min="12302" max="12304" width="10.140625" style="2" customWidth="1"/>
    <col min="12305" max="12305" width="8.7109375" style="2" customWidth="1"/>
    <col min="12306" max="12546" width="9.140625" style="2"/>
    <col min="12547" max="12551" width="8.140625" style="2" customWidth="1"/>
    <col min="12552" max="12552" width="2.85546875" style="2" customWidth="1"/>
    <col min="12553" max="12557" width="7.42578125" style="2" customWidth="1"/>
    <col min="12558" max="12560" width="10.140625" style="2" customWidth="1"/>
    <col min="12561" max="12561" width="8.7109375" style="2" customWidth="1"/>
    <col min="12562" max="12802" width="9.140625" style="2"/>
    <col min="12803" max="12807" width="8.140625" style="2" customWidth="1"/>
    <col min="12808" max="12808" width="2.85546875" style="2" customWidth="1"/>
    <col min="12809" max="12813" width="7.42578125" style="2" customWidth="1"/>
    <col min="12814" max="12816" width="10.140625" style="2" customWidth="1"/>
    <col min="12817" max="12817" width="8.7109375" style="2" customWidth="1"/>
    <col min="12818" max="13058" width="9.140625" style="2"/>
    <col min="13059" max="13063" width="8.140625" style="2" customWidth="1"/>
    <col min="13064" max="13064" width="2.85546875" style="2" customWidth="1"/>
    <col min="13065" max="13069" width="7.42578125" style="2" customWidth="1"/>
    <col min="13070" max="13072" width="10.140625" style="2" customWidth="1"/>
    <col min="13073" max="13073" width="8.7109375" style="2" customWidth="1"/>
    <col min="13074" max="13314" width="9.140625" style="2"/>
    <col min="13315" max="13319" width="8.140625" style="2" customWidth="1"/>
    <col min="13320" max="13320" width="2.85546875" style="2" customWidth="1"/>
    <col min="13321" max="13325" width="7.42578125" style="2" customWidth="1"/>
    <col min="13326" max="13328" width="10.140625" style="2" customWidth="1"/>
    <col min="13329" max="13329" width="8.7109375" style="2" customWidth="1"/>
    <col min="13330" max="13570" width="9.140625" style="2"/>
    <col min="13571" max="13575" width="8.140625" style="2" customWidth="1"/>
    <col min="13576" max="13576" width="2.85546875" style="2" customWidth="1"/>
    <col min="13577" max="13581" width="7.42578125" style="2" customWidth="1"/>
    <col min="13582" max="13584" width="10.140625" style="2" customWidth="1"/>
    <col min="13585" max="13585" width="8.7109375" style="2" customWidth="1"/>
    <col min="13586" max="13826" width="9.140625" style="2"/>
    <col min="13827" max="13831" width="8.140625" style="2" customWidth="1"/>
    <col min="13832" max="13832" width="2.85546875" style="2" customWidth="1"/>
    <col min="13833" max="13837" width="7.42578125" style="2" customWidth="1"/>
    <col min="13838" max="13840" width="10.140625" style="2" customWidth="1"/>
    <col min="13841" max="13841" width="8.7109375" style="2" customWidth="1"/>
    <col min="13842" max="14082" width="9.140625" style="2"/>
    <col min="14083" max="14087" width="8.140625" style="2" customWidth="1"/>
    <col min="14088" max="14088" width="2.85546875" style="2" customWidth="1"/>
    <col min="14089" max="14093" width="7.42578125" style="2" customWidth="1"/>
    <col min="14094" max="14096" width="10.140625" style="2" customWidth="1"/>
    <col min="14097" max="14097" width="8.7109375" style="2" customWidth="1"/>
    <col min="14098" max="14338" width="9.140625" style="2"/>
    <col min="14339" max="14343" width="8.140625" style="2" customWidth="1"/>
    <col min="14344" max="14344" width="2.85546875" style="2" customWidth="1"/>
    <col min="14345" max="14349" width="7.42578125" style="2" customWidth="1"/>
    <col min="14350" max="14352" width="10.140625" style="2" customWidth="1"/>
    <col min="14353" max="14353" width="8.7109375" style="2" customWidth="1"/>
    <col min="14354" max="14594" width="9.140625" style="2"/>
    <col min="14595" max="14599" width="8.140625" style="2" customWidth="1"/>
    <col min="14600" max="14600" width="2.85546875" style="2" customWidth="1"/>
    <col min="14601" max="14605" width="7.42578125" style="2" customWidth="1"/>
    <col min="14606" max="14608" width="10.140625" style="2" customWidth="1"/>
    <col min="14609" max="14609" width="8.7109375" style="2" customWidth="1"/>
    <col min="14610" max="14850" width="9.140625" style="2"/>
    <col min="14851" max="14855" width="8.140625" style="2" customWidth="1"/>
    <col min="14856" max="14856" width="2.85546875" style="2" customWidth="1"/>
    <col min="14857" max="14861" width="7.42578125" style="2" customWidth="1"/>
    <col min="14862" max="14864" width="10.140625" style="2" customWidth="1"/>
    <col min="14865" max="14865" width="8.7109375" style="2" customWidth="1"/>
    <col min="14866" max="15106" width="9.140625" style="2"/>
    <col min="15107" max="15111" width="8.140625" style="2" customWidth="1"/>
    <col min="15112" max="15112" width="2.85546875" style="2" customWidth="1"/>
    <col min="15113" max="15117" width="7.42578125" style="2" customWidth="1"/>
    <col min="15118" max="15120" width="10.140625" style="2" customWidth="1"/>
    <col min="15121" max="15121" width="8.7109375" style="2" customWidth="1"/>
    <col min="15122" max="15362" width="9.140625" style="2"/>
    <col min="15363" max="15367" width="8.140625" style="2" customWidth="1"/>
    <col min="15368" max="15368" width="2.85546875" style="2" customWidth="1"/>
    <col min="15369" max="15373" width="7.42578125" style="2" customWidth="1"/>
    <col min="15374" max="15376" width="10.140625" style="2" customWidth="1"/>
    <col min="15377" max="15377" width="8.7109375" style="2" customWidth="1"/>
    <col min="15378" max="15618" width="9.140625" style="2"/>
    <col min="15619" max="15623" width="8.140625" style="2" customWidth="1"/>
    <col min="15624" max="15624" width="2.85546875" style="2" customWidth="1"/>
    <col min="15625" max="15629" width="7.42578125" style="2" customWidth="1"/>
    <col min="15630" max="15632" width="10.140625" style="2" customWidth="1"/>
    <col min="15633" max="15633" width="8.7109375" style="2" customWidth="1"/>
    <col min="15634" max="15874" width="9.140625" style="2"/>
    <col min="15875" max="15879" width="8.140625" style="2" customWidth="1"/>
    <col min="15880" max="15880" width="2.85546875" style="2" customWidth="1"/>
    <col min="15881" max="15885" width="7.42578125" style="2" customWidth="1"/>
    <col min="15886" max="15888" width="10.140625" style="2" customWidth="1"/>
    <col min="15889" max="15889" width="8.7109375" style="2" customWidth="1"/>
    <col min="15890" max="16130" width="9.140625" style="2"/>
    <col min="16131" max="16135" width="8.140625" style="2" customWidth="1"/>
    <col min="16136" max="16136" width="2.85546875" style="2" customWidth="1"/>
    <col min="16137" max="16141" width="7.42578125" style="2" customWidth="1"/>
    <col min="16142" max="16144" width="10.140625" style="2" customWidth="1"/>
    <col min="16145" max="16145" width="8.7109375" style="2" customWidth="1"/>
    <col min="16146" max="16384" width="9.140625" style="2"/>
  </cols>
  <sheetData>
    <row r="1" spans="1:26" ht="49.9" customHeight="1" x14ac:dyDescent="0.2">
      <c r="A1" s="155" t="s">
        <v>41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9"/>
      <c r="V1" s="9"/>
    </row>
    <row r="2" spans="1:26" ht="15" x14ac:dyDescent="0.2">
      <c r="B2" s="47" t="s">
        <v>7</v>
      </c>
      <c r="C2" s="47"/>
      <c r="D2" s="136">
        <v>0</v>
      </c>
      <c r="E2" s="136"/>
      <c r="J2" s="76"/>
      <c r="K2" s="76"/>
      <c r="L2" s="76"/>
      <c r="M2" s="76"/>
      <c r="N2" s="50"/>
      <c r="O2" s="11"/>
      <c r="P2" s="11"/>
    </row>
    <row r="3" spans="1:26" x14ac:dyDescent="0.2">
      <c r="B3" s="77">
        <v>0</v>
      </c>
      <c r="C3" s="74">
        <v>3.6080000000000001</v>
      </c>
      <c r="D3" s="74" t="s">
        <v>24</v>
      </c>
      <c r="E3" s="77"/>
      <c r="F3" s="77"/>
      <c r="G3" s="77"/>
      <c r="H3" s="77"/>
      <c r="I3" s="41"/>
      <c r="J3" s="42"/>
      <c r="K3" s="74"/>
      <c r="L3" s="77"/>
      <c r="M3" s="74"/>
      <c r="N3" s="43"/>
      <c r="O3" s="16"/>
      <c r="P3" s="16"/>
      <c r="R3" s="17"/>
    </row>
    <row r="4" spans="1:26" x14ac:dyDescent="0.2">
      <c r="B4" s="77">
        <v>4</v>
      </c>
      <c r="C4" s="74">
        <v>3.6160000000000001</v>
      </c>
      <c r="D4" s="74"/>
      <c r="E4" s="74">
        <f>(C3+C4)/2</f>
        <v>3.6120000000000001</v>
      </c>
      <c r="F4" s="77">
        <f>B4-B3</f>
        <v>4</v>
      </c>
      <c r="G4" s="74">
        <f>E4*F4</f>
        <v>14.448</v>
      </c>
      <c r="H4" s="77"/>
      <c r="I4" s="77">
        <v>0</v>
      </c>
      <c r="J4" s="74">
        <v>3.6080000000000001</v>
      </c>
      <c r="K4" s="74"/>
      <c r="L4" s="77"/>
      <c r="M4" s="74"/>
      <c r="N4" s="43"/>
      <c r="O4" s="16"/>
      <c r="P4" s="16"/>
      <c r="Q4" s="18"/>
      <c r="R4" s="17"/>
    </row>
    <row r="5" spans="1:26" x14ac:dyDescent="0.2">
      <c r="B5" s="77">
        <v>6</v>
      </c>
      <c r="C5" s="74">
        <v>0.64900000000000002</v>
      </c>
      <c r="D5" s="74" t="s">
        <v>18</v>
      </c>
      <c r="E5" s="74">
        <f t="shared" ref="E5:E14" si="0">(C4+C5)/2</f>
        <v>2.1325000000000003</v>
      </c>
      <c r="F5" s="77">
        <f t="shared" ref="F5:F14" si="1">B5-B4</f>
        <v>2</v>
      </c>
      <c r="G5" s="74">
        <f t="shared" ref="G5:G14" si="2">E5*F5</f>
        <v>4.2650000000000006</v>
      </c>
      <c r="H5" s="77"/>
      <c r="I5" s="77">
        <v>4</v>
      </c>
      <c r="J5" s="74">
        <v>3.6160000000000001</v>
      </c>
      <c r="K5" s="74">
        <f t="shared" ref="K5:K10" si="3">AVERAGE(J4,J5)</f>
        <v>3.6120000000000001</v>
      </c>
      <c r="L5" s="77">
        <f t="shared" ref="L5:L10" si="4">I5-I4</f>
        <v>4</v>
      </c>
      <c r="M5" s="74">
        <f t="shared" ref="M5:M14" si="5">L5*K5</f>
        <v>14.448</v>
      </c>
      <c r="N5" s="43"/>
      <c r="O5" s="16"/>
      <c r="P5" s="16"/>
      <c r="Q5" s="18"/>
      <c r="R5" s="17"/>
    </row>
    <row r="6" spans="1:26" x14ac:dyDescent="0.2">
      <c r="B6" s="77">
        <v>8</v>
      </c>
      <c r="C6" s="74">
        <v>0.38200000000000001</v>
      </c>
      <c r="D6" s="74"/>
      <c r="E6" s="74">
        <f t="shared" si="0"/>
        <v>0.51550000000000007</v>
      </c>
      <c r="F6" s="77">
        <f t="shared" si="1"/>
        <v>2</v>
      </c>
      <c r="G6" s="74">
        <f t="shared" si="2"/>
        <v>1.0310000000000001</v>
      </c>
      <c r="H6" s="77"/>
      <c r="I6" s="77">
        <v>6</v>
      </c>
      <c r="J6" s="74">
        <v>0.64900000000000002</v>
      </c>
      <c r="K6" s="74">
        <f t="shared" si="3"/>
        <v>2.1325000000000003</v>
      </c>
      <c r="L6" s="77">
        <f t="shared" si="4"/>
        <v>2</v>
      </c>
      <c r="M6" s="74">
        <f t="shared" si="5"/>
        <v>4.2650000000000006</v>
      </c>
      <c r="N6" s="43"/>
      <c r="O6" s="16"/>
      <c r="P6" s="16"/>
      <c r="Q6" s="18"/>
      <c r="R6" s="17"/>
      <c r="Z6" s="78"/>
    </row>
    <row r="7" spans="1:26" x14ac:dyDescent="0.2">
      <c r="B7" s="77">
        <v>10</v>
      </c>
      <c r="C7" s="74">
        <v>0.217</v>
      </c>
      <c r="D7" s="74"/>
      <c r="E7" s="74">
        <f t="shared" si="0"/>
        <v>0.29949999999999999</v>
      </c>
      <c r="F7" s="77">
        <f t="shared" si="1"/>
        <v>2</v>
      </c>
      <c r="G7" s="74">
        <f t="shared" si="2"/>
        <v>0.59899999999999998</v>
      </c>
      <c r="H7" s="77"/>
      <c r="I7" s="69">
        <f>I6+(J6-J7)*1.5</f>
        <v>9.2234999999999996</v>
      </c>
      <c r="J7" s="70">
        <v>-1.5</v>
      </c>
      <c r="K7" s="74">
        <f t="shared" si="3"/>
        <v>-0.42549999999999999</v>
      </c>
      <c r="L7" s="77">
        <f t="shared" si="4"/>
        <v>3.2234999999999996</v>
      </c>
      <c r="M7" s="74">
        <f t="shared" si="5"/>
        <v>-1.3715992499999998</v>
      </c>
      <c r="N7" s="43"/>
      <c r="O7" s="16"/>
      <c r="P7" s="16"/>
      <c r="Q7" s="18"/>
      <c r="R7" s="17"/>
    </row>
    <row r="8" spans="1:26" x14ac:dyDescent="0.2">
      <c r="B8" s="77">
        <v>12</v>
      </c>
      <c r="C8" s="74">
        <v>0.16800000000000001</v>
      </c>
      <c r="D8" s="74"/>
      <c r="E8" s="74">
        <f t="shared" si="0"/>
        <v>0.1925</v>
      </c>
      <c r="F8" s="77">
        <f t="shared" si="1"/>
        <v>2</v>
      </c>
      <c r="G8" s="74">
        <f t="shared" si="2"/>
        <v>0.38500000000000001</v>
      </c>
      <c r="H8" s="77"/>
      <c r="I8" s="71">
        <f>I7+2.5</f>
        <v>11.7235</v>
      </c>
      <c r="J8" s="72">
        <f>J7</f>
        <v>-1.5</v>
      </c>
      <c r="K8" s="74">
        <f t="shared" si="3"/>
        <v>-1.5</v>
      </c>
      <c r="L8" s="77">
        <f t="shared" si="4"/>
        <v>2.5</v>
      </c>
      <c r="M8" s="74">
        <f t="shared" si="5"/>
        <v>-3.75</v>
      </c>
      <c r="N8" s="43"/>
      <c r="O8" s="16"/>
      <c r="P8" s="16"/>
      <c r="Q8" s="18"/>
      <c r="R8" s="17"/>
    </row>
    <row r="9" spans="1:26" x14ac:dyDescent="0.2">
      <c r="B9" s="77">
        <v>14</v>
      </c>
      <c r="C9" s="74">
        <v>0.21199999999999999</v>
      </c>
      <c r="D9" s="74"/>
      <c r="E9" s="74">
        <f t="shared" si="0"/>
        <v>0.19</v>
      </c>
      <c r="F9" s="77">
        <f t="shared" si="1"/>
        <v>2</v>
      </c>
      <c r="G9" s="74">
        <f t="shared" si="2"/>
        <v>0.38</v>
      </c>
      <c r="H9" s="77"/>
      <c r="I9" s="69">
        <f>I8+2.5</f>
        <v>14.2235</v>
      </c>
      <c r="J9" s="70">
        <f>J7</f>
        <v>-1.5</v>
      </c>
      <c r="K9" s="74">
        <f t="shared" si="3"/>
        <v>-1.5</v>
      </c>
      <c r="L9" s="77">
        <f t="shared" si="4"/>
        <v>2.5</v>
      </c>
      <c r="M9" s="74">
        <f t="shared" si="5"/>
        <v>-3.75</v>
      </c>
      <c r="N9" s="43"/>
      <c r="O9" s="16"/>
      <c r="P9" s="16"/>
      <c r="Q9" s="18"/>
      <c r="R9" s="17"/>
    </row>
    <row r="10" spans="1:26" x14ac:dyDescent="0.2">
      <c r="B10" s="77">
        <v>16</v>
      </c>
      <c r="C10" s="74">
        <v>0.38100000000000001</v>
      </c>
      <c r="D10" s="74"/>
      <c r="E10" s="74">
        <f t="shared" si="0"/>
        <v>0.29649999999999999</v>
      </c>
      <c r="F10" s="77">
        <f t="shared" si="1"/>
        <v>2</v>
      </c>
      <c r="G10" s="74">
        <f t="shared" si="2"/>
        <v>0.59299999999999997</v>
      </c>
      <c r="H10" s="77"/>
      <c r="I10" s="69">
        <f>I9+(J10-J9)*1.5</f>
        <v>17.298500000000001</v>
      </c>
      <c r="J10" s="73">
        <v>0.55000000000000004</v>
      </c>
      <c r="K10" s="74">
        <f t="shared" si="3"/>
        <v>-0.47499999999999998</v>
      </c>
      <c r="L10" s="77">
        <f t="shared" si="4"/>
        <v>3.0750000000000011</v>
      </c>
      <c r="M10" s="74">
        <f t="shared" si="5"/>
        <v>-1.4606250000000005</v>
      </c>
      <c r="N10" s="43"/>
      <c r="O10" s="16"/>
      <c r="P10" s="16"/>
      <c r="Q10" s="18"/>
      <c r="R10" s="17"/>
    </row>
    <row r="11" spans="1:26" x14ac:dyDescent="0.2">
      <c r="B11" s="77">
        <v>18</v>
      </c>
      <c r="C11" s="74">
        <v>0.628</v>
      </c>
      <c r="D11" s="74"/>
      <c r="E11" s="74">
        <f t="shared" si="0"/>
        <v>0.50449999999999995</v>
      </c>
      <c r="F11" s="77">
        <f t="shared" si="1"/>
        <v>2</v>
      </c>
      <c r="G11" s="74">
        <f t="shared" si="2"/>
        <v>1.0089999999999999</v>
      </c>
      <c r="H11" s="77"/>
      <c r="I11" s="77">
        <v>18</v>
      </c>
      <c r="J11" s="74">
        <v>0.628</v>
      </c>
      <c r="K11" s="74">
        <f>AVERAGE(J10,J11)</f>
        <v>0.58899999999999997</v>
      </c>
      <c r="L11" s="77">
        <f>I11-I10</f>
        <v>0.70149999999999935</v>
      </c>
      <c r="M11" s="74">
        <f t="shared" si="5"/>
        <v>0.41318349999999959</v>
      </c>
      <c r="N11" s="46"/>
      <c r="O11" s="19"/>
      <c r="P11" s="19"/>
      <c r="Q11" s="18"/>
      <c r="R11" s="17"/>
    </row>
    <row r="12" spans="1:26" x14ac:dyDescent="0.2">
      <c r="B12" s="77">
        <v>20</v>
      </c>
      <c r="C12" s="74">
        <v>2.4079999999999999</v>
      </c>
      <c r="D12" s="74" t="s">
        <v>19</v>
      </c>
      <c r="E12" s="74">
        <f t="shared" si="0"/>
        <v>1.518</v>
      </c>
      <c r="F12" s="77">
        <f t="shared" si="1"/>
        <v>2</v>
      </c>
      <c r="G12" s="74">
        <f t="shared" si="2"/>
        <v>3.036</v>
      </c>
      <c r="H12" s="77"/>
      <c r="I12" s="77">
        <v>20</v>
      </c>
      <c r="J12" s="74">
        <v>2.4079999999999999</v>
      </c>
      <c r="K12" s="74">
        <f t="shared" ref="K12:K14" si="6">AVERAGE(J11,J12)</f>
        <v>1.518</v>
      </c>
      <c r="L12" s="77">
        <f t="shared" ref="L12:L14" si="7">I12-I11</f>
        <v>2</v>
      </c>
      <c r="M12" s="74">
        <f t="shared" si="5"/>
        <v>3.036</v>
      </c>
      <c r="N12" s="43"/>
      <c r="O12" s="16"/>
      <c r="P12" s="16"/>
      <c r="Q12" s="18"/>
      <c r="R12" s="17"/>
    </row>
    <row r="13" spans="1:26" x14ac:dyDescent="0.2">
      <c r="B13" s="77">
        <v>25</v>
      </c>
      <c r="C13" s="74">
        <v>2.423</v>
      </c>
      <c r="D13" s="74"/>
      <c r="E13" s="74">
        <f t="shared" si="0"/>
        <v>2.4154999999999998</v>
      </c>
      <c r="F13" s="77">
        <f t="shared" si="1"/>
        <v>5</v>
      </c>
      <c r="G13" s="74">
        <f t="shared" si="2"/>
        <v>12.077499999999999</v>
      </c>
      <c r="H13" s="47"/>
      <c r="I13" s="77">
        <v>25</v>
      </c>
      <c r="J13" s="74">
        <v>2.423</v>
      </c>
      <c r="K13" s="74">
        <f t="shared" si="6"/>
        <v>2.4154999999999998</v>
      </c>
      <c r="L13" s="77">
        <f t="shared" si="7"/>
        <v>5</v>
      </c>
      <c r="M13" s="74">
        <f t="shared" si="5"/>
        <v>12.077499999999999</v>
      </c>
      <c r="N13" s="46"/>
      <c r="O13" s="19"/>
      <c r="P13" s="19"/>
      <c r="Q13" s="18"/>
      <c r="R13" s="17"/>
    </row>
    <row r="14" spans="1:26" x14ac:dyDescent="0.2">
      <c r="B14" s="77">
        <v>30</v>
      </c>
      <c r="C14" s="74">
        <v>2.431</v>
      </c>
      <c r="D14" s="74" t="s">
        <v>25</v>
      </c>
      <c r="E14" s="74">
        <f t="shared" si="0"/>
        <v>2.427</v>
      </c>
      <c r="F14" s="77">
        <f t="shared" si="1"/>
        <v>5</v>
      </c>
      <c r="G14" s="74">
        <f t="shared" si="2"/>
        <v>12.135</v>
      </c>
      <c r="H14" s="47"/>
      <c r="I14" s="77">
        <v>30</v>
      </c>
      <c r="J14" s="74">
        <v>2.431</v>
      </c>
      <c r="K14" s="74">
        <f t="shared" si="6"/>
        <v>2.427</v>
      </c>
      <c r="L14" s="77">
        <f t="shared" si="7"/>
        <v>5</v>
      </c>
      <c r="M14" s="74">
        <f t="shared" si="5"/>
        <v>12.135</v>
      </c>
      <c r="N14" s="46"/>
      <c r="O14" s="19"/>
      <c r="P14" s="19"/>
      <c r="Q14" s="18"/>
      <c r="R14" s="17"/>
    </row>
    <row r="15" spans="1:26" x14ac:dyDescent="0.2">
      <c r="B15" s="77"/>
      <c r="C15" s="74"/>
      <c r="D15" s="74"/>
      <c r="E15" s="74"/>
      <c r="F15" s="77"/>
      <c r="G15" s="74"/>
      <c r="H15" s="47"/>
      <c r="I15" s="77"/>
      <c r="J15" s="77"/>
      <c r="K15" s="74"/>
      <c r="L15" s="77"/>
      <c r="M15" s="74"/>
      <c r="N15" s="43"/>
      <c r="O15" s="16"/>
      <c r="P15" s="16"/>
      <c r="R15" s="17"/>
    </row>
    <row r="16" spans="1:26" ht="15" x14ac:dyDescent="0.2">
      <c r="B16" s="47" t="s">
        <v>7</v>
      </c>
      <c r="C16" s="47"/>
      <c r="D16" s="136">
        <v>0.1</v>
      </c>
      <c r="E16" s="136"/>
      <c r="J16" s="76"/>
      <c r="K16" s="76"/>
      <c r="L16" s="76"/>
      <c r="M16" s="76"/>
      <c r="N16" s="50"/>
      <c r="O16" s="11"/>
      <c r="P16" s="11"/>
    </row>
    <row r="17" spans="2:18" x14ac:dyDescent="0.2">
      <c r="B17" s="77">
        <v>0</v>
      </c>
      <c r="C17" s="74">
        <v>0.79300000000000004</v>
      </c>
      <c r="D17" s="74" t="s">
        <v>23</v>
      </c>
      <c r="E17" s="77"/>
      <c r="F17" s="77"/>
      <c r="G17" s="77"/>
      <c r="H17" s="77"/>
      <c r="I17" s="41"/>
      <c r="J17" s="42"/>
      <c r="K17" s="74"/>
      <c r="L17" s="77"/>
      <c r="M17" s="74"/>
      <c r="N17" s="43"/>
      <c r="O17" s="16"/>
      <c r="P17" s="16"/>
      <c r="R17" s="17"/>
    </row>
    <row r="18" spans="2:18" x14ac:dyDescent="0.2">
      <c r="B18" s="77">
        <v>2</v>
      </c>
      <c r="C18" s="74">
        <v>0.80500000000000005</v>
      </c>
      <c r="D18" s="74" t="s">
        <v>18</v>
      </c>
      <c r="E18" s="74">
        <f>(C17+C18)/2</f>
        <v>0.79900000000000004</v>
      </c>
      <c r="F18" s="77">
        <f>B18-B17</f>
        <v>2</v>
      </c>
      <c r="G18" s="74">
        <f>E18*F18</f>
        <v>1.5980000000000001</v>
      </c>
      <c r="H18" s="77"/>
      <c r="I18" s="77">
        <v>0</v>
      </c>
      <c r="J18" s="74">
        <v>0.79300000000000004</v>
      </c>
      <c r="K18" s="74"/>
      <c r="L18" s="77"/>
      <c r="M18" s="74"/>
      <c r="N18" s="43"/>
      <c r="O18" s="16"/>
      <c r="P18" s="16"/>
      <c r="Q18" s="18"/>
      <c r="R18" s="17"/>
    </row>
    <row r="19" spans="2:18" x14ac:dyDescent="0.2">
      <c r="B19" s="77">
        <v>5</v>
      </c>
      <c r="C19" s="74">
        <v>3.1920000000000002</v>
      </c>
      <c r="D19" s="74"/>
      <c r="E19" s="74">
        <f t="shared" ref="E19:E30" si="8">(C18+C19)/2</f>
        <v>1.9985000000000002</v>
      </c>
      <c r="F19" s="77">
        <f t="shared" ref="F19:F30" si="9">B19-B18</f>
        <v>3</v>
      </c>
      <c r="G19" s="74">
        <f t="shared" ref="G19:G30" si="10">E19*F19</f>
        <v>5.9955000000000007</v>
      </c>
      <c r="H19" s="77"/>
      <c r="I19" s="77">
        <v>2</v>
      </c>
      <c r="J19" s="74">
        <v>0.80500000000000005</v>
      </c>
      <c r="K19" s="74">
        <f t="shared" ref="K19:K24" si="11">AVERAGE(J18,J19)</f>
        <v>0.79900000000000004</v>
      </c>
      <c r="L19" s="77">
        <f t="shared" ref="L19:L24" si="12">I19-I18</f>
        <v>2</v>
      </c>
      <c r="M19" s="74">
        <f t="shared" ref="M19:M28" si="13">L19*K19</f>
        <v>1.5980000000000001</v>
      </c>
      <c r="N19" s="43"/>
      <c r="O19" s="16"/>
      <c r="P19" s="16"/>
      <c r="Q19" s="18"/>
      <c r="R19" s="17"/>
    </row>
    <row r="20" spans="2:18" x14ac:dyDescent="0.2">
      <c r="B20" s="77">
        <v>10</v>
      </c>
      <c r="C20" s="74">
        <v>3.1829999999999998</v>
      </c>
      <c r="E20" s="74">
        <f t="shared" si="8"/>
        <v>3.1875</v>
      </c>
      <c r="F20" s="77">
        <f t="shared" si="9"/>
        <v>5</v>
      </c>
      <c r="G20" s="74">
        <f t="shared" si="10"/>
        <v>15.9375</v>
      </c>
      <c r="H20" s="77"/>
      <c r="I20" s="77">
        <v>5</v>
      </c>
      <c r="J20" s="74">
        <v>3.1920000000000002</v>
      </c>
      <c r="K20" s="74">
        <f t="shared" si="11"/>
        <v>1.9985000000000002</v>
      </c>
      <c r="L20" s="77">
        <f t="shared" si="12"/>
        <v>3</v>
      </c>
      <c r="M20" s="74">
        <f t="shared" si="13"/>
        <v>5.9955000000000007</v>
      </c>
      <c r="N20" s="43"/>
      <c r="O20" s="16"/>
      <c r="P20" s="16"/>
      <c r="Q20" s="18"/>
      <c r="R20" s="17"/>
    </row>
    <row r="21" spans="2:18" x14ac:dyDescent="0.2">
      <c r="B21" s="77">
        <v>11</v>
      </c>
      <c r="C21" s="74">
        <v>1.665</v>
      </c>
      <c r="D21" s="74"/>
      <c r="E21" s="74">
        <f t="shared" si="8"/>
        <v>2.4239999999999999</v>
      </c>
      <c r="F21" s="77">
        <f t="shared" si="9"/>
        <v>1</v>
      </c>
      <c r="G21" s="74">
        <f t="shared" si="10"/>
        <v>2.4239999999999999</v>
      </c>
      <c r="H21" s="77"/>
      <c r="I21" s="77">
        <v>10</v>
      </c>
      <c r="J21" s="74">
        <v>3.1829999999999998</v>
      </c>
      <c r="K21" s="74">
        <f t="shared" si="11"/>
        <v>3.1875</v>
      </c>
      <c r="L21" s="77">
        <f t="shared" si="12"/>
        <v>5</v>
      </c>
      <c r="M21" s="74">
        <f t="shared" si="13"/>
        <v>15.9375</v>
      </c>
      <c r="N21" s="43"/>
      <c r="O21" s="16"/>
      <c r="P21" s="16"/>
      <c r="Q21" s="18"/>
      <c r="R21" s="17"/>
    </row>
    <row r="22" spans="2:18" x14ac:dyDescent="0.2">
      <c r="B22" s="77">
        <v>13</v>
      </c>
      <c r="C22" s="74">
        <v>0.61199999999999999</v>
      </c>
      <c r="D22" s="74"/>
      <c r="E22" s="74">
        <f t="shared" si="8"/>
        <v>1.1385000000000001</v>
      </c>
      <c r="F22" s="77">
        <f t="shared" si="9"/>
        <v>2</v>
      </c>
      <c r="G22" s="74">
        <f t="shared" si="10"/>
        <v>2.2770000000000001</v>
      </c>
      <c r="H22" s="77"/>
      <c r="I22" s="77">
        <v>11</v>
      </c>
      <c r="J22" s="74">
        <v>1.665</v>
      </c>
      <c r="K22" s="74">
        <f t="shared" si="11"/>
        <v>2.4239999999999999</v>
      </c>
      <c r="L22" s="77">
        <f t="shared" si="12"/>
        <v>1</v>
      </c>
      <c r="M22" s="74">
        <f t="shared" si="13"/>
        <v>2.4239999999999999</v>
      </c>
      <c r="N22" s="43"/>
      <c r="O22" s="16"/>
      <c r="P22" s="16"/>
      <c r="Q22" s="18"/>
      <c r="R22" s="17"/>
    </row>
    <row r="23" spans="2:18" x14ac:dyDescent="0.2">
      <c r="B23" s="77">
        <v>15</v>
      </c>
      <c r="C23" s="74">
        <v>-0.224</v>
      </c>
      <c r="D23" s="74"/>
      <c r="E23" s="74">
        <f t="shared" si="8"/>
        <v>0.19400000000000001</v>
      </c>
      <c r="F23" s="77">
        <f t="shared" si="9"/>
        <v>2</v>
      </c>
      <c r="G23" s="74">
        <f t="shared" si="10"/>
        <v>0.38800000000000001</v>
      </c>
      <c r="H23" s="77"/>
      <c r="I23" s="69">
        <f>I22+(J22-J23)*1.5</f>
        <v>15.7475</v>
      </c>
      <c r="J23" s="70">
        <v>-1.5</v>
      </c>
      <c r="K23" s="74">
        <f t="shared" si="11"/>
        <v>8.2500000000000018E-2</v>
      </c>
      <c r="L23" s="77">
        <f t="shared" si="12"/>
        <v>4.7475000000000005</v>
      </c>
      <c r="M23" s="74">
        <f t="shared" si="13"/>
        <v>0.39166875000000012</v>
      </c>
      <c r="N23" s="43"/>
      <c r="O23" s="16"/>
      <c r="P23" s="16"/>
      <c r="Q23" s="18"/>
      <c r="R23" s="17"/>
    </row>
    <row r="24" spans="2:18" x14ac:dyDescent="0.2">
      <c r="B24" s="77">
        <v>17</v>
      </c>
      <c r="C24" s="74">
        <v>-0.33400000000000002</v>
      </c>
      <c r="D24" s="74"/>
      <c r="E24" s="74">
        <f t="shared" si="8"/>
        <v>-0.27900000000000003</v>
      </c>
      <c r="F24" s="77">
        <f t="shared" si="9"/>
        <v>2</v>
      </c>
      <c r="G24" s="74">
        <f t="shared" si="10"/>
        <v>-0.55800000000000005</v>
      </c>
      <c r="H24" s="77"/>
      <c r="I24" s="71">
        <f>I23+2.5</f>
        <v>18.247500000000002</v>
      </c>
      <c r="J24" s="72">
        <f>J23</f>
        <v>-1.5</v>
      </c>
      <c r="K24" s="74">
        <f t="shared" si="11"/>
        <v>-1.5</v>
      </c>
      <c r="L24" s="77">
        <f t="shared" si="12"/>
        <v>2.5000000000000018</v>
      </c>
      <c r="M24" s="74">
        <f t="shared" si="13"/>
        <v>-3.7500000000000027</v>
      </c>
      <c r="N24" s="43"/>
      <c r="O24" s="16"/>
      <c r="P24" s="16"/>
      <c r="Q24" s="18"/>
      <c r="R24" s="17"/>
    </row>
    <row r="25" spans="2:18" x14ac:dyDescent="0.2">
      <c r="B25" s="77">
        <v>19</v>
      </c>
      <c r="C25" s="74">
        <v>-0.23300000000000001</v>
      </c>
      <c r="D25" s="74"/>
      <c r="E25" s="74">
        <f t="shared" si="8"/>
        <v>-0.28350000000000003</v>
      </c>
      <c r="F25" s="77">
        <f t="shared" si="9"/>
        <v>2</v>
      </c>
      <c r="G25" s="74">
        <f t="shared" si="10"/>
        <v>-0.56700000000000006</v>
      </c>
      <c r="H25" s="77"/>
      <c r="I25" s="69">
        <f>I24+2.5</f>
        <v>20.747500000000002</v>
      </c>
      <c r="J25" s="70">
        <f>J23</f>
        <v>-1.5</v>
      </c>
      <c r="K25" s="74">
        <f>AVERAGE(J24,J25)</f>
        <v>-1.5</v>
      </c>
      <c r="L25" s="77">
        <f>I25-I24</f>
        <v>2.5</v>
      </c>
      <c r="M25" s="74">
        <f t="shared" si="13"/>
        <v>-3.75</v>
      </c>
      <c r="N25" s="46"/>
      <c r="O25" s="19"/>
      <c r="P25" s="19"/>
      <c r="Q25" s="18"/>
      <c r="R25" s="17"/>
    </row>
    <row r="26" spans="2:18" x14ac:dyDescent="0.2">
      <c r="B26" s="77">
        <v>21</v>
      </c>
      <c r="C26" s="74">
        <v>0.112</v>
      </c>
      <c r="D26" s="74" t="s">
        <v>19</v>
      </c>
      <c r="E26" s="74">
        <f t="shared" si="8"/>
        <v>-6.0500000000000005E-2</v>
      </c>
      <c r="F26" s="77">
        <f t="shared" si="9"/>
        <v>2</v>
      </c>
      <c r="G26" s="74">
        <f t="shared" si="10"/>
        <v>-0.12100000000000001</v>
      </c>
      <c r="H26" s="77"/>
      <c r="I26" s="69">
        <f>I25+(J26-J25)*1.5</f>
        <v>24.352000000000004</v>
      </c>
      <c r="J26" s="73">
        <v>0.90300000000000002</v>
      </c>
      <c r="K26" s="74">
        <f t="shared" ref="K26:K28" si="14">AVERAGE(J25,J26)</f>
        <v>-0.29849999999999999</v>
      </c>
      <c r="L26" s="77">
        <f t="shared" ref="L26:L28" si="15">I26-I25</f>
        <v>3.6045000000000016</v>
      </c>
      <c r="M26" s="74">
        <f t="shared" si="13"/>
        <v>-1.0759432500000004</v>
      </c>
      <c r="N26" s="43"/>
      <c r="O26" s="16"/>
      <c r="P26" s="16"/>
      <c r="Q26" s="18"/>
      <c r="R26" s="17"/>
    </row>
    <row r="27" spans="2:18" x14ac:dyDescent="0.2">
      <c r="B27" s="77">
        <v>23</v>
      </c>
      <c r="C27" s="74">
        <v>0.502</v>
      </c>
      <c r="E27" s="74">
        <f t="shared" si="8"/>
        <v>0.307</v>
      </c>
      <c r="F27" s="77">
        <f t="shared" si="9"/>
        <v>2</v>
      </c>
      <c r="G27" s="74">
        <f t="shared" si="10"/>
        <v>0.61399999999999999</v>
      </c>
      <c r="H27" s="47"/>
      <c r="I27" s="77">
        <v>30</v>
      </c>
      <c r="J27" s="74">
        <v>0.89600000000000002</v>
      </c>
      <c r="K27" s="74">
        <f t="shared" si="14"/>
        <v>0.89949999999999997</v>
      </c>
      <c r="L27" s="77">
        <f t="shared" si="15"/>
        <v>5.6479999999999961</v>
      </c>
      <c r="M27" s="74">
        <f t="shared" si="13"/>
        <v>5.0803759999999967</v>
      </c>
      <c r="N27" s="46"/>
      <c r="O27" s="19"/>
      <c r="P27" s="19"/>
      <c r="Q27" s="18"/>
      <c r="R27" s="17"/>
    </row>
    <row r="28" spans="2:18" x14ac:dyDescent="0.2">
      <c r="B28" s="77">
        <v>24</v>
      </c>
      <c r="C28" s="74">
        <v>0.90300000000000002</v>
      </c>
      <c r="D28" s="74"/>
      <c r="E28" s="74">
        <f t="shared" si="8"/>
        <v>0.70250000000000001</v>
      </c>
      <c r="F28" s="77">
        <f t="shared" si="9"/>
        <v>1</v>
      </c>
      <c r="G28" s="74">
        <f t="shared" si="10"/>
        <v>0.70250000000000001</v>
      </c>
      <c r="H28" s="47"/>
      <c r="I28" s="77">
        <v>35</v>
      </c>
      <c r="J28" s="74">
        <v>0.89100000000000001</v>
      </c>
      <c r="K28" s="74">
        <f t="shared" si="14"/>
        <v>0.89349999999999996</v>
      </c>
      <c r="L28" s="77">
        <f t="shared" si="15"/>
        <v>5</v>
      </c>
      <c r="M28" s="74">
        <f t="shared" si="13"/>
        <v>4.4674999999999994</v>
      </c>
      <c r="N28" s="46"/>
      <c r="O28" s="19"/>
      <c r="P28" s="19"/>
      <c r="Q28" s="18"/>
      <c r="R28" s="17"/>
    </row>
    <row r="29" spans="2:18" x14ac:dyDescent="0.2">
      <c r="B29" s="77">
        <v>30</v>
      </c>
      <c r="C29" s="74">
        <v>0.89600000000000002</v>
      </c>
      <c r="D29" s="74"/>
      <c r="E29" s="74">
        <f t="shared" si="8"/>
        <v>0.89949999999999997</v>
      </c>
      <c r="F29" s="77">
        <f t="shared" si="9"/>
        <v>6</v>
      </c>
      <c r="G29" s="74">
        <f t="shared" si="10"/>
        <v>5.3970000000000002</v>
      </c>
      <c r="H29" s="47"/>
      <c r="I29" s="77"/>
      <c r="J29" s="77"/>
      <c r="K29" s="74"/>
      <c r="L29" s="77"/>
      <c r="M29" s="74"/>
      <c r="N29" s="43"/>
      <c r="O29" s="16"/>
      <c r="P29" s="16"/>
      <c r="R29" s="17"/>
    </row>
    <row r="30" spans="2:18" x14ac:dyDescent="0.2">
      <c r="B30" s="77">
        <v>35</v>
      </c>
      <c r="C30" s="74">
        <v>0.89100000000000001</v>
      </c>
      <c r="D30" s="74" t="s">
        <v>21</v>
      </c>
      <c r="E30" s="74">
        <f t="shared" si="8"/>
        <v>0.89349999999999996</v>
      </c>
      <c r="F30" s="77">
        <f t="shared" si="9"/>
        <v>5</v>
      </c>
      <c r="G30" s="74">
        <f t="shared" si="10"/>
        <v>4.4674999999999994</v>
      </c>
      <c r="H30" s="47"/>
      <c r="I30" s="77"/>
      <c r="J30" s="48"/>
      <c r="K30" s="74"/>
      <c r="L30" s="77"/>
      <c r="M30" s="74"/>
      <c r="N30" s="43"/>
      <c r="O30" s="16"/>
      <c r="P30" s="16"/>
      <c r="R30" s="17"/>
    </row>
    <row r="31" spans="2:18" x14ac:dyDescent="0.2">
      <c r="B31" s="77"/>
      <c r="C31" s="74"/>
      <c r="D31" s="74"/>
      <c r="E31" s="74"/>
      <c r="F31" s="77"/>
      <c r="G31" s="74"/>
      <c r="H31" s="47"/>
      <c r="I31" s="41"/>
      <c r="J31" s="41"/>
      <c r="K31" s="74"/>
      <c r="L31" s="77"/>
      <c r="M31" s="74"/>
      <c r="N31" s="43"/>
      <c r="O31" s="16"/>
      <c r="P31" s="16"/>
      <c r="R31" s="17"/>
    </row>
    <row r="32" spans="2:18" ht="15" x14ac:dyDescent="0.2">
      <c r="B32" s="47" t="s">
        <v>7</v>
      </c>
      <c r="C32" s="47"/>
      <c r="D32" s="136">
        <v>0.2</v>
      </c>
      <c r="E32" s="136"/>
      <c r="J32" s="76"/>
      <c r="K32" s="76"/>
      <c r="L32" s="76"/>
      <c r="M32" s="76"/>
      <c r="N32" s="50"/>
      <c r="O32" s="11"/>
      <c r="P32" s="22"/>
    </row>
    <row r="33" spans="2:18" x14ac:dyDescent="0.2">
      <c r="B33" s="77">
        <v>0</v>
      </c>
      <c r="C33" s="74">
        <v>2.8069999999999999</v>
      </c>
      <c r="D33" s="74" t="s">
        <v>23</v>
      </c>
      <c r="E33" s="77"/>
      <c r="F33" s="77"/>
      <c r="G33" s="77"/>
      <c r="H33" s="77"/>
      <c r="I33" s="41"/>
      <c r="J33" s="42"/>
      <c r="K33" s="74"/>
      <c r="L33" s="77"/>
      <c r="M33" s="74"/>
      <c r="N33" s="43"/>
      <c r="O33" s="16"/>
      <c r="P33" s="16"/>
      <c r="R33" s="17"/>
    </row>
    <row r="34" spans="2:18" x14ac:dyDescent="0.2">
      <c r="B34" s="77">
        <v>5</v>
      </c>
      <c r="C34" s="74">
        <v>2.9140000000000001</v>
      </c>
      <c r="D34" s="74" t="s">
        <v>18</v>
      </c>
      <c r="E34" s="74">
        <f>(C33+C34)/2</f>
        <v>2.8605</v>
      </c>
      <c r="F34" s="77">
        <f>B34-B33</f>
        <v>5</v>
      </c>
      <c r="G34" s="74">
        <f>E34*F34</f>
        <v>14.3025</v>
      </c>
      <c r="H34" s="77"/>
      <c r="I34" s="77"/>
      <c r="J34" s="77"/>
      <c r="K34" s="74"/>
      <c r="L34" s="77"/>
      <c r="M34" s="74"/>
      <c r="N34" s="43"/>
      <c r="O34" s="16"/>
      <c r="P34" s="16"/>
      <c r="Q34" s="18"/>
      <c r="R34" s="17"/>
    </row>
    <row r="35" spans="2:18" x14ac:dyDescent="0.2">
      <c r="B35" s="77">
        <v>6</v>
      </c>
      <c r="C35" s="74">
        <v>1.6020000000000001</v>
      </c>
      <c r="D35" s="74"/>
      <c r="E35" s="74">
        <f t="shared" ref="E35:E43" si="16">(C34+C35)/2</f>
        <v>2.258</v>
      </c>
      <c r="F35" s="77">
        <f t="shared" ref="F35:F43" si="17">B35-B34</f>
        <v>1</v>
      </c>
      <c r="G35" s="74">
        <f t="shared" ref="G35:G43" si="18">E35*F35</f>
        <v>2.258</v>
      </c>
      <c r="H35" s="77"/>
      <c r="I35" s="77"/>
      <c r="J35" s="77"/>
      <c r="K35" s="74"/>
      <c r="L35" s="77"/>
      <c r="M35" s="74"/>
      <c r="N35" s="43"/>
      <c r="O35" s="16"/>
      <c r="P35" s="16"/>
      <c r="Q35" s="18"/>
      <c r="R35" s="17"/>
    </row>
    <row r="36" spans="2:18" x14ac:dyDescent="0.2">
      <c r="B36" s="77">
        <v>8</v>
      </c>
      <c r="C36" s="74">
        <v>0.57599999999999996</v>
      </c>
      <c r="E36" s="74">
        <f t="shared" si="16"/>
        <v>1.089</v>
      </c>
      <c r="F36" s="77">
        <f t="shared" si="17"/>
        <v>2</v>
      </c>
      <c r="G36" s="74">
        <f t="shared" si="18"/>
        <v>2.1779999999999999</v>
      </c>
      <c r="H36" s="77"/>
      <c r="I36" s="77"/>
      <c r="J36" s="77"/>
      <c r="K36" s="74"/>
      <c r="L36" s="77"/>
      <c r="M36" s="74"/>
      <c r="N36" s="43"/>
      <c r="O36" s="16"/>
      <c r="P36" s="16"/>
      <c r="Q36" s="18"/>
      <c r="R36" s="17"/>
    </row>
    <row r="37" spans="2:18" x14ac:dyDescent="0.2">
      <c r="B37" s="77">
        <v>10</v>
      </c>
      <c r="C37" s="74">
        <v>-9.4E-2</v>
      </c>
      <c r="D37" s="74"/>
      <c r="E37" s="74">
        <f t="shared" si="16"/>
        <v>0.24099999999999999</v>
      </c>
      <c r="F37" s="77">
        <f t="shared" si="17"/>
        <v>2</v>
      </c>
      <c r="G37" s="74">
        <f t="shared" si="18"/>
        <v>0.48199999999999998</v>
      </c>
      <c r="H37" s="77"/>
      <c r="I37" s="77"/>
      <c r="J37" s="77"/>
      <c r="K37" s="74"/>
      <c r="L37" s="77"/>
      <c r="M37" s="74"/>
      <c r="N37" s="43"/>
      <c r="O37" s="16"/>
      <c r="P37" s="16"/>
      <c r="Q37" s="18"/>
      <c r="R37" s="17"/>
    </row>
    <row r="38" spans="2:18" x14ac:dyDescent="0.2">
      <c r="B38" s="77">
        <v>12</v>
      </c>
      <c r="C38" s="74">
        <v>-0.19800000000000001</v>
      </c>
      <c r="D38" s="74"/>
      <c r="E38" s="74">
        <f t="shared" si="16"/>
        <v>-0.14600000000000002</v>
      </c>
      <c r="F38" s="77">
        <f t="shared" si="17"/>
        <v>2</v>
      </c>
      <c r="G38" s="74">
        <f t="shared" si="18"/>
        <v>-0.29200000000000004</v>
      </c>
      <c r="H38" s="77"/>
      <c r="I38" s="77"/>
      <c r="J38" s="77"/>
      <c r="K38" s="74"/>
      <c r="L38" s="77"/>
      <c r="M38" s="74"/>
      <c r="N38" s="43"/>
      <c r="O38" s="16"/>
      <c r="P38" s="16"/>
      <c r="Q38" s="18"/>
      <c r="R38" s="17"/>
    </row>
    <row r="39" spans="2:18" x14ac:dyDescent="0.2">
      <c r="B39" s="77">
        <v>14</v>
      </c>
      <c r="C39" s="74">
        <v>-9.2999999999999999E-2</v>
      </c>
      <c r="D39" s="74"/>
      <c r="E39" s="74">
        <f t="shared" si="16"/>
        <v>-0.14550000000000002</v>
      </c>
      <c r="F39" s="77">
        <f t="shared" si="17"/>
        <v>2</v>
      </c>
      <c r="G39" s="74">
        <f t="shared" si="18"/>
        <v>-0.29100000000000004</v>
      </c>
      <c r="H39" s="77"/>
      <c r="I39" s="77">
        <v>0</v>
      </c>
      <c r="J39" s="74">
        <v>2.8069999999999999</v>
      </c>
      <c r="K39" s="74"/>
      <c r="L39" s="77"/>
      <c r="M39" s="74"/>
      <c r="N39" s="43"/>
      <c r="O39" s="16"/>
      <c r="P39" s="16"/>
      <c r="Q39" s="18"/>
      <c r="R39" s="17"/>
    </row>
    <row r="40" spans="2:18" x14ac:dyDescent="0.2">
      <c r="B40" s="77">
        <v>16</v>
      </c>
      <c r="C40" s="74">
        <v>0.60699999999999998</v>
      </c>
      <c r="D40" s="74"/>
      <c r="E40" s="74">
        <f t="shared" si="16"/>
        <v>0.25700000000000001</v>
      </c>
      <c r="F40" s="77">
        <f t="shared" si="17"/>
        <v>2</v>
      </c>
      <c r="G40" s="74">
        <f t="shared" si="18"/>
        <v>0.51400000000000001</v>
      </c>
      <c r="H40" s="77"/>
      <c r="I40" s="77">
        <v>4</v>
      </c>
      <c r="J40" s="74">
        <v>2.9140000000000001</v>
      </c>
      <c r="K40" s="74">
        <f t="shared" ref="K40" si="19">AVERAGE(J39,J40)</f>
        <v>2.8605</v>
      </c>
      <c r="L40" s="77">
        <f t="shared" ref="L40" si="20">I40-I39</f>
        <v>4</v>
      </c>
      <c r="M40" s="74">
        <f t="shared" ref="M40:M44" si="21">L40*K40</f>
        <v>11.442</v>
      </c>
      <c r="N40" s="43"/>
      <c r="O40" s="16"/>
      <c r="P40" s="16"/>
      <c r="Q40" s="18"/>
      <c r="R40" s="17"/>
    </row>
    <row r="41" spans="2:18" x14ac:dyDescent="0.2">
      <c r="B41" s="77">
        <v>18</v>
      </c>
      <c r="C41" s="74">
        <v>1.5509999999999999</v>
      </c>
      <c r="D41" s="74"/>
      <c r="E41" s="74">
        <f t="shared" si="16"/>
        <v>1.079</v>
      </c>
      <c r="F41" s="77">
        <f t="shared" si="17"/>
        <v>2</v>
      </c>
      <c r="G41" s="74">
        <f t="shared" si="18"/>
        <v>2.1579999999999999</v>
      </c>
      <c r="H41" s="77"/>
      <c r="I41" s="69">
        <f>I40+(J40-J41)*1.5</f>
        <v>10.620999999999999</v>
      </c>
      <c r="J41" s="70">
        <v>-1.5</v>
      </c>
      <c r="K41" s="74">
        <f>AVERAGE(J40,J41)</f>
        <v>0.70700000000000007</v>
      </c>
      <c r="L41" s="77">
        <f>I41-I40</f>
        <v>6.6209999999999987</v>
      </c>
      <c r="M41" s="74">
        <f t="shared" si="21"/>
        <v>4.6810469999999995</v>
      </c>
      <c r="N41" s="46"/>
      <c r="O41" s="19"/>
      <c r="P41" s="19"/>
      <c r="Q41" s="18"/>
      <c r="R41" s="17"/>
    </row>
    <row r="42" spans="2:18" x14ac:dyDescent="0.2">
      <c r="B42" s="77">
        <v>19</v>
      </c>
      <c r="C42" s="74">
        <v>2.597</v>
      </c>
      <c r="D42" s="74" t="s">
        <v>19</v>
      </c>
      <c r="E42" s="74">
        <f t="shared" si="16"/>
        <v>2.0739999999999998</v>
      </c>
      <c r="F42" s="77">
        <f t="shared" si="17"/>
        <v>1</v>
      </c>
      <c r="G42" s="74">
        <f t="shared" si="18"/>
        <v>2.0739999999999998</v>
      </c>
      <c r="H42" s="77"/>
      <c r="I42" s="71">
        <f>I41+2.5</f>
        <v>13.120999999999999</v>
      </c>
      <c r="J42" s="72">
        <f>J41</f>
        <v>-1.5</v>
      </c>
      <c r="K42" s="74">
        <f t="shared" ref="K42:K44" si="22">AVERAGE(J41,J42)</f>
        <v>-1.5</v>
      </c>
      <c r="L42" s="77">
        <f t="shared" ref="L42:L44" si="23">I42-I41</f>
        <v>2.5</v>
      </c>
      <c r="M42" s="74">
        <f t="shared" si="21"/>
        <v>-3.75</v>
      </c>
      <c r="N42" s="43"/>
      <c r="O42" s="16"/>
      <c r="P42" s="16"/>
      <c r="Q42" s="18"/>
      <c r="R42" s="17"/>
    </row>
    <row r="43" spans="2:18" x14ac:dyDescent="0.2">
      <c r="B43" s="77">
        <v>27</v>
      </c>
      <c r="C43" s="74">
        <v>2.6040000000000001</v>
      </c>
      <c r="D43" s="59" t="s">
        <v>26</v>
      </c>
      <c r="E43" s="74">
        <f t="shared" si="16"/>
        <v>2.6005000000000003</v>
      </c>
      <c r="F43" s="77">
        <f t="shared" si="17"/>
        <v>8</v>
      </c>
      <c r="G43" s="74">
        <f t="shared" si="18"/>
        <v>20.804000000000002</v>
      </c>
      <c r="H43" s="47"/>
      <c r="I43" s="69">
        <f>I42+2.5</f>
        <v>15.620999999999999</v>
      </c>
      <c r="J43" s="70">
        <f>J41</f>
        <v>-1.5</v>
      </c>
      <c r="K43" s="74">
        <f t="shared" si="22"/>
        <v>-1.5</v>
      </c>
      <c r="L43" s="77">
        <f t="shared" si="23"/>
        <v>2.5</v>
      </c>
      <c r="M43" s="74">
        <f t="shared" si="21"/>
        <v>-3.75</v>
      </c>
      <c r="N43" s="46"/>
      <c r="O43" s="19"/>
      <c r="P43" s="19"/>
      <c r="Q43" s="18"/>
      <c r="R43" s="17"/>
    </row>
    <row r="44" spans="2:18" x14ac:dyDescent="0.2">
      <c r="B44" s="77"/>
      <c r="C44" s="74"/>
      <c r="D44" s="74"/>
      <c r="E44" s="74"/>
      <c r="F44" s="77"/>
      <c r="G44" s="74"/>
      <c r="H44" s="47"/>
      <c r="I44" s="69">
        <f>I43+(J44-J43)*1.5</f>
        <v>21.766499999999997</v>
      </c>
      <c r="J44" s="73">
        <v>2.597</v>
      </c>
      <c r="K44" s="74">
        <f t="shared" si="22"/>
        <v>0.54849999999999999</v>
      </c>
      <c r="L44" s="77">
        <f t="shared" si="23"/>
        <v>6.1454999999999984</v>
      </c>
      <c r="M44" s="74">
        <f t="shared" si="21"/>
        <v>3.370806749999999</v>
      </c>
      <c r="N44" s="46"/>
      <c r="O44" s="19"/>
      <c r="P44" s="19"/>
      <c r="Q44" s="18"/>
      <c r="R44" s="17"/>
    </row>
    <row r="45" spans="2:18" ht="15" x14ac:dyDescent="0.2">
      <c r="B45" s="47" t="s">
        <v>7</v>
      </c>
      <c r="C45" s="47"/>
      <c r="D45" s="136">
        <v>0.3</v>
      </c>
      <c r="E45" s="136"/>
      <c r="J45" s="76"/>
      <c r="K45" s="76"/>
      <c r="L45" s="76"/>
      <c r="M45" s="76"/>
      <c r="N45" s="50"/>
      <c r="O45" s="11"/>
      <c r="P45" s="22"/>
    </row>
    <row r="46" spans="2:18" x14ac:dyDescent="0.2">
      <c r="B46" s="77">
        <v>0</v>
      </c>
      <c r="C46" s="74">
        <v>0.81699999999999995</v>
      </c>
      <c r="D46" s="74" t="s">
        <v>21</v>
      </c>
      <c r="E46" s="77"/>
      <c r="F46" s="77"/>
      <c r="G46" s="77"/>
      <c r="H46" s="77"/>
      <c r="I46" s="41"/>
      <c r="J46" s="42"/>
      <c r="K46" s="74"/>
      <c r="L46" s="77"/>
      <c r="M46" s="74"/>
      <c r="N46" s="43"/>
      <c r="O46" s="16"/>
      <c r="P46" s="16"/>
      <c r="R46" s="17"/>
    </row>
    <row r="47" spans="2:18" x14ac:dyDescent="0.2">
      <c r="B47" s="77">
        <v>2</v>
      </c>
      <c r="C47" s="74">
        <v>0.82799999999999996</v>
      </c>
      <c r="D47" s="74"/>
      <c r="E47" s="74">
        <f>(C46+C47)/2</f>
        <v>0.82250000000000001</v>
      </c>
      <c r="F47" s="77">
        <f>B47-B46</f>
        <v>2</v>
      </c>
      <c r="G47" s="74">
        <f>E47*F47</f>
        <v>1.645</v>
      </c>
      <c r="H47" s="77"/>
      <c r="I47" s="77"/>
      <c r="J47" s="77"/>
      <c r="K47" s="74"/>
      <c r="L47" s="77"/>
      <c r="M47" s="74"/>
      <c r="N47" s="43"/>
      <c r="O47" s="16"/>
      <c r="P47" s="16"/>
      <c r="Q47" s="18"/>
      <c r="R47" s="17"/>
    </row>
    <row r="48" spans="2:18" x14ac:dyDescent="0.2">
      <c r="B48" s="77">
        <v>5</v>
      </c>
      <c r="C48" s="74">
        <v>3.2629999999999999</v>
      </c>
      <c r="D48" s="74" t="s">
        <v>18</v>
      </c>
      <c r="E48" s="74">
        <f t="shared" ref="E48:E61" si="24">(C47+C48)/2</f>
        <v>2.0455000000000001</v>
      </c>
      <c r="F48" s="77">
        <f t="shared" ref="F48:F61" si="25">B48-B47</f>
        <v>3</v>
      </c>
      <c r="G48" s="74">
        <f t="shared" ref="G48:G61" si="26">E48*F48</f>
        <v>6.1364999999999998</v>
      </c>
      <c r="H48" s="77"/>
      <c r="I48" s="77"/>
      <c r="J48" s="77"/>
      <c r="K48" s="74"/>
      <c r="L48" s="77"/>
      <c r="M48" s="74"/>
      <c r="N48" s="43"/>
      <c r="O48" s="16"/>
      <c r="P48" s="16"/>
      <c r="Q48" s="18"/>
      <c r="R48" s="17"/>
    </row>
    <row r="49" spans="2:18" x14ac:dyDescent="0.2">
      <c r="B49" s="77">
        <v>10</v>
      </c>
      <c r="C49" s="74">
        <v>3.2549999999999999</v>
      </c>
      <c r="D49" s="74"/>
      <c r="E49" s="74">
        <f t="shared" si="24"/>
        <v>3.2589999999999999</v>
      </c>
      <c r="F49" s="77">
        <f t="shared" si="25"/>
        <v>5</v>
      </c>
      <c r="G49" s="74">
        <f t="shared" si="26"/>
        <v>16.294999999999998</v>
      </c>
      <c r="H49" s="77"/>
      <c r="I49" s="77"/>
      <c r="J49" s="77"/>
      <c r="K49" s="74"/>
      <c r="L49" s="77"/>
      <c r="M49" s="74"/>
      <c r="N49" s="43"/>
      <c r="O49" s="16"/>
      <c r="P49" s="16"/>
      <c r="Q49" s="18"/>
      <c r="R49" s="17"/>
    </row>
    <row r="50" spans="2:18" x14ac:dyDescent="0.2">
      <c r="B50" s="77">
        <v>11</v>
      </c>
      <c r="C50" s="74">
        <v>1.9370000000000001</v>
      </c>
      <c r="D50" s="74"/>
      <c r="E50" s="74">
        <f t="shared" si="24"/>
        <v>2.5960000000000001</v>
      </c>
      <c r="F50" s="77">
        <f t="shared" si="25"/>
        <v>1</v>
      </c>
      <c r="G50" s="74">
        <f t="shared" si="26"/>
        <v>2.5960000000000001</v>
      </c>
      <c r="H50" s="77"/>
      <c r="I50" s="77"/>
      <c r="J50" s="77"/>
      <c r="K50" s="74"/>
      <c r="L50" s="77"/>
      <c r="M50" s="74"/>
      <c r="N50" s="43"/>
      <c r="O50" s="16"/>
      <c r="P50" s="16"/>
      <c r="Q50" s="18"/>
      <c r="R50" s="17"/>
    </row>
    <row r="51" spans="2:18" x14ac:dyDescent="0.2">
      <c r="B51" s="77">
        <v>13</v>
      </c>
      <c r="C51" s="74">
        <v>0.97699999999999998</v>
      </c>
      <c r="D51" s="74"/>
      <c r="E51" s="74">
        <f t="shared" si="24"/>
        <v>1.4570000000000001</v>
      </c>
      <c r="F51" s="77">
        <f t="shared" si="25"/>
        <v>2</v>
      </c>
      <c r="G51" s="74">
        <f t="shared" si="26"/>
        <v>2.9140000000000001</v>
      </c>
      <c r="H51" s="77"/>
      <c r="I51" s="77"/>
      <c r="J51" s="77"/>
      <c r="K51" s="74"/>
      <c r="L51" s="77"/>
      <c r="M51" s="74"/>
      <c r="N51" s="43"/>
      <c r="O51" s="16"/>
      <c r="P51" s="16"/>
      <c r="Q51" s="18"/>
      <c r="R51" s="17"/>
    </row>
    <row r="52" spans="2:18" x14ac:dyDescent="0.2">
      <c r="B52" s="77">
        <v>15</v>
      </c>
      <c r="C52" s="74">
        <v>0.28899999999999998</v>
      </c>
      <c r="D52" s="74"/>
      <c r="E52" s="74">
        <f t="shared" si="24"/>
        <v>0.63300000000000001</v>
      </c>
      <c r="F52" s="77">
        <f t="shared" si="25"/>
        <v>2</v>
      </c>
      <c r="G52" s="74">
        <f t="shared" si="26"/>
        <v>1.266</v>
      </c>
      <c r="H52" s="77"/>
      <c r="I52" s="77">
        <v>0</v>
      </c>
      <c r="J52" s="74">
        <v>0.81699999999999995</v>
      </c>
      <c r="K52" s="74"/>
      <c r="L52" s="77"/>
      <c r="M52" s="74"/>
      <c r="N52" s="43"/>
      <c r="O52" s="16"/>
      <c r="P52" s="16"/>
      <c r="Q52" s="18"/>
      <c r="R52" s="17"/>
    </row>
    <row r="53" spans="2:18" x14ac:dyDescent="0.2">
      <c r="B53" s="77">
        <v>17</v>
      </c>
      <c r="C53" s="74">
        <v>-0.41499999999999998</v>
      </c>
      <c r="D53" s="74"/>
      <c r="E53" s="74">
        <f t="shared" si="24"/>
        <v>-6.3E-2</v>
      </c>
      <c r="F53" s="77">
        <f t="shared" si="25"/>
        <v>2</v>
      </c>
      <c r="G53" s="74">
        <f t="shared" si="26"/>
        <v>-0.126</v>
      </c>
      <c r="H53" s="77"/>
      <c r="I53" s="77">
        <v>2</v>
      </c>
      <c r="J53" s="74">
        <v>0.82799999999999996</v>
      </c>
      <c r="K53" s="74">
        <f t="shared" ref="K53" si="27">AVERAGE(J52,J53)</f>
        <v>0.82250000000000001</v>
      </c>
      <c r="L53" s="77">
        <f t="shared" ref="L53" si="28">I53-I52</f>
        <v>2</v>
      </c>
      <c r="M53" s="74">
        <f t="shared" ref="M53:M62" si="29">L53*K53</f>
        <v>1.645</v>
      </c>
      <c r="N53" s="43"/>
      <c r="O53" s="16"/>
      <c r="P53" s="16"/>
      <c r="Q53" s="18"/>
      <c r="R53" s="17"/>
    </row>
    <row r="54" spans="2:18" x14ac:dyDescent="0.2">
      <c r="B54" s="77">
        <v>19</v>
      </c>
      <c r="C54" s="74">
        <v>-0.52300000000000002</v>
      </c>
      <c r="D54" s="74"/>
      <c r="E54" s="74">
        <f t="shared" si="24"/>
        <v>-0.46899999999999997</v>
      </c>
      <c r="F54" s="77">
        <f t="shared" si="25"/>
        <v>2</v>
      </c>
      <c r="G54" s="74">
        <f t="shared" si="26"/>
        <v>-0.93799999999999994</v>
      </c>
      <c r="H54" s="77"/>
      <c r="I54" s="77">
        <v>5</v>
      </c>
      <c r="J54" s="74">
        <v>3.2629999999999999</v>
      </c>
      <c r="K54" s="74">
        <f>AVERAGE(J53,J54)</f>
        <v>2.0455000000000001</v>
      </c>
      <c r="L54" s="77">
        <f>I54-I53</f>
        <v>3</v>
      </c>
      <c r="M54" s="74">
        <f t="shared" si="29"/>
        <v>6.1364999999999998</v>
      </c>
      <c r="N54" s="46"/>
      <c r="O54" s="19"/>
      <c r="P54" s="19"/>
      <c r="Q54" s="18"/>
      <c r="R54" s="17"/>
    </row>
    <row r="55" spans="2:18" x14ac:dyDescent="0.2">
      <c r="B55" s="77">
        <v>21</v>
      </c>
      <c r="C55" s="74">
        <v>-0.41799999999999998</v>
      </c>
      <c r="D55" s="74"/>
      <c r="E55" s="74">
        <f t="shared" si="24"/>
        <v>-0.47050000000000003</v>
      </c>
      <c r="F55" s="77">
        <f t="shared" si="25"/>
        <v>2</v>
      </c>
      <c r="G55" s="74">
        <f t="shared" si="26"/>
        <v>-0.94100000000000006</v>
      </c>
      <c r="H55" s="77"/>
      <c r="I55" s="77">
        <v>10</v>
      </c>
      <c r="J55" s="74">
        <v>3.2549999999999999</v>
      </c>
      <c r="K55" s="74">
        <f t="shared" ref="K55:K62" si="30">AVERAGE(J54,J55)</f>
        <v>3.2589999999999999</v>
      </c>
      <c r="L55" s="77">
        <f t="shared" ref="L55:L62" si="31">I55-I54</f>
        <v>5</v>
      </c>
      <c r="M55" s="74">
        <f t="shared" si="29"/>
        <v>16.294999999999998</v>
      </c>
      <c r="N55" s="43"/>
      <c r="O55" s="16"/>
      <c r="P55" s="16"/>
      <c r="Q55" s="18"/>
      <c r="R55" s="17"/>
    </row>
    <row r="56" spans="2:18" x14ac:dyDescent="0.2">
      <c r="B56" s="77">
        <v>23</v>
      </c>
      <c r="C56" s="74">
        <v>7.8E-2</v>
      </c>
      <c r="D56" s="74" t="s">
        <v>19</v>
      </c>
      <c r="E56" s="74">
        <f t="shared" si="24"/>
        <v>-0.16999999999999998</v>
      </c>
      <c r="F56" s="77">
        <f t="shared" si="25"/>
        <v>2</v>
      </c>
      <c r="G56" s="74">
        <f t="shared" si="26"/>
        <v>-0.33999999999999997</v>
      </c>
      <c r="H56" s="47"/>
      <c r="I56" s="77">
        <v>11</v>
      </c>
      <c r="J56" s="74">
        <v>1.9370000000000001</v>
      </c>
      <c r="K56" s="74">
        <f t="shared" si="30"/>
        <v>2.5960000000000001</v>
      </c>
      <c r="L56" s="77">
        <f t="shared" si="31"/>
        <v>1</v>
      </c>
      <c r="M56" s="74">
        <f t="shared" si="29"/>
        <v>2.5960000000000001</v>
      </c>
      <c r="N56" s="46"/>
      <c r="O56" s="19"/>
      <c r="P56" s="19"/>
      <c r="Q56" s="18"/>
      <c r="R56" s="17"/>
    </row>
    <row r="57" spans="2:18" x14ac:dyDescent="0.2">
      <c r="B57" s="77">
        <v>25</v>
      </c>
      <c r="C57" s="74">
        <v>0.47899999999999998</v>
      </c>
      <c r="D57" s="74"/>
      <c r="E57" s="74">
        <f t="shared" si="24"/>
        <v>0.27849999999999997</v>
      </c>
      <c r="F57" s="77">
        <f t="shared" si="25"/>
        <v>2</v>
      </c>
      <c r="G57" s="74">
        <f t="shared" si="26"/>
        <v>0.55699999999999994</v>
      </c>
      <c r="H57" s="47"/>
      <c r="I57" s="77">
        <v>13</v>
      </c>
      <c r="J57" s="74">
        <v>0.97699999999999998</v>
      </c>
      <c r="K57" s="74">
        <f t="shared" si="30"/>
        <v>1.4570000000000001</v>
      </c>
      <c r="L57" s="77">
        <f t="shared" si="31"/>
        <v>2</v>
      </c>
      <c r="M57" s="74">
        <f t="shared" si="29"/>
        <v>2.9140000000000001</v>
      </c>
      <c r="N57" s="46"/>
      <c r="O57" s="19"/>
      <c r="P57" s="19"/>
      <c r="Q57" s="18"/>
      <c r="R57" s="17"/>
    </row>
    <row r="58" spans="2:18" x14ac:dyDescent="0.2">
      <c r="B58" s="77">
        <v>27</v>
      </c>
      <c r="C58" s="74">
        <v>0.877</v>
      </c>
      <c r="D58" s="74"/>
      <c r="E58" s="74">
        <f t="shared" si="24"/>
        <v>0.67799999999999994</v>
      </c>
      <c r="F58" s="77">
        <f t="shared" si="25"/>
        <v>2</v>
      </c>
      <c r="G58" s="74">
        <f t="shared" si="26"/>
        <v>1.3559999999999999</v>
      </c>
      <c r="H58" s="47"/>
      <c r="I58" s="69">
        <f>I57+(J57-J58)*1.5</f>
        <v>16.715499999999999</v>
      </c>
      <c r="J58" s="70">
        <v>-1.5</v>
      </c>
      <c r="K58" s="74">
        <f t="shared" si="30"/>
        <v>-0.26150000000000001</v>
      </c>
      <c r="L58" s="77">
        <f t="shared" si="31"/>
        <v>3.7154999999999987</v>
      </c>
      <c r="M58" s="74">
        <f t="shared" si="29"/>
        <v>-0.9716032499999997</v>
      </c>
      <c r="N58" s="43"/>
      <c r="O58" s="16"/>
      <c r="P58" s="16"/>
      <c r="R58" s="17"/>
    </row>
    <row r="59" spans="2:18" x14ac:dyDescent="0.2">
      <c r="B59" s="77">
        <v>28</v>
      </c>
      <c r="C59" s="74">
        <v>1.464</v>
      </c>
      <c r="D59" s="74"/>
      <c r="E59" s="74">
        <f t="shared" si="24"/>
        <v>1.1705000000000001</v>
      </c>
      <c r="F59" s="77">
        <f t="shared" si="25"/>
        <v>1</v>
      </c>
      <c r="G59" s="74">
        <f t="shared" si="26"/>
        <v>1.1705000000000001</v>
      </c>
      <c r="H59" s="47"/>
      <c r="I59" s="71">
        <f>I58+2.5</f>
        <v>19.215499999999999</v>
      </c>
      <c r="J59" s="72">
        <f>J58</f>
        <v>-1.5</v>
      </c>
      <c r="K59" s="74">
        <f t="shared" si="30"/>
        <v>-1.5</v>
      </c>
      <c r="L59" s="77">
        <f t="shared" si="31"/>
        <v>2.5</v>
      </c>
      <c r="M59" s="74">
        <f t="shared" si="29"/>
        <v>-3.75</v>
      </c>
      <c r="N59" s="43"/>
      <c r="O59" s="16"/>
      <c r="P59" s="16"/>
      <c r="R59" s="17"/>
    </row>
    <row r="60" spans="2:18" x14ac:dyDescent="0.2">
      <c r="B60" s="77">
        <v>33</v>
      </c>
      <c r="C60" s="74">
        <v>1.4770000000000001</v>
      </c>
      <c r="D60" s="74"/>
      <c r="E60" s="74">
        <f t="shared" si="24"/>
        <v>1.4704999999999999</v>
      </c>
      <c r="F60" s="77">
        <f t="shared" si="25"/>
        <v>5</v>
      </c>
      <c r="G60" s="74">
        <f t="shared" si="26"/>
        <v>7.3524999999999991</v>
      </c>
      <c r="H60" s="47"/>
      <c r="I60" s="69">
        <f>I59+2.5</f>
        <v>21.715499999999999</v>
      </c>
      <c r="J60" s="70">
        <f>J58</f>
        <v>-1.5</v>
      </c>
      <c r="K60" s="74">
        <f t="shared" si="30"/>
        <v>-1.5</v>
      </c>
      <c r="L60" s="77">
        <f t="shared" si="31"/>
        <v>2.5</v>
      </c>
      <c r="M60" s="74">
        <f t="shared" si="29"/>
        <v>-3.75</v>
      </c>
      <c r="N60" s="43"/>
      <c r="O60" s="16"/>
      <c r="P60" s="16"/>
      <c r="R60" s="17"/>
    </row>
    <row r="61" spans="2:18" x14ac:dyDescent="0.2">
      <c r="B61" s="41">
        <v>40</v>
      </c>
      <c r="C61" s="49">
        <v>1.4870000000000001</v>
      </c>
      <c r="D61" s="49" t="s">
        <v>27</v>
      </c>
      <c r="E61" s="74">
        <f t="shared" si="24"/>
        <v>1.4820000000000002</v>
      </c>
      <c r="F61" s="77">
        <f t="shared" si="25"/>
        <v>7</v>
      </c>
      <c r="G61" s="74">
        <f t="shared" si="26"/>
        <v>10.374000000000002</v>
      </c>
      <c r="I61" s="69">
        <f>I60+(J61-J60)*1.5</f>
        <v>24.683999999999997</v>
      </c>
      <c r="J61" s="73">
        <v>0.47899999999999998</v>
      </c>
      <c r="K61" s="74">
        <f t="shared" si="30"/>
        <v>-0.51049999999999995</v>
      </c>
      <c r="L61" s="77">
        <f t="shared" si="31"/>
        <v>2.9684999999999988</v>
      </c>
      <c r="M61" s="74">
        <f t="shared" si="29"/>
        <v>-1.5154192499999992</v>
      </c>
      <c r="N61" s="43"/>
      <c r="O61" s="16"/>
      <c r="P61" s="16"/>
      <c r="R61" s="17"/>
    </row>
    <row r="62" spans="2:18" x14ac:dyDescent="0.2">
      <c r="B62" s="41"/>
      <c r="C62" s="49"/>
      <c r="D62" s="49"/>
      <c r="E62" s="74"/>
      <c r="F62" s="77"/>
      <c r="G62" s="74"/>
      <c r="I62" s="77">
        <v>25</v>
      </c>
      <c r="J62" s="74">
        <v>0.47899999999999998</v>
      </c>
      <c r="K62" s="74">
        <f t="shared" si="30"/>
        <v>0.47899999999999998</v>
      </c>
      <c r="L62" s="77">
        <f t="shared" si="31"/>
        <v>0.3160000000000025</v>
      </c>
      <c r="M62" s="74">
        <f t="shared" si="29"/>
        <v>0.15136400000000119</v>
      </c>
      <c r="O62" s="19"/>
      <c r="P62" s="19"/>
    </row>
    <row r="63" spans="2:18" ht="15" x14ac:dyDescent="0.2">
      <c r="B63" s="47" t="s">
        <v>7</v>
      </c>
      <c r="C63" s="47"/>
      <c r="D63" s="136">
        <v>0.4</v>
      </c>
      <c r="E63" s="136"/>
      <c r="J63" s="76"/>
      <c r="K63" s="76"/>
      <c r="L63" s="76"/>
      <c r="M63" s="76"/>
      <c r="N63" s="50"/>
      <c r="O63" s="11"/>
      <c r="P63" s="11"/>
    </row>
    <row r="64" spans="2:18" x14ac:dyDescent="0.2">
      <c r="B64" s="77">
        <v>0</v>
      </c>
      <c r="C64" s="74">
        <v>1.587</v>
      </c>
      <c r="D64" s="74" t="s">
        <v>28</v>
      </c>
      <c r="E64" s="77"/>
      <c r="F64" s="77"/>
      <c r="G64" s="77"/>
      <c r="H64" s="77"/>
      <c r="I64" s="77">
        <v>0</v>
      </c>
      <c r="J64" s="74">
        <v>1.587</v>
      </c>
      <c r="K64" s="74"/>
      <c r="L64" s="77"/>
      <c r="M64" s="74"/>
      <c r="N64" s="43"/>
      <c r="O64" s="16"/>
      <c r="P64" s="16"/>
      <c r="R64" s="17"/>
    </row>
    <row r="65" spans="2:18" x14ac:dyDescent="0.2">
      <c r="B65" s="77">
        <v>5</v>
      </c>
      <c r="C65" s="74">
        <v>1.5780000000000001</v>
      </c>
      <c r="D65" s="74"/>
      <c r="E65" s="74">
        <f>(C64+C65)/2</f>
        <v>1.5825</v>
      </c>
      <c r="F65" s="77">
        <f>B65-B64</f>
        <v>5</v>
      </c>
      <c r="G65" s="74">
        <f>E65*F65</f>
        <v>7.9124999999999996</v>
      </c>
      <c r="H65" s="77"/>
      <c r="I65" s="77">
        <v>5</v>
      </c>
      <c r="J65" s="74">
        <v>1.5780000000000001</v>
      </c>
      <c r="K65" s="74">
        <f t="shared" ref="K65:K71" si="32">AVERAGE(J64,J65)</f>
        <v>1.5825</v>
      </c>
      <c r="L65" s="77">
        <f t="shared" ref="L65:L71" si="33">I65-I64</f>
        <v>5</v>
      </c>
      <c r="M65" s="74">
        <f t="shared" ref="M65:M75" si="34">L65*K65</f>
        <v>7.9124999999999996</v>
      </c>
      <c r="N65" s="43"/>
      <c r="O65" s="16"/>
      <c r="P65" s="16"/>
      <c r="Q65" s="18"/>
      <c r="R65" s="17"/>
    </row>
    <row r="66" spans="2:18" x14ac:dyDescent="0.2">
      <c r="B66" s="77">
        <v>10</v>
      </c>
      <c r="C66" s="74">
        <v>1.5649999999999999</v>
      </c>
      <c r="D66" s="74" t="s">
        <v>18</v>
      </c>
      <c r="E66" s="74">
        <f t="shared" ref="E66:E76" si="35">(C65+C66)/2</f>
        <v>1.5714999999999999</v>
      </c>
      <c r="F66" s="77">
        <f t="shared" ref="F66:F76" si="36">B66-B65</f>
        <v>5</v>
      </c>
      <c r="G66" s="74">
        <f t="shared" ref="G66:G76" si="37">E66*F66</f>
        <v>7.8574999999999999</v>
      </c>
      <c r="H66" s="77"/>
      <c r="I66" s="77">
        <v>10</v>
      </c>
      <c r="J66" s="74">
        <v>1.5649999999999999</v>
      </c>
      <c r="K66" s="74">
        <f t="shared" si="32"/>
        <v>1.5714999999999999</v>
      </c>
      <c r="L66" s="77">
        <f t="shared" si="33"/>
        <v>5</v>
      </c>
      <c r="M66" s="74">
        <f t="shared" si="34"/>
        <v>7.8574999999999999</v>
      </c>
      <c r="N66" s="43"/>
      <c r="O66" s="16"/>
      <c r="P66" s="16"/>
      <c r="Q66" s="18"/>
      <c r="R66" s="17"/>
    </row>
    <row r="67" spans="2:18" x14ac:dyDescent="0.2">
      <c r="B67" s="77">
        <v>11</v>
      </c>
      <c r="C67" s="74">
        <v>0.61399999999999999</v>
      </c>
      <c r="D67" s="74"/>
      <c r="E67" s="74">
        <f t="shared" si="35"/>
        <v>1.0894999999999999</v>
      </c>
      <c r="F67" s="77">
        <f t="shared" si="36"/>
        <v>1</v>
      </c>
      <c r="G67" s="74">
        <f t="shared" si="37"/>
        <v>1.0894999999999999</v>
      </c>
      <c r="H67" s="77"/>
      <c r="I67" s="77">
        <v>11</v>
      </c>
      <c r="J67" s="74">
        <v>0.61399999999999999</v>
      </c>
      <c r="K67" s="74">
        <f t="shared" si="32"/>
        <v>1.0894999999999999</v>
      </c>
      <c r="L67" s="77">
        <f t="shared" si="33"/>
        <v>1</v>
      </c>
      <c r="M67" s="74">
        <f t="shared" si="34"/>
        <v>1.0894999999999999</v>
      </c>
      <c r="N67" s="43"/>
      <c r="O67" s="16"/>
      <c r="P67" s="16"/>
      <c r="Q67" s="18"/>
      <c r="R67" s="17"/>
    </row>
    <row r="68" spans="2:18" x14ac:dyDescent="0.2">
      <c r="B68" s="77">
        <v>13</v>
      </c>
      <c r="C68" s="74">
        <v>3.9E-2</v>
      </c>
      <c r="D68" s="74"/>
      <c r="E68" s="74">
        <f t="shared" si="35"/>
        <v>0.32650000000000001</v>
      </c>
      <c r="F68" s="77">
        <f t="shared" si="36"/>
        <v>2</v>
      </c>
      <c r="G68" s="74">
        <f t="shared" si="37"/>
        <v>0.65300000000000002</v>
      </c>
      <c r="H68" s="77"/>
      <c r="I68" s="69">
        <f>I67+(J67-J68)*1.5</f>
        <v>14.170999999999999</v>
      </c>
      <c r="J68" s="70">
        <v>-1.5</v>
      </c>
      <c r="K68" s="74">
        <f t="shared" si="32"/>
        <v>-0.443</v>
      </c>
      <c r="L68" s="77">
        <f t="shared" si="33"/>
        <v>3.1709999999999994</v>
      </c>
      <c r="M68" s="74">
        <f t="shared" si="34"/>
        <v>-1.4047529999999997</v>
      </c>
      <c r="N68" s="43"/>
      <c r="O68" s="16"/>
      <c r="P68" s="16"/>
      <c r="Q68" s="18"/>
      <c r="R68" s="17"/>
    </row>
    <row r="69" spans="2:18" x14ac:dyDescent="0.2">
      <c r="B69" s="77">
        <v>15</v>
      </c>
      <c r="C69" s="74">
        <v>-0.36899999999999999</v>
      </c>
      <c r="D69" s="74"/>
      <c r="E69" s="74">
        <f t="shared" si="35"/>
        <v>-0.16500000000000001</v>
      </c>
      <c r="F69" s="77">
        <f t="shared" si="36"/>
        <v>2</v>
      </c>
      <c r="G69" s="74">
        <f t="shared" si="37"/>
        <v>-0.33</v>
      </c>
      <c r="H69" s="77"/>
      <c r="I69" s="71">
        <f>I68+2.5</f>
        <v>16.670999999999999</v>
      </c>
      <c r="J69" s="72">
        <f>J68</f>
        <v>-1.5</v>
      </c>
      <c r="K69" s="74">
        <f t="shared" si="32"/>
        <v>-1.5</v>
      </c>
      <c r="L69" s="77">
        <f t="shared" si="33"/>
        <v>2.5</v>
      </c>
      <c r="M69" s="74">
        <f t="shared" si="34"/>
        <v>-3.75</v>
      </c>
      <c r="N69" s="43"/>
      <c r="O69" s="16"/>
      <c r="P69" s="16"/>
      <c r="Q69" s="18"/>
      <c r="R69" s="17"/>
    </row>
    <row r="70" spans="2:18" x14ac:dyDescent="0.2">
      <c r="B70" s="77">
        <v>17</v>
      </c>
      <c r="C70" s="74">
        <v>-0.47299999999999998</v>
      </c>
      <c r="D70" s="74"/>
      <c r="E70" s="74">
        <f t="shared" si="35"/>
        <v>-0.42099999999999999</v>
      </c>
      <c r="F70" s="77">
        <f t="shared" si="36"/>
        <v>2</v>
      </c>
      <c r="G70" s="74">
        <f t="shared" si="37"/>
        <v>-0.84199999999999997</v>
      </c>
      <c r="H70" s="77"/>
      <c r="I70" s="69">
        <f>I69+2.5</f>
        <v>19.170999999999999</v>
      </c>
      <c r="J70" s="70">
        <f>J68</f>
        <v>-1.5</v>
      </c>
      <c r="K70" s="74">
        <f t="shared" si="32"/>
        <v>-1.5</v>
      </c>
      <c r="L70" s="77">
        <f t="shared" si="33"/>
        <v>2.5</v>
      </c>
      <c r="M70" s="74">
        <f t="shared" si="34"/>
        <v>-3.75</v>
      </c>
      <c r="N70" s="43"/>
      <c r="O70" s="16"/>
      <c r="P70" s="16"/>
      <c r="Q70" s="18"/>
      <c r="R70" s="17"/>
    </row>
    <row r="71" spans="2:18" x14ac:dyDescent="0.2">
      <c r="B71" s="77">
        <v>19</v>
      </c>
      <c r="C71" s="74">
        <v>-0.36799999999999999</v>
      </c>
      <c r="D71" s="74"/>
      <c r="E71" s="74">
        <f t="shared" si="35"/>
        <v>-0.42049999999999998</v>
      </c>
      <c r="F71" s="77">
        <f t="shared" si="36"/>
        <v>2</v>
      </c>
      <c r="G71" s="74">
        <f t="shared" si="37"/>
        <v>-0.84099999999999997</v>
      </c>
      <c r="H71" s="77"/>
      <c r="I71" s="69">
        <f>I70+(J71-J70)*1.5</f>
        <v>21.721</v>
      </c>
      <c r="J71" s="73">
        <v>0.2</v>
      </c>
      <c r="K71" s="74">
        <f t="shared" si="32"/>
        <v>-0.65</v>
      </c>
      <c r="L71" s="77">
        <f t="shared" si="33"/>
        <v>2.5500000000000007</v>
      </c>
      <c r="M71" s="74">
        <f t="shared" si="34"/>
        <v>-1.6575000000000004</v>
      </c>
      <c r="N71" s="43"/>
      <c r="O71" s="16"/>
      <c r="P71" s="16"/>
      <c r="Q71" s="18"/>
      <c r="R71" s="17"/>
    </row>
    <row r="72" spans="2:18" x14ac:dyDescent="0.2">
      <c r="B72" s="77">
        <v>21</v>
      </c>
      <c r="C72" s="74">
        <v>3.7999999999999999E-2</v>
      </c>
      <c r="D72" s="74"/>
      <c r="E72" s="74">
        <f t="shared" si="35"/>
        <v>-0.16500000000000001</v>
      </c>
      <c r="F72" s="77">
        <f t="shared" si="36"/>
        <v>2</v>
      </c>
      <c r="G72" s="74">
        <f t="shared" si="37"/>
        <v>-0.33</v>
      </c>
      <c r="H72" s="77"/>
      <c r="I72" s="77">
        <v>23</v>
      </c>
      <c r="J72" s="74">
        <v>0.38200000000000001</v>
      </c>
      <c r="K72" s="74">
        <f>AVERAGE(J71,J72)</f>
        <v>0.29100000000000004</v>
      </c>
      <c r="L72" s="77">
        <f>I72-I71</f>
        <v>1.2789999999999999</v>
      </c>
      <c r="M72" s="74">
        <f t="shared" si="34"/>
        <v>0.37218900000000005</v>
      </c>
      <c r="N72" s="46"/>
      <c r="O72" s="19"/>
      <c r="P72" s="19"/>
      <c r="Q72" s="18"/>
      <c r="R72" s="17"/>
    </row>
    <row r="73" spans="2:18" x14ac:dyDescent="0.2">
      <c r="B73" s="77">
        <v>23</v>
      </c>
      <c r="C73" s="74">
        <v>0.38200000000000001</v>
      </c>
      <c r="D73" s="74"/>
      <c r="E73" s="74">
        <f t="shared" si="35"/>
        <v>0.21</v>
      </c>
      <c r="F73" s="77">
        <f t="shared" si="36"/>
        <v>2</v>
      </c>
      <c r="G73" s="74">
        <f t="shared" si="37"/>
        <v>0.42</v>
      </c>
      <c r="H73" s="77"/>
      <c r="I73" s="77">
        <v>24</v>
      </c>
      <c r="J73" s="74">
        <v>0.90800000000000003</v>
      </c>
      <c r="K73" s="74">
        <f t="shared" ref="K73:K75" si="38">AVERAGE(J72,J73)</f>
        <v>0.64500000000000002</v>
      </c>
      <c r="L73" s="77">
        <f t="shared" ref="L73:L75" si="39">I73-I72</f>
        <v>1</v>
      </c>
      <c r="M73" s="74">
        <f t="shared" si="34"/>
        <v>0.64500000000000002</v>
      </c>
      <c r="N73" s="43"/>
      <c r="O73" s="16"/>
      <c r="P73" s="16"/>
      <c r="Q73" s="18"/>
      <c r="R73" s="17"/>
    </row>
    <row r="74" spans="2:18" x14ac:dyDescent="0.2">
      <c r="B74" s="77">
        <v>24</v>
      </c>
      <c r="C74" s="74">
        <v>0.90800000000000003</v>
      </c>
      <c r="D74" s="74" t="s">
        <v>19</v>
      </c>
      <c r="E74" s="74">
        <f t="shared" si="35"/>
        <v>0.64500000000000002</v>
      </c>
      <c r="F74" s="77">
        <f t="shared" si="36"/>
        <v>1</v>
      </c>
      <c r="G74" s="74">
        <f t="shared" si="37"/>
        <v>0.64500000000000002</v>
      </c>
      <c r="H74" s="47"/>
      <c r="I74" s="77">
        <v>30</v>
      </c>
      <c r="J74" s="74">
        <v>0.90359999999999996</v>
      </c>
      <c r="K74" s="74">
        <f t="shared" si="38"/>
        <v>0.90579999999999994</v>
      </c>
      <c r="L74" s="77">
        <f t="shared" si="39"/>
        <v>6</v>
      </c>
      <c r="M74" s="74">
        <f t="shared" si="34"/>
        <v>5.4347999999999992</v>
      </c>
      <c r="N74" s="46"/>
      <c r="O74" s="19"/>
      <c r="P74" s="19"/>
      <c r="Q74" s="18"/>
      <c r="R74" s="17"/>
    </row>
    <row r="75" spans="2:18" x14ac:dyDescent="0.2">
      <c r="B75" s="77">
        <v>30</v>
      </c>
      <c r="C75" s="74">
        <v>0.90359999999999996</v>
      </c>
      <c r="D75" s="74"/>
      <c r="E75" s="74">
        <f t="shared" si="35"/>
        <v>0.90579999999999994</v>
      </c>
      <c r="F75" s="77">
        <f t="shared" si="36"/>
        <v>6</v>
      </c>
      <c r="G75" s="74">
        <f t="shared" si="37"/>
        <v>5.4347999999999992</v>
      </c>
      <c r="H75" s="47"/>
      <c r="I75" s="77">
        <v>35</v>
      </c>
      <c r="J75" s="74">
        <v>0.89700000000000002</v>
      </c>
      <c r="K75" s="74">
        <f t="shared" si="38"/>
        <v>0.90029999999999999</v>
      </c>
      <c r="L75" s="77">
        <f t="shared" si="39"/>
        <v>5</v>
      </c>
      <c r="M75" s="74">
        <f t="shared" si="34"/>
        <v>4.5015000000000001</v>
      </c>
      <c r="N75" s="46"/>
      <c r="O75" s="19"/>
      <c r="P75" s="19"/>
      <c r="Q75" s="18"/>
      <c r="R75" s="17"/>
    </row>
    <row r="76" spans="2:18" x14ac:dyDescent="0.2">
      <c r="B76" s="77">
        <v>35</v>
      </c>
      <c r="C76" s="74">
        <v>0.89700000000000002</v>
      </c>
      <c r="D76" s="74" t="s">
        <v>28</v>
      </c>
      <c r="E76" s="74">
        <f t="shared" si="35"/>
        <v>0.90029999999999999</v>
      </c>
      <c r="F76" s="77">
        <f t="shared" si="36"/>
        <v>5</v>
      </c>
      <c r="G76" s="74">
        <f t="shared" si="37"/>
        <v>4.5015000000000001</v>
      </c>
      <c r="H76" s="47"/>
      <c r="I76" s="77"/>
      <c r="J76" s="77"/>
      <c r="K76" s="74"/>
      <c r="L76" s="77"/>
      <c r="M76" s="74"/>
      <c r="N76" s="43"/>
      <c r="O76" s="16"/>
      <c r="P76" s="16"/>
      <c r="R76" s="17"/>
    </row>
    <row r="77" spans="2:18" ht="15" x14ac:dyDescent="0.2">
      <c r="B77" s="76"/>
      <c r="C77" s="52"/>
      <c r="D77" s="52"/>
      <c r="E77" s="76"/>
      <c r="F77" s="77"/>
      <c r="G77" s="74"/>
      <c r="H77" s="148" t="s">
        <v>10</v>
      </c>
      <c r="I77" s="148"/>
      <c r="J77" s="74" t="e">
        <f>#REF!</f>
        <v>#REF!</v>
      </c>
      <c r="K77" s="74" t="s">
        <v>11</v>
      </c>
      <c r="L77" s="77" t="e">
        <f>#REF!</f>
        <v>#REF!</v>
      </c>
      <c r="M77" s="74" t="e">
        <f>J77-L77</f>
        <v>#REF!</v>
      </c>
      <c r="N77" s="46"/>
      <c r="O77" s="11"/>
      <c r="P77" s="11"/>
    </row>
    <row r="78" spans="2:18" ht="15" x14ac:dyDescent="0.2">
      <c r="B78" s="47" t="s">
        <v>7</v>
      </c>
      <c r="C78" s="47"/>
      <c r="D78" s="136">
        <v>0.5</v>
      </c>
      <c r="E78" s="136"/>
      <c r="J78" s="76"/>
      <c r="K78" s="76"/>
      <c r="L78" s="76"/>
      <c r="M78" s="76"/>
      <c r="N78" s="50"/>
      <c r="O78" s="11"/>
      <c r="P78" s="11"/>
    </row>
    <row r="79" spans="2:18" x14ac:dyDescent="0.2">
      <c r="B79" s="77">
        <v>0</v>
      </c>
      <c r="C79" s="74">
        <v>1.1379999999999999</v>
      </c>
      <c r="D79" s="74" t="s">
        <v>21</v>
      </c>
      <c r="E79" s="77"/>
      <c r="F79" s="77"/>
      <c r="G79" s="77"/>
      <c r="H79" s="77"/>
      <c r="I79" s="41"/>
      <c r="J79" s="42"/>
      <c r="K79" s="74"/>
      <c r="L79" s="77"/>
      <c r="M79" s="74"/>
      <c r="N79" s="43"/>
      <c r="O79" s="16"/>
      <c r="P79" s="16"/>
      <c r="R79" s="17"/>
    </row>
    <row r="80" spans="2:18" x14ac:dyDescent="0.2">
      <c r="B80" s="77">
        <v>5</v>
      </c>
      <c r="C80" s="74">
        <v>1.133</v>
      </c>
      <c r="D80" s="74"/>
      <c r="E80" s="74">
        <f>(C79+C80)/2</f>
        <v>1.1355</v>
      </c>
      <c r="F80" s="77">
        <f>B80-B79</f>
        <v>5</v>
      </c>
      <c r="G80" s="74">
        <f>E80*F80</f>
        <v>5.6775000000000002</v>
      </c>
      <c r="H80" s="77"/>
      <c r="I80" s="77"/>
      <c r="J80" s="77"/>
      <c r="K80" s="74"/>
      <c r="L80" s="77"/>
      <c r="M80" s="74"/>
      <c r="N80" s="43"/>
      <c r="O80" s="16"/>
      <c r="P80" s="16"/>
      <c r="Q80" s="18"/>
      <c r="R80" s="17"/>
    </row>
    <row r="81" spans="2:18" x14ac:dyDescent="0.2">
      <c r="B81" s="77">
        <v>10</v>
      </c>
      <c r="C81" s="74">
        <v>1.125</v>
      </c>
      <c r="D81" s="74" t="s">
        <v>18</v>
      </c>
      <c r="E81" s="74">
        <f t="shared" ref="E81:E91" si="40">(C80+C81)/2</f>
        <v>1.129</v>
      </c>
      <c r="F81" s="77">
        <f t="shared" ref="F81:F91" si="41">B81-B80</f>
        <v>5</v>
      </c>
      <c r="G81" s="74">
        <f t="shared" ref="G81:G91" si="42">E81*F81</f>
        <v>5.6449999999999996</v>
      </c>
      <c r="H81" s="77"/>
      <c r="I81" s="77"/>
      <c r="J81" s="77"/>
      <c r="K81" s="74"/>
      <c r="L81" s="77"/>
      <c r="M81" s="74"/>
      <c r="N81" s="43"/>
      <c r="O81" s="16"/>
      <c r="P81" s="16"/>
      <c r="Q81" s="18"/>
      <c r="R81" s="17"/>
    </row>
    <row r="82" spans="2:18" x14ac:dyDescent="0.2">
      <c r="B82" s="77">
        <v>11</v>
      </c>
      <c r="C82" s="74">
        <v>0.42699999999999999</v>
      </c>
      <c r="D82" s="74"/>
      <c r="E82" s="74">
        <f t="shared" si="40"/>
        <v>0.77600000000000002</v>
      </c>
      <c r="F82" s="77">
        <f t="shared" si="41"/>
        <v>1</v>
      </c>
      <c r="G82" s="74">
        <f t="shared" si="42"/>
        <v>0.77600000000000002</v>
      </c>
      <c r="H82" s="77"/>
      <c r="I82" s="77"/>
      <c r="J82" s="77"/>
      <c r="K82" s="74"/>
      <c r="L82" s="77"/>
      <c r="M82" s="74"/>
      <c r="N82" s="43"/>
      <c r="O82" s="16"/>
      <c r="P82" s="16"/>
      <c r="Q82" s="18"/>
      <c r="R82" s="17"/>
    </row>
    <row r="83" spans="2:18" x14ac:dyDescent="0.2">
      <c r="B83" s="77">
        <v>12</v>
      </c>
      <c r="C83" s="74">
        <v>0.13200000000000001</v>
      </c>
      <c r="D83" s="74"/>
      <c r="E83" s="74">
        <f t="shared" si="40"/>
        <v>0.27949999999999997</v>
      </c>
      <c r="F83" s="77">
        <f t="shared" si="41"/>
        <v>1</v>
      </c>
      <c r="G83" s="74">
        <f t="shared" si="42"/>
        <v>0.27949999999999997</v>
      </c>
      <c r="H83" s="77"/>
      <c r="I83" s="77">
        <v>0</v>
      </c>
      <c r="J83" s="74">
        <v>1.1379999999999999</v>
      </c>
      <c r="K83" s="74"/>
      <c r="L83" s="77"/>
      <c r="M83" s="74"/>
      <c r="N83" s="43"/>
      <c r="O83" s="16"/>
      <c r="P83" s="16"/>
      <c r="Q83" s="18"/>
      <c r="R83" s="17"/>
    </row>
    <row r="84" spans="2:18" x14ac:dyDescent="0.2">
      <c r="B84" s="77">
        <v>13</v>
      </c>
      <c r="C84" s="74">
        <v>-5.8000000000000003E-2</v>
      </c>
      <c r="D84" s="74"/>
      <c r="E84" s="74">
        <f t="shared" si="40"/>
        <v>3.7000000000000005E-2</v>
      </c>
      <c r="F84" s="77">
        <f t="shared" si="41"/>
        <v>1</v>
      </c>
      <c r="G84" s="74">
        <f t="shared" si="42"/>
        <v>3.7000000000000005E-2</v>
      </c>
      <c r="H84" s="77"/>
      <c r="I84" s="77">
        <v>5</v>
      </c>
      <c r="J84" s="74">
        <v>1.133</v>
      </c>
      <c r="K84" s="74">
        <f t="shared" ref="K84:K86" si="43">AVERAGE(J83,J84)</f>
        <v>1.1355</v>
      </c>
      <c r="L84" s="77">
        <f t="shared" ref="L84:L86" si="44">I84-I83</f>
        <v>5</v>
      </c>
      <c r="M84" s="74">
        <f t="shared" ref="M84:M91" si="45">L84*K84</f>
        <v>5.6775000000000002</v>
      </c>
      <c r="N84" s="43"/>
      <c r="O84" s="16"/>
      <c r="P84" s="16"/>
      <c r="Q84" s="18"/>
      <c r="R84" s="17"/>
    </row>
    <row r="85" spans="2:18" x14ac:dyDescent="0.2">
      <c r="B85" s="77">
        <v>15</v>
      </c>
      <c r="C85" s="74">
        <v>-0.16400000000000001</v>
      </c>
      <c r="D85" s="74"/>
      <c r="E85" s="74">
        <f t="shared" si="40"/>
        <v>-0.111</v>
      </c>
      <c r="F85" s="77">
        <f t="shared" si="41"/>
        <v>2</v>
      </c>
      <c r="G85" s="74">
        <f t="shared" si="42"/>
        <v>-0.222</v>
      </c>
      <c r="H85" s="77"/>
      <c r="I85" s="77">
        <v>8.5</v>
      </c>
      <c r="J85" s="74">
        <v>1.125</v>
      </c>
      <c r="K85" s="74">
        <f t="shared" si="43"/>
        <v>1.129</v>
      </c>
      <c r="L85" s="77">
        <f t="shared" si="44"/>
        <v>3.5</v>
      </c>
      <c r="M85" s="74">
        <f t="shared" si="45"/>
        <v>3.9515000000000002</v>
      </c>
      <c r="N85" s="43"/>
      <c r="O85" s="16"/>
      <c r="P85" s="16"/>
      <c r="Q85" s="18"/>
      <c r="R85" s="17"/>
    </row>
    <row r="86" spans="2:18" x14ac:dyDescent="0.2">
      <c r="B86" s="77">
        <v>17</v>
      </c>
      <c r="C86" s="74">
        <v>-6.2E-2</v>
      </c>
      <c r="D86" s="74"/>
      <c r="E86" s="74">
        <f t="shared" si="40"/>
        <v>-0.113</v>
      </c>
      <c r="F86" s="77">
        <f t="shared" si="41"/>
        <v>2</v>
      </c>
      <c r="G86" s="74">
        <f t="shared" si="42"/>
        <v>-0.22600000000000001</v>
      </c>
      <c r="H86" s="77"/>
      <c r="I86" s="69">
        <f>I85+(J85-J86)*1.5</f>
        <v>12.4375</v>
      </c>
      <c r="J86" s="70">
        <v>-1.5</v>
      </c>
      <c r="K86" s="74">
        <f t="shared" si="43"/>
        <v>-0.1875</v>
      </c>
      <c r="L86" s="77">
        <f t="shared" si="44"/>
        <v>3.9375</v>
      </c>
      <c r="M86" s="74">
        <f t="shared" si="45"/>
        <v>-0.73828125</v>
      </c>
      <c r="N86" s="43"/>
      <c r="O86" s="16"/>
      <c r="P86" s="16"/>
      <c r="Q86" s="18"/>
      <c r="R86" s="17"/>
    </row>
    <row r="87" spans="2:18" x14ac:dyDescent="0.2">
      <c r="B87" s="77">
        <v>18</v>
      </c>
      <c r="C87" s="74">
        <v>0.112</v>
      </c>
      <c r="D87" s="74"/>
      <c r="E87" s="74">
        <f t="shared" si="40"/>
        <v>2.5000000000000001E-2</v>
      </c>
      <c r="F87" s="77">
        <f t="shared" si="41"/>
        <v>1</v>
      </c>
      <c r="G87" s="74">
        <f t="shared" si="42"/>
        <v>2.5000000000000001E-2</v>
      </c>
      <c r="H87" s="77"/>
      <c r="I87" s="71">
        <f>I86+2.5</f>
        <v>14.9375</v>
      </c>
      <c r="J87" s="72">
        <f>J86</f>
        <v>-1.5</v>
      </c>
      <c r="K87" s="74">
        <f>AVERAGE(J86,J87)</f>
        <v>-1.5</v>
      </c>
      <c r="L87" s="77">
        <f>I87-I86</f>
        <v>2.5</v>
      </c>
      <c r="M87" s="74">
        <f t="shared" si="45"/>
        <v>-3.75</v>
      </c>
      <c r="N87" s="46"/>
      <c r="O87" s="19"/>
      <c r="P87" s="19"/>
      <c r="Q87" s="18"/>
      <c r="R87" s="17"/>
    </row>
    <row r="88" spans="2:18" x14ac:dyDescent="0.2">
      <c r="B88" s="77">
        <v>19</v>
      </c>
      <c r="C88" s="74">
        <v>0.41799999999999998</v>
      </c>
      <c r="D88" s="74"/>
      <c r="E88" s="74">
        <f t="shared" si="40"/>
        <v>0.26500000000000001</v>
      </c>
      <c r="F88" s="77">
        <f t="shared" si="41"/>
        <v>1</v>
      </c>
      <c r="G88" s="74">
        <f t="shared" si="42"/>
        <v>0.26500000000000001</v>
      </c>
      <c r="H88" s="77"/>
      <c r="I88" s="69">
        <f>I87+2.5</f>
        <v>17.4375</v>
      </c>
      <c r="J88" s="70">
        <f>J86</f>
        <v>-1.5</v>
      </c>
      <c r="K88" s="74">
        <f t="shared" ref="K88:K91" si="46">AVERAGE(J87,J88)</f>
        <v>-1.5</v>
      </c>
      <c r="L88" s="77">
        <f t="shared" ref="L88:L91" si="47">I88-I87</f>
        <v>2.5</v>
      </c>
      <c r="M88" s="74">
        <f t="shared" si="45"/>
        <v>-3.75</v>
      </c>
      <c r="N88" s="43"/>
      <c r="O88" s="16"/>
      <c r="P88" s="16"/>
      <c r="Q88" s="18"/>
      <c r="R88" s="17"/>
    </row>
    <row r="89" spans="2:18" x14ac:dyDescent="0.2">
      <c r="B89" s="77">
        <v>20</v>
      </c>
      <c r="C89" s="74">
        <v>0.88700000000000001</v>
      </c>
      <c r="D89" s="74" t="s">
        <v>19</v>
      </c>
      <c r="E89" s="74">
        <f t="shared" si="40"/>
        <v>0.65249999999999997</v>
      </c>
      <c r="F89" s="77">
        <f t="shared" si="41"/>
        <v>1</v>
      </c>
      <c r="G89" s="74">
        <f t="shared" si="42"/>
        <v>0.65249999999999997</v>
      </c>
      <c r="H89" s="47"/>
      <c r="I89" s="69">
        <f>I88+(J89-J88)*1.5</f>
        <v>21.0045</v>
      </c>
      <c r="J89" s="73">
        <v>0.878</v>
      </c>
      <c r="K89" s="74">
        <f t="shared" si="46"/>
        <v>-0.311</v>
      </c>
      <c r="L89" s="77">
        <f t="shared" si="47"/>
        <v>3.5670000000000002</v>
      </c>
      <c r="M89" s="74">
        <f t="shared" si="45"/>
        <v>-1.109337</v>
      </c>
      <c r="N89" s="46"/>
      <c r="O89" s="19"/>
      <c r="P89" s="19"/>
      <c r="Q89" s="18"/>
      <c r="R89" s="17"/>
    </row>
    <row r="90" spans="2:18" x14ac:dyDescent="0.2">
      <c r="B90" s="77">
        <v>25</v>
      </c>
      <c r="C90" s="74">
        <v>0.878</v>
      </c>
      <c r="D90" s="74"/>
      <c r="E90" s="74">
        <f t="shared" si="40"/>
        <v>0.88250000000000006</v>
      </c>
      <c r="F90" s="77">
        <f t="shared" si="41"/>
        <v>5</v>
      </c>
      <c r="G90" s="74">
        <f t="shared" si="42"/>
        <v>4.4125000000000005</v>
      </c>
      <c r="H90" s="47"/>
      <c r="I90" s="77">
        <v>25</v>
      </c>
      <c r="J90" s="74">
        <v>0.878</v>
      </c>
      <c r="K90" s="74">
        <f t="shared" si="46"/>
        <v>0.878</v>
      </c>
      <c r="L90" s="77">
        <f t="shared" si="47"/>
        <v>3.9954999999999998</v>
      </c>
      <c r="M90" s="74">
        <f t="shared" si="45"/>
        <v>3.5080489999999998</v>
      </c>
      <c r="N90" s="46"/>
      <c r="O90" s="19"/>
      <c r="P90" s="19"/>
      <c r="Q90" s="18"/>
      <c r="R90" s="17"/>
    </row>
    <row r="91" spans="2:18" x14ac:dyDescent="0.2">
      <c r="B91" s="77">
        <v>30</v>
      </c>
      <c r="C91" s="74">
        <v>0.872</v>
      </c>
      <c r="D91" s="74" t="s">
        <v>29</v>
      </c>
      <c r="E91" s="74">
        <f t="shared" si="40"/>
        <v>0.875</v>
      </c>
      <c r="F91" s="77">
        <f t="shared" si="41"/>
        <v>5</v>
      </c>
      <c r="G91" s="74">
        <f t="shared" si="42"/>
        <v>4.375</v>
      </c>
      <c r="H91" s="47"/>
      <c r="I91" s="77">
        <v>30</v>
      </c>
      <c r="J91" s="74">
        <v>0.872</v>
      </c>
      <c r="K91" s="74">
        <f t="shared" si="46"/>
        <v>0.875</v>
      </c>
      <c r="L91" s="77">
        <f t="shared" si="47"/>
        <v>5</v>
      </c>
      <c r="M91" s="74">
        <f t="shared" si="45"/>
        <v>4.375</v>
      </c>
      <c r="N91" s="43"/>
      <c r="O91" s="16"/>
      <c r="P91" s="16"/>
      <c r="R91" s="17"/>
    </row>
    <row r="92" spans="2:18" x14ac:dyDescent="0.2">
      <c r="B92" s="77"/>
      <c r="C92" s="74"/>
      <c r="D92" s="74"/>
      <c r="E92" s="74"/>
      <c r="F92" s="77"/>
      <c r="G92" s="74"/>
      <c r="H92" s="47"/>
      <c r="I92" s="77"/>
      <c r="J92" s="48"/>
      <c r="K92" s="74"/>
      <c r="L92" s="77"/>
      <c r="M92" s="74"/>
      <c r="N92" s="43"/>
      <c r="O92" s="16"/>
      <c r="P92" s="16"/>
      <c r="R92" s="17"/>
    </row>
    <row r="93" spans="2:18" ht="15" x14ac:dyDescent="0.2">
      <c r="B93" s="47" t="s">
        <v>7</v>
      </c>
      <c r="C93" s="47"/>
      <c r="D93" s="136">
        <v>0.6</v>
      </c>
      <c r="E93" s="136"/>
      <c r="J93" s="76"/>
      <c r="K93" s="76"/>
      <c r="L93" s="76"/>
      <c r="M93" s="76"/>
      <c r="N93" s="50"/>
      <c r="O93" s="11"/>
      <c r="P93" s="11"/>
    </row>
    <row r="94" spans="2:18" x14ac:dyDescent="0.2">
      <c r="B94" s="77">
        <v>0</v>
      </c>
      <c r="C94" s="74">
        <v>0.84899999999999998</v>
      </c>
      <c r="D94" s="74" t="s">
        <v>21</v>
      </c>
      <c r="E94" s="77"/>
      <c r="F94" s="77"/>
      <c r="G94" s="77"/>
      <c r="H94" s="77"/>
      <c r="I94" s="77">
        <v>0</v>
      </c>
      <c r="J94" s="74">
        <v>0.84899999999999998</v>
      </c>
      <c r="K94" s="74"/>
      <c r="L94" s="77"/>
      <c r="M94" s="74"/>
      <c r="N94" s="43"/>
      <c r="O94" s="16"/>
      <c r="P94" s="16"/>
      <c r="R94" s="17"/>
    </row>
    <row r="95" spans="2:18" x14ac:dyDescent="0.2">
      <c r="B95" s="77">
        <v>5</v>
      </c>
      <c r="C95" s="74">
        <v>0.84399999999999997</v>
      </c>
      <c r="D95" s="74"/>
      <c r="E95" s="74">
        <f>(C94+C95)/2</f>
        <v>0.84650000000000003</v>
      </c>
      <c r="F95" s="77">
        <f>B95-B94</f>
        <v>5</v>
      </c>
      <c r="G95" s="74">
        <f>E95*F95</f>
        <v>4.2324999999999999</v>
      </c>
      <c r="H95" s="77"/>
      <c r="I95" s="77">
        <v>5</v>
      </c>
      <c r="J95" s="74">
        <v>0.84399999999999997</v>
      </c>
      <c r="K95" s="74">
        <f t="shared" ref="K95:K101" si="48">AVERAGE(J94,J95)</f>
        <v>0.84650000000000003</v>
      </c>
      <c r="L95" s="77">
        <f t="shared" ref="L95:L101" si="49">I95-I94</f>
        <v>5</v>
      </c>
      <c r="M95" s="74">
        <f t="shared" ref="M95:M108" si="50">L95*K95</f>
        <v>4.2324999999999999</v>
      </c>
      <c r="N95" s="43"/>
      <c r="O95" s="16"/>
      <c r="P95" s="16"/>
      <c r="Q95" s="18"/>
      <c r="R95" s="17"/>
    </row>
    <row r="96" spans="2:18" x14ac:dyDescent="0.2">
      <c r="B96" s="77">
        <v>10</v>
      </c>
      <c r="C96" s="74">
        <v>0.82899999999999996</v>
      </c>
      <c r="D96" s="74" t="s">
        <v>18</v>
      </c>
      <c r="E96" s="74">
        <f t="shared" ref="E96:E108" si="51">(C95+C96)/2</f>
        <v>0.83650000000000002</v>
      </c>
      <c r="F96" s="77">
        <f t="shared" ref="F96:F108" si="52">B96-B95</f>
        <v>5</v>
      </c>
      <c r="G96" s="74">
        <f t="shared" ref="G96:G108" si="53">E96*F96</f>
        <v>4.1825000000000001</v>
      </c>
      <c r="H96" s="77"/>
      <c r="I96" s="77">
        <v>10</v>
      </c>
      <c r="J96" s="74">
        <v>0.82899999999999996</v>
      </c>
      <c r="K96" s="74">
        <f t="shared" si="48"/>
        <v>0.83650000000000002</v>
      </c>
      <c r="L96" s="77">
        <f t="shared" si="49"/>
        <v>5</v>
      </c>
      <c r="M96" s="74">
        <f t="shared" si="50"/>
        <v>4.1825000000000001</v>
      </c>
      <c r="N96" s="43"/>
      <c r="O96" s="16"/>
      <c r="P96" s="16"/>
      <c r="Q96" s="18"/>
      <c r="R96" s="17"/>
    </row>
    <row r="97" spans="2:18" x14ac:dyDescent="0.2">
      <c r="B97" s="77">
        <v>11</v>
      </c>
      <c r="C97" s="74">
        <v>0.35399999999999998</v>
      </c>
      <c r="D97" s="74"/>
      <c r="E97" s="74">
        <f t="shared" si="51"/>
        <v>0.59149999999999991</v>
      </c>
      <c r="F97" s="77">
        <f t="shared" si="52"/>
        <v>1</v>
      </c>
      <c r="G97" s="74">
        <f t="shared" si="53"/>
        <v>0.59149999999999991</v>
      </c>
      <c r="H97" s="77"/>
      <c r="I97" s="77">
        <v>11</v>
      </c>
      <c r="J97" s="74">
        <v>0.35399999999999998</v>
      </c>
      <c r="K97" s="74">
        <f t="shared" si="48"/>
        <v>0.59149999999999991</v>
      </c>
      <c r="L97" s="77">
        <f t="shared" si="49"/>
        <v>1</v>
      </c>
      <c r="M97" s="74">
        <f t="shared" si="50"/>
        <v>0.59149999999999991</v>
      </c>
      <c r="N97" s="43"/>
      <c r="O97" s="16"/>
      <c r="P97" s="16"/>
      <c r="Q97" s="18"/>
      <c r="R97" s="17"/>
    </row>
    <row r="98" spans="2:18" x14ac:dyDescent="0.2">
      <c r="B98" s="77">
        <v>13</v>
      </c>
      <c r="C98" s="74">
        <v>-0.03</v>
      </c>
      <c r="D98" s="74"/>
      <c r="E98" s="74">
        <f t="shared" si="51"/>
        <v>0.16199999999999998</v>
      </c>
      <c r="F98" s="77">
        <f t="shared" si="52"/>
        <v>2</v>
      </c>
      <c r="G98" s="74">
        <f t="shared" si="53"/>
        <v>0.32399999999999995</v>
      </c>
      <c r="H98" s="77"/>
      <c r="I98" s="77">
        <v>13</v>
      </c>
      <c r="J98" s="74">
        <v>-0.03</v>
      </c>
      <c r="K98" s="74">
        <f t="shared" si="48"/>
        <v>0.16199999999999998</v>
      </c>
      <c r="L98" s="77">
        <f t="shared" si="49"/>
        <v>2</v>
      </c>
      <c r="M98" s="74">
        <f t="shared" si="50"/>
        <v>0.32399999999999995</v>
      </c>
      <c r="N98" s="43"/>
      <c r="O98" s="16"/>
      <c r="P98" s="16"/>
      <c r="Q98" s="18"/>
      <c r="R98" s="17"/>
    </row>
    <row r="99" spans="2:18" x14ac:dyDescent="0.2">
      <c r="B99" s="77">
        <v>15</v>
      </c>
      <c r="C99" s="74">
        <v>-0.14099999999999999</v>
      </c>
      <c r="D99" s="74"/>
      <c r="E99" s="74">
        <f t="shared" si="51"/>
        <v>-8.5499999999999993E-2</v>
      </c>
      <c r="F99" s="77">
        <f t="shared" si="52"/>
        <v>2</v>
      </c>
      <c r="G99" s="74">
        <f t="shared" si="53"/>
        <v>-0.17099999999999999</v>
      </c>
      <c r="H99" s="77"/>
      <c r="I99" s="77">
        <v>14</v>
      </c>
      <c r="J99" s="74">
        <v>-0.1</v>
      </c>
      <c r="K99" s="74">
        <f t="shared" si="48"/>
        <v>-6.5000000000000002E-2</v>
      </c>
      <c r="L99" s="77">
        <f t="shared" si="49"/>
        <v>1</v>
      </c>
      <c r="M99" s="74">
        <f t="shared" si="50"/>
        <v>-6.5000000000000002E-2</v>
      </c>
      <c r="N99" s="43"/>
      <c r="O99" s="16"/>
      <c r="P99" s="16"/>
      <c r="Q99" s="18"/>
      <c r="R99" s="17"/>
    </row>
    <row r="100" spans="2:18" x14ac:dyDescent="0.2">
      <c r="B100" s="77">
        <v>17</v>
      </c>
      <c r="C100" s="74">
        <v>-0.36699999999999999</v>
      </c>
      <c r="D100" s="74"/>
      <c r="E100" s="74">
        <f t="shared" si="51"/>
        <v>-0.254</v>
      </c>
      <c r="F100" s="77">
        <f t="shared" si="52"/>
        <v>2</v>
      </c>
      <c r="G100" s="74">
        <f t="shared" si="53"/>
        <v>-0.50800000000000001</v>
      </c>
      <c r="H100" s="77"/>
      <c r="I100" s="69">
        <f>I99+(J99-J100)*1.5</f>
        <v>16.100000000000001</v>
      </c>
      <c r="J100" s="70">
        <v>-1.5</v>
      </c>
      <c r="K100" s="74">
        <f t="shared" si="48"/>
        <v>-0.8</v>
      </c>
      <c r="L100" s="77">
        <f t="shared" si="49"/>
        <v>2.1000000000000014</v>
      </c>
      <c r="M100" s="74">
        <f t="shared" si="50"/>
        <v>-1.6800000000000013</v>
      </c>
      <c r="N100" s="43"/>
      <c r="O100" s="16"/>
      <c r="P100" s="16"/>
      <c r="Q100" s="18"/>
      <c r="R100" s="17"/>
    </row>
    <row r="101" spans="2:18" x14ac:dyDescent="0.2">
      <c r="B101" s="77">
        <v>19</v>
      </c>
      <c r="C101" s="74">
        <v>-0.47299999999999998</v>
      </c>
      <c r="D101" s="74"/>
      <c r="E101" s="74">
        <f t="shared" si="51"/>
        <v>-0.42</v>
      </c>
      <c r="F101" s="77">
        <f t="shared" si="52"/>
        <v>2</v>
      </c>
      <c r="G101" s="74">
        <f t="shared" si="53"/>
        <v>-0.84</v>
      </c>
      <c r="H101" s="77"/>
      <c r="I101" s="71">
        <f>I100+2.5</f>
        <v>18.600000000000001</v>
      </c>
      <c r="J101" s="72">
        <f>J100</f>
        <v>-1.5</v>
      </c>
      <c r="K101" s="74">
        <f t="shared" si="48"/>
        <v>-1.5</v>
      </c>
      <c r="L101" s="77">
        <f t="shared" si="49"/>
        <v>2.5</v>
      </c>
      <c r="M101" s="74">
        <f t="shared" si="50"/>
        <v>-3.75</v>
      </c>
      <c r="N101" s="43"/>
      <c r="O101" s="16"/>
      <c r="P101" s="16"/>
      <c r="Q101" s="18"/>
      <c r="R101" s="17"/>
    </row>
    <row r="102" spans="2:18" x14ac:dyDescent="0.2">
      <c r="B102" s="77">
        <v>21</v>
      </c>
      <c r="C102" s="74">
        <v>-0.37</v>
      </c>
      <c r="D102" s="74"/>
      <c r="E102" s="74">
        <f t="shared" si="51"/>
        <v>-0.42149999999999999</v>
      </c>
      <c r="F102" s="77">
        <f t="shared" si="52"/>
        <v>2</v>
      </c>
      <c r="G102" s="74">
        <f t="shared" si="53"/>
        <v>-0.84299999999999997</v>
      </c>
      <c r="H102" s="77"/>
      <c r="I102" s="69">
        <f>I101+2.5</f>
        <v>21.1</v>
      </c>
      <c r="J102" s="70">
        <f>J100</f>
        <v>-1.5</v>
      </c>
      <c r="K102" s="74">
        <f>AVERAGE(J101,J102)</f>
        <v>-1.5</v>
      </c>
      <c r="L102" s="77">
        <f>I102-I101</f>
        <v>2.5</v>
      </c>
      <c r="M102" s="74">
        <f t="shared" si="50"/>
        <v>-3.75</v>
      </c>
      <c r="N102" s="46"/>
      <c r="O102" s="19"/>
      <c r="P102" s="19"/>
      <c r="Q102" s="18"/>
      <c r="R102" s="17"/>
    </row>
    <row r="103" spans="2:18" x14ac:dyDescent="0.2">
      <c r="B103" s="77">
        <v>23</v>
      </c>
      <c r="C103" s="74">
        <v>-0.245</v>
      </c>
      <c r="D103" s="74"/>
      <c r="E103" s="74">
        <f t="shared" si="51"/>
        <v>-0.3075</v>
      </c>
      <c r="F103" s="77">
        <f t="shared" si="52"/>
        <v>2</v>
      </c>
      <c r="G103" s="74">
        <f t="shared" si="53"/>
        <v>-0.61499999999999999</v>
      </c>
      <c r="H103" s="77"/>
      <c r="I103" s="69">
        <f>I102+(J103-J102)*1.5</f>
        <v>23.05</v>
      </c>
      <c r="J103" s="73">
        <v>-0.2</v>
      </c>
      <c r="K103" s="74">
        <f t="shared" ref="K103:K108" si="54">AVERAGE(J102,J103)</f>
        <v>-0.85</v>
      </c>
      <c r="L103" s="77">
        <f t="shared" ref="L103:L108" si="55">I103-I102</f>
        <v>1.9499999999999993</v>
      </c>
      <c r="M103" s="74">
        <f t="shared" si="50"/>
        <v>-1.6574999999999993</v>
      </c>
      <c r="N103" s="43"/>
      <c r="O103" s="16"/>
      <c r="P103" s="16"/>
      <c r="Q103" s="18"/>
      <c r="R103" s="17"/>
    </row>
    <row r="104" spans="2:18" x14ac:dyDescent="0.2">
      <c r="B104" s="77">
        <v>25</v>
      </c>
      <c r="C104" s="74">
        <v>-3.3000000000000002E-2</v>
      </c>
      <c r="E104" s="74">
        <f t="shared" si="51"/>
        <v>-0.13900000000000001</v>
      </c>
      <c r="F104" s="77">
        <f t="shared" si="52"/>
        <v>2</v>
      </c>
      <c r="G104" s="74">
        <f t="shared" si="53"/>
        <v>-0.27800000000000002</v>
      </c>
      <c r="H104" s="47"/>
      <c r="I104" s="77">
        <v>25</v>
      </c>
      <c r="J104" s="74">
        <v>-3.3000000000000002E-2</v>
      </c>
      <c r="K104" s="74">
        <f t="shared" si="54"/>
        <v>-0.11650000000000001</v>
      </c>
      <c r="L104" s="77">
        <f t="shared" si="55"/>
        <v>1.9499999999999993</v>
      </c>
      <c r="M104" s="74">
        <f t="shared" si="50"/>
        <v>-0.22717499999999993</v>
      </c>
      <c r="N104" s="46"/>
      <c r="O104" s="19"/>
      <c r="P104" s="19"/>
      <c r="Q104" s="18"/>
      <c r="R104" s="17"/>
    </row>
    <row r="105" spans="2:18" x14ac:dyDescent="0.2">
      <c r="B105" s="77">
        <v>27</v>
      </c>
      <c r="C105" s="74">
        <v>0.27</v>
      </c>
      <c r="D105" s="74"/>
      <c r="E105" s="74">
        <f t="shared" si="51"/>
        <v>0.11850000000000001</v>
      </c>
      <c r="F105" s="77">
        <f t="shared" si="52"/>
        <v>2</v>
      </c>
      <c r="G105" s="74">
        <f t="shared" si="53"/>
        <v>0.23700000000000002</v>
      </c>
      <c r="H105" s="47"/>
      <c r="I105" s="77">
        <v>27</v>
      </c>
      <c r="J105" s="74">
        <v>0.27</v>
      </c>
      <c r="K105" s="74">
        <f t="shared" si="54"/>
        <v>0.11850000000000001</v>
      </c>
      <c r="L105" s="77">
        <f t="shared" si="55"/>
        <v>2</v>
      </c>
      <c r="M105" s="74">
        <f t="shared" si="50"/>
        <v>0.23700000000000002</v>
      </c>
      <c r="N105" s="46"/>
      <c r="O105" s="19"/>
      <c r="P105" s="19"/>
      <c r="Q105" s="18"/>
      <c r="R105" s="17"/>
    </row>
    <row r="106" spans="2:18" x14ac:dyDescent="0.2">
      <c r="B106" s="77">
        <v>28</v>
      </c>
      <c r="C106" s="74">
        <v>1.8340000000000001</v>
      </c>
      <c r="D106" s="74" t="s">
        <v>19</v>
      </c>
      <c r="E106" s="74">
        <f t="shared" si="51"/>
        <v>1.052</v>
      </c>
      <c r="F106" s="77">
        <f t="shared" si="52"/>
        <v>1</v>
      </c>
      <c r="G106" s="74">
        <f t="shared" si="53"/>
        <v>1.052</v>
      </c>
      <c r="H106" s="47"/>
      <c r="I106" s="77">
        <v>28</v>
      </c>
      <c r="J106" s="74">
        <v>1.8340000000000001</v>
      </c>
      <c r="K106" s="74">
        <f t="shared" si="54"/>
        <v>1.052</v>
      </c>
      <c r="L106" s="77">
        <f t="shared" si="55"/>
        <v>1</v>
      </c>
      <c r="M106" s="74">
        <f t="shared" si="50"/>
        <v>1.052</v>
      </c>
      <c r="N106" s="43"/>
      <c r="O106" s="16"/>
      <c r="P106" s="16"/>
      <c r="R106" s="17"/>
    </row>
    <row r="107" spans="2:18" x14ac:dyDescent="0.2">
      <c r="B107" s="77">
        <v>33</v>
      </c>
      <c r="C107" s="74">
        <v>1.845</v>
      </c>
      <c r="D107" s="74"/>
      <c r="E107" s="74">
        <f t="shared" si="51"/>
        <v>1.8395000000000001</v>
      </c>
      <c r="F107" s="77">
        <f t="shared" si="52"/>
        <v>5</v>
      </c>
      <c r="G107" s="74">
        <f t="shared" si="53"/>
        <v>9.1975000000000016</v>
      </c>
      <c r="H107" s="47"/>
      <c r="I107" s="77">
        <v>33</v>
      </c>
      <c r="J107" s="74">
        <v>1.845</v>
      </c>
      <c r="K107" s="74">
        <f t="shared" si="54"/>
        <v>1.8395000000000001</v>
      </c>
      <c r="L107" s="77">
        <f t="shared" si="55"/>
        <v>5</v>
      </c>
      <c r="M107" s="74">
        <f t="shared" si="50"/>
        <v>9.1975000000000016</v>
      </c>
      <c r="N107" s="43"/>
      <c r="O107" s="16"/>
      <c r="P107" s="16"/>
      <c r="R107" s="17"/>
    </row>
    <row r="108" spans="2:18" x14ac:dyDescent="0.2">
      <c r="B108" s="77">
        <v>40</v>
      </c>
      <c r="C108" s="74">
        <v>1.857</v>
      </c>
      <c r="D108" s="74" t="s">
        <v>25</v>
      </c>
      <c r="E108" s="74">
        <f t="shared" si="51"/>
        <v>1.851</v>
      </c>
      <c r="F108" s="77">
        <f t="shared" si="52"/>
        <v>7</v>
      </c>
      <c r="G108" s="74">
        <f t="shared" si="53"/>
        <v>12.957000000000001</v>
      </c>
      <c r="H108" s="47"/>
      <c r="I108" s="77">
        <v>40</v>
      </c>
      <c r="J108" s="74">
        <v>1.857</v>
      </c>
      <c r="K108" s="74">
        <f t="shared" si="54"/>
        <v>1.851</v>
      </c>
      <c r="L108" s="77">
        <f t="shared" si="55"/>
        <v>7</v>
      </c>
      <c r="M108" s="74">
        <f t="shared" si="50"/>
        <v>12.957000000000001</v>
      </c>
      <c r="N108" s="43"/>
      <c r="O108" s="16"/>
      <c r="P108" s="16"/>
      <c r="R108" s="17"/>
    </row>
    <row r="109" spans="2:18" ht="15" x14ac:dyDescent="0.2">
      <c r="B109" s="76"/>
      <c r="C109" s="52"/>
      <c r="D109" s="52"/>
      <c r="E109" s="76"/>
      <c r="F109" s="77"/>
      <c r="G109" s="74"/>
      <c r="H109" s="148" t="s">
        <v>10</v>
      </c>
      <c r="I109" s="148"/>
      <c r="J109" s="74" t="e">
        <f>#REF!</f>
        <v>#REF!</v>
      </c>
      <c r="K109" s="74" t="s">
        <v>11</v>
      </c>
      <c r="L109" s="77" t="e">
        <f>#REF!</f>
        <v>#REF!</v>
      </c>
      <c r="M109" s="74" t="e">
        <f>J109-L109</f>
        <v>#REF!</v>
      </c>
      <c r="N109" s="46"/>
      <c r="O109" s="11"/>
      <c r="P109" s="11"/>
    </row>
    <row r="110" spans="2:18" ht="15" x14ac:dyDescent="0.2">
      <c r="B110" s="47" t="s">
        <v>7</v>
      </c>
      <c r="C110" s="47"/>
      <c r="D110" s="136">
        <v>0.7</v>
      </c>
      <c r="E110" s="136"/>
      <c r="J110" s="76"/>
      <c r="K110" s="76"/>
      <c r="L110" s="76"/>
      <c r="M110" s="76"/>
      <c r="N110" s="50"/>
      <c r="O110" s="11"/>
      <c r="P110" s="11"/>
    </row>
    <row r="111" spans="2:18" x14ac:dyDescent="0.2">
      <c r="B111" s="137"/>
      <c r="C111" s="137"/>
      <c r="D111" s="137"/>
      <c r="E111" s="137"/>
      <c r="F111" s="137"/>
      <c r="G111" s="137"/>
      <c r="I111" s="137"/>
      <c r="J111" s="137"/>
      <c r="K111" s="137"/>
      <c r="L111" s="137"/>
      <c r="M111" s="137"/>
      <c r="N111" s="39"/>
      <c r="O111" s="12"/>
      <c r="P111" s="16"/>
    </row>
    <row r="112" spans="2:18" x14ac:dyDescent="0.2">
      <c r="B112" s="77">
        <v>0</v>
      </c>
      <c r="C112" s="74">
        <v>1.506</v>
      </c>
      <c r="D112" s="74" t="s">
        <v>21</v>
      </c>
      <c r="E112" s="77"/>
      <c r="F112" s="77"/>
      <c r="G112" s="77"/>
      <c r="H112" s="77"/>
      <c r="I112" s="41"/>
      <c r="J112" s="42"/>
      <c r="K112" s="74"/>
      <c r="L112" s="77"/>
      <c r="M112" s="74"/>
      <c r="N112" s="43"/>
      <c r="O112" s="16"/>
      <c r="P112" s="16"/>
      <c r="R112" s="17"/>
    </row>
    <row r="113" spans="2:18" x14ac:dyDescent="0.2">
      <c r="B113" s="77">
        <v>5</v>
      </c>
      <c r="C113" s="74">
        <v>1.4910000000000001</v>
      </c>
      <c r="D113" s="74"/>
      <c r="E113" s="74">
        <f>(C112+C113)/2</f>
        <v>1.4984999999999999</v>
      </c>
      <c r="F113" s="77">
        <f>B113-B112</f>
        <v>5</v>
      </c>
      <c r="G113" s="74">
        <f>E113*F113</f>
        <v>7.4924999999999997</v>
      </c>
      <c r="H113" s="77"/>
      <c r="I113" s="77"/>
      <c r="J113" s="77"/>
      <c r="K113" s="74"/>
      <c r="L113" s="77"/>
      <c r="M113" s="74"/>
      <c r="N113" s="43"/>
      <c r="O113" s="16"/>
      <c r="P113" s="16"/>
      <c r="Q113" s="18"/>
      <c r="R113" s="17"/>
    </row>
    <row r="114" spans="2:18" x14ac:dyDescent="0.2">
      <c r="B114" s="77">
        <v>10</v>
      </c>
      <c r="C114" s="74">
        <v>1.4850000000000001</v>
      </c>
      <c r="D114" s="74" t="s">
        <v>18</v>
      </c>
      <c r="E114" s="74">
        <f t="shared" ref="E114:E126" si="56">(C113+C114)/2</f>
        <v>1.488</v>
      </c>
      <c r="F114" s="77">
        <f t="shared" ref="F114:F126" si="57">B114-B113</f>
        <v>5</v>
      </c>
      <c r="G114" s="74">
        <f t="shared" ref="G114:G126" si="58">E114*F114</f>
        <v>7.4399999999999995</v>
      </c>
      <c r="H114" s="77"/>
      <c r="I114" s="77"/>
      <c r="J114" s="77"/>
      <c r="K114" s="74"/>
      <c r="L114" s="77"/>
      <c r="M114" s="74"/>
      <c r="N114" s="43"/>
      <c r="O114" s="16"/>
      <c r="P114" s="16"/>
      <c r="Q114" s="18"/>
      <c r="R114" s="17"/>
    </row>
    <row r="115" spans="2:18" x14ac:dyDescent="0.2">
      <c r="B115" s="77">
        <v>11</v>
      </c>
      <c r="C115" s="74">
        <v>0.50600000000000001</v>
      </c>
      <c r="D115" s="74"/>
      <c r="E115" s="74">
        <f t="shared" si="56"/>
        <v>0.99550000000000005</v>
      </c>
      <c r="F115" s="77">
        <f t="shared" si="57"/>
        <v>1</v>
      </c>
      <c r="G115" s="74">
        <f t="shared" si="58"/>
        <v>0.99550000000000005</v>
      </c>
      <c r="H115" s="77"/>
      <c r="I115" s="77"/>
      <c r="J115" s="77"/>
      <c r="K115" s="74"/>
      <c r="L115" s="77"/>
      <c r="M115" s="74"/>
      <c r="N115" s="43"/>
      <c r="O115" s="16"/>
      <c r="P115" s="16"/>
      <c r="Q115" s="18"/>
      <c r="R115" s="17"/>
    </row>
    <row r="116" spans="2:18" x14ac:dyDescent="0.2">
      <c r="B116" s="77">
        <v>12</v>
      </c>
      <c r="C116" s="74">
        <v>-2.9000000000000001E-2</v>
      </c>
      <c r="D116" s="74"/>
      <c r="E116" s="74">
        <f t="shared" si="56"/>
        <v>0.23849999999999999</v>
      </c>
      <c r="F116" s="77">
        <f t="shared" si="57"/>
        <v>1</v>
      </c>
      <c r="G116" s="74">
        <f t="shared" si="58"/>
        <v>0.23849999999999999</v>
      </c>
      <c r="H116" s="77"/>
      <c r="I116" s="77"/>
      <c r="J116" s="77"/>
      <c r="K116" s="74"/>
      <c r="L116" s="77"/>
      <c r="M116" s="74"/>
      <c r="N116" s="43"/>
      <c r="O116" s="16"/>
      <c r="P116" s="16"/>
      <c r="Q116" s="18"/>
      <c r="R116" s="17"/>
    </row>
    <row r="117" spans="2:18" x14ac:dyDescent="0.2">
      <c r="B117" s="77">
        <v>13</v>
      </c>
      <c r="C117" s="74">
        <v>-0.308</v>
      </c>
      <c r="D117" s="74"/>
      <c r="E117" s="74">
        <f t="shared" si="56"/>
        <v>-0.16850000000000001</v>
      </c>
      <c r="F117" s="77">
        <f t="shared" si="57"/>
        <v>1</v>
      </c>
      <c r="G117" s="74">
        <f t="shared" si="58"/>
        <v>-0.16850000000000001</v>
      </c>
      <c r="H117" s="77"/>
      <c r="I117" s="77"/>
      <c r="J117" s="77"/>
      <c r="K117" s="74"/>
      <c r="L117" s="77"/>
      <c r="M117" s="74"/>
      <c r="N117" s="43"/>
      <c r="O117" s="16"/>
      <c r="P117" s="16"/>
      <c r="Q117" s="18"/>
      <c r="R117" s="17"/>
    </row>
    <row r="118" spans="2:18" x14ac:dyDescent="0.2">
      <c r="B118" s="77">
        <v>15</v>
      </c>
      <c r="C118" s="74">
        <v>-0.41</v>
      </c>
      <c r="D118" s="74"/>
      <c r="E118" s="74">
        <f t="shared" si="56"/>
        <v>-0.35899999999999999</v>
      </c>
      <c r="F118" s="77">
        <f t="shared" si="57"/>
        <v>2</v>
      </c>
      <c r="G118" s="74">
        <f t="shared" si="58"/>
        <v>-0.71799999999999997</v>
      </c>
      <c r="H118" s="77"/>
      <c r="I118" s="77">
        <v>0</v>
      </c>
      <c r="J118" s="74">
        <v>1.506</v>
      </c>
      <c r="K118" s="74"/>
      <c r="L118" s="77"/>
      <c r="M118" s="74"/>
      <c r="N118" s="43"/>
      <c r="O118" s="16"/>
      <c r="P118" s="16"/>
      <c r="Q118" s="18"/>
      <c r="R118" s="17"/>
    </row>
    <row r="119" spans="2:18" x14ac:dyDescent="0.2">
      <c r="B119" s="77">
        <v>17</v>
      </c>
      <c r="C119" s="74">
        <v>-0.30499999999999999</v>
      </c>
      <c r="D119" s="74"/>
      <c r="E119" s="74">
        <f t="shared" si="56"/>
        <v>-0.35749999999999998</v>
      </c>
      <c r="F119" s="77">
        <f t="shared" si="57"/>
        <v>2</v>
      </c>
      <c r="G119" s="74">
        <f t="shared" si="58"/>
        <v>-0.71499999999999997</v>
      </c>
      <c r="H119" s="77"/>
      <c r="I119" s="77">
        <v>5</v>
      </c>
      <c r="J119" s="74">
        <v>1.4910000000000001</v>
      </c>
      <c r="K119" s="74">
        <f t="shared" ref="K119" si="59">AVERAGE(J118,J119)</f>
        <v>1.4984999999999999</v>
      </c>
      <c r="L119" s="77">
        <f t="shared" ref="L119" si="60">I119-I118</f>
        <v>5</v>
      </c>
      <c r="M119" s="74">
        <f t="shared" ref="M119:M127" si="61">L119*K119</f>
        <v>7.4924999999999997</v>
      </c>
      <c r="N119" s="43"/>
      <c r="O119" s="16"/>
      <c r="P119" s="16"/>
      <c r="Q119" s="18"/>
      <c r="R119" s="17"/>
    </row>
    <row r="120" spans="2:18" x14ac:dyDescent="0.2">
      <c r="B120" s="77">
        <v>18</v>
      </c>
      <c r="C120" s="74">
        <v>-0.04</v>
      </c>
      <c r="D120" s="74"/>
      <c r="E120" s="74">
        <f t="shared" si="56"/>
        <v>-0.17249999999999999</v>
      </c>
      <c r="F120" s="77">
        <f t="shared" si="57"/>
        <v>1</v>
      </c>
      <c r="G120" s="74">
        <f t="shared" si="58"/>
        <v>-0.17249999999999999</v>
      </c>
      <c r="H120" s="77"/>
      <c r="I120" s="77">
        <v>8</v>
      </c>
      <c r="J120" s="74">
        <v>1.4850000000000001</v>
      </c>
      <c r="K120" s="74">
        <f>AVERAGE(J119,J120)</f>
        <v>1.488</v>
      </c>
      <c r="L120" s="77">
        <f>I120-I119</f>
        <v>3</v>
      </c>
      <c r="M120" s="74">
        <f t="shared" si="61"/>
        <v>4.4640000000000004</v>
      </c>
      <c r="N120" s="46"/>
      <c r="O120" s="19"/>
      <c r="P120" s="19"/>
      <c r="Q120" s="18"/>
      <c r="R120" s="17"/>
    </row>
    <row r="121" spans="2:18" x14ac:dyDescent="0.2">
      <c r="B121" s="77">
        <v>19</v>
      </c>
      <c r="C121" s="74">
        <v>0.51400000000000001</v>
      </c>
      <c r="D121" s="74"/>
      <c r="E121" s="74">
        <f t="shared" si="56"/>
        <v>0.23700000000000002</v>
      </c>
      <c r="F121" s="77">
        <f t="shared" si="57"/>
        <v>1</v>
      </c>
      <c r="G121" s="74">
        <f t="shared" si="58"/>
        <v>0.23700000000000002</v>
      </c>
      <c r="H121" s="77"/>
      <c r="I121" s="69">
        <f>I120+(J120-J121)*1.5</f>
        <v>12.477500000000001</v>
      </c>
      <c r="J121" s="70">
        <v>-1.5</v>
      </c>
      <c r="K121" s="74">
        <f t="shared" ref="K121:K127" si="62">AVERAGE(J120,J121)</f>
        <v>-7.4999999999999512E-3</v>
      </c>
      <c r="L121" s="77">
        <f t="shared" ref="L121:L127" si="63">I121-I120</f>
        <v>4.4775000000000009</v>
      </c>
      <c r="M121" s="74">
        <f t="shared" si="61"/>
        <v>-3.3581249999999785E-2</v>
      </c>
      <c r="N121" s="43"/>
      <c r="O121" s="16"/>
      <c r="P121" s="16"/>
      <c r="Q121" s="18"/>
      <c r="R121" s="17"/>
    </row>
    <row r="122" spans="2:18" x14ac:dyDescent="0.2">
      <c r="B122" s="77">
        <v>20</v>
      </c>
      <c r="C122" s="74">
        <v>1.8149999999999999</v>
      </c>
      <c r="E122" s="74">
        <f t="shared" si="56"/>
        <v>1.1644999999999999</v>
      </c>
      <c r="F122" s="77">
        <f t="shared" si="57"/>
        <v>1</v>
      </c>
      <c r="G122" s="74">
        <f t="shared" si="58"/>
        <v>1.1644999999999999</v>
      </c>
      <c r="H122" s="47"/>
      <c r="I122" s="71">
        <f>I121+2.5</f>
        <v>14.977500000000001</v>
      </c>
      <c r="J122" s="72">
        <f>J121</f>
        <v>-1.5</v>
      </c>
      <c r="K122" s="74">
        <f t="shared" si="62"/>
        <v>-1.5</v>
      </c>
      <c r="L122" s="77">
        <f t="shared" si="63"/>
        <v>2.5</v>
      </c>
      <c r="M122" s="74">
        <f t="shared" si="61"/>
        <v>-3.75</v>
      </c>
      <c r="N122" s="46"/>
      <c r="O122" s="19"/>
      <c r="P122" s="19"/>
      <c r="Q122" s="18"/>
      <c r="R122" s="17"/>
    </row>
    <row r="123" spans="2:18" x14ac:dyDescent="0.2">
      <c r="B123" s="77">
        <v>21</v>
      </c>
      <c r="C123" s="74">
        <v>1.81</v>
      </c>
      <c r="D123" s="74"/>
      <c r="E123" s="74">
        <f t="shared" si="56"/>
        <v>1.8125</v>
      </c>
      <c r="F123" s="77">
        <f t="shared" si="57"/>
        <v>1</v>
      </c>
      <c r="G123" s="74">
        <f t="shared" si="58"/>
        <v>1.8125</v>
      </c>
      <c r="H123" s="47"/>
      <c r="I123" s="69">
        <f>I122+2.5</f>
        <v>17.477499999999999</v>
      </c>
      <c r="J123" s="70">
        <f>J121</f>
        <v>-1.5</v>
      </c>
      <c r="K123" s="74">
        <f t="shared" si="62"/>
        <v>-1.5</v>
      </c>
      <c r="L123" s="77">
        <f t="shared" si="63"/>
        <v>2.4999999999999982</v>
      </c>
      <c r="M123" s="74">
        <f t="shared" si="61"/>
        <v>-3.7499999999999973</v>
      </c>
      <c r="N123" s="46"/>
      <c r="O123" s="19"/>
      <c r="P123" s="19"/>
      <c r="Q123" s="18"/>
      <c r="R123" s="17"/>
    </row>
    <row r="124" spans="2:18" x14ac:dyDescent="0.2">
      <c r="B124" s="77">
        <v>22</v>
      </c>
      <c r="C124" s="74">
        <v>1.004</v>
      </c>
      <c r="D124" s="74" t="s">
        <v>19</v>
      </c>
      <c r="E124" s="74">
        <f t="shared" si="56"/>
        <v>1.407</v>
      </c>
      <c r="F124" s="77">
        <f t="shared" si="57"/>
        <v>1</v>
      </c>
      <c r="G124" s="74">
        <f t="shared" si="58"/>
        <v>1.407</v>
      </c>
      <c r="H124" s="47"/>
      <c r="I124" s="69">
        <f>I123+(J124-J123)*1.5</f>
        <v>21.677499999999998</v>
      </c>
      <c r="J124" s="73">
        <v>1.3</v>
      </c>
      <c r="K124" s="74">
        <f t="shared" si="62"/>
        <v>-9.9999999999999978E-2</v>
      </c>
      <c r="L124" s="77">
        <f t="shared" si="63"/>
        <v>4.1999999999999993</v>
      </c>
      <c r="M124" s="74">
        <f t="shared" si="61"/>
        <v>-0.41999999999999982</v>
      </c>
      <c r="N124" s="43"/>
      <c r="O124" s="16"/>
      <c r="P124" s="16"/>
      <c r="R124" s="17"/>
    </row>
    <row r="125" spans="2:18" x14ac:dyDescent="0.2">
      <c r="B125" s="77">
        <v>24</v>
      </c>
      <c r="C125" s="74">
        <v>0.126</v>
      </c>
      <c r="D125" s="74" t="s">
        <v>30</v>
      </c>
      <c r="E125" s="74">
        <f t="shared" si="56"/>
        <v>0.56499999999999995</v>
      </c>
      <c r="F125" s="77">
        <f t="shared" si="57"/>
        <v>2</v>
      </c>
      <c r="G125" s="74">
        <f t="shared" si="58"/>
        <v>1.1299999999999999</v>
      </c>
      <c r="H125" s="47"/>
      <c r="I125" s="77">
        <v>22</v>
      </c>
      <c r="J125" s="74">
        <v>1.004</v>
      </c>
      <c r="K125" s="74">
        <f t="shared" si="62"/>
        <v>1.1520000000000001</v>
      </c>
      <c r="L125" s="77">
        <f t="shared" si="63"/>
        <v>0.32250000000000156</v>
      </c>
      <c r="M125" s="74">
        <f t="shared" si="61"/>
        <v>0.37152000000000185</v>
      </c>
      <c r="N125" s="43"/>
      <c r="O125" s="16"/>
      <c r="P125" s="16"/>
      <c r="R125" s="17"/>
    </row>
    <row r="126" spans="2:18" x14ac:dyDescent="0.2">
      <c r="B126" s="77">
        <v>30</v>
      </c>
      <c r="C126" s="74">
        <v>-0.21199999999999999</v>
      </c>
      <c r="D126" s="74"/>
      <c r="E126" s="74">
        <f t="shared" si="56"/>
        <v>-4.2999999999999997E-2</v>
      </c>
      <c r="F126" s="77">
        <f t="shared" si="57"/>
        <v>6</v>
      </c>
      <c r="G126" s="74">
        <f t="shared" si="58"/>
        <v>-0.25800000000000001</v>
      </c>
      <c r="H126" s="47"/>
      <c r="I126" s="77">
        <v>24</v>
      </c>
      <c r="J126" s="74">
        <v>0.126</v>
      </c>
      <c r="K126" s="74">
        <f t="shared" si="62"/>
        <v>0.56499999999999995</v>
      </c>
      <c r="L126" s="77">
        <f t="shared" si="63"/>
        <v>2</v>
      </c>
      <c r="M126" s="74">
        <f t="shared" si="61"/>
        <v>1.1299999999999999</v>
      </c>
      <c r="N126" s="43"/>
      <c r="O126" s="16"/>
      <c r="P126" s="16"/>
      <c r="R126" s="17"/>
    </row>
    <row r="127" spans="2:18" x14ac:dyDescent="0.2">
      <c r="B127" s="41"/>
      <c r="C127" s="49"/>
      <c r="D127" s="74"/>
      <c r="E127" s="74"/>
      <c r="F127" s="77"/>
      <c r="G127" s="74"/>
      <c r="I127" s="77">
        <v>30</v>
      </c>
      <c r="J127" s="74">
        <v>-0.21199999999999999</v>
      </c>
      <c r="K127" s="74">
        <f t="shared" si="62"/>
        <v>-4.2999999999999997E-2</v>
      </c>
      <c r="L127" s="77">
        <f t="shared" si="63"/>
        <v>6</v>
      </c>
      <c r="M127" s="74">
        <f t="shared" si="61"/>
        <v>-0.25800000000000001</v>
      </c>
      <c r="N127" s="43"/>
      <c r="O127" s="16"/>
      <c r="P127" s="16"/>
      <c r="R127" s="17"/>
    </row>
    <row r="128" spans="2:18" ht="15" x14ac:dyDescent="0.2">
      <c r="B128" s="47" t="s">
        <v>7</v>
      </c>
      <c r="C128" s="47"/>
      <c r="D128" s="136">
        <v>0.8</v>
      </c>
      <c r="E128" s="136"/>
      <c r="J128" s="76"/>
      <c r="K128" s="76"/>
      <c r="L128" s="76"/>
      <c r="M128" s="76"/>
      <c r="N128" s="50"/>
      <c r="O128" s="11"/>
      <c r="P128" s="11"/>
    </row>
    <row r="129" spans="2:18" x14ac:dyDescent="0.2">
      <c r="B129" s="137"/>
      <c r="C129" s="137"/>
      <c r="D129" s="137"/>
      <c r="E129" s="137"/>
      <c r="F129" s="137"/>
      <c r="G129" s="137"/>
      <c r="I129" s="137"/>
      <c r="J129" s="137"/>
      <c r="K129" s="137"/>
      <c r="L129" s="137"/>
      <c r="M129" s="137"/>
      <c r="N129" s="39"/>
      <c r="O129" s="12"/>
      <c r="P129" s="16"/>
    </row>
    <row r="130" spans="2:18" x14ac:dyDescent="0.2">
      <c r="B130" s="77">
        <v>0</v>
      </c>
      <c r="C130" s="74">
        <v>2.4590000000000001</v>
      </c>
      <c r="D130" s="74" t="s">
        <v>26</v>
      </c>
      <c r="E130" s="77"/>
      <c r="F130" s="77"/>
      <c r="G130" s="77"/>
      <c r="H130" s="77"/>
      <c r="I130" s="41"/>
      <c r="J130" s="42"/>
      <c r="K130" s="74"/>
      <c r="L130" s="77"/>
      <c r="M130" s="74"/>
      <c r="N130" s="43"/>
      <c r="O130" s="16"/>
      <c r="P130" s="16"/>
      <c r="R130" s="17"/>
    </row>
    <row r="131" spans="2:18" x14ac:dyDescent="0.2">
      <c r="B131" s="77">
        <v>5</v>
      </c>
      <c r="C131" s="74">
        <v>2.4750000000000001</v>
      </c>
      <c r="D131" s="74"/>
      <c r="E131" s="74">
        <f>(C130+C131)/2</f>
        <v>2.4670000000000001</v>
      </c>
      <c r="F131" s="77">
        <f>B131-B130</f>
        <v>5</v>
      </c>
      <c r="G131" s="74">
        <f>E131*F131</f>
        <v>12.335000000000001</v>
      </c>
      <c r="H131" s="77"/>
      <c r="I131" s="77"/>
      <c r="J131" s="77"/>
      <c r="K131" s="74"/>
      <c r="L131" s="77"/>
      <c r="M131" s="74"/>
      <c r="N131" s="43"/>
      <c r="O131" s="16"/>
      <c r="P131" s="16"/>
      <c r="Q131" s="18"/>
      <c r="R131" s="17"/>
    </row>
    <row r="132" spans="2:18" x14ac:dyDescent="0.2">
      <c r="B132" s="77">
        <v>10</v>
      </c>
      <c r="C132" s="74">
        <v>2.4660000000000002</v>
      </c>
      <c r="D132" s="74" t="s">
        <v>18</v>
      </c>
      <c r="E132" s="74">
        <f t="shared" ref="E132:E141" si="64">(C131+C132)/2</f>
        <v>2.4705000000000004</v>
      </c>
      <c r="F132" s="77">
        <f t="shared" ref="F132:F141" si="65">B132-B131</f>
        <v>5</v>
      </c>
      <c r="G132" s="74">
        <f t="shared" ref="G132:G141" si="66">E132*F132</f>
        <v>12.352500000000003</v>
      </c>
      <c r="H132" s="77"/>
      <c r="I132" s="77"/>
      <c r="J132" s="77"/>
      <c r="K132" s="74"/>
      <c r="L132" s="77"/>
      <c r="M132" s="74"/>
      <c r="N132" s="43"/>
      <c r="O132" s="16"/>
      <c r="P132" s="16"/>
      <c r="Q132" s="18"/>
      <c r="R132" s="17"/>
    </row>
    <row r="133" spans="2:18" x14ac:dyDescent="0.2">
      <c r="B133" s="77">
        <v>11</v>
      </c>
      <c r="C133" s="74">
        <v>1.3340000000000001</v>
      </c>
      <c r="D133" s="74"/>
      <c r="E133" s="74">
        <f t="shared" si="64"/>
        <v>1.9000000000000001</v>
      </c>
      <c r="F133" s="77">
        <f t="shared" si="65"/>
        <v>1</v>
      </c>
      <c r="G133" s="74">
        <f t="shared" si="66"/>
        <v>1.9000000000000001</v>
      </c>
      <c r="H133" s="77"/>
      <c r="I133" s="77"/>
      <c r="J133" s="77"/>
      <c r="K133" s="74"/>
      <c r="L133" s="77"/>
      <c r="M133" s="74"/>
      <c r="N133" s="43"/>
      <c r="O133" s="16"/>
      <c r="P133" s="16"/>
      <c r="Q133" s="18"/>
      <c r="R133" s="17"/>
    </row>
    <row r="134" spans="2:18" x14ac:dyDescent="0.2">
      <c r="B134" s="77">
        <v>12</v>
      </c>
      <c r="C134" s="74">
        <v>0.34</v>
      </c>
      <c r="D134" s="74"/>
      <c r="E134" s="74">
        <f t="shared" si="64"/>
        <v>0.83700000000000008</v>
      </c>
      <c r="F134" s="77">
        <f t="shared" si="65"/>
        <v>1</v>
      </c>
      <c r="G134" s="74">
        <f t="shared" si="66"/>
        <v>0.83700000000000008</v>
      </c>
      <c r="H134" s="77"/>
      <c r="I134" s="77"/>
      <c r="J134" s="77"/>
      <c r="K134" s="74"/>
      <c r="L134" s="77"/>
      <c r="M134" s="74"/>
      <c r="N134" s="43"/>
      <c r="O134" s="16"/>
      <c r="P134" s="16"/>
      <c r="Q134" s="18"/>
      <c r="R134" s="17"/>
    </row>
    <row r="135" spans="2:18" x14ac:dyDescent="0.2">
      <c r="B135" s="77">
        <v>13</v>
      </c>
      <c r="C135" s="74">
        <v>-0.16</v>
      </c>
      <c r="D135" s="74"/>
      <c r="E135" s="74">
        <f t="shared" si="64"/>
        <v>9.0000000000000011E-2</v>
      </c>
      <c r="F135" s="77">
        <f t="shared" si="65"/>
        <v>1</v>
      </c>
      <c r="G135" s="74">
        <f t="shared" si="66"/>
        <v>9.0000000000000011E-2</v>
      </c>
      <c r="H135" s="77"/>
      <c r="I135" s="77"/>
      <c r="J135" s="77"/>
      <c r="K135" s="74"/>
      <c r="L135" s="77"/>
      <c r="M135" s="74"/>
      <c r="N135" s="43"/>
      <c r="O135" s="16"/>
      <c r="P135" s="16"/>
      <c r="Q135" s="18"/>
      <c r="R135" s="17"/>
    </row>
    <row r="136" spans="2:18" x14ac:dyDescent="0.2">
      <c r="B136" s="77">
        <v>15</v>
      </c>
      <c r="C136" s="74">
        <v>-0.26100000000000001</v>
      </c>
      <c r="D136" s="74"/>
      <c r="E136" s="74">
        <f t="shared" si="64"/>
        <v>-0.21050000000000002</v>
      </c>
      <c r="F136" s="77">
        <f t="shared" si="65"/>
        <v>2</v>
      </c>
      <c r="G136" s="74">
        <f t="shared" si="66"/>
        <v>-0.42100000000000004</v>
      </c>
      <c r="H136" s="77"/>
      <c r="I136" s="77"/>
      <c r="J136" s="77"/>
      <c r="K136" s="74"/>
      <c r="L136" s="77"/>
      <c r="M136" s="74"/>
      <c r="N136" s="43"/>
      <c r="O136" s="16"/>
      <c r="P136" s="16"/>
      <c r="Q136" s="18"/>
      <c r="R136" s="17"/>
    </row>
    <row r="137" spans="2:18" x14ac:dyDescent="0.2">
      <c r="B137" s="77">
        <v>17</v>
      </c>
      <c r="C137" s="74">
        <v>-0.159</v>
      </c>
      <c r="D137" s="74"/>
      <c r="E137" s="74">
        <f t="shared" si="64"/>
        <v>-0.21000000000000002</v>
      </c>
      <c r="F137" s="77">
        <f t="shared" si="65"/>
        <v>2</v>
      </c>
      <c r="G137" s="74">
        <f t="shared" si="66"/>
        <v>-0.42000000000000004</v>
      </c>
      <c r="H137" s="77"/>
      <c r="I137" s="77">
        <v>0</v>
      </c>
      <c r="J137" s="74">
        <v>2.4590000000000001</v>
      </c>
      <c r="K137" s="74"/>
      <c r="L137" s="77"/>
      <c r="M137" s="74"/>
      <c r="N137" s="43"/>
      <c r="O137" s="16"/>
      <c r="P137" s="16"/>
      <c r="Q137" s="18"/>
      <c r="R137" s="17"/>
    </row>
    <row r="138" spans="2:18" x14ac:dyDescent="0.2">
      <c r="B138" s="77">
        <v>18</v>
      </c>
      <c r="C138" s="74">
        <v>0.33100000000000002</v>
      </c>
      <c r="D138" s="74"/>
      <c r="E138" s="74">
        <f t="shared" si="64"/>
        <v>8.6000000000000007E-2</v>
      </c>
      <c r="F138" s="77">
        <f t="shared" si="65"/>
        <v>1</v>
      </c>
      <c r="G138" s="74">
        <f t="shared" si="66"/>
        <v>8.6000000000000007E-2</v>
      </c>
      <c r="H138" s="77"/>
      <c r="I138" s="77">
        <v>5</v>
      </c>
      <c r="J138" s="74">
        <v>2.4750000000000001</v>
      </c>
      <c r="K138" s="74">
        <f>AVERAGE(J137,J138)</f>
        <v>2.4670000000000001</v>
      </c>
      <c r="L138" s="77">
        <f>I138-I137</f>
        <v>5</v>
      </c>
      <c r="M138" s="74">
        <f t="shared" ref="M138:M141" si="67">L138*K138</f>
        <v>12.335000000000001</v>
      </c>
      <c r="N138" s="46"/>
      <c r="O138" s="19"/>
      <c r="P138" s="19"/>
      <c r="Q138" s="18"/>
      <c r="R138" s="17"/>
    </row>
    <row r="139" spans="2:18" x14ac:dyDescent="0.2">
      <c r="B139" s="77">
        <v>19</v>
      </c>
      <c r="C139" s="74">
        <v>1.2909999999999999</v>
      </c>
      <c r="D139" s="74"/>
      <c r="E139" s="74">
        <f t="shared" si="64"/>
        <v>0.81099999999999994</v>
      </c>
      <c r="F139" s="77">
        <f t="shared" si="65"/>
        <v>1</v>
      </c>
      <c r="G139" s="74">
        <f t="shared" si="66"/>
        <v>0.81099999999999994</v>
      </c>
      <c r="H139" s="77"/>
      <c r="I139" s="77">
        <v>7.5</v>
      </c>
      <c r="J139" s="74">
        <v>2.4660000000000002</v>
      </c>
      <c r="K139" s="74">
        <f t="shared" ref="K139:K141" si="68">AVERAGE(J138,J139)</f>
        <v>2.4705000000000004</v>
      </c>
      <c r="L139" s="77">
        <f t="shared" ref="L139:L141" si="69">I139-I138</f>
        <v>2.5</v>
      </c>
      <c r="M139" s="74">
        <f t="shared" si="67"/>
        <v>6.1762500000000014</v>
      </c>
      <c r="N139" s="43"/>
      <c r="O139" s="16"/>
      <c r="P139" s="16"/>
      <c r="Q139" s="18"/>
      <c r="R139" s="17"/>
    </row>
    <row r="140" spans="2:18" x14ac:dyDescent="0.2">
      <c r="B140" s="77">
        <v>20</v>
      </c>
      <c r="C140" s="74">
        <v>2.2759999999999998</v>
      </c>
      <c r="D140" s="74" t="s">
        <v>19</v>
      </c>
      <c r="E140" s="74">
        <f t="shared" si="64"/>
        <v>1.7834999999999999</v>
      </c>
      <c r="F140" s="77">
        <f t="shared" si="65"/>
        <v>1</v>
      </c>
      <c r="G140" s="74">
        <f t="shared" si="66"/>
        <v>1.7834999999999999</v>
      </c>
      <c r="H140" s="47"/>
      <c r="I140" s="69">
        <f>I139+(J139-J140)*1.5</f>
        <v>13.449</v>
      </c>
      <c r="J140" s="70">
        <v>-1.5</v>
      </c>
      <c r="K140" s="74">
        <f t="shared" si="68"/>
        <v>0.4830000000000001</v>
      </c>
      <c r="L140" s="77">
        <f t="shared" si="69"/>
        <v>5.9489999999999998</v>
      </c>
      <c r="M140" s="74">
        <f t="shared" si="67"/>
        <v>2.8733670000000004</v>
      </c>
      <c r="N140" s="46"/>
      <c r="O140" s="19"/>
      <c r="P140" s="19"/>
      <c r="Q140" s="18"/>
      <c r="R140" s="17"/>
    </row>
    <row r="141" spans="2:18" x14ac:dyDescent="0.2">
      <c r="B141" s="77">
        <v>25</v>
      </c>
      <c r="C141" s="74">
        <v>2.27</v>
      </c>
      <c r="D141" s="74" t="s">
        <v>26</v>
      </c>
      <c r="E141" s="74">
        <f t="shared" si="64"/>
        <v>2.2729999999999997</v>
      </c>
      <c r="F141" s="77">
        <f t="shared" si="65"/>
        <v>5</v>
      </c>
      <c r="G141" s="74">
        <f t="shared" si="66"/>
        <v>11.364999999999998</v>
      </c>
      <c r="H141" s="47"/>
      <c r="I141" s="71">
        <f>I140+2.5</f>
        <v>15.949</v>
      </c>
      <c r="J141" s="72">
        <f>J140</f>
        <v>-1.5</v>
      </c>
      <c r="K141" s="74">
        <f t="shared" si="68"/>
        <v>-1.5</v>
      </c>
      <c r="L141" s="77">
        <f t="shared" si="69"/>
        <v>2.5</v>
      </c>
      <c r="M141" s="74">
        <f t="shared" si="67"/>
        <v>-3.75</v>
      </c>
      <c r="N141" s="46"/>
      <c r="O141" s="19"/>
      <c r="P141" s="19"/>
      <c r="Q141" s="18"/>
      <c r="R141" s="17"/>
    </row>
    <row r="142" spans="2:18" ht="15" x14ac:dyDescent="0.2">
      <c r="B142" s="76"/>
      <c r="C142" s="52"/>
      <c r="D142" s="52"/>
      <c r="E142" s="76"/>
      <c r="F142" s="77"/>
      <c r="G142" s="74"/>
      <c r="H142" s="148" t="s">
        <v>10</v>
      </c>
      <c r="I142" s="148"/>
      <c r="J142" s="74" t="e">
        <f>#REF!</f>
        <v>#REF!</v>
      </c>
      <c r="K142" s="74" t="s">
        <v>11</v>
      </c>
      <c r="L142" s="77" t="e">
        <f>#REF!</f>
        <v>#REF!</v>
      </c>
      <c r="M142" s="74" t="e">
        <f>J142-L142</f>
        <v>#REF!</v>
      </c>
      <c r="N142" s="46"/>
      <c r="O142" s="11"/>
      <c r="P142" s="11"/>
    </row>
    <row r="143" spans="2:18" ht="15" x14ac:dyDescent="0.2">
      <c r="B143" s="47" t="s">
        <v>7</v>
      </c>
      <c r="C143" s="47"/>
      <c r="D143" s="136">
        <v>0.94199999999999995</v>
      </c>
      <c r="E143" s="136"/>
      <c r="J143" s="76"/>
      <c r="K143" s="76"/>
      <c r="L143" s="76"/>
      <c r="M143" s="76"/>
      <c r="N143" s="50"/>
      <c r="O143" s="11"/>
      <c r="P143" s="11"/>
    </row>
    <row r="144" spans="2:18" x14ac:dyDescent="0.2">
      <c r="B144" s="137"/>
      <c r="C144" s="137"/>
      <c r="D144" s="137"/>
      <c r="E144" s="137"/>
      <c r="F144" s="137"/>
      <c r="G144" s="137"/>
      <c r="I144" s="137"/>
      <c r="J144" s="137"/>
      <c r="K144" s="137"/>
      <c r="L144" s="137"/>
      <c r="M144" s="137"/>
      <c r="N144" s="39"/>
      <c r="O144" s="12"/>
      <c r="P144" s="16"/>
    </row>
    <row r="145" spans="2:18" x14ac:dyDescent="0.2">
      <c r="B145" s="77">
        <v>0</v>
      </c>
      <c r="C145" s="74">
        <v>1.0960000000000001</v>
      </c>
      <c r="D145" s="74" t="s">
        <v>29</v>
      </c>
      <c r="E145" s="77"/>
      <c r="F145" s="77"/>
      <c r="G145" s="77"/>
      <c r="H145" s="77"/>
      <c r="I145" s="41"/>
      <c r="J145" s="42"/>
      <c r="K145" s="74"/>
      <c r="L145" s="77"/>
      <c r="M145" s="74"/>
      <c r="N145" s="43"/>
      <c r="O145" s="16"/>
      <c r="P145" s="16"/>
      <c r="R145" s="17"/>
    </row>
    <row r="146" spans="2:18" x14ac:dyDescent="0.2">
      <c r="B146" s="77">
        <v>5</v>
      </c>
      <c r="C146" s="74">
        <v>1.089</v>
      </c>
      <c r="D146" s="74"/>
      <c r="E146" s="74">
        <f>(C145+C146)/2</f>
        <v>1.0925</v>
      </c>
      <c r="F146" s="77">
        <f>B146-B145</f>
        <v>5</v>
      </c>
      <c r="G146" s="74">
        <f>E146*F146</f>
        <v>5.4625000000000004</v>
      </c>
      <c r="H146" s="77"/>
      <c r="I146" s="77"/>
      <c r="J146" s="77"/>
      <c r="K146" s="74"/>
      <c r="L146" s="77"/>
      <c r="M146" s="74"/>
      <c r="N146" s="43"/>
      <c r="O146" s="16"/>
      <c r="P146" s="16"/>
      <c r="Q146" s="18"/>
      <c r="R146" s="17"/>
    </row>
    <row r="147" spans="2:18" x14ac:dyDescent="0.2">
      <c r="B147" s="77">
        <v>10</v>
      </c>
      <c r="C147" s="74">
        <v>1.075</v>
      </c>
      <c r="D147" s="74" t="s">
        <v>18</v>
      </c>
      <c r="E147" s="74">
        <f t="shared" ref="E147:E157" si="70">(C146+C147)/2</f>
        <v>1.0819999999999999</v>
      </c>
      <c r="F147" s="77">
        <f t="shared" ref="F147:F157" si="71">B147-B146</f>
        <v>5</v>
      </c>
      <c r="G147" s="74">
        <f t="shared" ref="G147:G157" si="72">E147*F147</f>
        <v>5.4099999999999993</v>
      </c>
      <c r="H147" s="77"/>
      <c r="I147" s="77"/>
      <c r="J147" s="77"/>
      <c r="K147" s="74"/>
      <c r="L147" s="77"/>
      <c r="M147" s="74"/>
      <c r="N147" s="43"/>
      <c r="O147" s="16"/>
      <c r="P147" s="16"/>
      <c r="Q147" s="18"/>
      <c r="R147" s="17"/>
    </row>
    <row r="148" spans="2:18" x14ac:dyDescent="0.2">
      <c r="B148" s="77">
        <v>11</v>
      </c>
      <c r="C148" s="74">
        <v>0.39500000000000002</v>
      </c>
      <c r="D148" s="74"/>
      <c r="E148" s="74">
        <f t="shared" si="70"/>
        <v>0.73499999999999999</v>
      </c>
      <c r="F148" s="77">
        <f t="shared" si="71"/>
        <v>1</v>
      </c>
      <c r="G148" s="74">
        <f t="shared" si="72"/>
        <v>0.73499999999999999</v>
      </c>
      <c r="H148" s="77"/>
      <c r="I148" s="77"/>
      <c r="J148" s="77"/>
      <c r="K148" s="74"/>
      <c r="L148" s="77"/>
      <c r="M148" s="74"/>
      <c r="N148" s="43"/>
      <c r="O148" s="16"/>
      <c r="P148" s="16"/>
      <c r="Q148" s="18"/>
      <c r="R148" s="17"/>
    </row>
    <row r="149" spans="2:18" x14ac:dyDescent="0.2">
      <c r="B149" s="77">
        <v>13</v>
      </c>
      <c r="C149" s="74">
        <v>0</v>
      </c>
      <c r="D149" s="74"/>
      <c r="E149" s="74">
        <f t="shared" si="70"/>
        <v>0.19750000000000001</v>
      </c>
      <c r="F149" s="77">
        <f t="shared" si="71"/>
        <v>2</v>
      </c>
      <c r="G149" s="74">
        <f t="shared" si="72"/>
        <v>0.39500000000000002</v>
      </c>
      <c r="H149" s="77"/>
      <c r="I149" s="77"/>
      <c r="J149" s="77"/>
      <c r="K149" s="74"/>
      <c r="L149" s="77"/>
      <c r="M149" s="74"/>
      <c r="N149" s="43"/>
      <c r="O149" s="16"/>
      <c r="P149" s="16"/>
      <c r="Q149" s="18"/>
      <c r="R149" s="17"/>
    </row>
    <row r="150" spans="2:18" x14ac:dyDescent="0.2">
      <c r="B150" s="77">
        <v>15</v>
      </c>
      <c r="C150" s="74">
        <v>-2.1999999999999999E-2</v>
      </c>
      <c r="D150" s="74"/>
      <c r="E150" s="74">
        <f t="shared" si="70"/>
        <v>-1.0999999999999999E-2</v>
      </c>
      <c r="F150" s="77">
        <f t="shared" si="71"/>
        <v>2</v>
      </c>
      <c r="G150" s="74">
        <f t="shared" si="72"/>
        <v>-2.1999999999999999E-2</v>
      </c>
      <c r="H150" s="77"/>
      <c r="I150" s="77"/>
      <c r="J150" s="77"/>
      <c r="K150" s="74"/>
      <c r="L150" s="77"/>
      <c r="M150" s="74"/>
      <c r="N150" s="43"/>
      <c r="O150" s="16"/>
      <c r="P150" s="16"/>
      <c r="Q150" s="18"/>
      <c r="R150" s="17"/>
    </row>
    <row r="151" spans="2:18" x14ac:dyDescent="0.2">
      <c r="B151" s="77">
        <v>17</v>
      </c>
      <c r="C151" s="74">
        <v>-0.125</v>
      </c>
      <c r="D151" s="74"/>
      <c r="E151" s="74">
        <f t="shared" si="70"/>
        <v>-7.3499999999999996E-2</v>
      </c>
      <c r="F151" s="77">
        <f t="shared" si="71"/>
        <v>2</v>
      </c>
      <c r="G151" s="74">
        <f t="shared" si="72"/>
        <v>-0.14699999999999999</v>
      </c>
      <c r="H151" s="77"/>
      <c r="I151" s="77">
        <v>0</v>
      </c>
      <c r="J151" s="74">
        <v>1.0960000000000001</v>
      </c>
      <c r="K151" s="74"/>
      <c r="L151" s="77"/>
      <c r="M151" s="74"/>
      <c r="N151" s="43"/>
      <c r="O151" s="16"/>
      <c r="P151" s="16"/>
      <c r="Q151" s="18"/>
      <c r="R151" s="17"/>
    </row>
    <row r="152" spans="2:18" x14ac:dyDescent="0.2">
      <c r="B152" s="77">
        <v>19</v>
      </c>
      <c r="C152" s="74">
        <v>-0.02</v>
      </c>
      <c r="D152" s="74"/>
      <c r="E152" s="74">
        <f t="shared" si="70"/>
        <v>-7.2499999999999995E-2</v>
      </c>
      <c r="F152" s="77">
        <f t="shared" si="71"/>
        <v>2</v>
      </c>
      <c r="G152" s="74">
        <f t="shared" si="72"/>
        <v>-0.14499999999999999</v>
      </c>
      <c r="H152" s="77"/>
      <c r="I152" s="77">
        <v>5</v>
      </c>
      <c r="J152" s="74">
        <v>1.089</v>
      </c>
      <c r="K152" s="74">
        <f t="shared" ref="K152:K161" si="73">AVERAGE(J151,J152)</f>
        <v>1.0925</v>
      </c>
      <c r="L152" s="77">
        <f t="shared" ref="L152:L161" si="74">I152-I151</f>
        <v>5</v>
      </c>
      <c r="M152" s="74">
        <f t="shared" ref="M152:M161" si="75">L152*K152</f>
        <v>5.4625000000000004</v>
      </c>
      <c r="N152" s="43"/>
      <c r="O152" s="16"/>
      <c r="P152" s="16"/>
      <c r="Q152" s="18"/>
      <c r="R152" s="17"/>
    </row>
    <row r="153" spans="2:18" x14ac:dyDescent="0.2">
      <c r="B153" s="77">
        <v>21</v>
      </c>
      <c r="C153" s="74">
        <v>0.49</v>
      </c>
      <c r="D153" s="74"/>
      <c r="E153" s="74">
        <f t="shared" si="70"/>
        <v>0.23499999999999999</v>
      </c>
      <c r="F153" s="77">
        <f t="shared" si="71"/>
        <v>2</v>
      </c>
      <c r="G153" s="74">
        <f t="shared" si="72"/>
        <v>0.47</v>
      </c>
      <c r="H153" s="77"/>
      <c r="I153" s="77">
        <v>10</v>
      </c>
      <c r="J153" s="74">
        <v>1.075</v>
      </c>
      <c r="K153" s="74">
        <f t="shared" si="73"/>
        <v>1.0819999999999999</v>
      </c>
      <c r="L153" s="77">
        <f t="shared" si="74"/>
        <v>5</v>
      </c>
      <c r="M153" s="74">
        <f t="shared" si="75"/>
        <v>5.4099999999999993</v>
      </c>
      <c r="N153" s="46"/>
      <c r="O153" s="19"/>
      <c r="P153" s="19"/>
      <c r="Q153" s="18"/>
      <c r="R153" s="17"/>
    </row>
    <row r="154" spans="2:18" x14ac:dyDescent="0.2">
      <c r="B154" s="77">
        <v>23</v>
      </c>
      <c r="C154" s="74">
        <v>0.99099999999999999</v>
      </c>
      <c r="D154" s="74"/>
      <c r="E154" s="74">
        <f t="shared" si="70"/>
        <v>0.74049999999999994</v>
      </c>
      <c r="F154" s="77">
        <f t="shared" si="71"/>
        <v>2</v>
      </c>
      <c r="G154" s="74">
        <f t="shared" si="72"/>
        <v>1.4809999999999999</v>
      </c>
      <c r="H154" s="77"/>
      <c r="I154" s="69">
        <f>I153+(J153-J154)*1.5</f>
        <v>13.862500000000001</v>
      </c>
      <c r="J154" s="70">
        <v>-1.5</v>
      </c>
      <c r="K154" s="74">
        <f t="shared" si="73"/>
        <v>-0.21250000000000002</v>
      </c>
      <c r="L154" s="77">
        <f t="shared" si="74"/>
        <v>3.8625000000000007</v>
      </c>
      <c r="M154" s="74">
        <f t="shared" si="75"/>
        <v>-0.82078125000000024</v>
      </c>
      <c r="N154" s="43"/>
      <c r="O154" s="16"/>
      <c r="P154" s="16"/>
      <c r="Q154" s="18"/>
      <c r="R154" s="17"/>
    </row>
    <row r="155" spans="2:18" x14ac:dyDescent="0.2">
      <c r="B155" s="77">
        <v>24</v>
      </c>
      <c r="C155" s="74">
        <v>2.19</v>
      </c>
      <c r="D155" s="74" t="s">
        <v>19</v>
      </c>
      <c r="E155" s="74">
        <f t="shared" si="70"/>
        <v>1.5905</v>
      </c>
      <c r="F155" s="77">
        <f t="shared" si="71"/>
        <v>1</v>
      </c>
      <c r="G155" s="74">
        <f t="shared" si="72"/>
        <v>1.5905</v>
      </c>
      <c r="H155" s="47"/>
      <c r="I155" s="71">
        <f>I154+2.5</f>
        <v>16.362500000000001</v>
      </c>
      <c r="J155" s="72">
        <f>J154</f>
        <v>-1.5</v>
      </c>
      <c r="K155" s="74">
        <f t="shared" si="73"/>
        <v>-1.5</v>
      </c>
      <c r="L155" s="77">
        <f t="shared" si="74"/>
        <v>2.5</v>
      </c>
      <c r="M155" s="74">
        <f t="shared" si="75"/>
        <v>-3.75</v>
      </c>
      <c r="N155" s="46"/>
      <c r="O155" s="19"/>
      <c r="P155" s="19"/>
      <c r="Q155" s="18"/>
      <c r="R155" s="17"/>
    </row>
    <row r="156" spans="2:18" x14ac:dyDescent="0.2">
      <c r="B156" s="77">
        <v>30</v>
      </c>
      <c r="C156" s="74">
        <v>2.1760000000000002</v>
      </c>
      <c r="D156" s="74"/>
      <c r="E156" s="74">
        <f t="shared" si="70"/>
        <v>2.1829999999999998</v>
      </c>
      <c r="F156" s="77">
        <f t="shared" si="71"/>
        <v>6</v>
      </c>
      <c r="G156" s="74">
        <f t="shared" si="72"/>
        <v>13.097999999999999</v>
      </c>
      <c r="H156" s="47"/>
      <c r="I156" s="69">
        <f>I155+2.5</f>
        <v>18.862500000000001</v>
      </c>
      <c r="J156" s="70">
        <f>J154</f>
        <v>-1.5</v>
      </c>
      <c r="K156" s="74">
        <f t="shared" si="73"/>
        <v>-1.5</v>
      </c>
      <c r="L156" s="77">
        <f t="shared" si="74"/>
        <v>2.5</v>
      </c>
      <c r="M156" s="74">
        <f t="shared" si="75"/>
        <v>-3.75</v>
      </c>
      <c r="N156" s="46"/>
      <c r="O156" s="19"/>
      <c r="P156" s="19"/>
      <c r="Q156" s="18"/>
      <c r="R156" s="17"/>
    </row>
    <row r="157" spans="2:18" x14ac:dyDescent="0.2">
      <c r="B157" s="77">
        <v>35</v>
      </c>
      <c r="C157" s="74">
        <v>2.1669999999999998</v>
      </c>
      <c r="D157" s="74" t="s">
        <v>20</v>
      </c>
      <c r="E157" s="74">
        <f t="shared" si="70"/>
        <v>2.1715</v>
      </c>
      <c r="F157" s="77">
        <f t="shared" si="71"/>
        <v>5</v>
      </c>
      <c r="G157" s="74">
        <f t="shared" si="72"/>
        <v>10.8575</v>
      </c>
      <c r="H157" s="47"/>
      <c r="I157" s="69">
        <f>I156+(J157-J156)*1.5</f>
        <v>22.3125</v>
      </c>
      <c r="J157" s="73">
        <v>0.8</v>
      </c>
      <c r="K157" s="74">
        <f t="shared" si="73"/>
        <v>-0.35</v>
      </c>
      <c r="L157" s="77">
        <f t="shared" si="74"/>
        <v>3.4499999999999993</v>
      </c>
      <c r="M157" s="74">
        <f t="shared" si="75"/>
        <v>-1.2074999999999996</v>
      </c>
      <c r="N157" s="43"/>
      <c r="O157" s="16"/>
      <c r="P157" s="16"/>
      <c r="R157" s="17"/>
    </row>
    <row r="158" spans="2:18" x14ac:dyDescent="0.2">
      <c r="B158" s="77"/>
      <c r="C158" s="74"/>
      <c r="E158" s="74"/>
      <c r="F158" s="77"/>
      <c r="G158" s="74"/>
      <c r="H158" s="47"/>
      <c r="I158" s="77">
        <v>23</v>
      </c>
      <c r="J158" s="74">
        <v>0.99099999999999999</v>
      </c>
      <c r="K158" s="74">
        <f t="shared" si="73"/>
        <v>0.89549999999999996</v>
      </c>
      <c r="L158" s="77">
        <f t="shared" si="74"/>
        <v>0.6875</v>
      </c>
      <c r="M158" s="74">
        <f t="shared" si="75"/>
        <v>0.61565625000000002</v>
      </c>
      <c r="N158" s="43"/>
      <c r="O158" s="16"/>
      <c r="P158" s="16"/>
      <c r="R158" s="17"/>
    </row>
    <row r="159" spans="2:18" x14ac:dyDescent="0.2">
      <c r="B159" s="77"/>
      <c r="C159" s="74"/>
      <c r="D159" s="74"/>
      <c r="E159" s="74"/>
      <c r="F159" s="77"/>
      <c r="G159" s="74"/>
      <c r="H159" s="47"/>
      <c r="I159" s="77">
        <v>24</v>
      </c>
      <c r="J159" s="74">
        <v>2.19</v>
      </c>
      <c r="K159" s="74">
        <f t="shared" si="73"/>
        <v>1.5905</v>
      </c>
      <c r="L159" s="77">
        <f t="shared" si="74"/>
        <v>1</v>
      </c>
      <c r="M159" s="74">
        <f t="shared" si="75"/>
        <v>1.5905</v>
      </c>
      <c r="N159" s="43"/>
      <c r="O159" s="16"/>
      <c r="P159" s="16"/>
      <c r="R159" s="17"/>
    </row>
    <row r="160" spans="2:18" x14ac:dyDescent="0.2">
      <c r="B160" s="41"/>
      <c r="C160" s="49"/>
      <c r="D160" s="49"/>
      <c r="E160" s="74"/>
      <c r="F160" s="77"/>
      <c r="G160" s="74"/>
      <c r="I160" s="77">
        <v>30</v>
      </c>
      <c r="J160" s="74">
        <v>2.1760000000000002</v>
      </c>
      <c r="K160" s="74">
        <f t="shared" si="73"/>
        <v>2.1829999999999998</v>
      </c>
      <c r="L160" s="77">
        <f t="shared" si="74"/>
        <v>6</v>
      </c>
      <c r="M160" s="74">
        <f t="shared" si="75"/>
        <v>13.097999999999999</v>
      </c>
      <c r="N160" s="43"/>
      <c r="O160" s="16"/>
      <c r="P160" s="16"/>
      <c r="R160" s="17"/>
    </row>
    <row r="161" spans="2:16" x14ac:dyDescent="0.2">
      <c r="B161" s="41"/>
      <c r="C161" s="49"/>
      <c r="D161" s="49"/>
      <c r="E161" s="74"/>
      <c r="F161" s="77"/>
      <c r="G161" s="74"/>
      <c r="I161" s="77">
        <v>35</v>
      </c>
      <c r="J161" s="74">
        <v>2.1669999999999998</v>
      </c>
      <c r="K161" s="74">
        <f t="shared" si="73"/>
        <v>2.1715</v>
      </c>
      <c r="L161" s="77">
        <f t="shared" si="74"/>
        <v>5</v>
      </c>
      <c r="M161" s="74">
        <f t="shared" si="75"/>
        <v>10.8575</v>
      </c>
      <c r="O161" s="19"/>
      <c r="P161" s="19"/>
    </row>
    <row r="162" spans="2:16" x14ac:dyDescent="0.2">
      <c r="B162" s="41"/>
      <c r="C162" s="49"/>
      <c r="D162" s="49"/>
      <c r="E162" s="74"/>
      <c r="F162" s="77"/>
      <c r="G162" s="74"/>
      <c r="I162" s="41"/>
      <c r="J162" s="41"/>
      <c r="K162" s="74"/>
      <c r="L162" s="77"/>
      <c r="M162" s="74"/>
      <c r="O162" s="11"/>
      <c r="P162" s="11"/>
    </row>
    <row r="163" spans="2:16" x14ac:dyDescent="0.2">
      <c r="B163" s="41"/>
      <c r="C163" s="49"/>
      <c r="D163" s="49"/>
      <c r="E163" s="74"/>
      <c r="F163" s="77"/>
      <c r="G163" s="74"/>
      <c r="I163" s="41"/>
      <c r="J163" s="41"/>
      <c r="K163" s="74"/>
      <c r="L163" s="77"/>
      <c r="M163" s="74"/>
      <c r="O163" s="11"/>
      <c r="P163" s="11"/>
    </row>
    <row r="164" spans="2:16" x14ac:dyDescent="0.2">
      <c r="B164" s="41"/>
      <c r="C164" s="49"/>
      <c r="D164" s="49"/>
      <c r="E164" s="74"/>
      <c r="F164" s="77"/>
      <c r="G164" s="74"/>
      <c r="H164" s="74"/>
      <c r="I164" s="41"/>
      <c r="J164" s="41"/>
      <c r="K164" s="74"/>
      <c r="L164" s="77"/>
      <c r="M164" s="74"/>
      <c r="N164" s="50"/>
      <c r="O164" s="11"/>
      <c r="P164" s="11"/>
    </row>
    <row r="165" spans="2:16" x14ac:dyDescent="0.2">
      <c r="B165" s="41"/>
      <c r="C165" s="49"/>
      <c r="D165" s="49"/>
      <c r="E165" s="74"/>
      <c r="F165" s="77"/>
      <c r="G165" s="74"/>
      <c r="H165" s="74"/>
      <c r="I165" s="41"/>
      <c r="J165" s="41"/>
      <c r="K165" s="74"/>
      <c r="L165" s="77">
        <f>SUM(L146:L164)</f>
        <v>35</v>
      </c>
      <c r="M165" s="74">
        <f>SUM(M147:M164)</f>
        <v>27.505874999999996</v>
      </c>
      <c r="N165" s="50"/>
      <c r="O165" s="11"/>
      <c r="P165" s="11"/>
    </row>
    <row r="166" spans="2:16" x14ac:dyDescent="0.2">
      <c r="B166" s="41"/>
      <c r="C166" s="49"/>
      <c r="D166" s="49"/>
      <c r="E166" s="74"/>
      <c r="F166" s="77"/>
      <c r="G166" s="74"/>
      <c r="H166" s="74"/>
      <c r="I166" s="41"/>
      <c r="J166" s="41"/>
      <c r="K166" s="74"/>
      <c r="L166" s="77"/>
      <c r="M166" s="74"/>
      <c r="N166" s="50"/>
      <c r="O166" s="11"/>
      <c r="P166" s="11"/>
    </row>
    <row r="167" spans="2:16" ht="15" x14ac:dyDescent="0.2">
      <c r="B167" s="76"/>
      <c r="C167" s="52"/>
      <c r="D167" s="52"/>
      <c r="E167" s="76"/>
      <c r="F167" s="55">
        <f>SUM(F146:F166)</f>
        <v>35</v>
      </c>
      <c r="G167" s="56">
        <f>SUM(G146:G166)</f>
        <v>39.185499999999998</v>
      </c>
      <c r="H167" s="74"/>
      <c r="I167" s="74"/>
      <c r="J167" s="76"/>
      <c r="K167" s="76"/>
      <c r="L167" s="57"/>
      <c r="M167" s="52"/>
      <c r="N167" s="50"/>
      <c r="O167" s="11"/>
      <c r="P167" s="11"/>
    </row>
    <row r="169" spans="2:16" x14ac:dyDescent="0.2">
      <c r="G169" s="148" t="s">
        <v>10</v>
      </c>
      <c r="H169" s="148"/>
      <c r="I169" s="74">
        <f>G167</f>
        <v>39.185499999999998</v>
      </c>
      <c r="J169" s="74" t="s">
        <v>11</v>
      </c>
      <c r="K169" s="77">
        <f>M165</f>
        <v>27.505874999999996</v>
      </c>
      <c r="L169" s="74">
        <f>I169-K169</f>
        <v>11.679625000000001</v>
      </c>
    </row>
  </sheetData>
  <mergeCells count="21">
    <mergeCell ref="D78:E78"/>
    <mergeCell ref="D45:E45"/>
    <mergeCell ref="D16:E16"/>
    <mergeCell ref="D32:E32"/>
    <mergeCell ref="D2:E2"/>
    <mergeCell ref="G169:H169"/>
    <mergeCell ref="A1:T1"/>
    <mergeCell ref="D128:E128"/>
    <mergeCell ref="B129:G129"/>
    <mergeCell ref="I129:M129"/>
    <mergeCell ref="H142:I142"/>
    <mergeCell ref="D143:E143"/>
    <mergeCell ref="B144:G144"/>
    <mergeCell ref="I144:M144"/>
    <mergeCell ref="H109:I109"/>
    <mergeCell ref="D110:E110"/>
    <mergeCell ref="B111:G111"/>
    <mergeCell ref="I111:M111"/>
    <mergeCell ref="D93:E93"/>
    <mergeCell ref="D63:E63"/>
    <mergeCell ref="H77:I77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Long section Guadana khal</vt:lpstr>
      <vt:lpstr>Outfall khal-1</vt:lpstr>
      <vt:lpstr>Guadana west para khal</vt:lpstr>
      <vt:lpstr>Abstract of earth</vt:lpstr>
      <vt:lpstr>Guadana west para khal (Data)</vt:lpstr>
      <vt:lpstr>'Long section Guadana khal'!Print_Area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2024-10-16T10:29:16Z</dcterms:modified>
</cp:coreProperties>
</file>