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 tabRatio="845" activeTab="3"/>
  </bookViews>
  <sheets>
    <sheet name="Long section Gabir Beel khal" sheetId="17" r:id="rId1"/>
    <sheet name="Offtake khal" sheetId="16" r:id="rId2"/>
    <sheet name="Outfall khal" sheetId="15" r:id="rId3"/>
    <sheet name="Gabir Beel khal" sheetId="14" r:id="rId4"/>
    <sheet name="Abstract of earth" sheetId="13" r:id="rId5"/>
  </sheets>
  <definedNames>
    <definedName name="_xlnm.Print_Area" localSheetId="3">'Gabir Beel khal'!$A$1:$T$386</definedName>
    <definedName name="_xlnm.Print_Area" localSheetId="0">'Long section Gabir Beel khal'!$A$1:$AB$47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2" i="14" l="1"/>
  <c r="I380" i="14"/>
  <c r="I365" i="14"/>
  <c r="I363" i="14"/>
  <c r="I351" i="14"/>
  <c r="I319" i="14"/>
  <c r="I303" i="14"/>
  <c r="I301" i="14"/>
  <c r="I286" i="14"/>
  <c r="I270" i="14"/>
  <c r="I254" i="14"/>
  <c r="I252" i="14"/>
  <c r="I238" i="14"/>
  <c r="I236" i="14"/>
  <c r="I221" i="14"/>
  <c r="I219" i="14"/>
  <c r="I205" i="14"/>
  <c r="I203" i="14"/>
  <c r="I187" i="14"/>
  <c r="I185" i="14"/>
  <c r="I171" i="14"/>
  <c r="I169" i="14"/>
  <c r="I153" i="14"/>
  <c r="I151" i="14"/>
  <c r="I138" i="14"/>
  <c r="I136" i="14"/>
  <c r="I123" i="14"/>
  <c r="I121" i="14"/>
  <c r="I105" i="14"/>
  <c r="I103" i="14"/>
  <c r="I90" i="14"/>
  <c r="I88" i="14"/>
  <c r="I74" i="14"/>
  <c r="I72" i="14"/>
  <c r="I55" i="14"/>
  <c r="I53" i="14"/>
  <c r="I35" i="14"/>
  <c r="I33" i="14"/>
  <c r="I16" i="14"/>
  <c r="I14" i="14"/>
  <c r="E19" i="14"/>
  <c r="F19" i="14"/>
  <c r="K375" i="14"/>
  <c r="L375" i="14"/>
  <c r="K376" i="14"/>
  <c r="L376" i="14"/>
  <c r="K377" i="14"/>
  <c r="L377" i="14"/>
  <c r="J382" i="14"/>
  <c r="J380" i="14"/>
  <c r="J365" i="14"/>
  <c r="J363" i="14"/>
  <c r="J351" i="14"/>
  <c r="J319" i="14"/>
  <c r="J303" i="14"/>
  <c r="J301" i="14"/>
  <c r="J286" i="14"/>
  <c r="J270" i="14"/>
  <c r="K250" i="14"/>
  <c r="L250" i="14"/>
  <c r="J254" i="14"/>
  <c r="J252" i="14"/>
  <c r="K232" i="14"/>
  <c r="L232" i="14"/>
  <c r="K233" i="14"/>
  <c r="L233" i="14"/>
  <c r="K234" i="14"/>
  <c r="L234" i="14"/>
  <c r="J238" i="14"/>
  <c r="J236" i="14"/>
  <c r="K212" i="14"/>
  <c r="L212" i="14"/>
  <c r="K213" i="14"/>
  <c r="L213" i="14"/>
  <c r="K214" i="14"/>
  <c r="L214" i="14"/>
  <c r="K215" i="14"/>
  <c r="L215" i="14"/>
  <c r="K216" i="14"/>
  <c r="L216" i="14"/>
  <c r="K217" i="14"/>
  <c r="L217" i="14"/>
  <c r="J221" i="14"/>
  <c r="J219" i="14"/>
  <c r="J205" i="14"/>
  <c r="J203" i="14"/>
  <c r="K182" i="14"/>
  <c r="L182" i="14"/>
  <c r="J187" i="14"/>
  <c r="J185" i="14"/>
  <c r="K166" i="14"/>
  <c r="L166" i="14"/>
  <c r="J171" i="14"/>
  <c r="J169" i="14"/>
  <c r="K148" i="14"/>
  <c r="L148" i="14"/>
  <c r="K149" i="14"/>
  <c r="L149" i="14"/>
  <c r="K150" i="14"/>
  <c r="K157" i="14"/>
  <c r="L157" i="14"/>
  <c r="J153" i="14"/>
  <c r="J151" i="14"/>
  <c r="K133" i="14"/>
  <c r="L133" i="14"/>
  <c r="J138" i="14"/>
  <c r="J136" i="14"/>
  <c r="J123" i="14"/>
  <c r="J121" i="14"/>
  <c r="J105" i="14"/>
  <c r="J103" i="14"/>
  <c r="J90" i="14"/>
  <c r="J88" i="14"/>
  <c r="J74" i="14"/>
  <c r="J72" i="14"/>
  <c r="E57" i="14"/>
  <c r="F57" i="14"/>
  <c r="E58" i="14"/>
  <c r="F58" i="14"/>
  <c r="K50" i="14"/>
  <c r="L50" i="14"/>
  <c r="J55" i="14"/>
  <c r="J53" i="14"/>
  <c r="J35" i="14"/>
  <c r="J33" i="14"/>
  <c r="D24" i="16"/>
  <c r="F24" i="16" s="1"/>
  <c r="E24" i="16"/>
  <c r="D25" i="16"/>
  <c r="E25" i="16"/>
  <c r="J25" i="16"/>
  <c r="K25" i="16"/>
  <c r="L25" i="16" s="1"/>
  <c r="D26" i="16"/>
  <c r="E26" i="16"/>
  <c r="J26" i="16"/>
  <c r="L26" i="16" s="1"/>
  <c r="K26" i="16"/>
  <c r="D27" i="16"/>
  <c r="E27" i="16"/>
  <c r="J27" i="16"/>
  <c r="K27" i="16"/>
  <c r="D28" i="16"/>
  <c r="E28" i="16"/>
  <c r="J28" i="16"/>
  <c r="L28" i="16" s="1"/>
  <c r="K28" i="16"/>
  <c r="D29" i="16"/>
  <c r="E29" i="16"/>
  <c r="J29" i="16"/>
  <c r="K29" i="16"/>
  <c r="L29" i="16" s="1"/>
  <c r="D30" i="16"/>
  <c r="E30" i="16"/>
  <c r="J30" i="16"/>
  <c r="K30" i="16"/>
  <c r="D31" i="16"/>
  <c r="E31" i="16"/>
  <c r="J31" i="16"/>
  <c r="D32" i="16"/>
  <c r="E32" i="16"/>
  <c r="F32" i="16"/>
  <c r="H32" i="16"/>
  <c r="K33" i="16" s="1"/>
  <c r="I32" i="16"/>
  <c r="J33" i="16" s="1"/>
  <c r="D33" i="16"/>
  <c r="E33" i="16"/>
  <c r="D34" i="16"/>
  <c r="E34" i="16"/>
  <c r="H34" i="16"/>
  <c r="I34" i="16"/>
  <c r="J34" i="16" s="1"/>
  <c r="K34" i="16"/>
  <c r="D35" i="16"/>
  <c r="E35" i="16"/>
  <c r="D36" i="16"/>
  <c r="E36" i="16"/>
  <c r="J36" i="16"/>
  <c r="D37" i="16"/>
  <c r="E37" i="16"/>
  <c r="J37" i="16"/>
  <c r="K37" i="16"/>
  <c r="D38" i="16"/>
  <c r="E38" i="16"/>
  <c r="J38" i="16"/>
  <c r="K38" i="16"/>
  <c r="L38" i="16" s="1"/>
  <c r="D39" i="16"/>
  <c r="E39" i="16"/>
  <c r="J39" i="16"/>
  <c r="K39" i="16"/>
  <c r="G19" i="14" l="1"/>
  <c r="M182" i="14"/>
  <c r="M214" i="14"/>
  <c r="M212" i="14"/>
  <c r="M376" i="14"/>
  <c r="I383" i="14"/>
  <c r="I172" i="14"/>
  <c r="M377" i="14"/>
  <c r="M375" i="14"/>
  <c r="I206" i="14"/>
  <c r="I239" i="14"/>
  <c r="I304" i="14"/>
  <c r="I379" i="14"/>
  <c r="I366" i="14"/>
  <c r="I218" i="14"/>
  <c r="M215" i="14"/>
  <c r="I235" i="14"/>
  <c r="M234" i="14"/>
  <c r="I255" i="14"/>
  <c r="I285" i="14"/>
  <c r="I318" i="14"/>
  <c r="I335" i="14"/>
  <c r="I350" i="14"/>
  <c r="I362" i="14"/>
  <c r="M233" i="14"/>
  <c r="M217" i="14"/>
  <c r="I300" i="14"/>
  <c r="I269" i="14"/>
  <c r="I184" i="14"/>
  <c r="I202" i="14"/>
  <c r="M232" i="14"/>
  <c r="I222" i="14"/>
  <c r="M213" i="14"/>
  <c r="M250" i="14"/>
  <c r="I188" i="14"/>
  <c r="M216" i="14"/>
  <c r="I251" i="14"/>
  <c r="I168" i="14"/>
  <c r="M166" i="14"/>
  <c r="M148" i="14"/>
  <c r="I120" i="14"/>
  <c r="I154" i="14"/>
  <c r="I139" i="14"/>
  <c r="M157" i="14"/>
  <c r="M149" i="14"/>
  <c r="I150" i="14"/>
  <c r="L150" i="14" s="1"/>
  <c r="M150" i="14" s="1"/>
  <c r="I135" i="14"/>
  <c r="I91" i="14"/>
  <c r="I106" i="14"/>
  <c r="M133" i="14"/>
  <c r="I124" i="14"/>
  <c r="I36" i="14"/>
  <c r="I56" i="14"/>
  <c r="I71" i="14"/>
  <c r="I102" i="14"/>
  <c r="I87" i="14"/>
  <c r="I75" i="14"/>
  <c r="G57" i="14"/>
  <c r="G58" i="14"/>
  <c r="I32" i="14"/>
  <c r="M50" i="14"/>
  <c r="I52" i="14"/>
  <c r="F26" i="16"/>
  <c r="L27" i="16"/>
  <c r="F33" i="16"/>
  <c r="F31" i="16"/>
  <c r="F29" i="16"/>
  <c r="F25" i="16"/>
  <c r="L34" i="16"/>
  <c r="L33" i="16"/>
  <c r="F37" i="16"/>
  <c r="F27" i="16"/>
  <c r="J35" i="16"/>
  <c r="L39" i="16"/>
  <c r="F39" i="16"/>
  <c r="L37" i="16"/>
  <c r="F35" i="16"/>
  <c r="L30" i="16"/>
  <c r="F36" i="16"/>
  <c r="F34" i="16"/>
  <c r="F30" i="16"/>
  <c r="F38" i="16"/>
  <c r="F28" i="16"/>
  <c r="H35" i="16"/>
  <c r="J32" i="16"/>
  <c r="H31" i="16"/>
  <c r="K58" i="16"/>
  <c r="J58" i="16"/>
  <c r="J57" i="16"/>
  <c r="E56" i="16"/>
  <c r="D56" i="16"/>
  <c r="I55" i="16"/>
  <c r="J56" i="16" s="1"/>
  <c r="H55" i="16"/>
  <c r="H56" i="16" s="1"/>
  <c r="E55" i="16"/>
  <c r="D55" i="16"/>
  <c r="E54" i="16"/>
  <c r="D54" i="16"/>
  <c r="I53" i="16"/>
  <c r="J54" i="16" s="1"/>
  <c r="H53" i="16"/>
  <c r="E53" i="16"/>
  <c r="D53" i="16"/>
  <c r="J52" i="16"/>
  <c r="E52" i="16"/>
  <c r="D52" i="16"/>
  <c r="K51" i="16"/>
  <c r="L51" i="16" s="1"/>
  <c r="J51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K40" i="16"/>
  <c r="J40" i="16"/>
  <c r="E40" i="16"/>
  <c r="D40" i="16"/>
  <c r="J18" i="16"/>
  <c r="E18" i="16"/>
  <c r="D18" i="16"/>
  <c r="E17" i="16"/>
  <c r="D17" i="16"/>
  <c r="I16" i="16"/>
  <c r="J16" i="16" s="1"/>
  <c r="H16" i="16"/>
  <c r="E16" i="16"/>
  <c r="D16" i="16"/>
  <c r="K15" i="16"/>
  <c r="E15" i="16"/>
  <c r="D15" i="16"/>
  <c r="I14" i="16"/>
  <c r="J14" i="16" s="1"/>
  <c r="H14" i="16"/>
  <c r="E14" i="16"/>
  <c r="D14" i="16"/>
  <c r="J13" i="16"/>
  <c r="H13" i="16"/>
  <c r="K13" i="16" s="1"/>
  <c r="L13" i="16" s="1"/>
  <c r="E13" i="16"/>
  <c r="D13" i="16"/>
  <c r="K12" i="16"/>
  <c r="L12" i="16" s="1"/>
  <c r="J12" i="16"/>
  <c r="E12" i="16"/>
  <c r="D12" i="16"/>
  <c r="K11" i="16"/>
  <c r="J11" i="16"/>
  <c r="E11" i="16"/>
  <c r="D11" i="16"/>
  <c r="K10" i="16"/>
  <c r="L10" i="16" s="1"/>
  <c r="J10" i="16"/>
  <c r="E10" i="16"/>
  <c r="D10" i="16"/>
  <c r="K9" i="16"/>
  <c r="J9" i="16"/>
  <c r="L9" i="16" s="1"/>
  <c r="E9" i="16"/>
  <c r="D9" i="16"/>
  <c r="K8" i="16"/>
  <c r="J8" i="16"/>
  <c r="E8" i="16"/>
  <c r="D8" i="16"/>
  <c r="K7" i="16"/>
  <c r="J7" i="16"/>
  <c r="E7" i="16"/>
  <c r="D7" i="16"/>
  <c r="E6" i="16"/>
  <c r="D6" i="16"/>
  <c r="H17" i="16" l="1"/>
  <c r="F6" i="16"/>
  <c r="L58" i="16"/>
  <c r="L11" i="16"/>
  <c r="P42" i="16"/>
  <c r="J53" i="16"/>
  <c r="L7" i="16"/>
  <c r="L8" i="16"/>
  <c r="K16" i="16"/>
  <c r="L16" i="16" s="1"/>
  <c r="K32" i="16"/>
  <c r="L32" i="16" s="1"/>
  <c r="K31" i="16"/>
  <c r="L31" i="16" s="1"/>
  <c r="K35" i="16"/>
  <c r="L35" i="16" s="1"/>
  <c r="K36" i="16"/>
  <c r="L36" i="16" s="1"/>
  <c r="L40" i="16"/>
  <c r="F56" i="16"/>
  <c r="F55" i="16"/>
  <c r="F54" i="16"/>
  <c r="F53" i="16"/>
  <c r="F52" i="16"/>
  <c r="F50" i="16"/>
  <c r="F47" i="16"/>
  <c r="F46" i="16"/>
  <c r="F45" i="16"/>
  <c r="F51" i="16"/>
  <c r="F48" i="16"/>
  <c r="F49" i="16"/>
  <c r="F40" i="16"/>
  <c r="F18" i="16"/>
  <c r="F15" i="16"/>
  <c r="F14" i="16"/>
  <c r="F12" i="16"/>
  <c r="F11" i="16"/>
  <c r="F8" i="16"/>
  <c r="F7" i="16"/>
  <c r="F17" i="16"/>
  <c r="F16" i="16"/>
  <c r="F13" i="16"/>
  <c r="F9" i="16"/>
  <c r="F10" i="16"/>
  <c r="K57" i="16"/>
  <c r="L57" i="16" s="1"/>
  <c r="K56" i="16"/>
  <c r="L56" i="16" s="1"/>
  <c r="K17" i="16"/>
  <c r="K18" i="16"/>
  <c r="L18" i="16" s="1"/>
  <c r="K14" i="16"/>
  <c r="L14" i="16" s="1"/>
  <c r="J55" i="16"/>
  <c r="H52" i="16"/>
  <c r="K52" i="16" s="1"/>
  <c r="L52" i="16" s="1"/>
  <c r="K54" i="16"/>
  <c r="L54" i="16" s="1"/>
  <c r="K55" i="16"/>
  <c r="J17" i="16"/>
  <c r="J15" i="16"/>
  <c r="L15" i="16" s="1"/>
  <c r="J57" i="15"/>
  <c r="E56" i="15"/>
  <c r="D56" i="15"/>
  <c r="I55" i="15"/>
  <c r="J55" i="15" s="1"/>
  <c r="H55" i="15"/>
  <c r="E55" i="15"/>
  <c r="D55" i="15"/>
  <c r="E54" i="15"/>
  <c r="D54" i="15"/>
  <c r="I53" i="15"/>
  <c r="J54" i="15" s="1"/>
  <c r="H53" i="15"/>
  <c r="E53" i="15"/>
  <c r="D53" i="15"/>
  <c r="J52" i="15"/>
  <c r="E52" i="15"/>
  <c r="D52" i="15"/>
  <c r="K51" i="15"/>
  <c r="J51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K40" i="15"/>
  <c r="J40" i="15"/>
  <c r="E40" i="15"/>
  <c r="D40" i="15"/>
  <c r="K39" i="15"/>
  <c r="J39" i="15"/>
  <c r="E39" i="15"/>
  <c r="D39" i="15"/>
  <c r="J38" i="15"/>
  <c r="E38" i="15"/>
  <c r="D38" i="15"/>
  <c r="E37" i="15"/>
  <c r="D37" i="15"/>
  <c r="I36" i="15"/>
  <c r="J37" i="15" s="1"/>
  <c r="H36" i="15"/>
  <c r="E36" i="15"/>
  <c r="D36" i="15"/>
  <c r="E35" i="15"/>
  <c r="D35" i="15"/>
  <c r="I34" i="15"/>
  <c r="J35" i="15" s="1"/>
  <c r="H34" i="15"/>
  <c r="K35" i="15" s="1"/>
  <c r="E34" i="15"/>
  <c r="D34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E26" i="15"/>
  <c r="D2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195" i="14"/>
  <c r="F195" i="14"/>
  <c r="E196" i="14"/>
  <c r="F196" i="14"/>
  <c r="E197" i="14"/>
  <c r="F197" i="14"/>
  <c r="E198" i="14"/>
  <c r="F198" i="14"/>
  <c r="E199" i="14"/>
  <c r="F199" i="14"/>
  <c r="E200" i="14"/>
  <c r="F200" i="14"/>
  <c r="E201" i="14"/>
  <c r="F201" i="14"/>
  <c r="E202" i="14"/>
  <c r="F202" i="14"/>
  <c r="K202" i="14"/>
  <c r="E203" i="14"/>
  <c r="F203" i="14"/>
  <c r="K203" i="14"/>
  <c r="E204" i="14"/>
  <c r="F204" i="14"/>
  <c r="E205" i="14"/>
  <c r="F205" i="14"/>
  <c r="K205" i="14"/>
  <c r="E206" i="14"/>
  <c r="F206" i="14"/>
  <c r="K206" i="14"/>
  <c r="L381" i="14"/>
  <c r="L171" i="14"/>
  <c r="L170" i="14"/>
  <c r="L137" i="14"/>
  <c r="L74" i="14"/>
  <c r="L7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271" i="14"/>
  <c r="L302" i="14"/>
  <c r="L320" i="14"/>
  <c r="L388" i="14"/>
  <c r="K388" i="14"/>
  <c r="L387" i="14"/>
  <c r="K387" i="14"/>
  <c r="L386" i="14"/>
  <c r="K386" i="14"/>
  <c r="L385" i="14"/>
  <c r="K385" i="14"/>
  <c r="K384" i="14"/>
  <c r="K382" i="14"/>
  <c r="F385" i="14"/>
  <c r="E385" i="14"/>
  <c r="K381" i="14"/>
  <c r="F384" i="14"/>
  <c r="E384" i="14"/>
  <c r="K379" i="14"/>
  <c r="F383" i="14"/>
  <c r="E383" i="14"/>
  <c r="L378" i="14"/>
  <c r="K378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L368" i="14"/>
  <c r="K368" i="14"/>
  <c r="L367" i="14"/>
  <c r="K367" i="14"/>
  <c r="K366" i="14"/>
  <c r="K365" i="14"/>
  <c r="K362" i="14"/>
  <c r="F368" i="14"/>
  <c r="E368" i="14"/>
  <c r="K361" i="14"/>
  <c r="F367" i="14"/>
  <c r="E367" i="14"/>
  <c r="L360" i="14"/>
  <c r="K360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60" i="14"/>
  <c r="E360" i="14"/>
  <c r="F359" i="14"/>
  <c r="E359" i="14"/>
  <c r="F358" i="14"/>
  <c r="E358" i="14"/>
  <c r="F357" i="14"/>
  <c r="E357" i="14"/>
  <c r="K344" i="14"/>
  <c r="L344" i="14"/>
  <c r="F352" i="14"/>
  <c r="E352" i="14"/>
  <c r="K351" i="14"/>
  <c r="F351" i="14"/>
  <c r="E351" i="14"/>
  <c r="K350" i="14"/>
  <c r="F350" i="14"/>
  <c r="E350" i="14"/>
  <c r="L349" i="14"/>
  <c r="K349" i="14"/>
  <c r="F349" i="14"/>
  <c r="E349" i="14"/>
  <c r="L348" i="14"/>
  <c r="K348" i="14"/>
  <c r="F348" i="14"/>
  <c r="E348" i="14"/>
  <c r="L347" i="14"/>
  <c r="K347" i="14"/>
  <c r="F347" i="14"/>
  <c r="E347" i="14"/>
  <c r="L346" i="14"/>
  <c r="K346" i="14"/>
  <c r="F346" i="14"/>
  <c r="E346" i="14"/>
  <c r="L345" i="14"/>
  <c r="K345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K335" i="14"/>
  <c r="F335" i="14"/>
  <c r="E335" i="14"/>
  <c r="L334" i="14"/>
  <c r="K334" i="14"/>
  <c r="F334" i="14"/>
  <c r="E334" i="14"/>
  <c r="F333" i="14"/>
  <c r="E333" i="14"/>
  <c r="F332" i="14"/>
  <c r="E332" i="14"/>
  <c r="F331" i="14"/>
  <c r="E331" i="14"/>
  <c r="F330" i="14"/>
  <c r="E330" i="14"/>
  <c r="F329" i="14"/>
  <c r="E329" i="14"/>
  <c r="F328" i="14"/>
  <c r="E328" i="14"/>
  <c r="F327" i="14"/>
  <c r="E327" i="14"/>
  <c r="F326" i="14"/>
  <c r="E326" i="14"/>
  <c r="F325" i="14"/>
  <c r="E325" i="14"/>
  <c r="F320" i="14"/>
  <c r="E320" i="14"/>
  <c r="K319" i="14"/>
  <c r="F319" i="14"/>
  <c r="E319" i="14"/>
  <c r="K318" i="14"/>
  <c r="F318" i="14"/>
  <c r="E318" i="14"/>
  <c r="L317" i="14"/>
  <c r="K317" i="14"/>
  <c r="F317" i="14"/>
  <c r="E317" i="14"/>
  <c r="F316" i="14"/>
  <c r="E316" i="14"/>
  <c r="F315" i="14"/>
  <c r="E315" i="14"/>
  <c r="F314" i="14"/>
  <c r="E314" i="14"/>
  <c r="F313" i="14"/>
  <c r="E313" i="14"/>
  <c r="F312" i="14"/>
  <c r="E312" i="14"/>
  <c r="F311" i="14"/>
  <c r="E311" i="14"/>
  <c r="F310" i="14"/>
  <c r="E310" i="14"/>
  <c r="F309" i="14"/>
  <c r="E309" i="14"/>
  <c r="F308" i="14"/>
  <c r="E308" i="14"/>
  <c r="F304" i="14"/>
  <c r="E304" i="14"/>
  <c r="K303" i="14"/>
  <c r="F303" i="14"/>
  <c r="E303" i="14"/>
  <c r="F302" i="14"/>
  <c r="E302" i="14"/>
  <c r="K302" i="14"/>
  <c r="F301" i="14"/>
  <c r="E301" i="14"/>
  <c r="K300" i="14"/>
  <c r="F300" i="14"/>
  <c r="E300" i="14"/>
  <c r="L299" i="14"/>
  <c r="K299" i="14"/>
  <c r="F299" i="14"/>
  <c r="E299" i="14"/>
  <c r="L298" i="14"/>
  <c r="K298" i="14"/>
  <c r="F298" i="14"/>
  <c r="E298" i="14"/>
  <c r="L297" i="14"/>
  <c r="K297" i="14"/>
  <c r="F297" i="14"/>
  <c r="E297" i="14"/>
  <c r="L296" i="14"/>
  <c r="K296" i="14"/>
  <c r="F296" i="14"/>
  <c r="E296" i="14"/>
  <c r="L295" i="14"/>
  <c r="K295" i="14"/>
  <c r="F295" i="14"/>
  <c r="E295" i="14"/>
  <c r="L294" i="14"/>
  <c r="K294" i="14"/>
  <c r="F294" i="14"/>
  <c r="E294" i="14"/>
  <c r="F293" i="14"/>
  <c r="E293" i="14"/>
  <c r="F292" i="14"/>
  <c r="E292" i="14"/>
  <c r="F291" i="14"/>
  <c r="E291" i="14"/>
  <c r="F290" i="14"/>
  <c r="E290" i="14"/>
  <c r="F286" i="14"/>
  <c r="E286" i="14"/>
  <c r="K285" i="14"/>
  <c r="F285" i="14"/>
  <c r="E285" i="14"/>
  <c r="L284" i="14"/>
  <c r="K284" i="14"/>
  <c r="F284" i="14"/>
  <c r="E284" i="14"/>
  <c r="L283" i="14"/>
  <c r="K283" i="14"/>
  <c r="F283" i="14"/>
  <c r="E283" i="14"/>
  <c r="L282" i="14"/>
  <c r="K282" i="14"/>
  <c r="F282" i="14"/>
  <c r="E282" i="14"/>
  <c r="L281" i="14"/>
  <c r="K281" i="14"/>
  <c r="F281" i="14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E275" i="14"/>
  <c r="K267" i="14"/>
  <c r="L267" i="14"/>
  <c r="K270" i="14"/>
  <c r="F271" i="14"/>
  <c r="E271" i="14"/>
  <c r="F270" i="14"/>
  <c r="E270" i="14"/>
  <c r="F269" i="14"/>
  <c r="E269" i="14"/>
  <c r="F268" i="14"/>
  <c r="E268" i="14"/>
  <c r="F267" i="14"/>
  <c r="E267" i="14"/>
  <c r="K269" i="14"/>
  <c r="F266" i="14"/>
  <c r="E266" i="14"/>
  <c r="L268" i="14"/>
  <c r="K268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F259" i="14"/>
  <c r="E259" i="14"/>
  <c r="F255" i="14"/>
  <c r="E255" i="14"/>
  <c r="K255" i="14"/>
  <c r="F254" i="14"/>
  <c r="E254" i="14"/>
  <c r="F253" i="14"/>
  <c r="E253" i="14"/>
  <c r="F252" i="14"/>
  <c r="E252" i="14"/>
  <c r="K251" i="14"/>
  <c r="F251" i="14"/>
  <c r="E251" i="14"/>
  <c r="F250" i="14"/>
  <c r="E250" i="14"/>
  <c r="F249" i="14"/>
  <c r="E249" i="14"/>
  <c r="F248" i="14"/>
  <c r="E248" i="14"/>
  <c r="F247" i="14"/>
  <c r="E247" i="14"/>
  <c r="F246" i="14"/>
  <c r="E246" i="14"/>
  <c r="F245" i="14"/>
  <c r="E245" i="14"/>
  <c r="F244" i="14"/>
  <c r="E244" i="14"/>
  <c r="F239" i="14"/>
  <c r="E239" i="14"/>
  <c r="K239" i="14"/>
  <c r="F238" i="14"/>
  <c r="E238" i="14"/>
  <c r="F237" i="14"/>
  <c r="E237" i="14"/>
  <c r="K236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K223" i="14"/>
  <c r="F223" i="14"/>
  <c r="E223" i="14"/>
  <c r="F222" i="14"/>
  <c r="E222" i="14"/>
  <c r="K221" i="14"/>
  <c r="F221" i="14"/>
  <c r="E221" i="14"/>
  <c r="F220" i="14"/>
  <c r="E220" i="14"/>
  <c r="K220" i="14"/>
  <c r="F219" i="14"/>
  <c r="E219" i="14"/>
  <c r="K218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F212" i="14"/>
  <c r="E212" i="14"/>
  <c r="F211" i="14"/>
  <c r="E211" i="14"/>
  <c r="L190" i="14"/>
  <c r="K190" i="14"/>
  <c r="F190" i="14"/>
  <c r="E190" i="14"/>
  <c r="K189" i="14"/>
  <c r="F189" i="14"/>
  <c r="E189" i="14"/>
  <c r="F188" i="14"/>
  <c r="E188" i="14"/>
  <c r="K187" i="14"/>
  <c r="F187" i="14"/>
  <c r="E187" i="14"/>
  <c r="F186" i="14"/>
  <c r="E186" i="14"/>
  <c r="K186" i="14"/>
  <c r="L186" i="14"/>
  <c r="F185" i="14"/>
  <c r="E185" i="14"/>
  <c r="K184" i="14"/>
  <c r="F184" i="14"/>
  <c r="E184" i="14"/>
  <c r="L183" i="14"/>
  <c r="K183" i="14"/>
  <c r="F183" i="14"/>
  <c r="E183" i="14"/>
  <c r="F182" i="14"/>
  <c r="E182" i="14"/>
  <c r="F181" i="14"/>
  <c r="E181" i="14"/>
  <c r="F180" i="14"/>
  <c r="E180" i="14"/>
  <c r="F179" i="14"/>
  <c r="E179" i="14"/>
  <c r="F178" i="14"/>
  <c r="E178" i="14"/>
  <c r="F177" i="14"/>
  <c r="E177" i="14"/>
  <c r="K167" i="14"/>
  <c r="L167" i="14"/>
  <c r="K168" i="14"/>
  <c r="K173" i="14"/>
  <c r="F173" i="14"/>
  <c r="E173" i="14"/>
  <c r="F172" i="14"/>
  <c r="E172" i="14"/>
  <c r="K172" i="14"/>
  <c r="F171" i="14"/>
  <c r="E171" i="14"/>
  <c r="F170" i="14"/>
  <c r="E170" i="14"/>
  <c r="K169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F161" i="14"/>
  <c r="E161" i="14"/>
  <c r="L154" i="14"/>
  <c r="L153" i="14"/>
  <c r="F157" i="14"/>
  <c r="E157" i="14"/>
  <c r="K156" i="14"/>
  <c r="F156" i="14"/>
  <c r="E156" i="14"/>
  <c r="F155" i="14"/>
  <c r="E155" i="14"/>
  <c r="K154" i="14"/>
  <c r="F154" i="14"/>
  <c r="E154" i="14"/>
  <c r="F153" i="14"/>
  <c r="E153" i="14"/>
  <c r="K153" i="14"/>
  <c r="F152" i="14"/>
  <c r="E152" i="14"/>
  <c r="K151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K140" i="14"/>
  <c r="F140" i="14"/>
  <c r="E140" i="14"/>
  <c r="F139" i="14"/>
  <c r="E139" i="14"/>
  <c r="K138" i="14"/>
  <c r="F138" i="14"/>
  <c r="E138" i="14"/>
  <c r="F137" i="14"/>
  <c r="E137" i="14"/>
  <c r="K137" i="14"/>
  <c r="F136" i="14"/>
  <c r="E136" i="14"/>
  <c r="K135" i="14"/>
  <c r="F135" i="14"/>
  <c r="E135" i="14"/>
  <c r="L134" i="14"/>
  <c r="K134" i="14"/>
  <c r="F134" i="14"/>
  <c r="E134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K125" i="14"/>
  <c r="F125" i="14"/>
  <c r="E125" i="14"/>
  <c r="F124" i="14"/>
  <c r="E124" i="14"/>
  <c r="K123" i="14"/>
  <c r="F123" i="14"/>
  <c r="E123" i="14"/>
  <c r="F122" i="14"/>
  <c r="E122" i="14"/>
  <c r="K121" i="14"/>
  <c r="L122" i="14"/>
  <c r="F121" i="14"/>
  <c r="E121" i="14"/>
  <c r="K120" i="14"/>
  <c r="F120" i="14"/>
  <c r="E120" i="14"/>
  <c r="L119" i="14"/>
  <c r="K119" i="14"/>
  <c r="F119" i="14"/>
  <c r="E119" i="14"/>
  <c r="L118" i="14"/>
  <c r="K118" i="14"/>
  <c r="F118" i="14"/>
  <c r="E118" i="14"/>
  <c r="L117" i="14"/>
  <c r="K117" i="14"/>
  <c r="F117" i="14"/>
  <c r="E117" i="14"/>
  <c r="L116" i="14"/>
  <c r="K116" i="14"/>
  <c r="F116" i="14"/>
  <c r="E116" i="14"/>
  <c r="F115" i="14"/>
  <c r="E115" i="14"/>
  <c r="F114" i="14"/>
  <c r="E114" i="14"/>
  <c r="F113" i="14"/>
  <c r="E113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90" i="14"/>
  <c r="F91" i="14"/>
  <c r="E91" i="14"/>
  <c r="K90" i="14"/>
  <c r="F90" i="14"/>
  <c r="E90" i="14"/>
  <c r="F89" i="14"/>
  <c r="E89" i="14"/>
  <c r="K89" i="14"/>
  <c r="F88" i="14"/>
  <c r="E88" i="14"/>
  <c r="K87" i="14"/>
  <c r="F87" i="14"/>
  <c r="E87" i="14"/>
  <c r="L86" i="14"/>
  <c r="K86" i="14"/>
  <c r="F86" i="14"/>
  <c r="E86" i="14"/>
  <c r="L85" i="14"/>
  <c r="K85" i="14"/>
  <c r="F85" i="14"/>
  <c r="E85" i="14"/>
  <c r="L84" i="14"/>
  <c r="K84" i="14"/>
  <c r="F84" i="14"/>
  <c r="E84" i="14"/>
  <c r="F83" i="14"/>
  <c r="E83" i="14"/>
  <c r="F82" i="14"/>
  <c r="E82" i="14"/>
  <c r="F81" i="14"/>
  <c r="E81" i="14"/>
  <c r="F80" i="14"/>
  <c r="E80" i="14"/>
  <c r="K76" i="14"/>
  <c r="F76" i="14"/>
  <c r="E76" i="14"/>
  <c r="F75" i="14"/>
  <c r="E75" i="14"/>
  <c r="K74" i="14"/>
  <c r="F74" i="14"/>
  <c r="E74" i="14"/>
  <c r="F73" i="14"/>
  <c r="E73" i="14"/>
  <c r="K73" i="14"/>
  <c r="F72" i="14"/>
  <c r="E72" i="14"/>
  <c r="K71" i="14"/>
  <c r="F71" i="14"/>
  <c r="E71" i="14"/>
  <c r="L70" i="14"/>
  <c r="K70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L58" i="14"/>
  <c r="K58" i="14"/>
  <c r="K57" i="14"/>
  <c r="F56" i="14"/>
  <c r="E56" i="14"/>
  <c r="K56" i="14"/>
  <c r="F55" i="14"/>
  <c r="E55" i="14"/>
  <c r="F54" i="14"/>
  <c r="E54" i="14"/>
  <c r="K53" i="14"/>
  <c r="F53" i="14"/>
  <c r="E53" i="14"/>
  <c r="K52" i="14"/>
  <c r="F52" i="14"/>
  <c r="E52" i="14"/>
  <c r="L51" i="14"/>
  <c r="K51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E25" i="14"/>
  <c r="F25" i="14"/>
  <c r="L39" i="14"/>
  <c r="K39" i="14"/>
  <c r="F39" i="14"/>
  <c r="E39" i="14"/>
  <c r="L38" i="14"/>
  <c r="K38" i="14"/>
  <c r="F38" i="14"/>
  <c r="E38" i="14"/>
  <c r="K37" i="14"/>
  <c r="F37" i="14"/>
  <c r="E37" i="14"/>
  <c r="F36" i="14"/>
  <c r="E36" i="14"/>
  <c r="K36" i="14"/>
  <c r="F35" i="14"/>
  <c r="E35" i="14"/>
  <c r="F34" i="14"/>
  <c r="E34" i="14"/>
  <c r="K33" i="14"/>
  <c r="L34" i="14"/>
  <c r="F33" i="14"/>
  <c r="E33" i="14"/>
  <c r="K32" i="14"/>
  <c r="F32" i="14"/>
  <c r="E32" i="14"/>
  <c r="L31" i="14"/>
  <c r="K31" i="14"/>
  <c r="F31" i="14"/>
  <c r="E31" i="14"/>
  <c r="L30" i="14"/>
  <c r="K30" i="14"/>
  <c r="F30" i="14"/>
  <c r="E30" i="14"/>
  <c r="L29" i="14"/>
  <c r="K29" i="14"/>
  <c r="F29" i="14"/>
  <c r="E29" i="14"/>
  <c r="L28" i="14"/>
  <c r="K28" i="14"/>
  <c r="F28" i="14"/>
  <c r="E28" i="14"/>
  <c r="L27" i="14"/>
  <c r="K27" i="14"/>
  <c r="F27" i="14"/>
  <c r="E27" i="14"/>
  <c r="L26" i="14"/>
  <c r="K26" i="14"/>
  <c r="F26" i="14"/>
  <c r="E26" i="14"/>
  <c r="K7" i="14"/>
  <c r="L7" i="14"/>
  <c r="K8" i="14"/>
  <c r="L8" i="14"/>
  <c r="K9" i="14"/>
  <c r="L9" i="14"/>
  <c r="L206" i="14" l="1"/>
  <c r="M206" i="14" s="1"/>
  <c r="G205" i="14"/>
  <c r="G5" i="13"/>
  <c r="K204" i="14"/>
  <c r="G195" i="14"/>
  <c r="L205" i="14"/>
  <c r="M205" i="14" s="1"/>
  <c r="G23" i="13"/>
  <c r="L103" i="14"/>
  <c r="G6" i="13"/>
  <c r="K271" i="14"/>
  <c r="M271" i="14" s="1"/>
  <c r="K352" i="14"/>
  <c r="L202" i="14"/>
  <c r="M202" i="14" s="1"/>
  <c r="L204" i="14"/>
  <c r="L17" i="16"/>
  <c r="G196" i="14"/>
  <c r="E10" i="13"/>
  <c r="G201" i="14"/>
  <c r="G198" i="14"/>
  <c r="G157" i="14"/>
  <c r="L55" i="16"/>
  <c r="K53" i="16"/>
  <c r="L53" i="16" s="1"/>
  <c r="L35" i="15"/>
  <c r="L11" i="15"/>
  <c r="L28" i="15"/>
  <c r="L30" i="15"/>
  <c r="L32" i="15"/>
  <c r="L8" i="15"/>
  <c r="L10" i="15"/>
  <c r="L12" i="15"/>
  <c r="H37" i="15"/>
  <c r="K37" i="15" s="1"/>
  <c r="L37" i="15" s="1"/>
  <c r="J36" i="15"/>
  <c r="L39" i="15"/>
  <c r="F8" i="15"/>
  <c r="F27" i="15"/>
  <c r="F29" i="15"/>
  <c r="F46" i="15"/>
  <c r="F47" i="15"/>
  <c r="F50" i="15"/>
  <c r="F45" i="15"/>
  <c r="J53" i="15"/>
  <c r="K36" i="15"/>
  <c r="F52" i="15"/>
  <c r="F54" i="15"/>
  <c r="F17" i="15"/>
  <c r="H33" i="15"/>
  <c r="K33" i="15" s="1"/>
  <c r="L33" i="15" s="1"/>
  <c r="F53" i="15"/>
  <c r="F7" i="15"/>
  <c r="F38" i="15"/>
  <c r="F51" i="15"/>
  <c r="F36" i="15"/>
  <c r="F32" i="15"/>
  <c r="F31" i="15"/>
  <c r="F40" i="15"/>
  <c r="F39" i="15"/>
  <c r="F37" i="15"/>
  <c r="F28" i="15"/>
  <c r="F30" i="15"/>
  <c r="J16" i="15"/>
  <c r="L16" i="15" s="1"/>
  <c r="L31" i="15"/>
  <c r="L40" i="15"/>
  <c r="L7" i="15"/>
  <c r="H13" i="15"/>
  <c r="K13" i="15" s="1"/>
  <c r="L13" i="15" s="1"/>
  <c r="L27" i="15"/>
  <c r="F49" i="15"/>
  <c r="H17" i="15"/>
  <c r="K17" i="15" s="1"/>
  <c r="L17" i="15" s="1"/>
  <c r="F33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4" i="15"/>
  <c r="K54" i="15"/>
  <c r="L54" i="15" s="1"/>
  <c r="H52" i="15"/>
  <c r="F56" i="15"/>
  <c r="F35" i="15"/>
  <c r="F48" i="15"/>
  <c r="F55" i="15"/>
  <c r="H56" i="15"/>
  <c r="J56" i="15"/>
  <c r="F26" i="15"/>
  <c r="L29" i="15"/>
  <c r="F34" i="15"/>
  <c r="K55" i="15"/>
  <c r="L55" i="15" s="1"/>
  <c r="F15" i="15"/>
  <c r="L51" i="15"/>
  <c r="G261" i="14"/>
  <c r="G206" i="14"/>
  <c r="G204" i="14"/>
  <c r="G203" i="14"/>
  <c r="G202" i="14"/>
  <c r="G200" i="14"/>
  <c r="G199" i="14"/>
  <c r="G197" i="14"/>
  <c r="G188" i="14"/>
  <c r="G187" i="14"/>
  <c r="G173" i="14"/>
  <c r="G131" i="14"/>
  <c r="G125" i="14"/>
  <c r="G104" i="14"/>
  <c r="G84" i="14"/>
  <c r="G82" i="14"/>
  <c r="G25" i="14"/>
  <c r="M378" i="14"/>
  <c r="M109" i="14"/>
  <c r="G7" i="13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7" i="13"/>
  <c r="E21" i="13"/>
  <c r="E19" i="13"/>
  <c r="E12" i="13"/>
  <c r="E11" i="13"/>
  <c r="E9" i="13"/>
  <c r="E8" i="13"/>
  <c r="L139" i="14"/>
  <c r="G153" i="14"/>
  <c r="G169" i="14"/>
  <c r="G170" i="14"/>
  <c r="G253" i="14"/>
  <c r="G341" i="14"/>
  <c r="G345" i="14"/>
  <c r="G346" i="14"/>
  <c r="G348" i="14"/>
  <c r="G358" i="14"/>
  <c r="G122" i="14"/>
  <c r="L125" i="14"/>
  <c r="M125" i="14" s="1"/>
  <c r="L219" i="14"/>
  <c r="G245" i="14"/>
  <c r="G247" i="14"/>
  <c r="G262" i="14"/>
  <c r="G271" i="14"/>
  <c r="G275" i="14"/>
  <c r="G325" i="14"/>
  <c r="G335" i="14"/>
  <c r="G27" i="13"/>
  <c r="G108" i="14"/>
  <c r="G10" i="13"/>
  <c r="G120" i="14"/>
  <c r="G229" i="14"/>
  <c r="G279" i="14"/>
  <c r="G283" i="14"/>
  <c r="G292" i="14"/>
  <c r="G297" i="14"/>
  <c r="G319" i="14"/>
  <c r="G320" i="14"/>
  <c r="M7" i="14"/>
  <c r="M28" i="14"/>
  <c r="L36" i="14"/>
  <c r="M36" i="14" s="1"/>
  <c r="G138" i="14"/>
  <c r="G147" i="14"/>
  <c r="G152" i="14"/>
  <c r="G155" i="14"/>
  <c r="M183" i="14"/>
  <c r="G246" i="14"/>
  <c r="G248" i="14"/>
  <c r="G251" i="14"/>
  <c r="G293" i="14"/>
  <c r="L301" i="14"/>
  <c r="G304" i="14"/>
  <c r="G326" i="14"/>
  <c r="M8" i="14"/>
  <c r="G26" i="14"/>
  <c r="G64" i="14"/>
  <c r="G66" i="14"/>
  <c r="G68" i="14"/>
  <c r="G70" i="14"/>
  <c r="G144" i="14"/>
  <c r="G146" i="14"/>
  <c r="G148" i="14"/>
  <c r="G150" i="14"/>
  <c r="G211" i="14"/>
  <c r="G218" i="14"/>
  <c r="G221" i="14"/>
  <c r="L286" i="14"/>
  <c r="G342" i="14"/>
  <c r="G344" i="14"/>
  <c r="M344" i="14"/>
  <c r="G361" i="14"/>
  <c r="G363" i="14"/>
  <c r="G69" i="14"/>
  <c r="G134" i="14"/>
  <c r="L169" i="14"/>
  <c r="M169" i="14" s="1"/>
  <c r="G222" i="14"/>
  <c r="G232" i="14"/>
  <c r="G235" i="14"/>
  <c r="K254" i="14"/>
  <c r="M267" i="14"/>
  <c r="M334" i="14"/>
  <c r="K364" i="14"/>
  <c r="M386" i="14"/>
  <c r="M388" i="14"/>
  <c r="G33" i="14"/>
  <c r="G65" i="14"/>
  <c r="K72" i="14"/>
  <c r="G72" i="14"/>
  <c r="M74" i="14"/>
  <c r="G76" i="14"/>
  <c r="M84" i="14"/>
  <c r="G97" i="14"/>
  <c r="G101" i="14"/>
  <c r="G217" i="14"/>
  <c r="G310" i="14"/>
  <c r="G350" i="14"/>
  <c r="G377" i="14"/>
  <c r="G382" i="14"/>
  <c r="M73" i="14"/>
  <c r="G90" i="14"/>
  <c r="M101" i="14"/>
  <c r="G107" i="14"/>
  <c r="G115" i="14"/>
  <c r="G117" i="14"/>
  <c r="G162" i="14"/>
  <c r="G164" i="14"/>
  <c r="G166" i="14"/>
  <c r="M167" i="14"/>
  <c r="G177" i="14"/>
  <c r="G179" i="14"/>
  <c r="G212" i="14"/>
  <c r="G214" i="14"/>
  <c r="G220" i="14"/>
  <c r="G239" i="14"/>
  <c r="G252" i="14"/>
  <c r="G311" i="14"/>
  <c r="G330" i="14"/>
  <c r="G332" i="14"/>
  <c r="G368" i="14"/>
  <c r="L366" i="14"/>
  <c r="M366" i="14" s="1"/>
  <c r="M368" i="14"/>
  <c r="K88" i="14"/>
  <c r="G121" i="14"/>
  <c r="L120" i="14"/>
  <c r="M120" i="14" s="1"/>
  <c r="M190" i="14"/>
  <c r="K252" i="14"/>
  <c r="K253" i="14"/>
  <c r="G8" i="13"/>
  <c r="G30" i="14"/>
  <c r="G32" i="14"/>
  <c r="G39" i="14"/>
  <c r="M26" i="14"/>
  <c r="K34" i="14"/>
  <c r="M34" i="14" s="1"/>
  <c r="M39" i="14"/>
  <c r="M70" i="14"/>
  <c r="G81" i="14"/>
  <c r="M85" i="14"/>
  <c r="M86" i="14"/>
  <c r="G89" i="14"/>
  <c r="M90" i="14"/>
  <c r="G98" i="14"/>
  <c r="G99" i="14"/>
  <c r="G102" i="14"/>
  <c r="G103" i="14"/>
  <c r="G106" i="14"/>
  <c r="M108" i="14"/>
  <c r="G114" i="14"/>
  <c r="G123" i="14"/>
  <c r="L123" i="14"/>
  <c r="M123" i="14" s="1"/>
  <c r="M134" i="14"/>
  <c r="G136" i="14"/>
  <c r="G151" i="14"/>
  <c r="G154" i="14"/>
  <c r="G163" i="14"/>
  <c r="G165" i="14"/>
  <c r="G178" i="14"/>
  <c r="G185" i="14"/>
  <c r="G186" i="14"/>
  <c r="G190" i="14"/>
  <c r="G36" i="14"/>
  <c r="G85" i="14"/>
  <c r="G86" i="14"/>
  <c r="G91" i="14"/>
  <c r="G105" i="14"/>
  <c r="G113" i="14"/>
  <c r="M117" i="14"/>
  <c r="G124" i="14"/>
  <c r="G132" i="14"/>
  <c r="G135" i="14"/>
  <c r="G139" i="14"/>
  <c r="G145" i="14"/>
  <c r="G149" i="14"/>
  <c r="G156" i="14"/>
  <c r="G171" i="14"/>
  <c r="G182" i="14"/>
  <c r="G183" i="14"/>
  <c r="L188" i="14"/>
  <c r="G244" i="14"/>
  <c r="G231" i="14"/>
  <c r="G233" i="14"/>
  <c r="G237" i="14"/>
  <c r="G255" i="14"/>
  <c r="G278" i="14"/>
  <c r="M284" i="14"/>
  <c r="G303" i="14"/>
  <c r="M367" i="14"/>
  <c r="G374" i="14"/>
  <c r="G376" i="14"/>
  <c r="G378" i="14"/>
  <c r="L222" i="14"/>
  <c r="G263" i="14"/>
  <c r="G265" i="14"/>
  <c r="G266" i="14"/>
  <c r="G267" i="14"/>
  <c r="G268" i="14"/>
  <c r="G21" i="13"/>
  <c r="M295" i="14"/>
  <c r="M297" i="14"/>
  <c r="G314" i="14"/>
  <c r="G316" i="14"/>
  <c r="G318" i="14"/>
  <c r="G24" i="13"/>
  <c r="G365" i="14"/>
  <c r="G366" i="14"/>
  <c r="G367" i="14"/>
  <c r="G384" i="14"/>
  <c r="G215" i="14"/>
  <c r="G219" i="14"/>
  <c r="G228" i="14"/>
  <c r="G236" i="14"/>
  <c r="G238" i="14"/>
  <c r="G249" i="14"/>
  <c r="G269" i="14"/>
  <c r="G282" i="14"/>
  <c r="G294" i="14"/>
  <c r="G298" i="14"/>
  <c r="G300" i="14"/>
  <c r="G308" i="14"/>
  <c r="G333" i="14"/>
  <c r="G379" i="14"/>
  <c r="G383" i="14"/>
  <c r="M385" i="14"/>
  <c r="M387" i="14"/>
  <c r="L382" i="14"/>
  <c r="M382" i="14" s="1"/>
  <c r="L380" i="14"/>
  <c r="M381" i="14"/>
  <c r="G380" i="14"/>
  <c r="G381" i="14"/>
  <c r="G385" i="14"/>
  <c r="F396" i="14"/>
  <c r="G375" i="14"/>
  <c r="G373" i="14"/>
  <c r="K380" i="14"/>
  <c r="K383" i="14"/>
  <c r="M360" i="14"/>
  <c r="L364" i="14"/>
  <c r="G360" i="14"/>
  <c r="G362" i="14"/>
  <c r="G359" i="14"/>
  <c r="G364" i="14"/>
  <c r="K363" i="14"/>
  <c r="G357" i="14"/>
  <c r="L361" i="14"/>
  <c r="M361" i="14" s="1"/>
  <c r="L363" i="14"/>
  <c r="G26" i="13"/>
  <c r="M345" i="14"/>
  <c r="M346" i="14"/>
  <c r="M347" i="14"/>
  <c r="M348" i="14"/>
  <c r="M349" i="14"/>
  <c r="G340" i="14"/>
  <c r="G347" i="14"/>
  <c r="G343" i="14"/>
  <c r="G349" i="14"/>
  <c r="G351" i="14"/>
  <c r="G352" i="14"/>
  <c r="G25" i="13"/>
  <c r="L350" i="14"/>
  <c r="M350" i="14" s="1"/>
  <c r="L352" i="14"/>
  <c r="G334" i="14"/>
  <c r="G328" i="14"/>
  <c r="G329" i="14"/>
  <c r="G327" i="14"/>
  <c r="G331" i="14"/>
  <c r="M317" i="14"/>
  <c r="G312" i="14"/>
  <c r="G313" i="14"/>
  <c r="G315" i="14"/>
  <c r="G309" i="14"/>
  <c r="G317" i="14"/>
  <c r="K320" i="14"/>
  <c r="M320" i="14" s="1"/>
  <c r="M299" i="14"/>
  <c r="M296" i="14"/>
  <c r="M298" i="14"/>
  <c r="L303" i="14"/>
  <c r="M303" i="14" s="1"/>
  <c r="G22" i="13"/>
  <c r="G290" i="14"/>
  <c r="G299" i="14"/>
  <c r="G301" i="14"/>
  <c r="G302" i="14"/>
  <c r="G291" i="14"/>
  <c r="G295" i="14"/>
  <c r="G296" i="14"/>
  <c r="M302" i="14"/>
  <c r="K301" i="14"/>
  <c r="M294" i="14"/>
  <c r="K304" i="14"/>
  <c r="M281" i="14"/>
  <c r="M282" i="14"/>
  <c r="M283" i="14"/>
  <c r="G276" i="14"/>
  <c r="G277" i="14"/>
  <c r="G284" i="14"/>
  <c r="G285" i="14"/>
  <c r="G286" i="14"/>
  <c r="G280" i="14"/>
  <c r="G281" i="14"/>
  <c r="K286" i="14"/>
  <c r="M268" i="14"/>
  <c r="G260" i="14"/>
  <c r="G270" i="14"/>
  <c r="G259" i="14"/>
  <c r="G264" i="14"/>
  <c r="G20" i="13"/>
  <c r="L254" i="14"/>
  <c r="G250" i="14"/>
  <c r="F256" i="14"/>
  <c r="G254" i="14"/>
  <c r="G19" i="13"/>
  <c r="L251" i="14"/>
  <c r="M251" i="14" s="1"/>
  <c r="L253" i="14"/>
  <c r="L239" i="14"/>
  <c r="M239" i="14" s="1"/>
  <c r="L235" i="14"/>
  <c r="M235" i="14" s="1"/>
  <c r="L237" i="14"/>
  <c r="G18" i="13"/>
  <c r="L238" i="14"/>
  <c r="G230" i="14"/>
  <c r="G234" i="14"/>
  <c r="K237" i="14"/>
  <c r="K238" i="14"/>
  <c r="L221" i="14"/>
  <c r="M221" i="14" s="1"/>
  <c r="G17" i="13"/>
  <c r="L220" i="14"/>
  <c r="M220" i="14" s="1"/>
  <c r="G213" i="14"/>
  <c r="G223" i="14"/>
  <c r="G216" i="14"/>
  <c r="K219" i="14"/>
  <c r="K222" i="14"/>
  <c r="G16" i="13"/>
  <c r="G15" i="13"/>
  <c r="L187" i="14"/>
  <c r="M187" i="14" s="1"/>
  <c r="G180" i="14"/>
  <c r="G181" i="14"/>
  <c r="G189" i="14"/>
  <c r="G184" i="14"/>
  <c r="L185" i="14"/>
  <c r="M186" i="14"/>
  <c r="K185" i="14"/>
  <c r="K188" i="14"/>
  <c r="L172" i="14"/>
  <c r="M172" i="14" s="1"/>
  <c r="G14" i="13"/>
  <c r="G167" i="14"/>
  <c r="G168" i="14"/>
  <c r="G172" i="14"/>
  <c r="G161" i="14"/>
  <c r="K170" i="14"/>
  <c r="M170" i="14" s="1"/>
  <c r="K171" i="14"/>
  <c r="M171" i="14" s="1"/>
  <c r="M153" i="14"/>
  <c r="L152" i="14"/>
  <c r="K152" i="14"/>
  <c r="M154" i="14"/>
  <c r="K155" i="14"/>
  <c r="G13" i="13"/>
  <c r="M137" i="14"/>
  <c r="L136" i="14"/>
  <c r="G12" i="13"/>
  <c r="L138" i="14"/>
  <c r="M138" i="14" s="1"/>
  <c r="G133" i="14"/>
  <c r="G128" i="14"/>
  <c r="G137" i="14"/>
  <c r="G140" i="14"/>
  <c r="G129" i="14"/>
  <c r="G130" i="14"/>
  <c r="K136" i="14"/>
  <c r="K139" i="14"/>
  <c r="M118" i="14"/>
  <c r="M116" i="14"/>
  <c r="M119" i="14"/>
  <c r="G11" i="13"/>
  <c r="G116" i="14"/>
  <c r="G118" i="14"/>
  <c r="G119" i="14"/>
  <c r="K124" i="14"/>
  <c r="K122" i="14"/>
  <c r="M122" i="14" s="1"/>
  <c r="L106" i="14"/>
  <c r="L104" i="14"/>
  <c r="M104" i="14" s="1"/>
  <c r="L105" i="14"/>
  <c r="M105" i="14" s="1"/>
  <c r="G100" i="14"/>
  <c r="G95" i="14"/>
  <c r="G109" i="14"/>
  <c r="G96" i="14"/>
  <c r="K103" i="14"/>
  <c r="K106" i="14"/>
  <c r="G9" i="13"/>
  <c r="L87" i="14"/>
  <c r="M87" i="14" s="1"/>
  <c r="L89" i="14"/>
  <c r="M89" i="14" s="1"/>
  <c r="G80" i="14"/>
  <c r="G83" i="14"/>
  <c r="G87" i="14"/>
  <c r="G88" i="14"/>
  <c r="K91" i="14"/>
  <c r="L71" i="14"/>
  <c r="M71" i="14" s="1"/>
  <c r="G71" i="14"/>
  <c r="G73" i="14"/>
  <c r="G67" i="14"/>
  <c r="G74" i="14"/>
  <c r="G75" i="14"/>
  <c r="K75" i="14"/>
  <c r="M27" i="14"/>
  <c r="G37" i="14"/>
  <c r="M29" i="14"/>
  <c r="M30" i="14"/>
  <c r="G50" i="14"/>
  <c r="L57" i="14"/>
  <c r="M57" i="14" s="1"/>
  <c r="M9" i="14"/>
  <c r="G34" i="14"/>
  <c r="G47" i="14"/>
  <c r="G53" i="14"/>
  <c r="K54" i="14"/>
  <c r="G56" i="14"/>
  <c r="L54" i="14"/>
  <c r="L55" i="14"/>
  <c r="M51" i="14"/>
  <c r="M58" i="14"/>
  <c r="G52" i="14"/>
  <c r="G54" i="14"/>
  <c r="G45" i="14"/>
  <c r="G46" i="14"/>
  <c r="G48" i="14"/>
  <c r="G49" i="14"/>
  <c r="F60" i="14"/>
  <c r="G51" i="14"/>
  <c r="G55" i="14"/>
  <c r="K55" i="14"/>
  <c r="M31" i="14"/>
  <c r="M38" i="14"/>
  <c r="L35" i="14"/>
  <c r="G27" i="14"/>
  <c r="G28" i="14"/>
  <c r="G38" i="14"/>
  <c r="G29" i="14"/>
  <c r="G31" i="14"/>
  <c r="G35" i="14"/>
  <c r="K35" i="14"/>
  <c r="L335" i="14" l="1"/>
  <c r="M335" i="14" s="1"/>
  <c r="L124" i="14"/>
  <c r="M124" i="14" s="1"/>
  <c r="M364" i="14"/>
  <c r="M103" i="14"/>
  <c r="L300" i="14"/>
  <c r="M300" i="14" s="1"/>
  <c r="M219" i="14"/>
  <c r="M301" i="14"/>
  <c r="L102" i="14"/>
  <c r="M102" i="14" s="1"/>
  <c r="M352" i="14"/>
  <c r="L255" i="14"/>
  <c r="M255" i="14" s="1"/>
  <c r="M204" i="14"/>
  <c r="L37" i="14"/>
  <c r="M37" i="14" s="1"/>
  <c r="L168" i="14"/>
  <c r="M168" i="14" s="1"/>
  <c r="L223" i="14"/>
  <c r="M223" i="14" s="1"/>
  <c r="L304" i="14"/>
  <c r="M304" i="14" s="1"/>
  <c r="L218" i="14"/>
  <c r="M380" i="14"/>
  <c r="L203" i="14"/>
  <c r="M203" i="14" s="1"/>
  <c r="M253" i="14"/>
  <c r="K34" i="15"/>
  <c r="L34" i="15" s="1"/>
  <c r="K18" i="15"/>
  <c r="L18" i="15" s="1"/>
  <c r="K38" i="15"/>
  <c r="L38" i="15" s="1"/>
  <c r="L36" i="15"/>
  <c r="K14" i="15"/>
  <c r="L14" i="15" s="1"/>
  <c r="K53" i="15"/>
  <c r="L53" i="15" s="1"/>
  <c r="K52" i="15"/>
  <c r="K57" i="15"/>
  <c r="L57" i="15" s="1"/>
  <c r="K56" i="15"/>
  <c r="L56" i="15" s="1"/>
  <c r="L365" i="14"/>
  <c r="M365" i="14" s="1"/>
  <c r="L173" i="14"/>
  <c r="M173" i="14" s="1"/>
  <c r="M54" i="14"/>
  <c r="L140" i="14"/>
  <c r="M140" i="14" s="1"/>
  <c r="L285" i="14"/>
  <c r="M285" i="14" s="1"/>
  <c r="M286" i="14"/>
  <c r="L56" i="14"/>
  <c r="M56" i="14" s="1"/>
  <c r="J77" i="14"/>
  <c r="J321" i="14"/>
  <c r="L151" i="14"/>
  <c r="M151" i="14" s="1"/>
  <c r="L189" i="14"/>
  <c r="M189" i="14" s="1"/>
  <c r="J158" i="14"/>
  <c r="L88" i="14"/>
  <c r="M88" i="14" s="1"/>
  <c r="M254" i="14"/>
  <c r="M35" i="14"/>
  <c r="G256" i="14"/>
  <c r="M136" i="14"/>
  <c r="M237" i="14"/>
  <c r="L107" i="14"/>
  <c r="M107" i="14" s="1"/>
  <c r="J224" i="14"/>
  <c r="J287" i="14"/>
  <c r="M55" i="14"/>
  <c r="J110" i="14"/>
  <c r="J272" i="14"/>
  <c r="M363" i="14"/>
  <c r="J305" i="14"/>
  <c r="L379" i="14"/>
  <c r="M379" i="14" s="1"/>
  <c r="G396" i="14"/>
  <c r="J397" i="14" s="1"/>
  <c r="L383" i="14"/>
  <c r="M383" i="14" s="1"/>
  <c r="L384" i="14"/>
  <c r="M384" i="14" s="1"/>
  <c r="L362" i="14"/>
  <c r="L351" i="14"/>
  <c r="M351" i="14" s="1"/>
  <c r="L319" i="14"/>
  <c r="M319" i="14" s="1"/>
  <c r="L318" i="14"/>
  <c r="L270" i="14"/>
  <c r="M270" i="14" s="1"/>
  <c r="L269" i="14"/>
  <c r="L252" i="14"/>
  <c r="M252" i="14" s="1"/>
  <c r="M238" i="14"/>
  <c r="L236" i="14"/>
  <c r="M236" i="14" s="1"/>
  <c r="M222" i="14"/>
  <c r="M185" i="14"/>
  <c r="L184" i="14"/>
  <c r="M188" i="14"/>
  <c r="M152" i="14"/>
  <c r="L156" i="14"/>
  <c r="M156" i="14" s="1"/>
  <c r="L155" i="14"/>
  <c r="M155" i="14" s="1"/>
  <c r="L135" i="14"/>
  <c r="M135" i="14" s="1"/>
  <c r="M139" i="14"/>
  <c r="L121" i="14"/>
  <c r="M121" i="14" s="1"/>
  <c r="M106" i="14"/>
  <c r="J92" i="14"/>
  <c r="L91" i="14"/>
  <c r="M91" i="14" s="1"/>
  <c r="L72" i="14"/>
  <c r="M72" i="14" s="1"/>
  <c r="L75" i="14"/>
  <c r="L76" i="14"/>
  <c r="M76" i="14" s="1"/>
  <c r="J41" i="14"/>
  <c r="G60" i="14"/>
  <c r="J61" i="14" s="1"/>
  <c r="L53" i="14"/>
  <c r="M53" i="14" s="1"/>
  <c r="L52" i="14"/>
  <c r="L33" i="14"/>
  <c r="M33" i="14" s="1"/>
  <c r="L32" i="14"/>
  <c r="M218" i="14" l="1"/>
  <c r="L224" i="14" s="1"/>
  <c r="M224" i="14" s="1"/>
  <c r="C17" i="13" s="1"/>
  <c r="L305" i="14"/>
  <c r="M305" i="14" s="1"/>
  <c r="C22" i="13" s="1"/>
  <c r="C14" i="13"/>
  <c r="L110" i="14"/>
  <c r="M110" i="14" s="1"/>
  <c r="C10" i="13" s="1"/>
  <c r="L52" i="15"/>
  <c r="M256" i="14"/>
  <c r="C19" i="13" s="1"/>
  <c r="C25" i="13"/>
  <c r="C24" i="13"/>
  <c r="L92" i="14"/>
  <c r="M92" i="14" s="1"/>
  <c r="C9" i="13" s="1"/>
  <c r="L158" i="14"/>
  <c r="M158" i="14" s="1"/>
  <c r="C13" i="13" s="1"/>
  <c r="C12" i="13"/>
  <c r="C11" i="13"/>
  <c r="M269" i="14"/>
  <c r="C18" i="13"/>
  <c r="M396" i="14"/>
  <c r="L397" i="14" s="1"/>
  <c r="M397" i="14" s="1"/>
  <c r="C27" i="13" s="1"/>
  <c r="L396" i="14"/>
  <c r="M362" i="14"/>
  <c r="M318" i="14"/>
  <c r="L321" i="14" s="1"/>
  <c r="M321" i="14" s="1"/>
  <c r="C23" i="13" s="1"/>
  <c r="L287" i="14"/>
  <c r="M287" i="14" s="1"/>
  <c r="C21" i="13" s="1"/>
  <c r="L256" i="14"/>
  <c r="C16" i="13"/>
  <c r="M184" i="14"/>
  <c r="M75" i="14"/>
  <c r="L77" i="14" s="1"/>
  <c r="M77" i="14" s="1"/>
  <c r="C8" i="13" s="1"/>
  <c r="M52" i="14"/>
  <c r="M59" i="14" s="1"/>
  <c r="L61" i="14" s="1"/>
  <c r="M61" i="14" s="1"/>
  <c r="C7" i="13" s="1"/>
  <c r="L59" i="14"/>
  <c r="M32" i="14"/>
  <c r="C26" i="13" l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C15" i="13"/>
  <c r="L272" i="14"/>
  <c r="M272" i="14" s="1"/>
  <c r="C20" i="13" s="1"/>
  <c r="D21" i="13" s="1"/>
  <c r="F21" i="13" s="1"/>
  <c r="L41" i="14"/>
  <c r="M41" i="14" s="1"/>
  <c r="C6" i="13" s="1"/>
  <c r="D7" i="13" s="1"/>
  <c r="F7" i="13" s="1"/>
  <c r="D27" i="13" l="1"/>
  <c r="F27" i="13" s="1"/>
  <c r="D26" i="13"/>
  <c r="F26" i="13" s="1"/>
  <c r="D20" i="13"/>
  <c r="F20" i="13" s="1"/>
  <c r="D16" i="13"/>
  <c r="F16" i="13" s="1"/>
  <c r="D15" i="13"/>
  <c r="F15" i="13" s="1"/>
  <c r="F18" i="14"/>
  <c r="E18" i="14"/>
  <c r="L19" i="14"/>
  <c r="K19" i="14"/>
  <c r="F17" i="14"/>
  <c r="E17" i="14"/>
  <c r="K18" i="14"/>
  <c r="F16" i="14"/>
  <c r="E16" i="14"/>
  <c r="F15" i="14"/>
  <c r="E15" i="14"/>
  <c r="J16" i="14"/>
  <c r="I17" i="14" s="1"/>
  <c r="F14" i="14"/>
  <c r="E14" i="14"/>
  <c r="F13" i="14"/>
  <c r="E13" i="14"/>
  <c r="J14" i="14"/>
  <c r="I13" i="14" s="1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K15" i="14" l="1"/>
  <c r="L13" i="14"/>
  <c r="K16" i="14"/>
  <c r="L18" i="14"/>
  <c r="M18" i="14" s="1"/>
  <c r="M10" i="14"/>
  <c r="M19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J21" i="14" l="1"/>
  <c r="M16" i="14"/>
  <c r="M15" i="14"/>
  <c r="M13" i="14"/>
  <c r="L17" i="14"/>
  <c r="M17" i="14" s="1"/>
  <c r="L14" i="14"/>
  <c r="M14" i="14" l="1"/>
  <c r="L21" i="14" l="1"/>
  <c r="M21" i="14" s="1"/>
  <c r="C5" i="13" s="1"/>
  <c r="D6" i="13" l="1"/>
  <c r="E6" i="13"/>
  <c r="E28" i="13" s="1"/>
  <c r="F6" i="13" l="1"/>
  <c r="F28" i="13" s="1"/>
  <c r="F31" i="13" s="1"/>
</calcChain>
</file>

<file path=xl/sharedStrings.xml><?xml version="1.0" encoding="utf-8"?>
<sst xmlns="http://schemas.openxmlformats.org/spreadsheetml/2006/main" count="255" uniqueCount="60">
  <si>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</si>
  <si>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</si>
  <si>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</si>
  <si>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</si>
  <si>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</si>
  <si>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</si>
  <si>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</si>
  <si>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</si>
  <si>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</si>
  <si>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</si>
  <si>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</si>
  <si>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</si>
  <si>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</si>
  <si>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</si>
  <si>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</si>
  <si>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</si>
  <si>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</si>
  <si>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Cross section of Kachida khal 50 DS from meeting point of Gabir Beel khal</t>
  </si>
  <si>
    <t>Cross section of Kundur khal 50 US from meeting point of Gabir Beel khal</t>
  </si>
  <si>
    <t>Cross section of Andarkota-Telighati khal along the Gabir Beel khal</t>
  </si>
  <si>
    <t>Cross section of Andarkota-Telighati khal 50 US from meeting point of Gabir Beel khal</t>
  </si>
  <si>
    <t>Cross section of Andarkota-Telighati khal 50 DS from meeting point of Gabir Beel khal</t>
  </si>
  <si>
    <t>Fisheri</t>
  </si>
  <si>
    <t>LB</t>
  </si>
  <si>
    <t>CL</t>
  </si>
  <si>
    <t>RB</t>
  </si>
  <si>
    <t>Paddy land</t>
  </si>
  <si>
    <t>Garden</t>
  </si>
  <si>
    <t>House</t>
  </si>
  <si>
    <t>BC road</t>
  </si>
  <si>
    <t>Home stead</t>
  </si>
  <si>
    <t>Open land</t>
  </si>
  <si>
    <t>Low land</t>
  </si>
  <si>
    <t>Pond</t>
  </si>
  <si>
    <t>Khal bank</t>
  </si>
  <si>
    <t>Khal bed</t>
  </si>
  <si>
    <t>Hugla</t>
  </si>
  <si>
    <t>Fisheries</t>
  </si>
  <si>
    <t>Cross section of Kachida khal 100m DS from meeting point of Gabir Beel khal</t>
  </si>
  <si>
    <t>Cross Section for Re-excavation of Gabir Beel khal from km. 0.000 to km. 2.270 in polder -2 in c/w Tarail-Pachuria Sub-Project under CRISP-WRM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</si>
  <si>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(Kachida khal)</t>
    </r>
    <r>
      <rPr>
        <sz val="11"/>
        <rFont val="Arial"/>
        <family val="2"/>
      </rPr>
      <t xml:space="preserve">  Re-excavation of Gabir Beel khal from km. 0.000 to km. 2.270 in polder -2 in c/w Tarail-Pachuria Sub-Project under CRISP-WRM under Specialized Division. BWDB, Gopalganj during the year 2024-2025.</t>
    </r>
  </si>
  <si>
    <t>Ch.</t>
  </si>
  <si>
    <t>Long Section of Gabir Beel khal</t>
  </si>
  <si>
    <t>Dist/Ch(m)</t>
  </si>
  <si>
    <t>C/L R.L.</t>
  </si>
  <si>
    <t>L/BR.L.</t>
  </si>
  <si>
    <t>R/B R.L.</t>
  </si>
  <si>
    <t>Long Section for re-excavation of Gabir Beel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</si>
  <si>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</si>
  <si>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</si>
  <si>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</si>
  <si>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</si>
  <si>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</si>
  <si>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</si>
  <si>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</si>
  <si>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</si>
  <si>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</si>
  <si>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Gabir Beel khal from km. 0.000 to km. 2.270 in polder -2 in c/w Tarail-Pachuria Sub-Project under CRISP-WRM under Specialized Division. BWDB, Gopalganj during the year 2024-2025.</t>
  </si>
  <si>
    <t>(Sadiur Rahman)</t>
  </si>
  <si>
    <r>
      <t xml:space="preserve">Cross Section of Offtake khal </t>
    </r>
    <r>
      <rPr>
        <b/>
        <sz val="11"/>
        <rFont val="Arial"/>
        <family val="2"/>
      </rPr>
      <t>(Andarkota-Telighati khal)</t>
    </r>
    <r>
      <rPr>
        <sz val="11"/>
        <rFont val="Arial"/>
        <family val="2"/>
      </rPr>
      <t xml:space="preserve">  Re-excavation of Gabir Beel khal  from km. 0.000 to km. 2.270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</si>
</sst>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23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0" fontId="12" fillId="0" borderId="0" xfId="5" applyFont="1"/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0" fontId="17" fillId="0" borderId="5" xfId="6" applyFont="1" applyBorder="1" applyAlignment="1">
      <alignment horizontal="center"/>
    </xf>
    <xf numFmtId="0" fontId="17" fillId="0" borderId="6" xfId="6" applyFont="1" applyBorder="1"/>
    <xf numFmtId="0" fontId="17" fillId="0" borderId="7" xfId="6" applyFont="1" applyBorder="1"/>
    <xf numFmtId="0" fontId="17" fillId="0" borderId="0" xfId="6" applyFont="1"/>
    <xf numFmtId="0" fontId="17" fillId="0" borderId="8" xfId="6" applyFont="1" applyBorder="1" applyAlignment="1">
      <alignment horizontal="center"/>
    </xf>
    <xf numFmtId="164" fontId="17" fillId="0" borderId="0" xfId="6" applyNumberFormat="1" applyFont="1" applyAlignment="1">
      <alignment horizontal="center" vertical="center"/>
    </xf>
    <xf numFmtId="164" fontId="17" fillId="0" borderId="9" xfId="6" applyNumberFormat="1" applyFont="1" applyBorder="1" applyAlignment="1">
      <alignment horizontal="center" vertical="center"/>
    </xf>
    <xf numFmtId="1" fontId="17" fillId="0" borderId="0" xfId="6" applyNumberFormat="1" applyFont="1"/>
    <xf numFmtId="1" fontId="18" fillId="0" borderId="0" xfId="6" applyNumberFormat="1" applyFont="1"/>
    <xf numFmtId="2" fontId="17" fillId="0" borderId="0" xfId="6" applyNumberFormat="1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17" fillId="0" borderId="9" xfId="6" applyFont="1" applyBorder="1" applyAlignment="1">
      <alignment horizontal="center" vertical="center"/>
    </xf>
    <xf numFmtId="2" fontId="17" fillId="0" borderId="0" xfId="6" applyNumberFormat="1" applyFont="1"/>
    <xf numFmtId="0" fontId="17" fillId="0" borderId="9" xfId="6" applyFont="1" applyBorder="1"/>
    <xf numFmtId="0" fontId="19" fillId="0" borderId="0" xfId="6" applyFont="1"/>
    <xf numFmtId="0" fontId="1" fillId="0" borderId="8" xfId="6" applyBorder="1"/>
    <xf numFmtId="0" fontId="1" fillId="0" borderId="0" xfId="6"/>
    <xf numFmtId="0" fontId="1" fillId="0" borderId="9" xfId="6" applyBorder="1"/>
    <xf numFmtId="0" fontId="1" fillId="0" borderId="0" xfId="6" applyFont="1"/>
    <xf numFmtId="0" fontId="23" fillId="0" borderId="5" xfId="6" applyFont="1" applyBorder="1" applyAlignment="1">
      <alignment horizontal="center" vertical="top" wrapText="1"/>
    </xf>
    <xf numFmtId="0" fontId="23" fillId="0" borderId="6" xfId="6" applyFont="1" applyBorder="1" applyAlignment="1">
      <alignment horizontal="center" vertical="top" wrapText="1"/>
    </xf>
    <xf numFmtId="0" fontId="23" fillId="0" borderId="7" xfId="6" applyFont="1" applyBorder="1" applyAlignment="1">
      <alignment horizontal="center" vertical="top" wrapText="1"/>
    </xf>
    <xf numFmtId="0" fontId="23" fillId="0" borderId="8" xfId="6" applyFont="1" applyBorder="1" applyAlignment="1">
      <alignment horizontal="center" vertical="top" wrapText="1"/>
    </xf>
    <xf numFmtId="0" fontId="23" fillId="0" borderId="0" xfId="6" applyFont="1" applyAlignment="1">
      <alignment horizontal="center" vertical="top" wrapText="1"/>
    </xf>
    <xf numFmtId="0" fontId="23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1" fillId="0" borderId="10" xfId="6" applyBorder="1"/>
    <xf numFmtId="0" fontId="1" fillId="0" borderId="11" xfId="6" applyBorder="1"/>
    <xf numFmtId="0" fontId="25" fillId="0" borderId="0" xfId="6" applyFont="1"/>
    <xf numFmtId="0" fontId="23" fillId="0" borderId="13" xfId="6" applyFont="1" applyBorder="1"/>
    <xf numFmtId="0" fontId="23" fillId="0" borderId="14" xfId="6" applyFont="1" applyBorder="1"/>
    <xf numFmtId="0" fontId="1" fillId="0" borderId="6" xfId="6" applyFont="1" applyBorder="1" applyAlignment="1"/>
    <xf numFmtId="0" fontId="0" fillId="0" borderId="6" xfId="0" applyBorder="1" applyAlignment="1"/>
    <xf numFmtId="0" fontId="20" fillId="0" borderId="0" xfId="6" applyFont="1" applyAlignment="1">
      <alignment horizontal="center"/>
    </xf>
    <xf numFmtId="0" fontId="21" fillId="0" borderId="1" xfId="6" applyFont="1" applyBorder="1" applyAlignment="1">
      <alignment horizontal="center"/>
    </xf>
    <xf numFmtId="0" fontId="21" fillId="0" borderId="2" xfId="6" applyFont="1" applyBorder="1" applyAlignment="1">
      <alignment horizontal="center"/>
    </xf>
    <xf numFmtId="0" fontId="21" fillId="0" borderId="3" xfId="6" applyFont="1" applyBorder="1" applyAlignment="1">
      <alignment horizontal="center"/>
    </xf>
    <xf numFmtId="0" fontId="22" fillId="0" borderId="5" xfId="6" applyFont="1" applyBorder="1" applyAlignment="1">
      <alignment horizontal="justify" vertical="center" wrapText="1"/>
    </xf>
    <xf numFmtId="0" fontId="22" fillId="0" borderId="6" xfId="6" applyFont="1" applyBorder="1" applyAlignment="1">
      <alignment horizontal="justify" vertical="center" wrapText="1"/>
    </xf>
    <xf numFmtId="0" fontId="22" fillId="0" borderId="7" xfId="6" applyFont="1" applyBorder="1" applyAlignment="1">
      <alignment horizontal="justify" vertical="center" wrapText="1"/>
    </xf>
    <xf numFmtId="0" fontId="22" fillId="0" borderId="8" xfId="6" applyFont="1" applyBorder="1" applyAlignment="1">
      <alignment horizontal="justify" vertical="center" wrapText="1"/>
    </xf>
    <xf numFmtId="0" fontId="22" fillId="0" borderId="0" xfId="6" applyFont="1" applyAlignment="1">
      <alignment horizontal="justify" vertical="center" wrapText="1"/>
    </xf>
    <xf numFmtId="0" fontId="22" fillId="0" borderId="9" xfId="6" applyFont="1" applyBorder="1" applyAlignment="1">
      <alignment horizontal="justify" vertical="center" wrapText="1"/>
    </xf>
    <xf numFmtId="0" fontId="22" fillId="0" borderId="10" xfId="6" applyFont="1" applyBorder="1" applyAlignment="1">
      <alignment horizontal="justify" vertical="center" wrapText="1"/>
    </xf>
    <xf numFmtId="0" fontId="22" fillId="0" borderId="11" xfId="6" applyFont="1" applyBorder="1" applyAlignment="1">
      <alignment horizontal="justify" vertical="center" wrapText="1"/>
    </xf>
    <xf numFmtId="0" fontId="22" fillId="0" borderId="12" xfId="6" applyFont="1" applyBorder="1" applyAlignment="1">
      <alignment horizontal="justify" vertical="center" wrapText="1"/>
    </xf>
    <xf numFmtId="0" fontId="24" fillId="0" borderId="5" xfId="6" applyFont="1" applyBorder="1" applyAlignment="1">
      <alignment horizontal="center"/>
    </xf>
    <xf numFmtId="0" fontId="24" fillId="0" borderId="6" xfId="6" applyFont="1" applyBorder="1" applyAlignment="1">
      <alignment horizontal="center"/>
    </xf>
    <xf numFmtId="0" fontId="24" fillId="0" borderId="7" xfId="6" applyFont="1" applyBorder="1" applyAlignment="1">
      <alignment horizontal="center"/>
    </xf>
    <xf numFmtId="0" fontId="23" fillId="0" borderId="8" xfId="6" applyFont="1" applyBorder="1" applyAlignment="1">
      <alignment horizontal="center"/>
    </xf>
    <xf numFmtId="0" fontId="23" fillId="0" borderId="0" xfId="6" applyFont="1" applyAlignment="1">
      <alignment horizontal="center"/>
    </xf>
    <xf numFmtId="0" fontId="23" fillId="0" borderId="9" xfId="6" applyFont="1" applyBorder="1" applyAlignment="1">
      <alignment horizontal="center"/>
    </xf>
    <xf numFmtId="0" fontId="23" fillId="0" borderId="10" xfId="6" applyFont="1" applyBorder="1" applyAlignment="1">
      <alignment horizontal="center"/>
    </xf>
    <xf numFmtId="0" fontId="23" fillId="0" borderId="11" xfId="6" applyFont="1" applyBorder="1" applyAlignment="1">
      <alignment horizontal="center"/>
    </xf>
    <xf numFmtId="0" fontId="23" fillId="0" borderId="12" xfId="6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4" fillId="0" borderId="0" xfId="8" applyFont="1" applyAlignment="1">
      <alignment horizontal="center" vertical="top" wrapText="1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5" applyFont="1" applyAlignment="1">
      <alignment horizontal="center" vertical="center" wrapText="1"/>
    </xf>
    <xf numFmtId="2" fontId="1" fillId="0" borderId="0" xfId="1" applyNumberFormat="1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Gabir Beel khal'!$B$2:$Y$2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2.17</c:v>
                </c:pt>
              </c:numCache>
            </c:numRef>
          </c:cat>
          <c:val>
            <c:numRef>
              <c:f>'Long section Gabir Beel khal'!$B$3:$Y$3</c:f>
              <c:numCache>
                <c:formatCode>0.00</c:formatCode>
                <c:ptCount val="24"/>
                <c:pt idx="0">
                  <c:v>-0.30399999999999999</c:v>
                </c:pt>
                <c:pt idx="1">
                  <c:v>-0.313</c:v>
                </c:pt>
                <c:pt idx="2">
                  <c:v>-0.59199999999999997</c:v>
                </c:pt>
                <c:pt idx="3">
                  <c:v>-0.39200000000000002</c:v>
                </c:pt>
                <c:pt idx="4">
                  <c:v>-0.68100000000000005</c:v>
                </c:pt>
                <c:pt idx="5">
                  <c:v>-4.7E-2</c:v>
                </c:pt>
                <c:pt idx="6">
                  <c:v>-0.20100000000000001</c:v>
                </c:pt>
                <c:pt idx="7">
                  <c:v>-0.314</c:v>
                </c:pt>
                <c:pt idx="8">
                  <c:v>-0.24399999999999999</c:v>
                </c:pt>
                <c:pt idx="9">
                  <c:v>-0.51300000000000001</c:v>
                </c:pt>
                <c:pt idx="10">
                  <c:v>-0.624</c:v>
                </c:pt>
                <c:pt idx="11">
                  <c:v>-1.123</c:v>
                </c:pt>
                <c:pt idx="12" formatCode="General">
                  <c:v>-0.58099999999999996</c:v>
                </c:pt>
                <c:pt idx="13" formatCode="General">
                  <c:v>-3.2000000000000001E-2</c:v>
                </c:pt>
                <c:pt idx="14" formatCode="General">
                  <c:v>0.06</c:v>
                </c:pt>
                <c:pt idx="15" formatCode="General">
                  <c:v>-0.189</c:v>
                </c:pt>
                <c:pt idx="16" formatCode="General">
                  <c:v>-0.65400000000000003</c:v>
                </c:pt>
                <c:pt idx="17" formatCode="General">
                  <c:v>-0.876</c:v>
                </c:pt>
                <c:pt idx="18" formatCode="General">
                  <c:v>-0.66300000000000003</c:v>
                </c:pt>
                <c:pt idx="19" formatCode="General">
                  <c:v>-1.052</c:v>
                </c:pt>
                <c:pt idx="20" formatCode="General">
                  <c:v>-1.147</c:v>
                </c:pt>
                <c:pt idx="21" formatCode="General">
                  <c:v>-0.40899999999999997</c:v>
                </c:pt>
                <c:pt idx="22" formatCode="General">
                  <c:v>-0.30299999999999999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Gabir Beel khal'!$B$2:$Y$2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2.17</c:v>
                </c:pt>
              </c:numCache>
            </c:numRef>
          </c:cat>
          <c:val>
            <c:numRef>
              <c:f>'Long section Gabir Beel khal'!$B$4:$Y$4</c:f>
              <c:numCache>
                <c:formatCode>0.00</c:formatCode>
                <c:ptCount val="24"/>
                <c:pt idx="0">
                  <c:v>2.2839999999999998</c:v>
                </c:pt>
                <c:pt idx="1">
                  <c:v>3.3319999999999999</c:v>
                </c:pt>
                <c:pt idx="2">
                  <c:v>1.988</c:v>
                </c:pt>
                <c:pt idx="3">
                  <c:v>1.351</c:v>
                </c:pt>
                <c:pt idx="4">
                  <c:v>0.92100000000000004</c:v>
                </c:pt>
                <c:pt idx="5">
                  <c:v>1.88</c:v>
                </c:pt>
                <c:pt idx="6">
                  <c:v>0.69099999999999995</c:v>
                </c:pt>
                <c:pt idx="7">
                  <c:v>1.47</c:v>
                </c:pt>
                <c:pt idx="8">
                  <c:v>1.2649999999999999</c:v>
                </c:pt>
                <c:pt idx="9">
                  <c:v>1.375</c:v>
                </c:pt>
                <c:pt idx="10">
                  <c:v>1.012</c:v>
                </c:pt>
                <c:pt idx="11">
                  <c:v>0.55100000000000005</c:v>
                </c:pt>
                <c:pt idx="12" formatCode="General">
                  <c:v>1.3779999999999999</c:v>
                </c:pt>
                <c:pt idx="13" formatCode="General">
                  <c:v>0.53100000000000003</c:v>
                </c:pt>
                <c:pt idx="14" formatCode="General">
                  <c:v>0.48899999999999999</c:v>
                </c:pt>
                <c:pt idx="15" formatCode="General">
                  <c:v>0.629</c:v>
                </c:pt>
                <c:pt idx="16" formatCode="General">
                  <c:v>0.92100000000000004</c:v>
                </c:pt>
                <c:pt idx="17" formatCode="General">
                  <c:v>0.85199999999999998</c:v>
                </c:pt>
                <c:pt idx="18" formatCode="General">
                  <c:v>1.645</c:v>
                </c:pt>
                <c:pt idx="19" formatCode="General">
                  <c:v>1.101</c:v>
                </c:pt>
                <c:pt idx="20" formatCode="General">
                  <c:v>2.0640000000000001</c:v>
                </c:pt>
                <c:pt idx="21" formatCode="General">
                  <c:v>2.379</c:v>
                </c:pt>
                <c:pt idx="22" formatCode="General">
                  <c:v>2.157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Gabir Beel khal'!$B$2:$Y$2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2.17</c:v>
                </c:pt>
              </c:numCache>
            </c:numRef>
          </c:cat>
          <c:val>
            <c:numRef>
              <c:f>'Long section Gabir Beel khal'!$B$5:$Y$5</c:f>
              <c:numCache>
                <c:formatCode>0.00</c:formatCode>
                <c:ptCount val="24"/>
                <c:pt idx="0">
                  <c:v>2.2000000000000002</c:v>
                </c:pt>
                <c:pt idx="1">
                  <c:v>1.875</c:v>
                </c:pt>
                <c:pt idx="2">
                  <c:v>2.3159999999999998</c:v>
                </c:pt>
                <c:pt idx="3">
                  <c:v>2.3809999999999998</c:v>
                </c:pt>
                <c:pt idx="4">
                  <c:v>0.83299999999999996</c:v>
                </c:pt>
                <c:pt idx="5">
                  <c:v>1.282</c:v>
                </c:pt>
                <c:pt idx="6">
                  <c:v>1.7230000000000001</c:v>
                </c:pt>
                <c:pt idx="7">
                  <c:v>0.59199999999999997</c:v>
                </c:pt>
                <c:pt idx="8">
                  <c:v>0.64900000000000002</c:v>
                </c:pt>
                <c:pt idx="9">
                  <c:v>0.59699999999999998</c:v>
                </c:pt>
                <c:pt idx="10">
                  <c:v>0.46300000000000002</c:v>
                </c:pt>
                <c:pt idx="11">
                  <c:v>0.16300000000000001</c:v>
                </c:pt>
                <c:pt idx="12" formatCode="General">
                  <c:v>0.38200000000000001</c:v>
                </c:pt>
                <c:pt idx="13" formatCode="General">
                  <c:v>0.68200000000000005</c:v>
                </c:pt>
                <c:pt idx="14" formatCode="General">
                  <c:v>0.46800000000000003</c:v>
                </c:pt>
                <c:pt idx="15" formatCode="General">
                  <c:v>0.78100000000000003</c:v>
                </c:pt>
                <c:pt idx="16" formatCode="General">
                  <c:v>1.034</c:v>
                </c:pt>
                <c:pt idx="17" formatCode="General">
                  <c:v>2.7829999999999999</c:v>
                </c:pt>
                <c:pt idx="18" formatCode="General">
                  <c:v>0.65200000000000002</c:v>
                </c:pt>
                <c:pt idx="19" formatCode="General">
                  <c:v>0.61599999999999999</c:v>
                </c:pt>
                <c:pt idx="20" formatCode="General">
                  <c:v>0.67100000000000004</c:v>
                </c:pt>
                <c:pt idx="21" formatCode="General">
                  <c:v>0.90100000000000002</c:v>
                </c:pt>
                <c:pt idx="22" formatCode="General">
                  <c:v>0.69299999999999995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69056"/>
        <c:axId val="207871360"/>
      </c:lineChart>
      <c:catAx>
        <c:axId val="207869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1360"/>
        <c:crosses val="autoZero"/>
        <c:auto val="1"/>
        <c:lblAlgn val="ctr"/>
        <c:lblOffset val="100"/>
        <c:tickMarkSkip val="1"/>
        <c:noMultiLvlLbl val="0"/>
      </c:catAx>
      <c:valAx>
        <c:axId val="20787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6905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khal'!$B$44:$B$59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</c:numCache>
            </c:numRef>
          </c:xVal>
          <c:yVal>
            <c:numRef>
              <c:f>'Gabir Beel khal'!$C$44:$C$59</c:f>
              <c:numCache>
                <c:formatCode>0.000</c:formatCode>
                <c:ptCount val="16"/>
                <c:pt idx="0">
                  <c:v>0.39600000000000002</c:v>
                </c:pt>
                <c:pt idx="1">
                  <c:v>0.40500000000000003</c:v>
                </c:pt>
                <c:pt idx="2">
                  <c:v>2.0009999999999999</c:v>
                </c:pt>
                <c:pt idx="3">
                  <c:v>1.988</c:v>
                </c:pt>
                <c:pt idx="4">
                  <c:v>1.0009999999999999</c:v>
                </c:pt>
                <c:pt idx="5">
                  <c:v>7.5999999999999998E-2</c:v>
                </c:pt>
                <c:pt idx="6">
                  <c:v>-0.49099999999999999</c:v>
                </c:pt>
                <c:pt idx="7">
                  <c:v>-0.59199999999999997</c:v>
                </c:pt>
                <c:pt idx="8">
                  <c:v>-0.48899999999999999</c:v>
                </c:pt>
                <c:pt idx="9">
                  <c:v>7.0999999999999994E-2</c:v>
                </c:pt>
                <c:pt idx="10">
                  <c:v>0.90800000000000003</c:v>
                </c:pt>
                <c:pt idx="11">
                  <c:v>2.3159999999999998</c:v>
                </c:pt>
                <c:pt idx="12">
                  <c:v>2.3010000000000002</c:v>
                </c:pt>
                <c:pt idx="13">
                  <c:v>0.20100000000000001</c:v>
                </c:pt>
                <c:pt idx="14">
                  <c:v>-0.3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khal'!$I$44:$I$59</c:f>
            </c:numRef>
          </c:xVal>
          <c:yVal>
            <c:numRef>
              <c:f>'Gabir Beel khal'!$J$44:$J$59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1344"/>
        <c:axId val="208442880"/>
      </c:scatterChart>
      <c:valAx>
        <c:axId val="208441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2880"/>
        <c:crosses val="autoZero"/>
        <c:crossBetween val="midCat"/>
      </c:valAx>
      <c:valAx>
        <c:axId val="20844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1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khal'!$B$63:$B$76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'Gabir Beel khal'!$C$63:$C$76</c:f>
              <c:numCache>
                <c:formatCode>0.000</c:formatCode>
                <c:ptCount val="14"/>
                <c:pt idx="0">
                  <c:v>1.369</c:v>
                </c:pt>
                <c:pt idx="1">
                  <c:v>1.357</c:v>
                </c:pt>
                <c:pt idx="2">
                  <c:v>1.351</c:v>
                </c:pt>
                <c:pt idx="3">
                  <c:v>0.70199999999999996</c:v>
                </c:pt>
                <c:pt idx="4">
                  <c:v>9.8000000000000004E-2</c:v>
                </c:pt>
                <c:pt idx="5">
                  <c:v>-0.28000000000000003</c:v>
                </c:pt>
                <c:pt idx="6">
                  <c:v>-0.39200000000000002</c:v>
                </c:pt>
                <c:pt idx="7">
                  <c:v>-0.28399999999999997</c:v>
                </c:pt>
                <c:pt idx="8">
                  <c:v>7.5999999999999998E-2</c:v>
                </c:pt>
                <c:pt idx="9">
                  <c:v>0.878</c:v>
                </c:pt>
                <c:pt idx="10">
                  <c:v>2.331</c:v>
                </c:pt>
                <c:pt idx="11">
                  <c:v>2.3260000000000001</c:v>
                </c:pt>
                <c:pt idx="12">
                  <c:v>0.70099999999999996</c:v>
                </c:pt>
                <c:pt idx="13">
                  <c:v>0.59899999999999998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khal'!$I$63:$I$76</c:f>
            </c:numRef>
          </c:xVal>
          <c:yVal>
            <c:numRef>
              <c:f>'Gabir Beel khal'!$J$63:$J$76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1936"/>
        <c:axId val="209993728"/>
      </c:scatterChart>
      <c:valAx>
        <c:axId val="209991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93728"/>
        <c:crosses val="autoZero"/>
        <c:crossBetween val="midCat"/>
      </c:valAx>
      <c:valAx>
        <c:axId val="20999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91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khal'!$B$79:$B$91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'Gabir Beel khal'!$C$79:$C$91</c:f>
              <c:numCache>
                <c:formatCode>0.000</c:formatCode>
                <c:ptCount val="13"/>
                <c:pt idx="0">
                  <c:v>0.94199999999999995</c:v>
                </c:pt>
                <c:pt idx="1">
                  <c:v>0.93400000000000005</c:v>
                </c:pt>
                <c:pt idx="2">
                  <c:v>0.92100000000000004</c:v>
                </c:pt>
                <c:pt idx="3">
                  <c:v>0.13500000000000001</c:v>
                </c:pt>
                <c:pt idx="4">
                  <c:v>-0.26600000000000001</c:v>
                </c:pt>
                <c:pt idx="5">
                  <c:v>-0.57899999999999996</c:v>
                </c:pt>
                <c:pt idx="6">
                  <c:v>-0.68100000000000005</c:v>
                </c:pt>
                <c:pt idx="7">
                  <c:v>-0.57499999999999996</c:v>
                </c:pt>
                <c:pt idx="8">
                  <c:v>-0.26100000000000001</c:v>
                </c:pt>
                <c:pt idx="9">
                  <c:v>0.107</c:v>
                </c:pt>
                <c:pt idx="10">
                  <c:v>0.83299999999999996</c:v>
                </c:pt>
                <c:pt idx="11">
                  <c:v>0.82099999999999995</c:v>
                </c:pt>
                <c:pt idx="12">
                  <c:v>0.81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khal'!$I$80:$I$91</c:f>
            </c:numRef>
          </c:xVal>
          <c:yVal>
            <c:numRef>
              <c:f>'Gabir Beel khal'!$J$80:$J$91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7264"/>
        <c:axId val="210028800"/>
      </c:scatterChart>
      <c:valAx>
        <c:axId val="210027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28800"/>
        <c:crosses val="autoZero"/>
        <c:crossBetween val="midCat"/>
      </c:valAx>
      <c:valAx>
        <c:axId val="21002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27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khal'!$B$94:$B$109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9.5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16.5</c:v>
                </c:pt>
                <c:pt idx="14">
                  <c:v>22</c:v>
                </c:pt>
                <c:pt idx="15">
                  <c:v>30</c:v>
                </c:pt>
              </c:numCache>
            </c:numRef>
          </c:xVal>
          <c:yVal>
            <c:numRef>
              <c:f>'Gabir Beel khal'!$C$94:$C$109</c:f>
              <c:numCache>
                <c:formatCode>0.000</c:formatCode>
                <c:ptCount val="16"/>
                <c:pt idx="0">
                  <c:v>0.51300000000000001</c:v>
                </c:pt>
                <c:pt idx="1">
                  <c:v>0.68899999999999995</c:v>
                </c:pt>
                <c:pt idx="2">
                  <c:v>1.889</c:v>
                </c:pt>
                <c:pt idx="3">
                  <c:v>1.88</c:v>
                </c:pt>
                <c:pt idx="4">
                  <c:v>0.78900000000000003</c:v>
                </c:pt>
                <c:pt idx="5">
                  <c:v>0.40200000000000002</c:v>
                </c:pt>
                <c:pt idx="6">
                  <c:v>5.5E-2</c:v>
                </c:pt>
                <c:pt idx="7">
                  <c:v>-4.7E-2</c:v>
                </c:pt>
                <c:pt idx="8">
                  <c:v>5.3999999999999999E-2</c:v>
                </c:pt>
                <c:pt idx="9">
                  <c:v>0.38900000000000001</c:v>
                </c:pt>
                <c:pt idx="10">
                  <c:v>0.70799999999999996</c:v>
                </c:pt>
                <c:pt idx="11">
                  <c:v>1.284</c:v>
                </c:pt>
                <c:pt idx="12">
                  <c:v>1.2769999999999999</c:v>
                </c:pt>
                <c:pt idx="13">
                  <c:v>0.80600000000000005</c:v>
                </c:pt>
                <c:pt idx="14">
                  <c:v>0.79800000000000004</c:v>
                </c:pt>
                <c:pt idx="15">
                  <c:v>0.78800000000000003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khal'!$I$94:$I$109</c:f>
            </c:numRef>
          </c:xVal>
          <c:yVal>
            <c:numRef>
              <c:f>'Gabir Beel khal'!$J$94:$J$109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4144"/>
        <c:axId val="210064128"/>
      </c:scatterChart>
      <c:valAx>
        <c:axId val="210054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64128"/>
        <c:crosses val="autoZero"/>
        <c:crossBetween val="midCat"/>
      </c:valAx>
      <c:valAx>
        <c:axId val="21006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54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khal'!$B$112:$B$125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xVal>
          <c:yVal>
            <c:numRef>
              <c:f>'Gabir Beel khal'!$C$112:$C$125</c:f>
              <c:numCache>
                <c:formatCode>0.000</c:formatCode>
                <c:ptCount val="14"/>
                <c:pt idx="0">
                  <c:v>0.71</c:v>
                </c:pt>
                <c:pt idx="1">
                  <c:v>0.69699999999999995</c:v>
                </c:pt>
                <c:pt idx="2">
                  <c:v>0.69099999999999995</c:v>
                </c:pt>
                <c:pt idx="3">
                  <c:v>0.32600000000000001</c:v>
                </c:pt>
                <c:pt idx="4">
                  <c:v>0.113</c:v>
                </c:pt>
                <c:pt idx="5">
                  <c:v>-9.9000000000000005E-2</c:v>
                </c:pt>
                <c:pt idx="6">
                  <c:v>-0.20100000000000001</c:v>
                </c:pt>
                <c:pt idx="7">
                  <c:v>-9.7000000000000003E-2</c:v>
                </c:pt>
                <c:pt idx="8">
                  <c:v>0.20799999999999999</c:v>
                </c:pt>
                <c:pt idx="9">
                  <c:v>0.96899999999999997</c:v>
                </c:pt>
                <c:pt idx="10">
                  <c:v>1.7629999999999999</c:v>
                </c:pt>
                <c:pt idx="11">
                  <c:v>1.712</c:v>
                </c:pt>
                <c:pt idx="12">
                  <c:v>0.50800000000000001</c:v>
                </c:pt>
                <c:pt idx="13">
                  <c:v>2.8000000000000001E-2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khal'!$I$113:$I$125</c:f>
            </c:numRef>
          </c:xVal>
          <c:yVal>
            <c:numRef>
              <c:f>'Gabir Beel khal'!$J$113:$J$125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9472"/>
        <c:axId val="210091008"/>
      </c:scatterChart>
      <c:valAx>
        <c:axId val="210089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91008"/>
        <c:crosses val="autoZero"/>
        <c:crossBetween val="midCat"/>
      </c:valAx>
      <c:valAx>
        <c:axId val="21009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89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khal'!$B$127:$B$140</c:f>
              <c:numCache>
                <c:formatCode>0.00</c:formatCode>
                <c:ptCount val="14"/>
                <c:pt idx="0">
                  <c:v>0</c:v>
                </c:pt>
                <c:pt idx="1">
                  <c:v>6.5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'Gabir Beel khal'!$C$127:$C$140</c:f>
              <c:numCache>
                <c:formatCode>0.000</c:formatCode>
                <c:ptCount val="14"/>
                <c:pt idx="0">
                  <c:v>0.70199999999999996</c:v>
                </c:pt>
                <c:pt idx="1">
                  <c:v>0.68700000000000006</c:v>
                </c:pt>
                <c:pt idx="2">
                  <c:v>1.4830000000000001</c:v>
                </c:pt>
                <c:pt idx="3">
                  <c:v>1.47</c:v>
                </c:pt>
                <c:pt idx="4">
                  <c:v>0.49299999999999999</c:v>
                </c:pt>
                <c:pt idx="5">
                  <c:v>0.09</c:v>
                </c:pt>
                <c:pt idx="6">
                  <c:v>-0.21</c:v>
                </c:pt>
                <c:pt idx="7">
                  <c:v>-0.314</c:v>
                </c:pt>
                <c:pt idx="8">
                  <c:v>-0.21299999999999999</c:v>
                </c:pt>
                <c:pt idx="9">
                  <c:v>8.5000000000000006E-2</c:v>
                </c:pt>
                <c:pt idx="10">
                  <c:v>0.26300000000000001</c:v>
                </c:pt>
                <c:pt idx="11">
                  <c:v>0.59199999999999997</c:v>
                </c:pt>
                <c:pt idx="12">
                  <c:v>0.57699999999999996</c:v>
                </c:pt>
                <c:pt idx="13">
                  <c:v>0.56399999999999995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khal'!$I$127:$I$140</c:f>
            </c:numRef>
          </c:xVal>
          <c:yVal>
            <c:numRef>
              <c:f>'Gabir Beel khal'!$J$127:$J$140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3232"/>
        <c:axId val="211424768"/>
      </c:scatterChart>
      <c:valAx>
        <c:axId val="211423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24768"/>
        <c:crosses val="autoZero"/>
        <c:crossBetween val="midCat"/>
      </c:valAx>
      <c:valAx>
        <c:axId val="21142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23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khal'!$B$143:$B$157</c:f>
              <c:numCache>
                <c:formatCode>0.00</c:formatCode>
                <c:ptCount val="15"/>
                <c:pt idx="0">
                  <c:v>0</c:v>
                </c:pt>
                <c:pt idx="1">
                  <c:v>7.5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'Gabir Beel khal'!$C$143:$C$157</c:f>
              <c:numCache>
                <c:formatCode>0.000</c:formatCode>
                <c:ptCount val="15"/>
                <c:pt idx="0">
                  <c:v>0.56799999999999995</c:v>
                </c:pt>
                <c:pt idx="1">
                  <c:v>0.55600000000000005</c:v>
                </c:pt>
                <c:pt idx="2">
                  <c:v>1.2769999999999999</c:v>
                </c:pt>
                <c:pt idx="3">
                  <c:v>1.2649999999999999</c:v>
                </c:pt>
                <c:pt idx="4">
                  <c:v>0.59599999999999997</c:v>
                </c:pt>
                <c:pt idx="5">
                  <c:v>0.19</c:v>
                </c:pt>
                <c:pt idx="6">
                  <c:v>-0.14000000000000001</c:v>
                </c:pt>
                <c:pt idx="7">
                  <c:v>-0.24399999999999999</c:v>
                </c:pt>
                <c:pt idx="8">
                  <c:v>-0.182</c:v>
                </c:pt>
                <c:pt idx="9">
                  <c:v>-4.2000000000000003E-2</c:v>
                </c:pt>
                <c:pt idx="10">
                  <c:v>0.29399999999999998</c:v>
                </c:pt>
                <c:pt idx="11">
                  <c:v>0.64900000000000002</c:v>
                </c:pt>
                <c:pt idx="12">
                  <c:v>0.64</c:v>
                </c:pt>
                <c:pt idx="13">
                  <c:v>0.63400000000000001</c:v>
                </c:pt>
                <c:pt idx="14">
                  <c:v>0.627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khal'!$I$143:$I$157</c:f>
            </c:numRef>
          </c:xVal>
          <c:yVal>
            <c:numRef>
              <c:f>'Gabir Beel khal'!$J$143:$J$157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6496"/>
        <c:axId val="211472384"/>
      </c:scatterChart>
      <c:valAx>
        <c:axId val="211466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72384"/>
        <c:crosses val="autoZero"/>
        <c:crossBetween val="midCat"/>
      </c:valAx>
      <c:valAx>
        <c:axId val="21147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66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khal'!$B$160:$B$173</c:f>
              <c:numCache>
                <c:formatCode>0.00</c:formatCode>
                <c:ptCount val="14"/>
                <c:pt idx="0">
                  <c:v>0</c:v>
                </c:pt>
                <c:pt idx="1">
                  <c:v>5.5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'Gabir Beel khal'!$C$160:$C$173</c:f>
              <c:numCache>
                <c:formatCode>0.000</c:formatCode>
                <c:ptCount val="14"/>
                <c:pt idx="0">
                  <c:v>0.64600000000000002</c:v>
                </c:pt>
                <c:pt idx="1">
                  <c:v>0.65900000000000003</c:v>
                </c:pt>
                <c:pt idx="2">
                  <c:v>1.38</c:v>
                </c:pt>
                <c:pt idx="3">
                  <c:v>1.375</c:v>
                </c:pt>
                <c:pt idx="4">
                  <c:v>0.39600000000000002</c:v>
                </c:pt>
                <c:pt idx="5">
                  <c:v>-0.10299999999999999</c:v>
                </c:pt>
                <c:pt idx="6">
                  <c:v>-0.41199999999999998</c:v>
                </c:pt>
                <c:pt idx="7">
                  <c:v>-0.51300000000000001</c:v>
                </c:pt>
                <c:pt idx="8">
                  <c:v>-0.41</c:v>
                </c:pt>
                <c:pt idx="9">
                  <c:v>-0.124</c:v>
                </c:pt>
                <c:pt idx="10">
                  <c:v>0.126</c:v>
                </c:pt>
                <c:pt idx="11">
                  <c:v>0.59699999999999998</c:v>
                </c:pt>
                <c:pt idx="12">
                  <c:v>0.58899999999999997</c:v>
                </c:pt>
                <c:pt idx="13">
                  <c:v>0.57699999999999996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khal'!$I$160:$I$173</c:f>
            </c:numRef>
          </c:xVal>
          <c:yVal>
            <c:numRef>
              <c:f>'Gabir Beel khal'!$J$160:$J$173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3744"/>
        <c:axId val="211585280"/>
      </c:scatterChart>
      <c:valAx>
        <c:axId val="211583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5280"/>
        <c:crosses val="autoZero"/>
        <c:crossBetween val="midCat"/>
      </c:valAx>
      <c:valAx>
        <c:axId val="21158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3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khal'!$B$176:$B$190</c:f>
              <c:numCache>
                <c:formatCode>0.00</c:formatCode>
                <c:ptCount val="15"/>
                <c:pt idx="0">
                  <c:v>0</c:v>
                </c:pt>
                <c:pt idx="1">
                  <c:v>6.5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'Gabir Beel khal'!$C$176:$C$190</c:f>
              <c:numCache>
                <c:formatCode>0.000</c:formatCode>
                <c:ptCount val="15"/>
                <c:pt idx="0">
                  <c:v>0.48399999999999999</c:v>
                </c:pt>
                <c:pt idx="1">
                  <c:v>0.49399999999999999</c:v>
                </c:pt>
                <c:pt idx="2">
                  <c:v>1.0169999999999999</c:v>
                </c:pt>
                <c:pt idx="3">
                  <c:v>1.012</c:v>
                </c:pt>
                <c:pt idx="4">
                  <c:v>-1.7000000000000001E-2</c:v>
                </c:pt>
                <c:pt idx="5">
                  <c:v>-0.216</c:v>
                </c:pt>
                <c:pt idx="6">
                  <c:v>-0.52200000000000002</c:v>
                </c:pt>
                <c:pt idx="7">
                  <c:v>-0.624</c:v>
                </c:pt>
                <c:pt idx="8">
                  <c:v>-0.51900000000000002</c:v>
                </c:pt>
                <c:pt idx="9">
                  <c:v>-0.216</c:v>
                </c:pt>
                <c:pt idx="10">
                  <c:v>5.0999999999999997E-2</c:v>
                </c:pt>
                <c:pt idx="11">
                  <c:v>0.46300000000000002</c:v>
                </c:pt>
                <c:pt idx="12">
                  <c:v>0.45400000000000001</c:v>
                </c:pt>
                <c:pt idx="13">
                  <c:v>0.443</c:v>
                </c:pt>
                <c:pt idx="14">
                  <c:v>0.42699999999999999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khal'!$I$176:$I$190</c:f>
            </c:numRef>
          </c:xVal>
          <c:yVal>
            <c:numRef>
              <c:f>'Gabir Beel khal'!$J$176:$J$190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0624"/>
        <c:axId val="211485440"/>
      </c:scatterChart>
      <c:valAx>
        <c:axId val="211610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85440"/>
        <c:crosses val="autoZero"/>
        <c:crossBetween val="midCat"/>
      </c:valAx>
      <c:valAx>
        <c:axId val="21148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10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khal'!$B$194:$B$206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'Gabir Beel khal'!$C$194:$C$206</c:f>
              <c:numCache>
                <c:formatCode>0.000</c:formatCode>
                <c:ptCount val="13"/>
                <c:pt idx="0">
                  <c:v>0.57399999999999995</c:v>
                </c:pt>
                <c:pt idx="1">
                  <c:v>0.56200000000000006</c:v>
                </c:pt>
                <c:pt idx="2">
                  <c:v>0.55100000000000005</c:v>
                </c:pt>
                <c:pt idx="3">
                  <c:v>-3.5999999999999997E-2</c:v>
                </c:pt>
                <c:pt idx="4">
                  <c:v>-0.61699999999999999</c:v>
                </c:pt>
                <c:pt idx="5">
                  <c:v>-1.0189999999999999</c:v>
                </c:pt>
                <c:pt idx="6">
                  <c:v>-1.123</c:v>
                </c:pt>
                <c:pt idx="7">
                  <c:v>-1.022</c:v>
                </c:pt>
                <c:pt idx="8">
                  <c:v>-0.61199999999999999</c:v>
                </c:pt>
                <c:pt idx="9">
                  <c:v>-0.32300000000000001</c:v>
                </c:pt>
                <c:pt idx="10">
                  <c:v>0.16300000000000001</c:v>
                </c:pt>
                <c:pt idx="11">
                  <c:v>0.151</c:v>
                </c:pt>
                <c:pt idx="12">
                  <c:v>0.14499999999999999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khal'!$I$195:$I$206</c:f>
            </c:numRef>
          </c:xVal>
          <c:yVal>
            <c:numRef>
              <c:f>'Gabir Beel khal'!$J$195:$J$206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1264"/>
        <c:axId val="211532800"/>
      </c:scatterChart>
      <c:valAx>
        <c:axId val="211531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2800"/>
        <c:crosses val="autoZero"/>
        <c:crossBetween val="midCat"/>
      </c:valAx>
      <c:valAx>
        <c:axId val="21153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1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40</c:v>
                </c:pt>
                <c:pt idx="14">
                  <c:v>45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0.89</c:v>
                </c:pt>
                <c:pt idx="1">
                  <c:v>0.86899999999999999</c:v>
                </c:pt>
                <c:pt idx="2">
                  <c:v>0.85699999999999998</c:v>
                </c:pt>
                <c:pt idx="3">
                  <c:v>8.7999999999999995E-2</c:v>
                </c:pt>
                <c:pt idx="4">
                  <c:v>-0.308</c:v>
                </c:pt>
                <c:pt idx="5">
                  <c:v>-0.61299999999999999</c:v>
                </c:pt>
                <c:pt idx="6">
                  <c:v>-0.83199999999999996</c:v>
                </c:pt>
                <c:pt idx="7">
                  <c:v>-0.93400000000000005</c:v>
                </c:pt>
                <c:pt idx="8">
                  <c:v>-0.83099999999999996</c:v>
                </c:pt>
                <c:pt idx="9">
                  <c:v>-0.71799999999999997</c:v>
                </c:pt>
                <c:pt idx="10">
                  <c:v>-0.61199999999999999</c:v>
                </c:pt>
                <c:pt idx="11">
                  <c:v>-0.52100000000000002</c:v>
                </c:pt>
                <c:pt idx="12">
                  <c:v>-0.30299999999999999</c:v>
                </c:pt>
                <c:pt idx="13">
                  <c:v>-0.21</c:v>
                </c:pt>
                <c:pt idx="14">
                  <c:v>-0.14299999999999999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khal'!$H$5:$H$23</c:f>
            </c:numRef>
          </c:xVal>
          <c:yVal>
            <c:numRef>
              <c:f>'Outfall khal'!$I$5:$I$23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7072"/>
        <c:axId val="207988608"/>
      </c:scatterChart>
      <c:valAx>
        <c:axId val="207987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8608"/>
        <c:crosses val="autoZero"/>
        <c:crossBetween val="midCat"/>
      </c:valAx>
      <c:valAx>
        <c:axId val="20798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7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khal'!$B$210:$B$223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'Gabir Beel khal'!$C$210:$C$223</c:f>
              <c:numCache>
                <c:formatCode>0.000</c:formatCode>
                <c:ptCount val="14"/>
                <c:pt idx="0">
                  <c:v>-0.20799999999999999</c:v>
                </c:pt>
                <c:pt idx="1">
                  <c:v>0.34</c:v>
                </c:pt>
                <c:pt idx="2">
                  <c:v>1.367</c:v>
                </c:pt>
                <c:pt idx="3">
                  <c:v>1.3779999999999999</c:v>
                </c:pt>
                <c:pt idx="4">
                  <c:v>0.33300000000000002</c:v>
                </c:pt>
                <c:pt idx="5">
                  <c:v>-0.219</c:v>
                </c:pt>
                <c:pt idx="6">
                  <c:v>-0.48099999999999998</c:v>
                </c:pt>
                <c:pt idx="7">
                  <c:v>-0.58099999999999996</c:v>
                </c:pt>
                <c:pt idx="8">
                  <c:v>-0.67900000000000005</c:v>
                </c:pt>
                <c:pt idx="9">
                  <c:v>-0.42899999999999999</c:v>
                </c:pt>
                <c:pt idx="10">
                  <c:v>-1.2999999999999999E-2</c:v>
                </c:pt>
                <c:pt idx="11">
                  <c:v>0.38200000000000001</c:v>
                </c:pt>
                <c:pt idx="12">
                  <c:v>0.36699999999999999</c:v>
                </c:pt>
                <c:pt idx="13">
                  <c:v>0.35599999999999998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khal'!$I$210:$I$223</c:f>
            </c:numRef>
          </c:xVal>
          <c:yVal>
            <c:numRef>
              <c:f>'Gabir Beel khal'!$J$210:$J$223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9104"/>
        <c:axId val="211760640"/>
      </c:scatterChart>
      <c:valAx>
        <c:axId val="211759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60640"/>
        <c:crosses val="autoZero"/>
        <c:crossBetween val="midCat"/>
      </c:valAx>
      <c:valAx>
        <c:axId val="21176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9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khal'!$B$227:$B$239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'Gabir Beel khal'!$C$227:$C$239</c:f>
              <c:numCache>
                <c:formatCode>0.000</c:formatCode>
                <c:ptCount val="13"/>
                <c:pt idx="0">
                  <c:v>0.54900000000000004</c:v>
                </c:pt>
                <c:pt idx="1">
                  <c:v>0.53700000000000003</c:v>
                </c:pt>
                <c:pt idx="2">
                  <c:v>0.53100000000000003</c:v>
                </c:pt>
                <c:pt idx="3">
                  <c:v>0.28000000000000003</c:v>
                </c:pt>
                <c:pt idx="4">
                  <c:v>8.2000000000000003E-2</c:v>
                </c:pt>
                <c:pt idx="5">
                  <c:v>-0.03</c:v>
                </c:pt>
                <c:pt idx="6">
                  <c:v>-3.2000000000000001E-2</c:v>
                </c:pt>
                <c:pt idx="7">
                  <c:v>-2.8000000000000001E-2</c:v>
                </c:pt>
                <c:pt idx="8">
                  <c:v>7.8E-2</c:v>
                </c:pt>
                <c:pt idx="9">
                  <c:v>0.48199999999999998</c:v>
                </c:pt>
                <c:pt idx="10">
                  <c:v>0.68200000000000005</c:v>
                </c:pt>
                <c:pt idx="11">
                  <c:v>0.67200000000000004</c:v>
                </c:pt>
                <c:pt idx="12">
                  <c:v>0.65800000000000003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khal'!$I$227:$I$239</c:f>
            </c:numRef>
          </c:xVal>
          <c:yVal>
            <c:numRef>
              <c:f>'Gabir Beel khal'!$J$227:$J$239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0080"/>
        <c:axId val="211795968"/>
      </c:scatterChart>
      <c:valAx>
        <c:axId val="211790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5968"/>
        <c:crosses val="autoZero"/>
        <c:crossBetween val="midCat"/>
      </c:valAx>
      <c:valAx>
        <c:axId val="21179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0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khal'!$B$243:$B$255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</c:numCache>
            </c:numRef>
          </c:xVal>
          <c:yVal>
            <c:numRef>
              <c:f>'Gabir Beel khal'!$C$243:$C$255</c:f>
              <c:numCache>
                <c:formatCode>0.000</c:formatCode>
                <c:ptCount val="13"/>
                <c:pt idx="0">
                  <c:v>0.503</c:v>
                </c:pt>
                <c:pt idx="1">
                  <c:v>0.49399999999999999</c:v>
                </c:pt>
                <c:pt idx="2">
                  <c:v>0.48899999999999999</c:v>
                </c:pt>
                <c:pt idx="3">
                  <c:v>0.315</c:v>
                </c:pt>
                <c:pt idx="4">
                  <c:v>0.20399999999999999</c:v>
                </c:pt>
                <c:pt idx="5">
                  <c:v>9.2999999999999999E-2</c:v>
                </c:pt>
                <c:pt idx="6">
                  <c:v>0.06</c:v>
                </c:pt>
                <c:pt idx="7">
                  <c:v>9.1999999999999998E-2</c:v>
                </c:pt>
                <c:pt idx="8">
                  <c:v>0.19500000000000001</c:v>
                </c:pt>
                <c:pt idx="9">
                  <c:v>0.29099999999999998</c:v>
                </c:pt>
                <c:pt idx="10">
                  <c:v>0.46800000000000003</c:v>
                </c:pt>
                <c:pt idx="11">
                  <c:v>0.45900000000000002</c:v>
                </c:pt>
                <c:pt idx="12">
                  <c:v>0.45119999999999999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khal'!$I$243:$I$255</c:f>
            </c:numRef>
          </c:xVal>
          <c:yVal>
            <c:numRef>
              <c:f>'Gabir Beel khal'!$J$243:$J$255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8816"/>
        <c:axId val="211700352"/>
      </c:scatterChart>
      <c:valAx>
        <c:axId val="211698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0352"/>
        <c:crosses val="autoZero"/>
        <c:crossBetween val="midCat"/>
      </c:valAx>
      <c:valAx>
        <c:axId val="21170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8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khal'!$B$258:$B$271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'Gabir Beel khal'!$C$258:$C$271</c:f>
              <c:numCache>
                <c:formatCode>0.000</c:formatCode>
                <c:ptCount val="14"/>
                <c:pt idx="0">
                  <c:v>0.64100000000000001</c:v>
                </c:pt>
                <c:pt idx="1">
                  <c:v>0.63400000000000001</c:v>
                </c:pt>
                <c:pt idx="2">
                  <c:v>0.629</c:v>
                </c:pt>
                <c:pt idx="3">
                  <c:v>0.34399999999999997</c:v>
                </c:pt>
                <c:pt idx="4">
                  <c:v>8.1000000000000003E-2</c:v>
                </c:pt>
                <c:pt idx="5">
                  <c:v>-8.6999999999999994E-2</c:v>
                </c:pt>
                <c:pt idx="6">
                  <c:v>-0.189</c:v>
                </c:pt>
                <c:pt idx="7">
                  <c:v>-8.7999999999999995E-2</c:v>
                </c:pt>
                <c:pt idx="8">
                  <c:v>0.06</c:v>
                </c:pt>
                <c:pt idx="9">
                  <c:v>0.33900000000000002</c:v>
                </c:pt>
                <c:pt idx="10">
                  <c:v>0.78100000000000003</c:v>
                </c:pt>
                <c:pt idx="11">
                  <c:v>0.76</c:v>
                </c:pt>
                <c:pt idx="12">
                  <c:v>0.751</c:v>
                </c:pt>
                <c:pt idx="13">
                  <c:v>0.745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khal'!$I$259:$I$271</c:f>
            </c:numRef>
          </c:xVal>
          <c:yVal>
            <c:numRef>
              <c:f>'Gabir Beel khal'!$J$259:$J$271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3408"/>
        <c:axId val="211739776"/>
      </c:scatterChart>
      <c:valAx>
        <c:axId val="211713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39776"/>
        <c:crosses val="autoZero"/>
        <c:crossBetween val="midCat"/>
      </c:valAx>
      <c:valAx>
        <c:axId val="211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3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khal'!$B$274:$B$286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'Gabir Beel khal'!$C$274:$C$286</c:f>
              <c:numCache>
                <c:formatCode>0.000</c:formatCode>
                <c:ptCount val="13"/>
                <c:pt idx="0">
                  <c:v>0.93500000000000005</c:v>
                </c:pt>
                <c:pt idx="1">
                  <c:v>0.92600000000000005</c:v>
                </c:pt>
                <c:pt idx="2">
                  <c:v>0.92100000000000004</c:v>
                </c:pt>
                <c:pt idx="3">
                  <c:v>0.153</c:v>
                </c:pt>
                <c:pt idx="4">
                  <c:v>-0.24299999999999999</c:v>
                </c:pt>
                <c:pt idx="5">
                  <c:v>-0.55200000000000005</c:v>
                </c:pt>
                <c:pt idx="6">
                  <c:v>-0.65400000000000003</c:v>
                </c:pt>
                <c:pt idx="7">
                  <c:v>-0.55300000000000005</c:v>
                </c:pt>
                <c:pt idx="8">
                  <c:v>-0.247</c:v>
                </c:pt>
                <c:pt idx="9">
                  <c:v>0.17599999999999999</c:v>
                </c:pt>
                <c:pt idx="10">
                  <c:v>1.034</c:v>
                </c:pt>
                <c:pt idx="11">
                  <c:v>1.052</c:v>
                </c:pt>
                <c:pt idx="12">
                  <c:v>1.0669999999999999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khal'!$I$275:$I$286</c:f>
            </c:numRef>
          </c:xVal>
          <c:yVal>
            <c:numRef>
              <c:f>'Gabir Beel khal'!$J$275:$J$286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4384"/>
        <c:axId val="211905920"/>
      </c:scatterChart>
      <c:valAx>
        <c:axId val="211904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5920"/>
        <c:crosses val="autoZero"/>
        <c:crossBetween val="midCat"/>
      </c:valAx>
      <c:valAx>
        <c:axId val="21190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4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khal'!$B$289:$B$304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40</c:v>
                </c:pt>
              </c:numCache>
            </c:numRef>
          </c:xVal>
          <c:yVal>
            <c:numRef>
              <c:f>'Gabir Beel khal'!$C$289:$C$304</c:f>
              <c:numCache>
                <c:formatCode>0.000</c:formatCode>
                <c:ptCount val="16"/>
                <c:pt idx="0">
                  <c:v>0.88800000000000001</c:v>
                </c:pt>
                <c:pt idx="1">
                  <c:v>0.876</c:v>
                </c:pt>
                <c:pt idx="2">
                  <c:v>0.85199999999999998</c:v>
                </c:pt>
                <c:pt idx="3">
                  <c:v>0.377</c:v>
                </c:pt>
                <c:pt idx="4">
                  <c:v>-3.6999999999999998E-2</c:v>
                </c:pt>
                <c:pt idx="5">
                  <c:v>-0.42899999999999999</c:v>
                </c:pt>
                <c:pt idx="6">
                  <c:v>-0.77500000000000002</c:v>
                </c:pt>
                <c:pt idx="7">
                  <c:v>-0.876</c:v>
                </c:pt>
                <c:pt idx="8">
                  <c:v>-0.77300000000000002</c:v>
                </c:pt>
                <c:pt idx="9">
                  <c:v>-0.317</c:v>
                </c:pt>
                <c:pt idx="10">
                  <c:v>0.42399999999999999</c:v>
                </c:pt>
                <c:pt idx="11">
                  <c:v>1.4139999999999999</c:v>
                </c:pt>
                <c:pt idx="12">
                  <c:v>2.7829999999999999</c:v>
                </c:pt>
                <c:pt idx="13">
                  <c:v>2.7639999999999998</c:v>
                </c:pt>
                <c:pt idx="14">
                  <c:v>0.76300000000000001</c:v>
                </c:pt>
                <c:pt idx="15">
                  <c:v>0.751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khal'!$I$289:$I$304</c:f>
            </c:numRef>
          </c:xVal>
          <c:yVal>
            <c:numRef>
              <c:f>'Gabir Beel khal'!$J$289:$J$304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7904"/>
        <c:axId val="211949440"/>
      </c:scatterChart>
      <c:valAx>
        <c:axId val="211947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49440"/>
        <c:crosses val="autoZero"/>
        <c:crossBetween val="midCat"/>
      </c:valAx>
      <c:valAx>
        <c:axId val="21194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47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khal'!$B$307:$B$320</c:f>
              <c:numCache>
                <c:formatCode>0.00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30</c:v>
                </c:pt>
              </c:numCache>
            </c:numRef>
          </c:xVal>
          <c:yVal>
            <c:numRef>
              <c:f>'Gabir Beel khal'!$C$307:$C$320</c:f>
              <c:numCache>
                <c:formatCode>0.000</c:formatCode>
                <c:ptCount val="14"/>
                <c:pt idx="0">
                  <c:v>0.73099999999999998</c:v>
                </c:pt>
                <c:pt idx="1">
                  <c:v>0.72599999999999998</c:v>
                </c:pt>
                <c:pt idx="2">
                  <c:v>1.6519999999999999</c:v>
                </c:pt>
                <c:pt idx="3">
                  <c:v>1.645</c:v>
                </c:pt>
                <c:pt idx="4">
                  <c:v>2.7E-2</c:v>
                </c:pt>
                <c:pt idx="5">
                  <c:v>-0.35199999999999998</c:v>
                </c:pt>
                <c:pt idx="6">
                  <c:v>-0.56200000000000006</c:v>
                </c:pt>
                <c:pt idx="7">
                  <c:v>-0.66300000000000003</c:v>
                </c:pt>
                <c:pt idx="8">
                  <c:v>-0.56100000000000005</c:v>
                </c:pt>
                <c:pt idx="9">
                  <c:v>-0.35</c:v>
                </c:pt>
                <c:pt idx="10">
                  <c:v>-4.4999999999999998E-2</c:v>
                </c:pt>
                <c:pt idx="11">
                  <c:v>0.65200000000000002</c:v>
                </c:pt>
                <c:pt idx="12">
                  <c:v>0.64</c:v>
                </c:pt>
                <c:pt idx="13">
                  <c:v>0.626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khal'!$I$308:$I$320</c:f>
            </c:numRef>
          </c:xVal>
          <c:yVal>
            <c:numRef>
              <c:f>'Gabir Beel khal'!$J$308:$J$320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6592"/>
        <c:axId val="211988864"/>
      </c:scatterChart>
      <c:valAx>
        <c:axId val="211966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88864"/>
        <c:crosses val="autoZero"/>
        <c:crossBetween val="midCat"/>
      </c:valAx>
      <c:valAx>
        <c:axId val="21198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66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khal'!$B$324:$B$335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'Gabir Beel khal'!$C$324:$C$335</c:f>
              <c:numCache>
                <c:formatCode>0.000</c:formatCode>
                <c:ptCount val="12"/>
                <c:pt idx="0">
                  <c:v>1.1180000000000001</c:v>
                </c:pt>
                <c:pt idx="1">
                  <c:v>1.1120000000000001</c:v>
                </c:pt>
                <c:pt idx="2">
                  <c:v>1.101</c:v>
                </c:pt>
                <c:pt idx="3">
                  <c:v>-0.36399999999999999</c:v>
                </c:pt>
                <c:pt idx="4">
                  <c:v>-0.95</c:v>
                </c:pt>
                <c:pt idx="5">
                  <c:v>-1.052</c:v>
                </c:pt>
                <c:pt idx="6">
                  <c:v>-0.94899999999999995</c:v>
                </c:pt>
                <c:pt idx="7">
                  <c:v>-0.39100000000000001</c:v>
                </c:pt>
                <c:pt idx="8">
                  <c:v>0.61599999999999999</c:v>
                </c:pt>
                <c:pt idx="9">
                  <c:v>0.61099999999999999</c:v>
                </c:pt>
                <c:pt idx="10">
                  <c:v>0.60599999999999998</c:v>
                </c:pt>
                <c:pt idx="11">
                  <c:v>0.59699999999999998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khal'!$I$324:$I$335</c:f>
            </c:numRef>
          </c:xVal>
          <c:yVal>
            <c:numRef>
              <c:f>'Gabir Beel khal'!$J$324:$J$335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8688"/>
        <c:axId val="212020224"/>
      </c:scatterChart>
      <c:valAx>
        <c:axId val="212018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20224"/>
        <c:crosses val="autoZero"/>
        <c:crossBetween val="midCat"/>
      </c:valAx>
      <c:valAx>
        <c:axId val="21202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18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khal'!$B$339:$B$352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'Gabir Beel khal'!$C$339:$C$352</c:f>
              <c:numCache>
                <c:formatCode>0.000</c:formatCode>
                <c:ptCount val="14"/>
                <c:pt idx="0">
                  <c:v>2.0840000000000001</c:v>
                </c:pt>
                <c:pt idx="1">
                  <c:v>2.0779999999999998</c:v>
                </c:pt>
                <c:pt idx="2">
                  <c:v>2.0640000000000001</c:v>
                </c:pt>
                <c:pt idx="3">
                  <c:v>0.74199999999999999</c:v>
                </c:pt>
                <c:pt idx="4">
                  <c:v>-0.29499999999999998</c:v>
                </c:pt>
                <c:pt idx="5">
                  <c:v>-1.046</c:v>
                </c:pt>
                <c:pt idx="6">
                  <c:v>-1.147</c:v>
                </c:pt>
                <c:pt idx="7">
                  <c:v>-1.044</c:v>
                </c:pt>
                <c:pt idx="8">
                  <c:v>-0.32200000000000001</c:v>
                </c:pt>
                <c:pt idx="9">
                  <c:v>0.73299999999999998</c:v>
                </c:pt>
                <c:pt idx="10">
                  <c:v>0.67100000000000004</c:v>
                </c:pt>
                <c:pt idx="11">
                  <c:v>0.66400000000000003</c:v>
                </c:pt>
                <c:pt idx="12">
                  <c:v>-0.23599999999999999</c:v>
                </c:pt>
                <c:pt idx="13">
                  <c:v>-0.92900000000000005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khal'!$I$339:$I$352</c:f>
            </c:numRef>
          </c:xVal>
          <c:yVal>
            <c:numRef>
              <c:f>'Gabir Beel khal'!$J$339:$J$352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8112"/>
        <c:axId val="212059648"/>
      </c:scatterChart>
      <c:valAx>
        <c:axId val="212058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9648"/>
        <c:crosses val="autoZero"/>
        <c:crossBetween val="midCat"/>
      </c:valAx>
      <c:valAx>
        <c:axId val="21205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8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khal'!$B$356:$B$368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</c:numCache>
            </c:numRef>
          </c:xVal>
          <c:yVal>
            <c:numRef>
              <c:f>'Gabir Beel khal'!$C$356:$C$368</c:f>
              <c:numCache>
                <c:formatCode>0.000</c:formatCode>
                <c:ptCount val="13"/>
                <c:pt idx="0">
                  <c:v>2.3929999999999998</c:v>
                </c:pt>
                <c:pt idx="1">
                  <c:v>2.379</c:v>
                </c:pt>
                <c:pt idx="2">
                  <c:v>0.90100000000000002</c:v>
                </c:pt>
                <c:pt idx="3">
                  <c:v>8.2000000000000003E-2</c:v>
                </c:pt>
                <c:pt idx="4">
                  <c:v>-0.30599999999999999</c:v>
                </c:pt>
                <c:pt idx="5">
                  <c:v>-0.40899999999999997</c:v>
                </c:pt>
                <c:pt idx="6">
                  <c:v>-0.308</c:v>
                </c:pt>
                <c:pt idx="7">
                  <c:v>9.4E-2</c:v>
                </c:pt>
                <c:pt idx="8">
                  <c:v>0.95</c:v>
                </c:pt>
                <c:pt idx="9">
                  <c:v>0.90100000000000002</c:v>
                </c:pt>
                <c:pt idx="10">
                  <c:v>0.88900000000000001</c:v>
                </c:pt>
                <c:pt idx="11">
                  <c:v>-0.60199999999999998</c:v>
                </c:pt>
                <c:pt idx="12">
                  <c:v>-0.60599999999999998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khal'!$I$356:$I$368</c:f>
            </c:numRef>
          </c:xVal>
          <c:yVal>
            <c:numRef>
              <c:f>'Gabir Beel khal'!$J$356:$J$368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8336"/>
        <c:axId val="212159872"/>
      </c:scatterChart>
      <c:valAx>
        <c:axId val="212158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9872"/>
        <c:crosses val="autoZero"/>
        <c:crossBetween val="midCat"/>
      </c:valAx>
      <c:valAx>
        <c:axId val="21215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8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khal'!$B$23:$B$36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</c:numCache>
            </c:numRef>
          </c:xVal>
          <c:yVal>
            <c:numRef>
              <c:f>'Offtake khal'!$C$23:$C$36</c:f>
              <c:numCache>
                <c:formatCode>0.000</c:formatCode>
                <c:ptCount val="14"/>
                <c:pt idx="0">
                  <c:v>0.86799999999999999</c:v>
                </c:pt>
                <c:pt idx="1">
                  <c:v>0.85699999999999998</c:v>
                </c:pt>
                <c:pt idx="2">
                  <c:v>0.85199999999999998</c:v>
                </c:pt>
                <c:pt idx="3">
                  <c:v>0.34300000000000003</c:v>
                </c:pt>
                <c:pt idx="4">
                  <c:v>2.1999999999999999E-2</c:v>
                </c:pt>
                <c:pt idx="5">
                  <c:v>-1.2E-2</c:v>
                </c:pt>
                <c:pt idx="6">
                  <c:v>-3.1E-2</c:v>
                </c:pt>
                <c:pt idx="7">
                  <c:v>-0.01</c:v>
                </c:pt>
                <c:pt idx="8">
                  <c:v>8.2000000000000003E-2</c:v>
                </c:pt>
                <c:pt idx="9">
                  <c:v>0.28799999999999998</c:v>
                </c:pt>
                <c:pt idx="10">
                  <c:v>0.76100000000000001</c:v>
                </c:pt>
                <c:pt idx="11">
                  <c:v>0.755</c:v>
                </c:pt>
                <c:pt idx="12">
                  <c:v>0.74099999999999999</c:v>
                </c:pt>
                <c:pt idx="13">
                  <c:v>0.72899999999999998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khal'!$H$26:$H$41</c:f>
            </c:numRef>
          </c:xVal>
          <c:yVal>
            <c:numRef>
              <c:f>'Outfall khal'!$I$26:$I$41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6576"/>
        <c:axId val="208302464"/>
      </c:scatterChart>
      <c:valAx>
        <c:axId val="208296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2464"/>
        <c:crosses val="autoZero"/>
        <c:crossBetween val="midCat"/>
      </c:valAx>
      <c:valAx>
        <c:axId val="20830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6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khal'!$B$372:$B$394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'Gabir Beel khal'!$C$372:$C$394</c:f>
              <c:numCache>
                <c:formatCode>0.000</c:formatCode>
                <c:ptCount val="23"/>
                <c:pt idx="0">
                  <c:v>2.181</c:v>
                </c:pt>
                <c:pt idx="1">
                  <c:v>2.1680000000000001</c:v>
                </c:pt>
                <c:pt idx="2">
                  <c:v>2.157</c:v>
                </c:pt>
                <c:pt idx="3">
                  <c:v>1.1319999999999999</c:v>
                </c:pt>
                <c:pt idx="4">
                  <c:v>0.32300000000000001</c:v>
                </c:pt>
                <c:pt idx="5">
                  <c:v>-0.20799999999999999</c:v>
                </c:pt>
                <c:pt idx="6">
                  <c:v>-0.30299999999999999</c:v>
                </c:pt>
                <c:pt idx="7">
                  <c:v>-0.20100000000000001</c:v>
                </c:pt>
                <c:pt idx="8">
                  <c:v>-8.9999999999999993E-3</c:v>
                </c:pt>
                <c:pt idx="9">
                  <c:v>0.28199999999999997</c:v>
                </c:pt>
                <c:pt idx="10">
                  <c:v>0.69299999999999995</c:v>
                </c:pt>
                <c:pt idx="11">
                  <c:v>0.68200000000000005</c:v>
                </c:pt>
                <c:pt idx="12">
                  <c:v>0.67700000000000005</c:v>
                </c:pt>
                <c:pt idx="13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khal'!$I$372:$I$395</c:f>
            </c:numRef>
          </c:xVal>
          <c:yVal>
            <c:numRef>
              <c:f>'Gabir Beel khal'!$J$372:$J$395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4432"/>
        <c:axId val="212195968"/>
      </c:scatterChart>
      <c:valAx>
        <c:axId val="212194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5968"/>
        <c:crosses val="autoZero"/>
        <c:crossBetween val="midCat"/>
      </c:valAx>
      <c:valAx>
        <c:axId val="21219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94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856833209282124E-2"/>
          <c:y val="0.1470742627759765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khal'!$B$44:$B$57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'Offtake khal'!$C$44:$C$57</c:f>
              <c:numCache>
                <c:formatCode>0.000</c:formatCode>
                <c:ptCount val="14"/>
                <c:pt idx="0">
                  <c:v>0.98899999999999999</c:v>
                </c:pt>
                <c:pt idx="1">
                  <c:v>0.97199999999999998</c:v>
                </c:pt>
                <c:pt idx="2">
                  <c:v>0.96699999999999997</c:v>
                </c:pt>
                <c:pt idx="3">
                  <c:v>0.35699999999999998</c:v>
                </c:pt>
                <c:pt idx="4">
                  <c:v>-0.01</c:v>
                </c:pt>
                <c:pt idx="5">
                  <c:v>-0.23899999999999999</c:v>
                </c:pt>
                <c:pt idx="6">
                  <c:v>-0.34200000000000003</c:v>
                </c:pt>
                <c:pt idx="7">
                  <c:v>-0.24099999999999999</c:v>
                </c:pt>
                <c:pt idx="8">
                  <c:v>8.3000000000000004E-2</c:v>
                </c:pt>
                <c:pt idx="9">
                  <c:v>0.68600000000000005</c:v>
                </c:pt>
                <c:pt idx="10">
                  <c:v>1.4910000000000001</c:v>
                </c:pt>
                <c:pt idx="11">
                  <c:v>1.4690000000000001</c:v>
                </c:pt>
                <c:pt idx="12">
                  <c:v>1.4670000000000001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khal'!$H$44:$H$60</c:f>
            </c:numRef>
          </c:xVal>
          <c:yVal>
            <c:numRef>
              <c:f>'Outfall khal'!$I$44:$I$60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3712"/>
        <c:axId val="208325248"/>
      </c:scatterChart>
      <c:valAx>
        <c:axId val="208323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5248"/>
        <c:crosses val="autoZero"/>
        <c:crossBetween val="midCat"/>
      </c:valAx>
      <c:valAx>
        <c:axId val="20832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3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khal'!$B$5:$B$23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'Outfall khal'!$C$5:$C$23</c:f>
              <c:numCache>
                <c:formatCode>0.000</c:formatCode>
                <c:ptCount val="19"/>
                <c:pt idx="0">
                  <c:v>1.056</c:v>
                </c:pt>
                <c:pt idx="1">
                  <c:v>1.603</c:v>
                </c:pt>
                <c:pt idx="2">
                  <c:v>2.3860000000000001</c:v>
                </c:pt>
                <c:pt idx="3">
                  <c:v>2.3809999999999998</c:v>
                </c:pt>
                <c:pt idx="4">
                  <c:v>0.85199999999999998</c:v>
                </c:pt>
                <c:pt idx="5">
                  <c:v>-0.155</c:v>
                </c:pt>
                <c:pt idx="6">
                  <c:v>-0.67400000000000004</c:v>
                </c:pt>
                <c:pt idx="7">
                  <c:v>-0.78</c:v>
                </c:pt>
                <c:pt idx="8">
                  <c:v>-0.67600000000000005</c:v>
                </c:pt>
                <c:pt idx="9">
                  <c:v>-0.18</c:v>
                </c:pt>
                <c:pt idx="10">
                  <c:v>0.84599999999999997</c:v>
                </c:pt>
                <c:pt idx="11">
                  <c:v>2.7509999999999999</c:v>
                </c:pt>
                <c:pt idx="12">
                  <c:v>2.7450000000000001</c:v>
                </c:pt>
                <c:pt idx="13">
                  <c:v>1.831</c:v>
                </c:pt>
                <c:pt idx="14">
                  <c:v>1.825</c:v>
                </c:pt>
                <c:pt idx="15">
                  <c:v>1.8149999999999999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khal'!$H$5:$H$23</c:f>
            </c:numRef>
          </c:xVal>
          <c:yVal>
            <c:numRef>
              <c:f>'Outfall khal'!$I$5:$I$23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8752"/>
        <c:axId val="208780288"/>
      </c:scatterChart>
      <c:valAx>
        <c:axId val="208778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0288"/>
        <c:crosses val="autoZero"/>
        <c:crossBetween val="midCat"/>
      </c:valAx>
      <c:valAx>
        <c:axId val="20878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8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khal'!$B$25:$B$41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29</c:v>
                </c:pt>
                <c:pt idx="13">
                  <c:v>30</c:v>
                </c:pt>
              </c:numCache>
            </c:numRef>
          </c:xVal>
          <c:yVal>
            <c:numRef>
              <c:f>'Outfall khal'!$C$25:$C$41</c:f>
              <c:numCache>
                <c:formatCode>0.000</c:formatCode>
                <c:ptCount val="17"/>
                <c:pt idx="0">
                  <c:v>3.0510000000000002</c:v>
                </c:pt>
                <c:pt idx="1">
                  <c:v>3.036</c:v>
                </c:pt>
                <c:pt idx="2">
                  <c:v>3.0310000000000001</c:v>
                </c:pt>
                <c:pt idx="3">
                  <c:v>2.0569999999999999</c:v>
                </c:pt>
                <c:pt idx="4">
                  <c:v>0.12</c:v>
                </c:pt>
                <c:pt idx="5">
                  <c:v>-0.48699999999999999</c:v>
                </c:pt>
                <c:pt idx="6">
                  <c:v>-0.58799999999999997</c:v>
                </c:pt>
                <c:pt idx="7">
                  <c:v>-0.48599999999999999</c:v>
                </c:pt>
                <c:pt idx="8">
                  <c:v>0.114</c:v>
                </c:pt>
                <c:pt idx="9">
                  <c:v>1.032</c:v>
                </c:pt>
                <c:pt idx="10">
                  <c:v>2.702</c:v>
                </c:pt>
                <c:pt idx="11">
                  <c:v>2.6960000000000002</c:v>
                </c:pt>
                <c:pt idx="12">
                  <c:v>1.145</c:v>
                </c:pt>
                <c:pt idx="13">
                  <c:v>0.42099999999999999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khal'!$H$26:$H$41</c:f>
            </c:numRef>
          </c:xVal>
          <c:yVal>
            <c:numRef>
              <c:f>'Outfall khal'!$I$26:$I$41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5712"/>
        <c:axId val="208357248"/>
      </c:scatterChart>
      <c:valAx>
        <c:axId val="208355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7248"/>
        <c:crosses val="autoZero"/>
        <c:crossBetween val="midCat"/>
      </c:valAx>
      <c:valAx>
        <c:axId val="20835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55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khal'!$B$44:$B$60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'Outfall khal'!$C$44:$C$60</c:f>
              <c:numCache>
                <c:formatCode>0.000</c:formatCode>
                <c:ptCount val="17"/>
                <c:pt idx="0">
                  <c:v>1.1220000000000001</c:v>
                </c:pt>
                <c:pt idx="1">
                  <c:v>1.141</c:v>
                </c:pt>
                <c:pt idx="2">
                  <c:v>1.1539999999999999</c:v>
                </c:pt>
                <c:pt idx="3">
                  <c:v>2.056</c:v>
                </c:pt>
                <c:pt idx="4">
                  <c:v>2.0409999999999999</c:v>
                </c:pt>
                <c:pt idx="5">
                  <c:v>0.85</c:v>
                </c:pt>
                <c:pt idx="6">
                  <c:v>4.2999999999999997E-2</c:v>
                </c:pt>
                <c:pt idx="7">
                  <c:v>-0.36699999999999999</c:v>
                </c:pt>
                <c:pt idx="8">
                  <c:v>-0.46800000000000003</c:v>
                </c:pt>
                <c:pt idx="9">
                  <c:v>-0.36399999999999999</c:v>
                </c:pt>
                <c:pt idx="10">
                  <c:v>0.45700000000000002</c:v>
                </c:pt>
                <c:pt idx="11">
                  <c:v>2.72</c:v>
                </c:pt>
                <c:pt idx="12">
                  <c:v>4.7460000000000004</c:v>
                </c:pt>
                <c:pt idx="13">
                  <c:v>4.7380000000000004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khal'!$H$44:$H$60</c:f>
            </c:numRef>
          </c:xVal>
          <c:yVal>
            <c:numRef>
              <c:f>'Outfall khal'!$I$44:$I$60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2576"/>
        <c:axId val="208394112"/>
      </c:scatterChart>
      <c:valAx>
        <c:axId val="208392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4112"/>
        <c:crosses val="autoZero"/>
        <c:crossBetween val="midCat"/>
      </c:valAx>
      <c:valAx>
        <c:axId val="20839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2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khal'!$B$5:$B$19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</c:numCache>
            </c:numRef>
          </c:xVal>
          <c:yVal>
            <c:numRef>
              <c:f>'Gabir Beel khal'!$C$5:$C$19</c:f>
              <c:numCache>
                <c:formatCode>0.000</c:formatCode>
                <c:ptCount val="15"/>
                <c:pt idx="0">
                  <c:v>5.0529999999999999</c:v>
                </c:pt>
                <c:pt idx="1">
                  <c:v>5.0410000000000004</c:v>
                </c:pt>
                <c:pt idx="2">
                  <c:v>2.2930000000000001</c:v>
                </c:pt>
                <c:pt idx="3">
                  <c:v>2.2839999999999998</c:v>
                </c:pt>
                <c:pt idx="4">
                  <c:v>1.0569999999999999</c:v>
                </c:pt>
                <c:pt idx="5">
                  <c:v>0.245</c:v>
                </c:pt>
                <c:pt idx="6">
                  <c:v>-0.2</c:v>
                </c:pt>
                <c:pt idx="7">
                  <c:v>-0.30399999999999999</c:v>
                </c:pt>
                <c:pt idx="8">
                  <c:v>-0.20200000000000001</c:v>
                </c:pt>
                <c:pt idx="9">
                  <c:v>0.221</c:v>
                </c:pt>
                <c:pt idx="10">
                  <c:v>1.05</c:v>
                </c:pt>
                <c:pt idx="11">
                  <c:v>2.2000000000000002</c:v>
                </c:pt>
                <c:pt idx="12">
                  <c:v>2.222</c:v>
                </c:pt>
                <c:pt idx="13">
                  <c:v>2.2330000000000001</c:v>
                </c:pt>
                <c:pt idx="14">
                  <c:v>2.2450000000000001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khal'!$I$5:$I$19</c:f>
            </c:numRef>
          </c:xVal>
          <c:yVal>
            <c:numRef>
              <c:f>'Gabir Beel khal'!$J$5:$J$19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9488"/>
        <c:axId val="209609472"/>
      </c:scatterChart>
      <c:valAx>
        <c:axId val="209599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09472"/>
        <c:crosses val="autoZero"/>
        <c:crossBetween val="midCat"/>
      </c:valAx>
      <c:valAx>
        <c:axId val="20960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9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khal'!$B$24:$B$39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32</c:v>
                </c:pt>
              </c:numCache>
            </c:numRef>
          </c:xVal>
          <c:yVal>
            <c:numRef>
              <c:f>'Gabir Beel khal'!$C$24:$C$39</c:f>
              <c:numCache>
                <c:formatCode>0.000</c:formatCode>
                <c:ptCount val="16"/>
                <c:pt idx="0">
                  <c:v>0.57499999999999996</c:v>
                </c:pt>
                <c:pt idx="1">
                  <c:v>3.3439999999999999</c:v>
                </c:pt>
                <c:pt idx="2">
                  <c:v>3.3319999999999999</c:v>
                </c:pt>
                <c:pt idx="3">
                  <c:v>2.1309999999999998</c:v>
                </c:pt>
                <c:pt idx="4">
                  <c:v>1.1839999999999999</c:v>
                </c:pt>
                <c:pt idx="5">
                  <c:v>0.38700000000000001</c:v>
                </c:pt>
                <c:pt idx="6">
                  <c:v>-0.214</c:v>
                </c:pt>
                <c:pt idx="7">
                  <c:v>-0.313</c:v>
                </c:pt>
                <c:pt idx="8">
                  <c:v>-0.20899999999999999</c:v>
                </c:pt>
                <c:pt idx="9">
                  <c:v>2.1999999999999999E-2</c:v>
                </c:pt>
                <c:pt idx="10">
                  <c:v>0.376</c:v>
                </c:pt>
                <c:pt idx="11">
                  <c:v>1.083</c:v>
                </c:pt>
                <c:pt idx="12">
                  <c:v>1.875</c:v>
                </c:pt>
                <c:pt idx="13">
                  <c:v>1.8660000000000001</c:v>
                </c:pt>
                <c:pt idx="14">
                  <c:v>1.071</c:v>
                </c:pt>
                <c:pt idx="15">
                  <c:v>0.47299999999999998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khal'!$I$25:$I$39</c:f>
            </c:numRef>
          </c:xVal>
          <c:yVal>
            <c:numRef>
              <c:f>'Gabir Beel khal'!$J$25:$J$39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6016"/>
        <c:axId val="208407552"/>
      </c:scatterChart>
      <c:valAx>
        <c:axId val="208406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07552"/>
        <c:crosses val="autoZero"/>
        <c:crossBetween val="midCat"/>
      </c:valAx>
      <c:valAx>
        <c:axId val="20840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06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114302</xdr:rowOff>
    </xdr:from>
    <xdr:to>
      <xdr:col>28</xdr:col>
      <xdr:colOff>0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601979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20</xdr:col>
      <xdr:colOff>7619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25</xdr:row>
      <xdr:rowOff>30481</xdr:rowOff>
    </xdr:from>
    <xdr:to>
      <xdr:col>19</xdr:col>
      <xdr:colOff>601979</xdr:colOff>
      <xdr:row>38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20</xdr:col>
      <xdr:colOff>7619</xdr:colOff>
      <xdr:row>57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24</xdr:row>
      <xdr:rowOff>38817</xdr:rowOff>
    </xdr:from>
    <xdr:to>
      <xdr:col>19</xdr:col>
      <xdr:colOff>163973</xdr:colOff>
      <xdr:row>38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44</xdr:row>
      <xdr:rowOff>38817</xdr:rowOff>
    </xdr:from>
    <xdr:to>
      <xdr:col>19</xdr:col>
      <xdr:colOff>163973</xdr:colOff>
      <xdr:row>58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63</xdr:row>
      <xdr:rowOff>31197</xdr:rowOff>
    </xdr:from>
    <xdr:to>
      <xdr:col>19</xdr:col>
      <xdr:colOff>186833</xdr:colOff>
      <xdr:row>76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79</xdr:row>
      <xdr:rowOff>38817</xdr:rowOff>
    </xdr:from>
    <xdr:to>
      <xdr:col>19</xdr:col>
      <xdr:colOff>163973</xdr:colOff>
      <xdr:row>91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94</xdr:row>
      <xdr:rowOff>38817</xdr:rowOff>
    </xdr:from>
    <xdr:to>
      <xdr:col>19</xdr:col>
      <xdr:colOff>163973</xdr:colOff>
      <xdr:row>108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90684</xdr:colOff>
      <xdr:row>111</xdr:row>
      <xdr:rowOff>8738</xdr:rowOff>
    </xdr:from>
    <xdr:to>
      <xdr:col>19</xdr:col>
      <xdr:colOff>123868</xdr:colOff>
      <xdr:row>123</xdr:row>
      <xdr:rowOff>130342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127</xdr:row>
      <xdr:rowOff>38817</xdr:rowOff>
    </xdr:from>
    <xdr:to>
      <xdr:col>19</xdr:col>
      <xdr:colOff>163973</xdr:colOff>
      <xdr:row>140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143</xdr:row>
      <xdr:rowOff>38817</xdr:rowOff>
    </xdr:from>
    <xdr:to>
      <xdr:col>19</xdr:col>
      <xdr:colOff>163973</xdr:colOff>
      <xdr:row>157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160</xdr:row>
      <xdr:rowOff>38817</xdr:rowOff>
    </xdr:from>
    <xdr:to>
      <xdr:col>19</xdr:col>
      <xdr:colOff>163973</xdr:colOff>
      <xdr:row>173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90684</xdr:colOff>
      <xdr:row>175</xdr:row>
      <xdr:rowOff>8738</xdr:rowOff>
    </xdr:from>
    <xdr:to>
      <xdr:col>19</xdr:col>
      <xdr:colOff>123868</xdr:colOff>
      <xdr:row>188</xdr:row>
      <xdr:rowOff>130342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206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210</xdr:row>
      <xdr:rowOff>38817</xdr:rowOff>
    </xdr:from>
    <xdr:to>
      <xdr:col>19</xdr:col>
      <xdr:colOff>163973</xdr:colOff>
      <xdr:row>223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239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243</xdr:row>
      <xdr:rowOff>38817</xdr:rowOff>
    </xdr:from>
    <xdr:to>
      <xdr:col>19</xdr:col>
      <xdr:colOff>163973</xdr:colOff>
      <xdr:row>255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258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274</xdr:row>
      <xdr:rowOff>38817</xdr:rowOff>
    </xdr:from>
    <xdr:to>
      <xdr:col>19</xdr:col>
      <xdr:colOff>163973</xdr:colOff>
      <xdr:row>286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289</xdr:row>
      <xdr:rowOff>38817</xdr:rowOff>
    </xdr:from>
    <xdr:to>
      <xdr:col>19</xdr:col>
      <xdr:colOff>163973</xdr:colOff>
      <xdr:row>303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307</xdr:row>
      <xdr:rowOff>38817</xdr:rowOff>
    </xdr:from>
    <xdr:to>
      <xdr:col>19</xdr:col>
      <xdr:colOff>163973</xdr:colOff>
      <xdr:row>320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335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339</xdr:row>
      <xdr:rowOff>38817</xdr:rowOff>
    </xdr:from>
    <xdr:to>
      <xdr:col>19</xdr:col>
      <xdr:colOff>163973</xdr:colOff>
      <xdr:row>352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356</xdr:row>
      <xdr:rowOff>38817</xdr:rowOff>
    </xdr:from>
    <xdr:to>
      <xdr:col>19</xdr:col>
      <xdr:colOff>163973</xdr:colOff>
      <xdr:row>368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372</xdr:row>
      <xdr:rowOff>38817</xdr:rowOff>
    </xdr:from>
    <xdr:to>
      <xdr:col>19</xdr:col>
      <xdr:colOff>163973</xdr:colOff>
      <xdr:row>385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34</xdr:row>
      <xdr:rowOff>0</xdr:rowOff>
    </xdr:from>
    <xdr:to>
      <xdr:col>8</xdr:col>
      <xdr:colOff>161926</xdr:colOff>
      <xdr:row>41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34</xdr:row>
      <xdr:rowOff>27046</xdr:rowOff>
    </xdr:from>
    <xdr:to>
      <xdr:col>4</xdr:col>
      <xdr:colOff>543984</xdr:colOff>
      <xdr:row>41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34</xdr:row>
      <xdr:rowOff>27045</xdr:rowOff>
    </xdr:from>
    <xdr:to>
      <xdr:col>2</xdr:col>
      <xdr:colOff>349958</xdr:colOff>
      <xdr:row>41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zoomScale="124" zoomScaleNormal="100" zoomScaleSheetLayoutView="124" workbookViewId="0">
      <selection activeCell="R35" sqref="R35:AB38"/>
    </sheetView>
  </sheetViews>
  <sheetFormatPr defaultRowHeight="12.75" x14ac:dyDescent="0.2"/>
  <cols>
    <col min="1" max="1" width="7.28515625" style="68" customWidth="1"/>
    <col min="2" max="15" width="4.7109375" style="68" customWidth="1"/>
    <col min="16" max="16" width="3.7109375" style="68" customWidth="1"/>
    <col min="17" max="17" width="4.140625" style="68" customWidth="1"/>
    <col min="18" max="18" width="4.7109375" style="68" customWidth="1"/>
    <col min="19" max="19" width="4.85546875" style="68" customWidth="1"/>
    <col min="20" max="20" width="4.42578125" style="68" customWidth="1"/>
    <col min="21" max="21" width="5.28515625" style="68" customWidth="1"/>
    <col min="22" max="22" width="4.42578125" style="68" customWidth="1"/>
    <col min="23" max="23" width="4.5703125" style="68" customWidth="1"/>
    <col min="24" max="24" width="4.42578125" style="68" customWidth="1"/>
    <col min="25" max="25" width="4.7109375" style="68" customWidth="1"/>
    <col min="26" max="26" width="4.5703125" style="68" customWidth="1"/>
    <col min="27" max="27" width="10" style="68" customWidth="1"/>
    <col min="28" max="28" width="4.42578125" style="68" customWidth="1"/>
    <col min="29" max="45" width="4.7109375" style="68" customWidth="1"/>
    <col min="46" max="255" width="9.140625" style="68"/>
    <col min="256" max="256" width="7.85546875" style="68" customWidth="1"/>
    <col min="257" max="283" width="4.7109375" style="68" customWidth="1"/>
    <col min="284" max="284" width="8.85546875" style="68" customWidth="1"/>
    <col min="285" max="301" width="4.7109375" style="68" customWidth="1"/>
    <col min="302" max="511" width="9.140625" style="68"/>
    <col min="512" max="512" width="7.85546875" style="68" customWidth="1"/>
    <col min="513" max="539" width="4.7109375" style="68" customWidth="1"/>
    <col min="540" max="540" width="8.85546875" style="68" customWidth="1"/>
    <col min="541" max="557" width="4.7109375" style="68" customWidth="1"/>
    <col min="558" max="767" width="9.140625" style="68"/>
    <col min="768" max="768" width="7.85546875" style="68" customWidth="1"/>
    <col min="769" max="795" width="4.7109375" style="68" customWidth="1"/>
    <col min="796" max="796" width="8.85546875" style="68" customWidth="1"/>
    <col min="797" max="813" width="4.7109375" style="68" customWidth="1"/>
    <col min="814" max="1023" width="9.140625" style="68"/>
    <col min="1024" max="1024" width="7.85546875" style="68" customWidth="1"/>
    <col min="1025" max="1051" width="4.7109375" style="68" customWidth="1"/>
    <col min="1052" max="1052" width="8.85546875" style="68" customWidth="1"/>
    <col min="1053" max="1069" width="4.7109375" style="68" customWidth="1"/>
    <col min="1070" max="1279" width="9.140625" style="68"/>
    <col min="1280" max="1280" width="7.85546875" style="68" customWidth="1"/>
    <col min="1281" max="1307" width="4.7109375" style="68" customWidth="1"/>
    <col min="1308" max="1308" width="8.85546875" style="68" customWidth="1"/>
    <col min="1309" max="1325" width="4.7109375" style="68" customWidth="1"/>
    <col min="1326" max="1535" width="9.140625" style="68"/>
    <col min="1536" max="1536" width="7.85546875" style="68" customWidth="1"/>
    <col min="1537" max="1563" width="4.7109375" style="68" customWidth="1"/>
    <col min="1564" max="1564" width="8.85546875" style="68" customWidth="1"/>
    <col min="1565" max="1581" width="4.7109375" style="68" customWidth="1"/>
    <col min="1582" max="1791" width="9.140625" style="68"/>
    <col min="1792" max="1792" width="7.85546875" style="68" customWidth="1"/>
    <col min="1793" max="1819" width="4.7109375" style="68" customWidth="1"/>
    <col min="1820" max="1820" width="8.85546875" style="68" customWidth="1"/>
    <col min="1821" max="1837" width="4.7109375" style="68" customWidth="1"/>
    <col min="1838" max="2047" width="9.140625" style="68"/>
    <col min="2048" max="2048" width="7.85546875" style="68" customWidth="1"/>
    <col min="2049" max="2075" width="4.7109375" style="68" customWidth="1"/>
    <col min="2076" max="2076" width="8.85546875" style="68" customWidth="1"/>
    <col min="2077" max="2093" width="4.7109375" style="68" customWidth="1"/>
    <col min="2094" max="2303" width="9.140625" style="68"/>
    <col min="2304" max="2304" width="7.85546875" style="68" customWidth="1"/>
    <col min="2305" max="2331" width="4.7109375" style="68" customWidth="1"/>
    <col min="2332" max="2332" width="8.85546875" style="68" customWidth="1"/>
    <col min="2333" max="2349" width="4.7109375" style="68" customWidth="1"/>
    <col min="2350" max="2559" width="9.140625" style="68"/>
    <col min="2560" max="2560" width="7.85546875" style="68" customWidth="1"/>
    <col min="2561" max="2587" width="4.7109375" style="68" customWidth="1"/>
    <col min="2588" max="2588" width="8.85546875" style="68" customWidth="1"/>
    <col min="2589" max="2605" width="4.7109375" style="68" customWidth="1"/>
    <col min="2606" max="2815" width="9.140625" style="68"/>
    <col min="2816" max="2816" width="7.85546875" style="68" customWidth="1"/>
    <col min="2817" max="2843" width="4.7109375" style="68" customWidth="1"/>
    <col min="2844" max="2844" width="8.85546875" style="68" customWidth="1"/>
    <col min="2845" max="2861" width="4.7109375" style="68" customWidth="1"/>
    <col min="2862" max="3071" width="9.140625" style="68"/>
    <col min="3072" max="3072" width="7.85546875" style="68" customWidth="1"/>
    <col min="3073" max="3099" width="4.7109375" style="68" customWidth="1"/>
    <col min="3100" max="3100" width="8.85546875" style="68" customWidth="1"/>
    <col min="3101" max="3117" width="4.7109375" style="68" customWidth="1"/>
    <col min="3118" max="3327" width="9.140625" style="68"/>
    <col min="3328" max="3328" width="7.85546875" style="68" customWidth="1"/>
    <col min="3329" max="3355" width="4.7109375" style="68" customWidth="1"/>
    <col min="3356" max="3356" width="8.85546875" style="68" customWidth="1"/>
    <col min="3357" max="3373" width="4.7109375" style="68" customWidth="1"/>
    <col min="3374" max="3583" width="9.140625" style="68"/>
    <col min="3584" max="3584" width="7.85546875" style="68" customWidth="1"/>
    <col min="3585" max="3611" width="4.7109375" style="68" customWidth="1"/>
    <col min="3612" max="3612" width="8.85546875" style="68" customWidth="1"/>
    <col min="3613" max="3629" width="4.7109375" style="68" customWidth="1"/>
    <col min="3630" max="3839" width="9.140625" style="68"/>
    <col min="3840" max="3840" width="7.85546875" style="68" customWidth="1"/>
    <col min="3841" max="3867" width="4.7109375" style="68" customWidth="1"/>
    <col min="3868" max="3868" width="8.85546875" style="68" customWidth="1"/>
    <col min="3869" max="3885" width="4.7109375" style="68" customWidth="1"/>
    <col min="3886" max="4095" width="9.140625" style="68"/>
    <col min="4096" max="4096" width="7.85546875" style="68" customWidth="1"/>
    <col min="4097" max="4123" width="4.7109375" style="68" customWidth="1"/>
    <col min="4124" max="4124" width="8.85546875" style="68" customWidth="1"/>
    <col min="4125" max="4141" width="4.7109375" style="68" customWidth="1"/>
    <col min="4142" max="4351" width="9.140625" style="68"/>
    <col min="4352" max="4352" width="7.85546875" style="68" customWidth="1"/>
    <col min="4353" max="4379" width="4.7109375" style="68" customWidth="1"/>
    <col min="4380" max="4380" width="8.85546875" style="68" customWidth="1"/>
    <col min="4381" max="4397" width="4.7109375" style="68" customWidth="1"/>
    <col min="4398" max="4607" width="9.140625" style="68"/>
    <col min="4608" max="4608" width="7.85546875" style="68" customWidth="1"/>
    <col min="4609" max="4635" width="4.7109375" style="68" customWidth="1"/>
    <col min="4636" max="4636" width="8.85546875" style="68" customWidth="1"/>
    <col min="4637" max="4653" width="4.7109375" style="68" customWidth="1"/>
    <col min="4654" max="4863" width="9.140625" style="68"/>
    <col min="4864" max="4864" width="7.85546875" style="68" customWidth="1"/>
    <col min="4865" max="4891" width="4.7109375" style="68" customWidth="1"/>
    <col min="4892" max="4892" width="8.85546875" style="68" customWidth="1"/>
    <col min="4893" max="4909" width="4.7109375" style="68" customWidth="1"/>
    <col min="4910" max="5119" width="9.140625" style="68"/>
    <col min="5120" max="5120" width="7.85546875" style="68" customWidth="1"/>
    <col min="5121" max="5147" width="4.7109375" style="68" customWidth="1"/>
    <col min="5148" max="5148" width="8.85546875" style="68" customWidth="1"/>
    <col min="5149" max="5165" width="4.7109375" style="68" customWidth="1"/>
    <col min="5166" max="5375" width="9.140625" style="68"/>
    <col min="5376" max="5376" width="7.85546875" style="68" customWidth="1"/>
    <col min="5377" max="5403" width="4.7109375" style="68" customWidth="1"/>
    <col min="5404" max="5404" width="8.85546875" style="68" customWidth="1"/>
    <col min="5405" max="5421" width="4.7109375" style="68" customWidth="1"/>
    <col min="5422" max="5631" width="9.140625" style="68"/>
    <col min="5632" max="5632" width="7.85546875" style="68" customWidth="1"/>
    <col min="5633" max="5659" width="4.7109375" style="68" customWidth="1"/>
    <col min="5660" max="5660" width="8.85546875" style="68" customWidth="1"/>
    <col min="5661" max="5677" width="4.7109375" style="68" customWidth="1"/>
    <col min="5678" max="5887" width="9.140625" style="68"/>
    <col min="5888" max="5888" width="7.85546875" style="68" customWidth="1"/>
    <col min="5889" max="5915" width="4.7109375" style="68" customWidth="1"/>
    <col min="5916" max="5916" width="8.85546875" style="68" customWidth="1"/>
    <col min="5917" max="5933" width="4.7109375" style="68" customWidth="1"/>
    <col min="5934" max="6143" width="9.140625" style="68"/>
    <col min="6144" max="6144" width="7.85546875" style="68" customWidth="1"/>
    <col min="6145" max="6171" width="4.7109375" style="68" customWidth="1"/>
    <col min="6172" max="6172" width="8.85546875" style="68" customWidth="1"/>
    <col min="6173" max="6189" width="4.7109375" style="68" customWidth="1"/>
    <col min="6190" max="6399" width="9.140625" style="68"/>
    <col min="6400" max="6400" width="7.85546875" style="68" customWidth="1"/>
    <col min="6401" max="6427" width="4.7109375" style="68" customWidth="1"/>
    <col min="6428" max="6428" width="8.85546875" style="68" customWidth="1"/>
    <col min="6429" max="6445" width="4.7109375" style="68" customWidth="1"/>
    <col min="6446" max="6655" width="9.140625" style="68"/>
    <col min="6656" max="6656" width="7.85546875" style="68" customWidth="1"/>
    <col min="6657" max="6683" width="4.7109375" style="68" customWidth="1"/>
    <col min="6684" max="6684" width="8.85546875" style="68" customWidth="1"/>
    <col min="6685" max="6701" width="4.7109375" style="68" customWidth="1"/>
    <col min="6702" max="6911" width="9.140625" style="68"/>
    <col min="6912" max="6912" width="7.85546875" style="68" customWidth="1"/>
    <col min="6913" max="6939" width="4.7109375" style="68" customWidth="1"/>
    <col min="6940" max="6940" width="8.85546875" style="68" customWidth="1"/>
    <col min="6941" max="6957" width="4.7109375" style="68" customWidth="1"/>
    <col min="6958" max="7167" width="9.140625" style="68"/>
    <col min="7168" max="7168" width="7.85546875" style="68" customWidth="1"/>
    <col min="7169" max="7195" width="4.7109375" style="68" customWidth="1"/>
    <col min="7196" max="7196" width="8.85546875" style="68" customWidth="1"/>
    <col min="7197" max="7213" width="4.7109375" style="68" customWidth="1"/>
    <col min="7214" max="7423" width="9.140625" style="68"/>
    <col min="7424" max="7424" width="7.85546875" style="68" customWidth="1"/>
    <col min="7425" max="7451" width="4.7109375" style="68" customWidth="1"/>
    <col min="7452" max="7452" width="8.85546875" style="68" customWidth="1"/>
    <col min="7453" max="7469" width="4.7109375" style="68" customWidth="1"/>
    <col min="7470" max="7679" width="9.140625" style="68"/>
    <col min="7680" max="7680" width="7.85546875" style="68" customWidth="1"/>
    <col min="7681" max="7707" width="4.7109375" style="68" customWidth="1"/>
    <col min="7708" max="7708" width="8.85546875" style="68" customWidth="1"/>
    <col min="7709" max="7725" width="4.7109375" style="68" customWidth="1"/>
    <col min="7726" max="7935" width="9.140625" style="68"/>
    <col min="7936" max="7936" width="7.85546875" style="68" customWidth="1"/>
    <col min="7937" max="7963" width="4.7109375" style="68" customWidth="1"/>
    <col min="7964" max="7964" width="8.85546875" style="68" customWidth="1"/>
    <col min="7965" max="7981" width="4.7109375" style="68" customWidth="1"/>
    <col min="7982" max="8191" width="9.140625" style="68"/>
    <col min="8192" max="8192" width="7.85546875" style="68" customWidth="1"/>
    <col min="8193" max="8219" width="4.7109375" style="68" customWidth="1"/>
    <col min="8220" max="8220" width="8.85546875" style="68" customWidth="1"/>
    <col min="8221" max="8237" width="4.7109375" style="68" customWidth="1"/>
    <col min="8238" max="8447" width="9.140625" style="68"/>
    <col min="8448" max="8448" width="7.85546875" style="68" customWidth="1"/>
    <col min="8449" max="8475" width="4.7109375" style="68" customWidth="1"/>
    <col min="8476" max="8476" width="8.85546875" style="68" customWidth="1"/>
    <col min="8477" max="8493" width="4.7109375" style="68" customWidth="1"/>
    <col min="8494" max="8703" width="9.140625" style="68"/>
    <col min="8704" max="8704" width="7.85546875" style="68" customWidth="1"/>
    <col min="8705" max="8731" width="4.7109375" style="68" customWidth="1"/>
    <col min="8732" max="8732" width="8.85546875" style="68" customWidth="1"/>
    <col min="8733" max="8749" width="4.7109375" style="68" customWidth="1"/>
    <col min="8750" max="8959" width="9.140625" style="68"/>
    <col min="8960" max="8960" width="7.85546875" style="68" customWidth="1"/>
    <col min="8961" max="8987" width="4.7109375" style="68" customWidth="1"/>
    <col min="8988" max="8988" width="8.85546875" style="68" customWidth="1"/>
    <col min="8989" max="9005" width="4.7109375" style="68" customWidth="1"/>
    <col min="9006" max="9215" width="9.140625" style="68"/>
    <col min="9216" max="9216" width="7.85546875" style="68" customWidth="1"/>
    <col min="9217" max="9243" width="4.7109375" style="68" customWidth="1"/>
    <col min="9244" max="9244" width="8.85546875" style="68" customWidth="1"/>
    <col min="9245" max="9261" width="4.7109375" style="68" customWidth="1"/>
    <col min="9262" max="9471" width="9.140625" style="68"/>
    <col min="9472" max="9472" width="7.85546875" style="68" customWidth="1"/>
    <col min="9473" max="9499" width="4.7109375" style="68" customWidth="1"/>
    <col min="9500" max="9500" width="8.85546875" style="68" customWidth="1"/>
    <col min="9501" max="9517" width="4.7109375" style="68" customWidth="1"/>
    <col min="9518" max="9727" width="9.140625" style="68"/>
    <col min="9728" max="9728" width="7.85546875" style="68" customWidth="1"/>
    <col min="9729" max="9755" width="4.7109375" style="68" customWidth="1"/>
    <col min="9756" max="9756" width="8.85546875" style="68" customWidth="1"/>
    <col min="9757" max="9773" width="4.7109375" style="68" customWidth="1"/>
    <col min="9774" max="9983" width="9.140625" style="68"/>
    <col min="9984" max="9984" width="7.85546875" style="68" customWidth="1"/>
    <col min="9985" max="10011" width="4.7109375" style="68" customWidth="1"/>
    <col min="10012" max="10012" width="8.85546875" style="68" customWidth="1"/>
    <col min="10013" max="10029" width="4.7109375" style="68" customWidth="1"/>
    <col min="10030" max="10239" width="9.140625" style="68"/>
    <col min="10240" max="10240" width="7.85546875" style="68" customWidth="1"/>
    <col min="10241" max="10267" width="4.7109375" style="68" customWidth="1"/>
    <col min="10268" max="10268" width="8.85546875" style="68" customWidth="1"/>
    <col min="10269" max="10285" width="4.7109375" style="68" customWidth="1"/>
    <col min="10286" max="10495" width="9.140625" style="68"/>
    <col min="10496" max="10496" width="7.85546875" style="68" customWidth="1"/>
    <col min="10497" max="10523" width="4.7109375" style="68" customWidth="1"/>
    <col min="10524" max="10524" width="8.85546875" style="68" customWidth="1"/>
    <col min="10525" max="10541" width="4.7109375" style="68" customWidth="1"/>
    <col min="10542" max="10751" width="9.140625" style="68"/>
    <col min="10752" max="10752" width="7.85546875" style="68" customWidth="1"/>
    <col min="10753" max="10779" width="4.7109375" style="68" customWidth="1"/>
    <col min="10780" max="10780" width="8.85546875" style="68" customWidth="1"/>
    <col min="10781" max="10797" width="4.7109375" style="68" customWidth="1"/>
    <col min="10798" max="11007" width="9.140625" style="68"/>
    <col min="11008" max="11008" width="7.85546875" style="68" customWidth="1"/>
    <col min="11009" max="11035" width="4.7109375" style="68" customWidth="1"/>
    <col min="11036" max="11036" width="8.85546875" style="68" customWidth="1"/>
    <col min="11037" max="11053" width="4.7109375" style="68" customWidth="1"/>
    <col min="11054" max="11263" width="9.140625" style="68"/>
    <col min="11264" max="11264" width="7.85546875" style="68" customWidth="1"/>
    <col min="11265" max="11291" width="4.7109375" style="68" customWidth="1"/>
    <col min="11292" max="11292" width="8.85546875" style="68" customWidth="1"/>
    <col min="11293" max="11309" width="4.7109375" style="68" customWidth="1"/>
    <col min="11310" max="11519" width="9.140625" style="68"/>
    <col min="11520" max="11520" width="7.85546875" style="68" customWidth="1"/>
    <col min="11521" max="11547" width="4.7109375" style="68" customWidth="1"/>
    <col min="11548" max="11548" width="8.85546875" style="68" customWidth="1"/>
    <col min="11549" max="11565" width="4.7109375" style="68" customWidth="1"/>
    <col min="11566" max="11775" width="9.140625" style="68"/>
    <col min="11776" max="11776" width="7.85546875" style="68" customWidth="1"/>
    <col min="11777" max="11803" width="4.7109375" style="68" customWidth="1"/>
    <col min="11804" max="11804" width="8.85546875" style="68" customWidth="1"/>
    <col min="11805" max="11821" width="4.7109375" style="68" customWidth="1"/>
    <col min="11822" max="12031" width="9.140625" style="68"/>
    <col min="12032" max="12032" width="7.85546875" style="68" customWidth="1"/>
    <col min="12033" max="12059" width="4.7109375" style="68" customWidth="1"/>
    <col min="12060" max="12060" width="8.85546875" style="68" customWidth="1"/>
    <col min="12061" max="12077" width="4.7109375" style="68" customWidth="1"/>
    <col min="12078" max="12287" width="9.140625" style="68"/>
    <col min="12288" max="12288" width="7.85546875" style="68" customWidth="1"/>
    <col min="12289" max="12315" width="4.7109375" style="68" customWidth="1"/>
    <col min="12316" max="12316" width="8.85546875" style="68" customWidth="1"/>
    <col min="12317" max="12333" width="4.7109375" style="68" customWidth="1"/>
    <col min="12334" max="12543" width="9.140625" style="68"/>
    <col min="12544" max="12544" width="7.85546875" style="68" customWidth="1"/>
    <col min="12545" max="12571" width="4.7109375" style="68" customWidth="1"/>
    <col min="12572" max="12572" width="8.85546875" style="68" customWidth="1"/>
    <col min="12573" max="12589" width="4.7109375" style="68" customWidth="1"/>
    <col min="12590" max="12799" width="9.140625" style="68"/>
    <col min="12800" max="12800" width="7.85546875" style="68" customWidth="1"/>
    <col min="12801" max="12827" width="4.7109375" style="68" customWidth="1"/>
    <col min="12828" max="12828" width="8.85546875" style="68" customWidth="1"/>
    <col min="12829" max="12845" width="4.7109375" style="68" customWidth="1"/>
    <col min="12846" max="13055" width="9.140625" style="68"/>
    <col min="13056" max="13056" width="7.85546875" style="68" customWidth="1"/>
    <col min="13057" max="13083" width="4.7109375" style="68" customWidth="1"/>
    <col min="13084" max="13084" width="8.85546875" style="68" customWidth="1"/>
    <col min="13085" max="13101" width="4.7109375" style="68" customWidth="1"/>
    <col min="13102" max="13311" width="9.140625" style="68"/>
    <col min="13312" max="13312" width="7.85546875" style="68" customWidth="1"/>
    <col min="13313" max="13339" width="4.7109375" style="68" customWidth="1"/>
    <col min="13340" max="13340" width="8.85546875" style="68" customWidth="1"/>
    <col min="13341" max="13357" width="4.7109375" style="68" customWidth="1"/>
    <col min="13358" max="13567" width="9.140625" style="68"/>
    <col min="13568" max="13568" width="7.85546875" style="68" customWidth="1"/>
    <col min="13569" max="13595" width="4.7109375" style="68" customWidth="1"/>
    <col min="13596" max="13596" width="8.85546875" style="68" customWidth="1"/>
    <col min="13597" max="13613" width="4.7109375" style="68" customWidth="1"/>
    <col min="13614" max="13823" width="9.140625" style="68"/>
    <col min="13824" max="13824" width="7.85546875" style="68" customWidth="1"/>
    <col min="13825" max="13851" width="4.7109375" style="68" customWidth="1"/>
    <col min="13852" max="13852" width="8.85546875" style="68" customWidth="1"/>
    <col min="13853" max="13869" width="4.7109375" style="68" customWidth="1"/>
    <col min="13870" max="14079" width="9.140625" style="68"/>
    <col min="14080" max="14080" width="7.85546875" style="68" customWidth="1"/>
    <col min="14081" max="14107" width="4.7109375" style="68" customWidth="1"/>
    <col min="14108" max="14108" width="8.85546875" style="68" customWidth="1"/>
    <col min="14109" max="14125" width="4.7109375" style="68" customWidth="1"/>
    <col min="14126" max="14335" width="9.140625" style="68"/>
    <col min="14336" max="14336" width="7.85546875" style="68" customWidth="1"/>
    <col min="14337" max="14363" width="4.7109375" style="68" customWidth="1"/>
    <col min="14364" max="14364" width="8.85546875" style="68" customWidth="1"/>
    <col min="14365" max="14381" width="4.7109375" style="68" customWidth="1"/>
    <col min="14382" max="14591" width="9.140625" style="68"/>
    <col min="14592" max="14592" width="7.85546875" style="68" customWidth="1"/>
    <col min="14593" max="14619" width="4.7109375" style="68" customWidth="1"/>
    <col min="14620" max="14620" width="8.85546875" style="68" customWidth="1"/>
    <col min="14621" max="14637" width="4.7109375" style="68" customWidth="1"/>
    <col min="14638" max="14847" width="9.140625" style="68"/>
    <col min="14848" max="14848" width="7.85546875" style="68" customWidth="1"/>
    <col min="14849" max="14875" width="4.7109375" style="68" customWidth="1"/>
    <col min="14876" max="14876" width="8.85546875" style="68" customWidth="1"/>
    <col min="14877" max="14893" width="4.7109375" style="68" customWidth="1"/>
    <col min="14894" max="15103" width="9.140625" style="68"/>
    <col min="15104" max="15104" width="7.85546875" style="68" customWidth="1"/>
    <col min="15105" max="15131" width="4.7109375" style="68" customWidth="1"/>
    <col min="15132" max="15132" width="8.85546875" style="68" customWidth="1"/>
    <col min="15133" max="15149" width="4.7109375" style="68" customWidth="1"/>
    <col min="15150" max="15359" width="9.140625" style="68"/>
    <col min="15360" max="15360" width="7.85546875" style="68" customWidth="1"/>
    <col min="15361" max="15387" width="4.7109375" style="68" customWidth="1"/>
    <col min="15388" max="15388" width="8.85546875" style="68" customWidth="1"/>
    <col min="15389" max="15405" width="4.7109375" style="68" customWidth="1"/>
    <col min="15406" max="15615" width="9.140625" style="68"/>
    <col min="15616" max="15616" width="7.85546875" style="68" customWidth="1"/>
    <col min="15617" max="15643" width="4.7109375" style="68" customWidth="1"/>
    <col min="15644" max="15644" width="8.85546875" style="68" customWidth="1"/>
    <col min="15645" max="15661" width="4.7109375" style="68" customWidth="1"/>
    <col min="15662" max="15871" width="9.140625" style="68"/>
    <col min="15872" max="15872" width="7.85546875" style="68" customWidth="1"/>
    <col min="15873" max="15899" width="4.7109375" style="68" customWidth="1"/>
    <col min="15900" max="15900" width="8.85546875" style="68" customWidth="1"/>
    <col min="15901" max="15917" width="4.7109375" style="68" customWidth="1"/>
    <col min="15918" max="16127" width="9.140625" style="68"/>
    <col min="16128" max="16128" width="7.85546875" style="68" customWidth="1"/>
    <col min="16129" max="16155" width="4.7109375" style="68" customWidth="1"/>
    <col min="16156" max="16156" width="8.85546875" style="68" customWidth="1"/>
    <col min="16157" max="16173" width="4.7109375" style="68" customWidth="1"/>
    <col min="16174" max="16384" width="9.140625" style="68"/>
  </cols>
  <sheetData>
    <row r="1" spans="1:39" s="55" customFormat="1" ht="12.75" customHeight="1" x14ac:dyDescent="0.25">
      <c r="A1" s="52" t="s">
        <v>41</v>
      </c>
      <c r="B1" s="85" t="s">
        <v>42</v>
      </c>
      <c r="C1" s="86"/>
      <c r="D1" s="86"/>
      <c r="E1" s="86"/>
      <c r="F1" s="86"/>
      <c r="G1" s="86"/>
      <c r="H1" s="86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4"/>
    </row>
    <row r="2" spans="1:39" s="55" customFormat="1" ht="9" x14ac:dyDescent="0.15">
      <c r="A2" s="56" t="s">
        <v>43</v>
      </c>
      <c r="B2" s="57">
        <v>0</v>
      </c>
      <c r="C2" s="57">
        <v>0.1</v>
      </c>
      <c r="D2" s="57">
        <v>0.2</v>
      </c>
      <c r="E2" s="57">
        <v>0.3</v>
      </c>
      <c r="F2" s="57">
        <v>0.4</v>
      </c>
      <c r="G2" s="57">
        <v>0.5</v>
      </c>
      <c r="H2" s="57">
        <v>0.6</v>
      </c>
      <c r="I2" s="57">
        <v>0.7</v>
      </c>
      <c r="J2" s="57">
        <v>0.8</v>
      </c>
      <c r="K2" s="57">
        <v>0.9</v>
      </c>
      <c r="L2" s="57">
        <v>1</v>
      </c>
      <c r="M2" s="57">
        <v>1.1000000000000001</v>
      </c>
      <c r="N2" s="57">
        <v>1.2</v>
      </c>
      <c r="O2" s="57">
        <v>1.3</v>
      </c>
      <c r="P2" s="57">
        <v>1.4</v>
      </c>
      <c r="Q2" s="57">
        <v>1.5</v>
      </c>
      <c r="R2" s="57">
        <v>1.6</v>
      </c>
      <c r="S2" s="57">
        <v>1.7</v>
      </c>
      <c r="T2" s="57">
        <v>1.8</v>
      </c>
      <c r="U2" s="57">
        <v>1.9</v>
      </c>
      <c r="V2" s="57">
        <v>2</v>
      </c>
      <c r="W2" s="57">
        <v>2.1</v>
      </c>
      <c r="X2" s="57">
        <v>2.17</v>
      </c>
      <c r="Y2" s="57"/>
      <c r="Z2" s="57"/>
      <c r="AA2" s="57"/>
      <c r="AB2" s="58"/>
      <c r="AC2" s="57"/>
      <c r="AD2" s="57"/>
      <c r="AE2" s="57"/>
      <c r="AF2" s="57"/>
      <c r="AG2" s="59"/>
      <c r="AH2" s="60"/>
      <c r="AI2" s="60"/>
      <c r="AJ2" s="60"/>
      <c r="AK2" s="60"/>
      <c r="AL2" s="60"/>
      <c r="AM2" s="60"/>
    </row>
    <row r="3" spans="1:39" s="55" customFormat="1" ht="9" x14ac:dyDescent="0.15">
      <c r="A3" s="56" t="s">
        <v>44</v>
      </c>
      <c r="B3" s="61">
        <v>-0.30399999999999999</v>
      </c>
      <c r="C3" s="61">
        <v>-0.313</v>
      </c>
      <c r="D3" s="61">
        <v>-0.59199999999999997</v>
      </c>
      <c r="E3" s="61">
        <v>-0.39200000000000002</v>
      </c>
      <c r="F3" s="61">
        <v>-0.68100000000000005</v>
      </c>
      <c r="G3" s="61">
        <v>-4.7E-2</v>
      </c>
      <c r="H3" s="61">
        <v>-0.20100000000000001</v>
      </c>
      <c r="I3" s="61">
        <v>-0.314</v>
      </c>
      <c r="J3" s="61">
        <v>-0.24399999999999999</v>
      </c>
      <c r="K3" s="61">
        <v>-0.51300000000000001</v>
      </c>
      <c r="L3" s="61">
        <v>-0.624</v>
      </c>
      <c r="M3" s="61">
        <v>-1.123</v>
      </c>
      <c r="N3" s="62">
        <v>-0.58099999999999996</v>
      </c>
      <c r="O3" s="62">
        <v>-3.2000000000000001E-2</v>
      </c>
      <c r="P3" s="62">
        <v>0.06</v>
      </c>
      <c r="Q3" s="62">
        <v>-0.189</v>
      </c>
      <c r="R3" s="62">
        <v>-0.65400000000000003</v>
      </c>
      <c r="S3" s="62">
        <v>-0.876</v>
      </c>
      <c r="T3" s="62">
        <v>-0.66300000000000003</v>
      </c>
      <c r="U3" s="62">
        <v>-1.052</v>
      </c>
      <c r="V3" s="62">
        <v>-1.147</v>
      </c>
      <c r="W3" s="62">
        <v>-0.40899999999999997</v>
      </c>
      <c r="X3" s="62">
        <v>-0.30299999999999999</v>
      </c>
      <c r="Y3" s="62"/>
      <c r="Z3" s="62"/>
      <c r="AA3" s="62"/>
      <c r="AB3" s="63"/>
      <c r="AC3" s="62"/>
      <c r="AD3" s="62"/>
      <c r="AE3" s="62"/>
      <c r="AF3" s="62"/>
    </row>
    <row r="4" spans="1:39" s="55" customFormat="1" ht="9" x14ac:dyDescent="0.15">
      <c r="A4" s="56" t="s">
        <v>45</v>
      </c>
      <c r="B4" s="61">
        <v>2.2839999999999998</v>
      </c>
      <c r="C4" s="61">
        <v>3.3319999999999999</v>
      </c>
      <c r="D4" s="61">
        <v>1.988</v>
      </c>
      <c r="E4" s="61">
        <v>1.351</v>
      </c>
      <c r="F4" s="61">
        <v>0.92100000000000004</v>
      </c>
      <c r="G4" s="61">
        <v>1.88</v>
      </c>
      <c r="H4" s="61">
        <v>0.69099999999999995</v>
      </c>
      <c r="I4" s="61">
        <v>1.47</v>
      </c>
      <c r="J4" s="61">
        <v>1.2649999999999999</v>
      </c>
      <c r="K4" s="61">
        <v>1.375</v>
      </c>
      <c r="L4" s="61">
        <v>1.012</v>
      </c>
      <c r="M4" s="61">
        <v>0.55100000000000005</v>
      </c>
      <c r="N4" s="62">
        <v>1.3779999999999999</v>
      </c>
      <c r="O4" s="62">
        <v>0.53100000000000003</v>
      </c>
      <c r="P4" s="62">
        <v>0.48899999999999999</v>
      </c>
      <c r="Q4" s="62">
        <v>0.629</v>
      </c>
      <c r="R4" s="62">
        <v>0.92100000000000004</v>
      </c>
      <c r="S4" s="62">
        <v>0.85199999999999998</v>
      </c>
      <c r="T4" s="62">
        <v>1.645</v>
      </c>
      <c r="U4" s="62">
        <v>1.101</v>
      </c>
      <c r="V4" s="62">
        <v>2.0640000000000001</v>
      </c>
      <c r="W4" s="62">
        <v>2.379</v>
      </c>
      <c r="X4" s="62">
        <v>2.157</v>
      </c>
      <c r="Y4" s="62"/>
      <c r="Z4" s="62"/>
      <c r="AA4" s="62"/>
      <c r="AB4" s="63"/>
      <c r="AC4" s="62"/>
      <c r="AD4" s="62"/>
      <c r="AE4" s="62"/>
      <c r="AF4" s="62"/>
    </row>
    <row r="5" spans="1:39" s="55" customFormat="1" ht="9" x14ac:dyDescent="0.15">
      <c r="A5" s="56" t="s">
        <v>46</v>
      </c>
      <c r="B5" s="61">
        <v>2.2000000000000002</v>
      </c>
      <c r="C5" s="61">
        <v>1.875</v>
      </c>
      <c r="D5" s="61">
        <v>2.3159999999999998</v>
      </c>
      <c r="E5" s="61">
        <v>2.3809999999999998</v>
      </c>
      <c r="F5" s="61">
        <v>0.83299999999999996</v>
      </c>
      <c r="G5" s="61">
        <v>1.282</v>
      </c>
      <c r="H5" s="61">
        <v>1.7230000000000001</v>
      </c>
      <c r="I5" s="61">
        <v>0.59199999999999997</v>
      </c>
      <c r="J5" s="61">
        <v>0.64900000000000002</v>
      </c>
      <c r="K5" s="61">
        <v>0.59699999999999998</v>
      </c>
      <c r="L5" s="61">
        <v>0.46300000000000002</v>
      </c>
      <c r="M5" s="61">
        <v>0.16300000000000001</v>
      </c>
      <c r="N5" s="62">
        <v>0.38200000000000001</v>
      </c>
      <c r="O5" s="62">
        <v>0.68200000000000005</v>
      </c>
      <c r="P5" s="62">
        <v>0.46800000000000003</v>
      </c>
      <c r="Q5" s="62">
        <v>0.78100000000000003</v>
      </c>
      <c r="R5" s="62">
        <v>1.034</v>
      </c>
      <c r="S5" s="62">
        <v>2.7829999999999999</v>
      </c>
      <c r="T5" s="62">
        <v>0.65200000000000002</v>
      </c>
      <c r="U5" s="62">
        <v>0.61599999999999999</v>
      </c>
      <c r="V5" s="62">
        <v>0.67100000000000004</v>
      </c>
      <c r="W5" s="62">
        <v>0.90100000000000002</v>
      </c>
      <c r="X5" s="62">
        <v>0.69299999999999995</v>
      </c>
      <c r="Y5" s="62"/>
      <c r="Z5" s="62"/>
      <c r="AA5" s="62"/>
      <c r="AB5" s="63"/>
      <c r="AC5" s="62"/>
      <c r="AD5" s="62"/>
      <c r="AE5" s="62"/>
      <c r="AF5" s="62"/>
    </row>
    <row r="6" spans="1:39" s="66" customFormat="1" ht="9" x14ac:dyDescent="0.15">
      <c r="A6" s="56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5"/>
      <c r="O6" s="55"/>
      <c r="P6" s="55"/>
      <c r="Q6" s="55"/>
      <c r="R6" s="55"/>
      <c r="S6" s="64"/>
      <c r="T6" s="64"/>
      <c r="U6" s="64"/>
      <c r="V6" s="64"/>
      <c r="W6" s="64"/>
      <c r="X6" s="64"/>
      <c r="Y6" s="64"/>
      <c r="Z6" s="55"/>
      <c r="AA6" s="55"/>
      <c r="AB6" s="65"/>
    </row>
    <row r="7" spans="1:39" ht="15" x14ac:dyDescent="0.2">
      <c r="A7" s="67"/>
      <c r="F7" s="87" t="s">
        <v>47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AB7" s="69"/>
    </row>
    <row r="8" spans="1:39" x14ac:dyDescent="0.2">
      <c r="A8" s="67"/>
      <c r="AB8" s="69"/>
    </row>
    <row r="9" spans="1:39" x14ac:dyDescent="0.2">
      <c r="A9" s="67"/>
      <c r="AB9" s="69"/>
      <c r="AF9" s="70"/>
    </row>
    <row r="10" spans="1:39" x14ac:dyDescent="0.2">
      <c r="A10" s="67"/>
      <c r="AB10" s="69"/>
    </row>
    <row r="11" spans="1:39" x14ac:dyDescent="0.2">
      <c r="A11" s="67"/>
      <c r="AB11" s="69"/>
    </row>
    <row r="12" spans="1:39" x14ac:dyDescent="0.2">
      <c r="A12" s="67"/>
      <c r="AB12" s="69"/>
    </row>
    <row r="13" spans="1:39" x14ac:dyDescent="0.2">
      <c r="A13" s="67"/>
      <c r="AB13" s="69"/>
    </row>
    <row r="14" spans="1:39" x14ac:dyDescent="0.2">
      <c r="A14" s="67"/>
      <c r="AB14" s="69"/>
    </row>
    <row r="15" spans="1:39" x14ac:dyDescent="0.2">
      <c r="A15" s="67"/>
      <c r="AB15" s="69"/>
    </row>
    <row r="16" spans="1:39" x14ac:dyDescent="0.2">
      <c r="A16" s="67"/>
      <c r="AB16" s="69"/>
    </row>
    <row r="17" spans="1:28" x14ac:dyDescent="0.2">
      <c r="A17" s="67"/>
      <c r="AB17" s="69"/>
    </row>
    <row r="18" spans="1:28" x14ac:dyDescent="0.2">
      <c r="A18" s="67"/>
      <c r="AB18" s="69"/>
    </row>
    <row r="19" spans="1:28" x14ac:dyDescent="0.2">
      <c r="A19" s="67"/>
      <c r="AB19" s="69"/>
    </row>
    <row r="20" spans="1:28" x14ac:dyDescent="0.2">
      <c r="A20" s="67"/>
      <c r="AB20" s="69"/>
    </row>
    <row r="21" spans="1:28" x14ac:dyDescent="0.2">
      <c r="A21" s="67"/>
      <c r="AB21" s="69"/>
    </row>
    <row r="22" spans="1:28" x14ac:dyDescent="0.2">
      <c r="A22" s="67"/>
      <c r="AB22" s="69"/>
    </row>
    <row r="23" spans="1:28" x14ac:dyDescent="0.2">
      <c r="A23" s="67"/>
      <c r="AB23" s="69"/>
    </row>
    <row r="24" spans="1:28" x14ac:dyDescent="0.2">
      <c r="A24" s="67"/>
      <c r="AB24" s="69"/>
    </row>
    <row r="25" spans="1:28" x14ac:dyDescent="0.2">
      <c r="A25" s="67"/>
      <c r="AB25" s="69"/>
    </row>
    <row r="26" spans="1:28" x14ac:dyDescent="0.2">
      <c r="A26" s="67"/>
      <c r="AB26" s="69"/>
    </row>
    <row r="27" spans="1:28" x14ac:dyDescent="0.2">
      <c r="A27" s="67"/>
      <c r="AB27" s="69"/>
    </row>
    <row r="28" spans="1:28" x14ac:dyDescent="0.2">
      <c r="A28" s="67"/>
      <c r="AB28" s="69"/>
    </row>
    <row r="29" spans="1:28" x14ac:dyDescent="0.2">
      <c r="A29" s="67"/>
      <c r="AB29" s="69"/>
    </row>
    <row r="30" spans="1:28" x14ac:dyDescent="0.2">
      <c r="A30" s="67"/>
      <c r="AB30" s="69"/>
    </row>
    <row r="31" spans="1:28" x14ac:dyDescent="0.2">
      <c r="A31" s="67"/>
      <c r="AB31" s="69"/>
    </row>
    <row r="32" spans="1:28" x14ac:dyDescent="0.2">
      <c r="A32" s="67"/>
      <c r="AB32" s="69"/>
    </row>
    <row r="33" spans="1:29" x14ac:dyDescent="0.2">
      <c r="A33" s="67"/>
      <c r="AB33" s="69"/>
    </row>
    <row r="34" spans="1:29" x14ac:dyDescent="0.2">
      <c r="A34" s="67"/>
      <c r="R34" s="88" t="s">
        <v>48</v>
      </c>
      <c r="S34" s="89"/>
      <c r="T34" s="89"/>
      <c r="U34" s="89"/>
      <c r="V34" s="89"/>
      <c r="W34" s="89"/>
      <c r="X34" s="89"/>
      <c r="Y34" s="89"/>
      <c r="Z34" s="89"/>
      <c r="AA34" s="89"/>
      <c r="AB34" s="90"/>
    </row>
    <row r="35" spans="1:29" ht="12.75" customHeight="1" x14ac:dyDescent="0.2">
      <c r="A35" s="67"/>
      <c r="R35" s="91" t="s">
        <v>57</v>
      </c>
      <c r="S35" s="92"/>
      <c r="T35" s="92"/>
      <c r="U35" s="92"/>
      <c r="V35" s="92"/>
      <c r="W35" s="92"/>
      <c r="X35" s="92"/>
      <c r="Y35" s="92"/>
      <c r="Z35" s="92"/>
      <c r="AA35" s="92"/>
      <c r="AB35" s="93"/>
    </row>
    <row r="36" spans="1:29" x14ac:dyDescent="0.2">
      <c r="A36" s="67"/>
      <c r="R36" s="94"/>
      <c r="S36" s="95"/>
      <c r="T36" s="95"/>
      <c r="U36" s="95"/>
      <c r="V36" s="95"/>
      <c r="W36" s="95"/>
      <c r="X36" s="95"/>
      <c r="Y36" s="95"/>
      <c r="Z36" s="95"/>
      <c r="AA36" s="95"/>
      <c r="AB36" s="96"/>
    </row>
    <row r="37" spans="1:29" x14ac:dyDescent="0.2">
      <c r="A37" s="67"/>
      <c r="R37" s="94"/>
      <c r="S37" s="95"/>
      <c r="T37" s="95"/>
      <c r="U37" s="95"/>
      <c r="V37" s="95"/>
      <c r="W37" s="95"/>
      <c r="X37" s="95"/>
      <c r="Y37" s="95"/>
      <c r="Z37" s="95"/>
      <c r="AA37" s="95"/>
      <c r="AB37" s="96"/>
    </row>
    <row r="38" spans="1:29" x14ac:dyDescent="0.2">
      <c r="A38" s="67"/>
      <c r="R38" s="97"/>
      <c r="S38" s="98"/>
      <c r="T38" s="98"/>
      <c r="U38" s="98"/>
      <c r="V38" s="98"/>
      <c r="W38" s="98"/>
      <c r="X38" s="98"/>
      <c r="Y38" s="98"/>
      <c r="Z38" s="98"/>
      <c r="AA38" s="98"/>
      <c r="AB38" s="99"/>
    </row>
    <row r="39" spans="1:29" x14ac:dyDescent="0.2">
      <c r="A39" s="67"/>
      <c r="R39" s="71"/>
      <c r="S39" s="72"/>
      <c r="T39" s="72"/>
      <c r="U39" s="73"/>
      <c r="V39" s="71"/>
      <c r="W39" s="72"/>
      <c r="X39" s="72"/>
      <c r="Y39" s="73"/>
      <c r="Z39" s="71"/>
      <c r="AA39" s="72"/>
      <c r="AB39" s="73"/>
      <c r="AC39" s="67"/>
    </row>
    <row r="40" spans="1:29" x14ac:dyDescent="0.2">
      <c r="A40" s="67"/>
      <c r="R40" s="74"/>
      <c r="S40" s="75"/>
      <c r="T40" s="75"/>
      <c r="U40" s="76"/>
      <c r="V40" s="74"/>
      <c r="W40" s="75"/>
      <c r="X40" s="75"/>
      <c r="Y40" s="76"/>
      <c r="Z40" s="74"/>
      <c r="AA40" s="75"/>
      <c r="AB40" s="76"/>
      <c r="AC40" s="67"/>
    </row>
    <row r="41" spans="1:29" x14ac:dyDescent="0.2">
      <c r="A41" s="67"/>
      <c r="R41" s="74"/>
      <c r="S41" s="75"/>
      <c r="T41" s="75"/>
      <c r="U41" s="76"/>
      <c r="V41" s="74"/>
      <c r="W41" s="75"/>
      <c r="X41" s="75"/>
      <c r="Y41" s="76"/>
      <c r="Z41" s="74"/>
      <c r="AA41" s="75"/>
      <c r="AB41" s="76"/>
      <c r="AC41" s="67"/>
    </row>
    <row r="42" spans="1:29" x14ac:dyDescent="0.2">
      <c r="A42" s="67"/>
      <c r="R42" s="77"/>
      <c r="S42" s="78"/>
      <c r="T42" s="78"/>
      <c r="U42" s="79"/>
      <c r="V42" s="77"/>
      <c r="W42" s="78"/>
      <c r="X42" s="78"/>
      <c r="Y42" s="79"/>
      <c r="Z42" s="77"/>
      <c r="AA42" s="78"/>
      <c r="AB42" s="79"/>
      <c r="AC42" s="67"/>
    </row>
    <row r="43" spans="1:29" ht="11.1" customHeight="1" x14ac:dyDescent="0.2">
      <c r="A43" s="67"/>
      <c r="R43" s="100" t="s">
        <v>49</v>
      </c>
      <c r="S43" s="101"/>
      <c r="T43" s="101"/>
      <c r="U43" s="102"/>
      <c r="V43" s="100" t="s">
        <v>50</v>
      </c>
      <c r="W43" s="101"/>
      <c r="X43" s="101"/>
      <c r="Y43" s="102"/>
      <c r="Z43" s="100" t="s">
        <v>58</v>
      </c>
      <c r="AA43" s="101"/>
      <c r="AB43" s="102"/>
      <c r="AC43" s="67"/>
    </row>
    <row r="44" spans="1:29" ht="11.1" customHeight="1" x14ac:dyDescent="0.2">
      <c r="A44" s="67"/>
      <c r="R44" s="103" t="s">
        <v>51</v>
      </c>
      <c r="S44" s="104"/>
      <c r="T44" s="104"/>
      <c r="U44" s="105"/>
      <c r="V44" s="103" t="s">
        <v>52</v>
      </c>
      <c r="W44" s="104"/>
      <c r="X44" s="104"/>
      <c r="Y44" s="105"/>
      <c r="Z44" s="103" t="s">
        <v>53</v>
      </c>
      <c r="AA44" s="104"/>
      <c r="AB44" s="105"/>
      <c r="AC44" s="67"/>
    </row>
    <row r="45" spans="1:29" ht="11.1" customHeight="1" x14ac:dyDescent="0.2">
      <c r="A45" s="67"/>
      <c r="R45" s="103" t="s">
        <v>54</v>
      </c>
      <c r="S45" s="104"/>
      <c r="T45" s="104"/>
      <c r="U45" s="105"/>
      <c r="V45" s="103" t="s">
        <v>54</v>
      </c>
      <c r="W45" s="104"/>
      <c r="X45" s="104"/>
      <c r="Y45" s="105"/>
      <c r="Z45" s="103" t="s">
        <v>54</v>
      </c>
      <c r="AA45" s="104"/>
      <c r="AB45" s="105"/>
      <c r="AC45" s="83"/>
    </row>
    <row r="46" spans="1:29" ht="11.1" customHeight="1" x14ac:dyDescent="0.2">
      <c r="A46" s="67"/>
      <c r="R46" s="103" t="s">
        <v>55</v>
      </c>
      <c r="S46" s="104"/>
      <c r="T46" s="104"/>
      <c r="U46" s="105"/>
      <c r="V46" s="103" t="s">
        <v>55</v>
      </c>
      <c r="W46" s="104"/>
      <c r="X46" s="104"/>
      <c r="Y46" s="105"/>
      <c r="Z46" s="103" t="s">
        <v>55</v>
      </c>
      <c r="AA46" s="104"/>
      <c r="AB46" s="105"/>
      <c r="AC46" s="83"/>
    </row>
    <row r="47" spans="1:29" ht="11.1" customHeight="1" x14ac:dyDescent="0.2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106" t="s">
        <v>56</v>
      </c>
      <c r="S47" s="107"/>
      <c r="T47" s="107"/>
      <c r="U47" s="108"/>
      <c r="V47" s="106" t="s">
        <v>56</v>
      </c>
      <c r="W47" s="107"/>
      <c r="X47" s="107"/>
      <c r="Y47" s="108"/>
      <c r="Z47" s="106" t="s">
        <v>56</v>
      </c>
      <c r="AA47" s="107"/>
      <c r="AB47" s="108"/>
      <c r="AC47" s="84"/>
    </row>
    <row r="53" spans="18:28" x14ac:dyDescent="0.2"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</row>
    <row r="54" spans="18:28" x14ac:dyDescent="0.2"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</row>
    <row r="55" spans="18:28" x14ac:dyDescent="0.2"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</row>
  </sheetData>
  <mergeCells count="19">
    <mergeCell ref="R46:U46"/>
    <mergeCell ref="V46:Y46"/>
    <mergeCell ref="Z46:AB46"/>
    <mergeCell ref="R47:U47"/>
    <mergeCell ref="V47:Y47"/>
    <mergeCell ref="Z47:AB47"/>
    <mergeCell ref="R44:U44"/>
    <mergeCell ref="V44:Y44"/>
    <mergeCell ref="Z44:AB44"/>
    <mergeCell ref="R45:U45"/>
    <mergeCell ref="V45:Y45"/>
    <mergeCell ref="Z45:AB45"/>
    <mergeCell ref="B1:H1"/>
    <mergeCell ref="F7:R7"/>
    <mergeCell ref="R34:AB34"/>
    <mergeCell ref="R35:AB38"/>
    <mergeCell ref="R43:U43"/>
    <mergeCell ref="V43:Y43"/>
    <mergeCell ref="Z43:AB43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1"/>
  <sheetViews>
    <sheetView view="pageBreakPreview" zoomScale="98" zoomScaleNormal="100" zoomScaleSheetLayoutView="98" workbookViewId="0">
      <selection activeCell="W8" sqref="W8"/>
    </sheetView>
  </sheetViews>
  <sheetFormatPr defaultRowHeight="12.75" x14ac:dyDescent="0.2"/>
  <cols>
    <col min="1" max="1" width="3.42578125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42578125" style="5" customWidth="1"/>
    <col min="14" max="14" width="3" style="5" customWidth="1"/>
    <col min="15" max="16" width="10.140625" style="5" customWidth="1"/>
    <col min="17" max="17" width="8.7109375" style="5" customWidth="1"/>
    <col min="18" max="20" width="8.85546875" style="5"/>
    <col min="21" max="21" width="4.140625" style="5" customWidth="1"/>
    <col min="22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11" t="s">
        <v>59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O1" s="112"/>
      <c r="P1" s="112"/>
      <c r="Q1" s="112"/>
      <c r="R1" s="112"/>
      <c r="S1" s="112"/>
      <c r="T1" s="112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10" t="s">
        <v>19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T3" s="47"/>
    </row>
    <row r="4" spans="1:22" x14ac:dyDescent="0.2">
      <c r="B4" s="110" t="s">
        <v>8</v>
      </c>
      <c r="C4" s="110"/>
      <c r="D4" s="110"/>
      <c r="E4" s="110"/>
      <c r="F4" s="110"/>
      <c r="H4" s="110" t="s">
        <v>9</v>
      </c>
      <c r="I4" s="110"/>
      <c r="J4" s="110"/>
      <c r="K4" s="110"/>
      <c r="L4" s="110"/>
      <c r="M4" s="25"/>
      <c r="N4" s="15"/>
      <c r="O4" s="15"/>
      <c r="P4" s="15"/>
      <c r="T4" s="47"/>
    </row>
    <row r="5" spans="1:22" x14ac:dyDescent="0.2">
      <c r="B5" s="16">
        <v>0</v>
      </c>
      <c r="C5" s="19">
        <v>0.89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26</v>
      </c>
      <c r="N5" s="20"/>
      <c r="O5" s="20"/>
      <c r="P5" s="20"/>
      <c r="R5" s="21"/>
      <c r="T5" s="47"/>
    </row>
    <row r="6" spans="1:22" x14ac:dyDescent="0.2">
      <c r="B6" s="16">
        <v>5</v>
      </c>
      <c r="C6" s="19">
        <v>0.86899999999999999</v>
      </c>
      <c r="D6" s="19">
        <f>(C5+C6)/2</f>
        <v>0.87949999999999995</v>
      </c>
      <c r="E6" s="16">
        <f>B6-B5</f>
        <v>5</v>
      </c>
      <c r="F6" s="19">
        <f>D6*E6</f>
        <v>4.3975</v>
      </c>
      <c r="G6" s="16"/>
      <c r="H6" s="16">
        <v>0</v>
      </c>
      <c r="I6" s="16">
        <v>2.1709999999999998</v>
      </c>
      <c r="J6" s="19"/>
      <c r="K6" s="16"/>
      <c r="L6" s="19"/>
      <c r="M6" s="19"/>
      <c r="N6" s="20"/>
      <c r="O6" s="20"/>
      <c r="P6" s="20"/>
      <c r="Q6" s="22"/>
      <c r="R6" s="21"/>
      <c r="T6" s="47"/>
    </row>
    <row r="7" spans="1:22" x14ac:dyDescent="0.2">
      <c r="B7" s="16">
        <v>10</v>
      </c>
      <c r="C7" s="19">
        <v>0.85699999999999998</v>
      </c>
      <c r="D7" s="19">
        <f t="shared" ref="D7:D18" si="0">(C6+C7)/2</f>
        <v>0.86299999999999999</v>
      </c>
      <c r="E7" s="16">
        <f t="shared" ref="E7:E18" si="1">B7-B6</f>
        <v>5</v>
      </c>
      <c r="F7" s="19">
        <f t="shared" ref="F7:F18" si="2">D7*E7</f>
        <v>4.3149999999999995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23</v>
      </c>
      <c r="N7" s="20"/>
      <c r="O7" s="20"/>
      <c r="P7" s="20"/>
      <c r="Q7" s="22"/>
      <c r="R7" s="21"/>
      <c r="T7" s="47"/>
    </row>
    <row r="8" spans="1:22" x14ac:dyDescent="0.2">
      <c r="B8" s="16">
        <v>12</v>
      </c>
      <c r="C8" s="19">
        <v>8.7999999999999995E-2</v>
      </c>
      <c r="D8" s="19">
        <f t="shared" si="0"/>
        <v>0.47249999999999998</v>
      </c>
      <c r="E8" s="16">
        <f t="shared" si="1"/>
        <v>2</v>
      </c>
      <c r="F8" s="19">
        <f t="shared" si="2"/>
        <v>0.94499999999999995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  <c r="T8" s="47"/>
    </row>
    <row r="9" spans="1:22" x14ac:dyDescent="0.2">
      <c r="B9" s="16">
        <v>14</v>
      </c>
      <c r="C9" s="19">
        <v>-0.308</v>
      </c>
      <c r="D9" s="19">
        <f t="shared" si="0"/>
        <v>-0.11</v>
      </c>
      <c r="E9" s="16">
        <f t="shared" si="1"/>
        <v>2</v>
      </c>
      <c r="F9" s="19">
        <f t="shared" si="2"/>
        <v>-0.22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  <c r="T9" s="47"/>
    </row>
    <row r="10" spans="1:22" x14ac:dyDescent="0.2">
      <c r="B10" s="16">
        <v>16</v>
      </c>
      <c r="C10" s="19">
        <v>-0.61299999999999999</v>
      </c>
      <c r="D10" s="19">
        <f t="shared" si="0"/>
        <v>-0.46050000000000002</v>
      </c>
      <c r="E10" s="16">
        <f t="shared" si="1"/>
        <v>2</v>
      </c>
      <c r="F10" s="19">
        <f t="shared" si="2"/>
        <v>-0.92100000000000004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  <c r="T10" s="47"/>
    </row>
    <row r="11" spans="1:22" x14ac:dyDescent="0.2">
      <c r="B11" s="16">
        <v>19</v>
      </c>
      <c r="C11" s="19">
        <v>-0.83199999999999996</v>
      </c>
      <c r="D11" s="19">
        <f t="shared" si="0"/>
        <v>-0.72249999999999992</v>
      </c>
      <c r="E11" s="16">
        <f t="shared" si="1"/>
        <v>3</v>
      </c>
      <c r="F11" s="19">
        <f t="shared" si="2"/>
        <v>-2.1674999999999995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  <c r="T11" s="47"/>
    </row>
    <row r="12" spans="1:22" x14ac:dyDescent="0.2">
      <c r="B12" s="16">
        <v>22</v>
      </c>
      <c r="C12" s="19">
        <v>-0.93400000000000005</v>
      </c>
      <c r="D12" s="19">
        <f t="shared" si="0"/>
        <v>-0.88300000000000001</v>
      </c>
      <c r="E12" s="16">
        <f t="shared" si="1"/>
        <v>3</v>
      </c>
      <c r="F12" s="19">
        <f t="shared" si="2"/>
        <v>-2.649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24</v>
      </c>
      <c r="N12" s="20"/>
      <c r="O12" s="20"/>
      <c r="P12" s="20"/>
      <c r="Q12" s="22"/>
      <c r="R12" s="21"/>
      <c r="T12" s="47"/>
    </row>
    <row r="13" spans="1:22" x14ac:dyDescent="0.2">
      <c r="B13" s="16">
        <v>25</v>
      </c>
      <c r="C13" s="19">
        <v>-0.83099999999999996</v>
      </c>
      <c r="D13" s="19">
        <f t="shared" si="0"/>
        <v>-0.88250000000000006</v>
      </c>
      <c r="E13" s="16">
        <f t="shared" si="1"/>
        <v>3</v>
      </c>
      <c r="F13" s="19">
        <f t="shared" si="2"/>
        <v>-2.6475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  <c r="T13" s="47"/>
    </row>
    <row r="14" spans="1:22" x14ac:dyDescent="0.2">
      <c r="B14" s="16">
        <v>28</v>
      </c>
      <c r="C14" s="19">
        <v>-0.71799999999999997</v>
      </c>
      <c r="D14" s="19">
        <f t="shared" si="0"/>
        <v>-0.77449999999999997</v>
      </c>
      <c r="E14" s="16">
        <f t="shared" si="1"/>
        <v>3</v>
      </c>
      <c r="F14" s="19">
        <f t="shared" si="2"/>
        <v>-2.3235000000000001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  <c r="T14" s="47"/>
    </row>
    <row r="15" spans="1:22" x14ac:dyDescent="0.2">
      <c r="B15" s="16">
        <v>30</v>
      </c>
      <c r="C15" s="19">
        <v>-0.61199999999999999</v>
      </c>
      <c r="D15" s="19">
        <f t="shared" si="0"/>
        <v>-0.66500000000000004</v>
      </c>
      <c r="E15" s="16">
        <f t="shared" si="1"/>
        <v>2</v>
      </c>
      <c r="F15" s="19">
        <f t="shared" si="2"/>
        <v>-1.33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  <c r="T15" s="47"/>
    </row>
    <row r="16" spans="1:22" x14ac:dyDescent="0.2">
      <c r="B16" s="16">
        <v>32</v>
      </c>
      <c r="C16" s="19">
        <v>-0.52100000000000002</v>
      </c>
      <c r="D16" s="19">
        <f t="shared" si="0"/>
        <v>-0.5665</v>
      </c>
      <c r="E16" s="16">
        <f t="shared" si="1"/>
        <v>2</v>
      </c>
      <c r="F16" s="19">
        <f t="shared" si="2"/>
        <v>-1.133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  <c r="T16" s="47"/>
    </row>
    <row r="17" spans="1:20" x14ac:dyDescent="0.2">
      <c r="B17" s="16">
        <v>34</v>
      </c>
      <c r="C17" s="19">
        <v>-0.30299999999999999</v>
      </c>
      <c r="D17" s="19">
        <f t="shared" si="0"/>
        <v>-0.41200000000000003</v>
      </c>
      <c r="E17" s="16">
        <f t="shared" si="1"/>
        <v>2</v>
      </c>
      <c r="F17" s="19">
        <f t="shared" si="2"/>
        <v>-0.82400000000000007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25</v>
      </c>
      <c r="N17" s="20"/>
      <c r="O17" s="20"/>
      <c r="P17" s="20"/>
      <c r="R17" s="21"/>
      <c r="T17" s="47"/>
    </row>
    <row r="18" spans="1:20" x14ac:dyDescent="0.2">
      <c r="B18" s="16">
        <v>40</v>
      </c>
      <c r="C18" s="19">
        <v>-0.21</v>
      </c>
      <c r="D18" s="19">
        <f t="shared" si="0"/>
        <v>-0.25650000000000001</v>
      </c>
      <c r="E18" s="16">
        <f t="shared" si="1"/>
        <v>6</v>
      </c>
      <c r="F18" s="19">
        <f t="shared" si="2"/>
        <v>-1.5390000000000001</v>
      </c>
      <c r="G18" s="1"/>
      <c r="H18" s="16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  <c r="T18" s="47"/>
    </row>
    <row r="19" spans="1:20" x14ac:dyDescent="0.2">
      <c r="B19" s="16">
        <v>45</v>
      </c>
      <c r="C19" s="19">
        <v>-0.14299999999999999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35</v>
      </c>
      <c r="N19" s="20"/>
      <c r="O19" s="20"/>
      <c r="P19" s="20"/>
      <c r="R19" s="21"/>
      <c r="T19" s="47"/>
    </row>
    <row r="20" spans="1:20" x14ac:dyDescent="0.2">
      <c r="B20" s="17"/>
      <c r="C20" s="44"/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  <c r="T20" s="47"/>
    </row>
    <row r="21" spans="1:20" x14ac:dyDescent="0.2">
      <c r="B21" s="17"/>
      <c r="C21" s="44"/>
      <c r="D21" s="19"/>
      <c r="E21" s="16"/>
      <c r="F21" s="19"/>
      <c r="H21" s="17"/>
      <c r="I21" s="17"/>
      <c r="J21" s="19"/>
      <c r="K21" s="16"/>
      <c r="L21" s="19"/>
      <c r="M21" s="19"/>
      <c r="O21" s="24"/>
      <c r="P21" s="24"/>
      <c r="T21" s="47"/>
    </row>
    <row r="22" spans="1:20" ht="15" x14ac:dyDescent="0.25">
      <c r="A22" s="110" t="s">
        <v>20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47"/>
    </row>
    <row r="23" spans="1:20" x14ac:dyDescent="0.2">
      <c r="B23" s="16">
        <v>0</v>
      </c>
      <c r="C23" s="19">
        <v>0.86799999999999999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31</v>
      </c>
      <c r="N23" s="20"/>
      <c r="O23" s="20"/>
      <c r="P23" s="20"/>
      <c r="R23" s="21"/>
      <c r="T23" s="47"/>
    </row>
    <row r="24" spans="1:20" x14ac:dyDescent="0.2">
      <c r="B24" s="16">
        <v>5</v>
      </c>
      <c r="C24" s="19">
        <v>0.85699999999999998</v>
      </c>
      <c r="D24" s="19">
        <f>(C23+C24)/2</f>
        <v>0.86250000000000004</v>
      </c>
      <c r="E24" s="16">
        <f>B24-B23</f>
        <v>5</v>
      </c>
      <c r="F24" s="19">
        <f>D24*E24</f>
        <v>4.3125</v>
      </c>
      <c r="G24" s="16"/>
      <c r="H24" s="16">
        <v>0</v>
      </c>
      <c r="I24" s="16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  <c r="T24" s="47"/>
    </row>
    <row r="25" spans="1:20" x14ac:dyDescent="0.2">
      <c r="B25" s="16">
        <v>10</v>
      </c>
      <c r="C25" s="19">
        <v>0.85199999999999998</v>
      </c>
      <c r="D25" s="19">
        <f t="shared" ref="D25:D40" si="8">(C24+C25)/2</f>
        <v>0.85450000000000004</v>
      </c>
      <c r="E25" s="16">
        <f t="shared" ref="E25:E40" si="9">B25-B24</f>
        <v>5</v>
      </c>
      <c r="F25" s="19">
        <f t="shared" ref="F25:F40" si="10">D25*E25</f>
        <v>4.2725</v>
      </c>
      <c r="G25" s="16"/>
      <c r="H25" s="16">
        <v>5</v>
      </c>
      <c r="I25" s="16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40" si="13">K25*J25</f>
        <v>9.3625000000000007</v>
      </c>
      <c r="M25" s="19" t="s">
        <v>23</v>
      </c>
      <c r="N25" s="20"/>
      <c r="O25" s="20"/>
      <c r="P25" s="20"/>
      <c r="Q25" s="22"/>
      <c r="R25" s="21"/>
      <c r="T25" s="47"/>
    </row>
    <row r="26" spans="1:20" x14ac:dyDescent="0.2">
      <c r="B26" s="16">
        <v>11</v>
      </c>
      <c r="C26" s="19">
        <v>0.34300000000000003</v>
      </c>
      <c r="D26" s="19">
        <f t="shared" si="8"/>
        <v>0.59750000000000003</v>
      </c>
      <c r="E26" s="16">
        <f t="shared" si="9"/>
        <v>1</v>
      </c>
      <c r="F26" s="19">
        <f t="shared" si="10"/>
        <v>0.59750000000000003</v>
      </c>
      <c r="G26" s="16"/>
      <c r="H26" s="16">
        <v>10</v>
      </c>
      <c r="I26" s="16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M26" s="19"/>
      <c r="N26" s="20"/>
      <c r="O26" s="20"/>
      <c r="P26" s="20"/>
      <c r="Q26" s="22"/>
      <c r="R26" s="21"/>
      <c r="T26" s="47"/>
    </row>
    <row r="27" spans="1:20" x14ac:dyDescent="0.2">
      <c r="B27" s="16">
        <v>13</v>
      </c>
      <c r="C27" s="19">
        <v>2.1999999999999999E-2</v>
      </c>
      <c r="D27" s="19">
        <f t="shared" si="8"/>
        <v>0.18250000000000002</v>
      </c>
      <c r="E27" s="16">
        <f t="shared" si="9"/>
        <v>2</v>
      </c>
      <c r="F27" s="19">
        <f t="shared" si="10"/>
        <v>0.36500000000000005</v>
      </c>
      <c r="G27" s="16"/>
      <c r="H27" s="16">
        <v>12</v>
      </c>
      <c r="I27" s="16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/>
      <c r="N27" s="20"/>
      <c r="O27" s="20"/>
      <c r="P27" s="20"/>
      <c r="Q27" s="22"/>
      <c r="R27" s="21"/>
      <c r="T27" s="47"/>
    </row>
    <row r="28" spans="1:20" x14ac:dyDescent="0.2">
      <c r="B28" s="16">
        <v>15</v>
      </c>
      <c r="C28" s="19">
        <v>-1.2E-2</v>
      </c>
      <c r="D28" s="19">
        <f t="shared" si="8"/>
        <v>4.9999999999999992E-3</v>
      </c>
      <c r="E28" s="16">
        <f t="shared" si="9"/>
        <v>2</v>
      </c>
      <c r="F28" s="19">
        <f t="shared" si="10"/>
        <v>9.9999999999999985E-3</v>
      </c>
      <c r="G28" s="16"/>
      <c r="H28" s="16">
        <v>15</v>
      </c>
      <c r="I28" s="16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  <c r="T28" s="47"/>
    </row>
    <row r="29" spans="1:20" x14ac:dyDescent="0.2">
      <c r="B29" s="16">
        <v>16</v>
      </c>
      <c r="C29" s="19">
        <v>-3.1E-2</v>
      </c>
      <c r="D29" s="19">
        <f t="shared" si="8"/>
        <v>-2.1499999999999998E-2</v>
      </c>
      <c r="E29" s="16">
        <f t="shared" si="9"/>
        <v>1</v>
      </c>
      <c r="F29" s="19">
        <f t="shared" si="10"/>
        <v>-2.1499999999999998E-2</v>
      </c>
      <c r="G29" s="16"/>
      <c r="H29" s="16">
        <v>20</v>
      </c>
      <c r="I29" s="16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M29" s="19" t="s">
        <v>24</v>
      </c>
      <c r="N29" s="20"/>
      <c r="O29" s="20"/>
      <c r="P29" s="20"/>
      <c r="Q29" s="22"/>
      <c r="R29" s="21"/>
      <c r="T29" s="47"/>
    </row>
    <row r="30" spans="1:20" x14ac:dyDescent="0.2">
      <c r="B30" s="16">
        <v>17</v>
      </c>
      <c r="C30" s="19">
        <v>-0.01</v>
      </c>
      <c r="D30" s="19">
        <f t="shared" si="8"/>
        <v>-2.0500000000000001E-2</v>
      </c>
      <c r="E30" s="16">
        <f t="shared" si="9"/>
        <v>1</v>
      </c>
      <c r="F30" s="19">
        <f t="shared" si="10"/>
        <v>-2.0500000000000001E-2</v>
      </c>
      <c r="G30" s="16"/>
      <c r="H30" s="16">
        <v>25</v>
      </c>
      <c r="I30" s="16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M30" s="19"/>
      <c r="N30" s="20"/>
      <c r="O30" s="20"/>
      <c r="P30" s="20"/>
      <c r="Q30" s="22"/>
      <c r="R30" s="21"/>
      <c r="T30" s="47"/>
    </row>
    <row r="31" spans="1:20" x14ac:dyDescent="0.2">
      <c r="B31" s="16">
        <v>19</v>
      </c>
      <c r="C31" s="19">
        <v>8.2000000000000003E-2</v>
      </c>
      <c r="D31" s="19">
        <f t="shared" si="8"/>
        <v>3.6000000000000004E-2</v>
      </c>
      <c r="E31" s="16">
        <f t="shared" si="9"/>
        <v>2</v>
      </c>
      <c r="F31" s="19">
        <f t="shared" si="10"/>
        <v>7.2000000000000008E-2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4"/>
      <c r="O31" s="24"/>
      <c r="P31" s="24"/>
      <c r="Q31" s="22"/>
      <c r="R31" s="21"/>
      <c r="T31" s="47"/>
    </row>
    <row r="32" spans="1:20" x14ac:dyDescent="0.2">
      <c r="B32" s="16">
        <v>21</v>
      </c>
      <c r="C32" s="19">
        <v>0.28799999999999998</v>
      </c>
      <c r="D32" s="19">
        <f t="shared" si="8"/>
        <v>0.185</v>
      </c>
      <c r="E32" s="16">
        <f t="shared" si="9"/>
        <v>2</v>
      </c>
      <c r="F32" s="19">
        <f t="shared" si="10"/>
        <v>0.37</v>
      </c>
      <c r="G32" s="16"/>
      <c r="H32" s="21">
        <f>H33-9</f>
        <v>29</v>
      </c>
      <c r="I32" s="21">
        <f>I33</f>
        <v>-2.99</v>
      </c>
      <c r="J32" s="19">
        <f t="shared" ref="J32:J40" si="14">AVERAGE(I31,I32)</f>
        <v>-2.0449999999999999</v>
      </c>
      <c r="K32" s="16">
        <f t="shared" ref="K32:K40" si="15">H32-H31</f>
        <v>3.7800000000000011</v>
      </c>
      <c r="L32" s="19">
        <f t="shared" si="13"/>
        <v>-7.730100000000002</v>
      </c>
      <c r="M32" s="19"/>
      <c r="N32" s="20"/>
      <c r="O32" s="20"/>
      <c r="P32" s="20"/>
      <c r="Q32" s="22"/>
      <c r="R32" s="21"/>
      <c r="T32" s="47"/>
    </row>
    <row r="33" spans="1:20" x14ac:dyDescent="0.2">
      <c r="B33" s="16">
        <v>22</v>
      </c>
      <c r="C33" s="19">
        <v>0.76100000000000001</v>
      </c>
      <c r="D33" s="19">
        <f t="shared" si="8"/>
        <v>0.52449999999999997</v>
      </c>
      <c r="E33" s="16">
        <f t="shared" si="9"/>
        <v>1</v>
      </c>
      <c r="F33" s="19">
        <f t="shared" si="10"/>
        <v>0.52449999999999997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 t="s">
        <v>25</v>
      </c>
      <c r="N33" s="24"/>
      <c r="O33" s="24"/>
      <c r="P33" s="24"/>
      <c r="Q33" s="22"/>
      <c r="R33" s="21"/>
      <c r="T33" s="47"/>
    </row>
    <row r="34" spans="1:20" x14ac:dyDescent="0.2">
      <c r="B34" s="16">
        <v>27</v>
      </c>
      <c r="C34" s="19">
        <v>0.755</v>
      </c>
      <c r="D34" s="19">
        <f t="shared" si="8"/>
        <v>0.75800000000000001</v>
      </c>
      <c r="E34" s="16">
        <f t="shared" si="9"/>
        <v>5</v>
      </c>
      <c r="F34" s="19">
        <f t="shared" si="10"/>
        <v>3.79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4"/>
      <c r="O34" s="24"/>
      <c r="P34" s="24"/>
      <c r="Q34" s="22"/>
      <c r="R34" s="21"/>
      <c r="T34" s="47"/>
    </row>
    <row r="35" spans="1:20" x14ac:dyDescent="0.2">
      <c r="B35" s="16">
        <v>32</v>
      </c>
      <c r="C35" s="19">
        <v>0.74099999999999999</v>
      </c>
      <c r="D35" s="19">
        <f t="shared" si="8"/>
        <v>0.748</v>
      </c>
      <c r="E35" s="16">
        <f t="shared" si="9"/>
        <v>5</v>
      </c>
      <c r="F35" s="19">
        <f t="shared" si="10"/>
        <v>3.74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M35" s="19"/>
      <c r="N35" s="20"/>
      <c r="O35" s="20"/>
      <c r="P35" s="20"/>
      <c r="R35" s="21"/>
      <c r="T35" s="47"/>
    </row>
    <row r="36" spans="1:20" x14ac:dyDescent="0.2">
      <c r="B36" s="16">
        <v>37</v>
      </c>
      <c r="C36" s="19">
        <v>0.72899999999999998</v>
      </c>
      <c r="D36" s="19">
        <f t="shared" si="8"/>
        <v>0.73499999999999999</v>
      </c>
      <c r="E36" s="16">
        <f t="shared" si="9"/>
        <v>5</v>
      </c>
      <c r="F36" s="19">
        <f t="shared" si="10"/>
        <v>3.6749999999999998</v>
      </c>
      <c r="G36" s="1"/>
      <c r="H36" s="16">
        <v>55</v>
      </c>
      <c r="I36" s="28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 t="s">
        <v>26</v>
      </c>
      <c r="N36" s="20"/>
      <c r="O36" s="20"/>
      <c r="P36" s="20"/>
      <c r="R36" s="21"/>
      <c r="T36" s="47"/>
    </row>
    <row r="37" spans="1:20" x14ac:dyDescent="0.2">
      <c r="B37" s="16"/>
      <c r="C37" s="19"/>
      <c r="D37" s="19">
        <f t="shared" si="8"/>
        <v>0.36449999999999999</v>
      </c>
      <c r="E37" s="16">
        <f t="shared" si="9"/>
        <v>-37</v>
      </c>
      <c r="F37" s="19">
        <f t="shared" si="10"/>
        <v>-13.486499999999999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/>
      <c r="N37" s="20"/>
      <c r="O37" s="20"/>
      <c r="P37" s="20"/>
      <c r="R37" s="21"/>
      <c r="T37" s="47"/>
    </row>
    <row r="38" spans="1:20" x14ac:dyDescent="0.2">
      <c r="B38" s="17"/>
      <c r="C38" s="44"/>
      <c r="D38" s="19">
        <f t="shared" si="8"/>
        <v>0</v>
      </c>
      <c r="E38" s="16">
        <f t="shared" si="9"/>
        <v>0</v>
      </c>
      <c r="F38" s="19">
        <f t="shared" si="10"/>
        <v>0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19"/>
      <c r="N38" s="20"/>
      <c r="O38" s="20"/>
      <c r="P38" s="20"/>
      <c r="R38" s="21"/>
      <c r="T38" s="47"/>
    </row>
    <row r="39" spans="1:20" x14ac:dyDescent="0.2">
      <c r="B39" s="17"/>
      <c r="C39" s="44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4"/>
      <c r="P39" s="24"/>
      <c r="T39" s="47"/>
    </row>
    <row r="40" spans="1:20" x14ac:dyDescent="0.2">
      <c r="B40" s="17"/>
      <c r="C40" s="44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  <c r="T40" s="47"/>
    </row>
    <row r="41" spans="1:20" ht="15" x14ac:dyDescent="0.25">
      <c r="A41" s="110" t="s">
        <v>21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47"/>
    </row>
    <row r="42" spans="1:20" ht="15" x14ac:dyDescent="0.2">
      <c r="B42" s="13"/>
      <c r="C42" s="30"/>
      <c r="D42" s="13"/>
      <c r="E42" s="1" t="s">
        <v>7</v>
      </c>
      <c r="F42" s="1"/>
      <c r="G42" s="109">
        <v>0.2</v>
      </c>
      <c r="H42" s="109"/>
      <c r="I42" s="13"/>
      <c r="J42" s="13"/>
      <c r="K42" s="13"/>
      <c r="L42" s="13"/>
      <c r="M42" s="13"/>
      <c r="N42" s="14"/>
      <c r="O42" s="14"/>
      <c r="P42" s="31">
        <f>H55-H53</f>
        <v>18</v>
      </c>
      <c r="T42" s="47"/>
    </row>
    <row r="43" spans="1:20" x14ac:dyDescent="0.2">
      <c r="B43" s="110" t="s">
        <v>8</v>
      </c>
      <c r="C43" s="110"/>
      <c r="D43" s="110"/>
      <c r="E43" s="110"/>
      <c r="F43" s="110"/>
      <c r="G43" s="5" t="s">
        <v>5</v>
      </c>
      <c r="H43" s="110" t="s">
        <v>9</v>
      </c>
      <c r="I43" s="110"/>
      <c r="J43" s="110"/>
      <c r="K43" s="110"/>
      <c r="L43" s="110"/>
      <c r="M43" s="25"/>
      <c r="N43" s="15"/>
      <c r="O43" s="15"/>
      <c r="P43" s="15"/>
      <c r="T43" s="47"/>
    </row>
    <row r="44" spans="1:20" x14ac:dyDescent="0.2">
      <c r="B44" s="16">
        <v>0</v>
      </c>
      <c r="C44" s="19">
        <v>0.98899999999999999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26</v>
      </c>
      <c r="N44" s="20"/>
      <c r="O44" s="20"/>
      <c r="P44" s="20"/>
      <c r="R44" s="21"/>
      <c r="T44" s="47"/>
    </row>
    <row r="45" spans="1:20" x14ac:dyDescent="0.2">
      <c r="B45" s="16">
        <v>5</v>
      </c>
      <c r="C45" s="19">
        <v>0.97199999999999998</v>
      </c>
      <c r="D45" s="19">
        <f>(C44+C45)/2</f>
        <v>0.98049999999999993</v>
      </c>
      <c r="E45" s="16">
        <f>B45-B44</f>
        <v>5</v>
      </c>
      <c r="F45" s="19">
        <f>D45*E45</f>
        <v>4.9024999999999999</v>
      </c>
      <c r="G45" s="16"/>
      <c r="H45" s="16"/>
      <c r="I45" s="16"/>
      <c r="J45" s="19"/>
      <c r="K45" s="16"/>
      <c r="L45" s="19"/>
      <c r="M45" s="19"/>
      <c r="N45" s="20"/>
      <c r="O45" s="20"/>
      <c r="P45" s="20"/>
      <c r="Q45" s="22"/>
      <c r="R45" s="21"/>
      <c r="T45" s="47"/>
    </row>
    <row r="46" spans="1:20" x14ac:dyDescent="0.2">
      <c r="B46" s="16">
        <v>10</v>
      </c>
      <c r="C46" s="19">
        <v>0.96699999999999997</v>
      </c>
      <c r="D46" s="19">
        <f t="shared" ref="D46:D56" si="16">(C45+C46)/2</f>
        <v>0.96950000000000003</v>
      </c>
      <c r="E46" s="16">
        <f t="shared" ref="E46:E56" si="17">B46-B45</f>
        <v>5</v>
      </c>
      <c r="F46" s="19">
        <f t="shared" ref="F46:F56" si="18">D46*E46</f>
        <v>4.8475000000000001</v>
      </c>
      <c r="G46" s="16"/>
      <c r="H46" s="16"/>
      <c r="I46" s="16"/>
      <c r="J46" s="19"/>
      <c r="K46" s="16"/>
      <c r="L46" s="19"/>
      <c r="M46" s="19" t="s">
        <v>23</v>
      </c>
      <c r="N46" s="20"/>
      <c r="O46" s="20"/>
      <c r="P46" s="20"/>
      <c r="Q46" s="22"/>
      <c r="R46" s="21"/>
      <c r="T46" s="47"/>
    </row>
    <row r="47" spans="1:20" x14ac:dyDescent="0.2">
      <c r="B47" s="16">
        <v>11</v>
      </c>
      <c r="C47" s="19">
        <v>0.35699999999999998</v>
      </c>
      <c r="D47" s="19">
        <f t="shared" si="16"/>
        <v>0.66199999999999992</v>
      </c>
      <c r="E47" s="16">
        <f t="shared" si="17"/>
        <v>1</v>
      </c>
      <c r="F47" s="19">
        <f t="shared" si="18"/>
        <v>0.66199999999999992</v>
      </c>
      <c r="G47" s="16"/>
      <c r="H47" s="16"/>
      <c r="I47" s="16"/>
      <c r="J47" s="19"/>
      <c r="K47" s="16"/>
      <c r="L47" s="19"/>
      <c r="M47" s="19"/>
      <c r="N47" s="20"/>
      <c r="O47" s="20"/>
      <c r="P47" s="20"/>
      <c r="Q47" s="22"/>
      <c r="R47" s="21"/>
      <c r="T47" s="47"/>
    </row>
    <row r="48" spans="1:20" x14ac:dyDescent="0.2">
      <c r="B48" s="16">
        <v>12</v>
      </c>
      <c r="C48" s="19">
        <v>-0.01</v>
      </c>
      <c r="D48" s="19">
        <f t="shared" si="16"/>
        <v>0.17349999999999999</v>
      </c>
      <c r="E48" s="16">
        <f t="shared" si="17"/>
        <v>1</v>
      </c>
      <c r="F48" s="19">
        <f t="shared" si="18"/>
        <v>0.17349999999999999</v>
      </c>
      <c r="G48" s="16"/>
      <c r="H48" s="16"/>
      <c r="I48" s="16"/>
      <c r="J48" s="19"/>
      <c r="K48" s="16"/>
      <c r="L48" s="19"/>
      <c r="M48" s="19"/>
      <c r="N48" s="20"/>
      <c r="O48" s="20"/>
      <c r="P48" s="20"/>
      <c r="Q48" s="22"/>
      <c r="R48" s="21"/>
      <c r="T48" s="47"/>
    </row>
    <row r="49" spans="2:20" x14ac:dyDescent="0.2">
      <c r="B49" s="16">
        <v>13</v>
      </c>
      <c r="C49" s="19">
        <v>-0.23899999999999999</v>
      </c>
      <c r="D49" s="19">
        <f t="shared" si="16"/>
        <v>-0.1245</v>
      </c>
      <c r="E49" s="16">
        <f t="shared" si="17"/>
        <v>1</v>
      </c>
      <c r="F49" s="19">
        <f t="shared" si="18"/>
        <v>-0.1245</v>
      </c>
      <c r="G49" s="16"/>
      <c r="H49" s="16"/>
      <c r="I49" s="16"/>
      <c r="J49" s="19"/>
      <c r="K49" s="16"/>
      <c r="L49" s="19"/>
      <c r="M49" s="19"/>
      <c r="N49" s="20"/>
      <c r="O49" s="20"/>
      <c r="P49" s="20"/>
      <c r="Q49" s="22"/>
      <c r="R49" s="21"/>
      <c r="T49" s="47"/>
    </row>
    <row r="50" spans="2:20" x14ac:dyDescent="0.2">
      <c r="B50" s="16">
        <v>15</v>
      </c>
      <c r="C50" s="19">
        <v>-0.34200000000000003</v>
      </c>
      <c r="D50" s="19">
        <f t="shared" si="16"/>
        <v>-0.29049999999999998</v>
      </c>
      <c r="E50" s="16">
        <f t="shared" si="17"/>
        <v>2</v>
      </c>
      <c r="F50" s="19">
        <f t="shared" si="18"/>
        <v>-0.58099999999999996</v>
      </c>
      <c r="G50" s="16"/>
      <c r="H50" s="16">
        <v>0</v>
      </c>
      <c r="I50" s="16">
        <v>1.925</v>
      </c>
      <c r="J50" s="19"/>
      <c r="K50" s="16"/>
      <c r="L50" s="19"/>
      <c r="M50" s="19" t="s">
        <v>24</v>
      </c>
      <c r="N50" s="20"/>
      <c r="O50" s="20"/>
      <c r="P50" s="20"/>
      <c r="Q50" s="22"/>
      <c r="R50" s="21"/>
      <c r="T50" s="47"/>
    </row>
    <row r="51" spans="2:20" x14ac:dyDescent="0.2">
      <c r="B51" s="16">
        <v>17</v>
      </c>
      <c r="C51" s="19">
        <v>-0.24099999999999999</v>
      </c>
      <c r="D51" s="19">
        <f t="shared" si="16"/>
        <v>-0.29149999999999998</v>
      </c>
      <c r="E51" s="16">
        <f t="shared" si="17"/>
        <v>2</v>
      </c>
      <c r="F51" s="19">
        <f t="shared" si="18"/>
        <v>-0.58299999999999996</v>
      </c>
      <c r="G51" s="16"/>
      <c r="H51" s="16">
        <v>5</v>
      </c>
      <c r="I51" s="16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/>
      <c r="N51" s="20"/>
      <c r="O51" s="20"/>
      <c r="P51" s="20"/>
      <c r="Q51" s="22"/>
      <c r="R51" s="21"/>
      <c r="T51" s="47"/>
    </row>
    <row r="52" spans="2:20" x14ac:dyDescent="0.2">
      <c r="B52" s="16">
        <v>18</v>
      </c>
      <c r="C52" s="19">
        <v>8.3000000000000004E-2</v>
      </c>
      <c r="D52" s="19">
        <f t="shared" si="16"/>
        <v>-7.8999999999999987E-2</v>
      </c>
      <c r="E52" s="16">
        <f t="shared" si="17"/>
        <v>1</v>
      </c>
      <c r="F52" s="19">
        <f t="shared" si="18"/>
        <v>-7.8999999999999987E-2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4"/>
      <c r="O52" s="24"/>
      <c r="P52" s="24"/>
      <c r="Q52" s="22"/>
      <c r="R52" s="21"/>
      <c r="T52" s="47"/>
    </row>
    <row r="53" spans="2:20" x14ac:dyDescent="0.2">
      <c r="B53" s="16">
        <v>19</v>
      </c>
      <c r="C53" s="19">
        <v>0.68600000000000005</v>
      </c>
      <c r="D53" s="19">
        <f t="shared" si="16"/>
        <v>0.38450000000000001</v>
      </c>
      <c r="E53" s="16">
        <f t="shared" si="17"/>
        <v>1</v>
      </c>
      <c r="F53" s="19">
        <f t="shared" si="18"/>
        <v>0.38450000000000001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  <c r="T53" s="47"/>
    </row>
    <row r="54" spans="2:20" x14ac:dyDescent="0.2">
      <c r="B54" s="16">
        <v>20</v>
      </c>
      <c r="C54" s="19">
        <v>1.4910000000000001</v>
      </c>
      <c r="D54" s="19">
        <f t="shared" si="16"/>
        <v>1.0885</v>
      </c>
      <c r="E54" s="16">
        <f t="shared" si="17"/>
        <v>1</v>
      </c>
      <c r="F54" s="19">
        <f t="shared" si="18"/>
        <v>1.0885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 t="s">
        <v>25</v>
      </c>
      <c r="N54" s="24"/>
      <c r="O54" s="24"/>
      <c r="P54" s="24"/>
      <c r="Q54" s="22"/>
      <c r="R54" s="21"/>
      <c r="T54" s="47"/>
    </row>
    <row r="55" spans="2:20" x14ac:dyDescent="0.2">
      <c r="B55" s="16">
        <v>25</v>
      </c>
      <c r="C55" s="19">
        <v>1.4690000000000001</v>
      </c>
      <c r="D55" s="19">
        <f t="shared" si="16"/>
        <v>1.48</v>
      </c>
      <c r="E55" s="16">
        <f t="shared" si="17"/>
        <v>5</v>
      </c>
      <c r="F55" s="19">
        <f t="shared" si="18"/>
        <v>7.4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4"/>
      <c r="O55" s="24"/>
      <c r="P55" s="24"/>
      <c r="Q55" s="22"/>
      <c r="R55" s="21"/>
      <c r="T55" s="47"/>
    </row>
    <row r="56" spans="2:20" x14ac:dyDescent="0.2">
      <c r="B56" s="16">
        <v>30</v>
      </c>
      <c r="C56" s="19">
        <v>1.4670000000000001</v>
      </c>
      <c r="D56" s="19">
        <f t="shared" si="16"/>
        <v>1.468</v>
      </c>
      <c r="E56" s="16">
        <f t="shared" si="17"/>
        <v>5</v>
      </c>
      <c r="F56" s="19">
        <f t="shared" si="18"/>
        <v>7.34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36</v>
      </c>
      <c r="N56" s="20"/>
      <c r="O56" s="20"/>
      <c r="P56" s="20"/>
      <c r="R56" s="21"/>
      <c r="T56" s="47"/>
    </row>
    <row r="57" spans="2:20" x14ac:dyDescent="0.2">
      <c r="B57" s="16"/>
      <c r="C57" s="19"/>
      <c r="D57" s="19"/>
      <c r="E57" s="16"/>
      <c r="F57" s="19"/>
      <c r="G57" s="1"/>
      <c r="H57" s="16">
        <v>45</v>
      </c>
      <c r="I57" s="28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/>
      <c r="N57" s="20"/>
      <c r="O57" s="20"/>
      <c r="P57" s="20"/>
      <c r="R57" s="21"/>
      <c r="T57" s="47"/>
    </row>
    <row r="58" spans="2:20" x14ac:dyDescent="0.2">
      <c r="B58" s="16"/>
      <c r="C58" s="19"/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/>
      <c r="N58" s="20"/>
      <c r="O58" s="20"/>
      <c r="P58" s="20"/>
      <c r="R58" s="21"/>
      <c r="T58" s="47"/>
    </row>
    <row r="59" spans="2:20" x14ac:dyDescent="0.2">
      <c r="B59" s="17"/>
      <c r="C59" s="44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  <c r="T59" s="47"/>
    </row>
    <row r="60" spans="2:20" x14ac:dyDescent="0.2">
      <c r="B60" s="17"/>
      <c r="C60" s="44"/>
      <c r="D60" s="19"/>
      <c r="E60" s="16"/>
      <c r="F60" s="19"/>
      <c r="H60" s="17"/>
      <c r="I60" s="17"/>
      <c r="J60" s="19"/>
      <c r="K60" s="16"/>
      <c r="L60" s="19"/>
      <c r="M60" s="19"/>
      <c r="O60" s="24"/>
      <c r="P60" s="24"/>
      <c r="T60" s="47"/>
    </row>
    <row r="61" spans="2:20" x14ac:dyDescent="0.2">
      <c r="B61" s="17"/>
      <c r="C61" s="44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</sheetData>
  <mergeCells count="9">
    <mergeCell ref="G42:H42"/>
    <mergeCell ref="B43:F43"/>
    <mergeCell ref="H43:L43"/>
    <mergeCell ref="A1:T1"/>
    <mergeCell ref="A3:Q3"/>
    <mergeCell ref="B4:F4"/>
    <mergeCell ref="H4:L4"/>
    <mergeCell ref="A22:S22"/>
    <mergeCell ref="A41:S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0"/>
  <sheetViews>
    <sheetView view="pageBreakPreview" zoomScale="106" zoomScaleNormal="100" zoomScaleSheetLayoutView="106" workbookViewId="0">
      <selection activeCell="Y17" sqref="Y17"/>
    </sheetView>
  </sheetViews>
  <sheetFormatPr defaultRowHeight="12.75" x14ac:dyDescent="0.2"/>
  <cols>
    <col min="1" max="1" width="4.5703125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5703125" style="5" customWidth="1"/>
    <col min="14" max="14" width="4.28515625" style="5" customWidth="1"/>
    <col min="15" max="16" width="10.140625" style="5" customWidth="1"/>
    <col min="17" max="17" width="8.7109375" style="5" customWidth="1"/>
    <col min="18" max="20" width="8.85546875" style="5"/>
    <col min="21" max="21" width="4.140625" style="5" customWidth="1"/>
    <col min="22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11" t="s">
        <v>40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O1" s="112"/>
      <c r="P1" s="112"/>
      <c r="Q1" s="112"/>
      <c r="R1" s="112"/>
      <c r="S1" s="112"/>
      <c r="T1" s="112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10" t="s">
        <v>38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</row>
    <row r="4" spans="1:22" x14ac:dyDescent="0.2">
      <c r="B4" s="110"/>
      <c r="C4" s="110"/>
      <c r="D4" s="110"/>
      <c r="E4" s="110"/>
      <c r="F4" s="110"/>
      <c r="H4" s="110" t="s">
        <v>9</v>
      </c>
      <c r="I4" s="110"/>
      <c r="J4" s="110"/>
      <c r="K4" s="110"/>
      <c r="L4" s="110"/>
      <c r="M4" s="25"/>
      <c r="N4" s="15"/>
      <c r="O4" s="15"/>
      <c r="P4" s="15"/>
    </row>
    <row r="5" spans="1:22" x14ac:dyDescent="0.2">
      <c r="B5" s="2">
        <v>0</v>
      </c>
      <c r="C5" s="3">
        <v>1.056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22</v>
      </c>
      <c r="N5" s="20"/>
      <c r="O5" s="20"/>
      <c r="P5" s="20"/>
      <c r="R5" s="21"/>
    </row>
    <row r="6" spans="1:22" x14ac:dyDescent="0.2">
      <c r="B6" s="2">
        <v>2</v>
      </c>
      <c r="C6" s="3">
        <v>1.603</v>
      </c>
      <c r="D6" s="19">
        <f>(C5+C6)/2</f>
        <v>1.3294999999999999</v>
      </c>
      <c r="E6" s="16">
        <f>B6-B5</f>
        <v>2</v>
      </c>
      <c r="F6" s="19">
        <f>D6*E6</f>
        <v>2.6589999999999998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4</v>
      </c>
      <c r="C7" s="3">
        <v>2.3860000000000001</v>
      </c>
      <c r="D7" s="19">
        <f t="shared" ref="D7:D18" si="0">(C6+C7)/2</f>
        <v>1.9944999999999999</v>
      </c>
      <c r="E7" s="16">
        <f t="shared" ref="E7:E18" si="1">B7-B6</f>
        <v>2</v>
      </c>
      <c r="F7" s="19">
        <f t="shared" ref="F7:F18" si="2">D7*E7</f>
        <v>3.9889999999999999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/>
      <c r="N7" s="20"/>
      <c r="O7" s="20"/>
      <c r="P7" s="20"/>
      <c r="Q7" s="22"/>
      <c r="R7" s="21"/>
    </row>
    <row r="8" spans="1:22" x14ac:dyDescent="0.2">
      <c r="B8" s="2">
        <v>5</v>
      </c>
      <c r="C8" s="3">
        <v>2.3809999999999998</v>
      </c>
      <c r="D8" s="19">
        <f t="shared" si="0"/>
        <v>2.3834999999999997</v>
      </c>
      <c r="E8" s="16">
        <f t="shared" si="1"/>
        <v>1</v>
      </c>
      <c r="F8" s="19">
        <f t="shared" si="2"/>
        <v>2.3834999999999997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 t="s">
        <v>23</v>
      </c>
      <c r="N8" s="20"/>
      <c r="O8" s="20"/>
      <c r="P8" s="20"/>
      <c r="Q8" s="22"/>
      <c r="R8" s="21"/>
    </row>
    <row r="9" spans="1:22" x14ac:dyDescent="0.2">
      <c r="B9" s="2">
        <v>6</v>
      </c>
      <c r="C9" s="3">
        <v>0.85199999999999998</v>
      </c>
      <c r="D9" s="19">
        <f t="shared" si="0"/>
        <v>1.6164999999999998</v>
      </c>
      <c r="E9" s="16">
        <f t="shared" si="1"/>
        <v>1</v>
      </c>
      <c r="F9" s="19">
        <f t="shared" si="2"/>
        <v>1.6164999999999998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8</v>
      </c>
      <c r="C10" s="3">
        <v>-0.155</v>
      </c>
      <c r="D10" s="19">
        <f t="shared" si="0"/>
        <v>0.34849999999999998</v>
      </c>
      <c r="E10" s="16">
        <f t="shared" si="1"/>
        <v>2</v>
      </c>
      <c r="F10" s="19">
        <f t="shared" si="2"/>
        <v>0.69699999999999995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10</v>
      </c>
      <c r="C11" s="3">
        <v>-0.67400000000000004</v>
      </c>
      <c r="D11" s="19">
        <f t="shared" si="0"/>
        <v>-0.41450000000000004</v>
      </c>
      <c r="E11" s="16">
        <f t="shared" si="1"/>
        <v>2</v>
      </c>
      <c r="F11" s="19">
        <f t="shared" si="2"/>
        <v>-0.82900000000000007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12</v>
      </c>
      <c r="C12" s="3">
        <v>-0.78</v>
      </c>
      <c r="D12" s="19">
        <f t="shared" si="0"/>
        <v>-0.72700000000000009</v>
      </c>
      <c r="E12" s="16">
        <f t="shared" si="1"/>
        <v>2</v>
      </c>
      <c r="F12" s="19">
        <f t="shared" si="2"/>
        <v>-1.4540000000000002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24</v>
      </c>
      <c r="N12" s="20"/>
      <c r="O12" s="20"/>
      <c r="P12" s="20"/>
      <c r="Q12" s="22"/>
      <c r="R12" s="21"/>
    </row>
    <row r="13" spans="1:22" x14ac:dyDescent="0.2">
      <c r="B13" s="2">
        <v>14</v>
      </c>
      <c r="C13" s="3">
        <v>-0.67600000000000005</v>
      </c>
      <c r="D13" s="19">
        <f t="shared" si="0"/>
        <v>-0.72799999999999998</v>
      </c>
      <c r="E13" s="16">
        <f t="shared" si="1"/>
        <v>2</v>
      </c>
      <c r="F13" s="19">
        <f t="shared" si="2"/>
        <v>-1.456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16</v>
      </c>
      <c r="C14" s="3">
        <v>-0.18</v>
      </c>
      <c r="D14" s="19">
        <f t="shared" si="0"/>
        <v>-0.42800000000000005</v>
      </c>
      <c r="E14" s="16">
        <f t="shared" si="1"/>
        <v>2</v>
      </c>
      <c r="F14" s="19">
        <f t="shared" si="2"/>
        <v>-0.85600000000000009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18</v>
      </c>
      <c r="C15" s="3">
        <v>0.84599999999999997</v>
      </c>
      <c r="D15" s="19">
        <f t="shared" si="0"/>
        <v>0.33299999999999996</v>
      </c>
      <c r="E15" s="16">
        <f t="shared" si="1"/>
        <v>2</v>
      </c>
      <c r="F15" s="19">
        <f t="shared" si="2"/>
        <v>0.66599999999999993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19</v>
      </c>
      <c r="C16" s="3">
        <v>2.7509999999999999</v>
      </c>
      <c r="D16" s="19">
        <f t="shared" si="0"/>
        <v>1.7985</v>
      </c>
      <c r="E16" s="16">
        <f t="shared" si="1"/>
        <v>1</v>
      </c>
      <c r="F16" s="19">
        <f t="shared" si="2"/>
        <v>1.7985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 t="s">
        <v>25</v>
      </c>
      <c r="N16" s="24"/>
      <c r="O16" s="24"/>
      <c r="P16" s="24"/>
      <c r="Q16" s="22"/>
      <c r="R16" s="21"/>
    </row>
    <row r="17" spans="1:19" x14ac:dyDescent="0.2">
      <c r="B17" s="2">
        <v>22</v>
      </c>
      <c r="C17" s="3">
        <v>2.7450000000000001</v>
      </c>
      <c r="D17" s="19">
        <f t="shared" si="0"/>
        <v>2.7480000000000002</v>
      </c>
      <c r="E17" s="16">
        <f t="shared" si="1"/>
        <v>3</v>
      </c>
      <c r="F17" s="19">
        <f t="shared" si="2"/>
        <v>8.2439999999999998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19" x14ac:dyDescent="0.2">
      <c r="B18" s="2">
        <v>24</v>
      </c>
      <c r="C18" s="3">
        <v>1.831</v>
      </c>
      <c r="D18" s="19">
        <f t="shared" si="0"/>
        <v>2.2880000000000003</v>
      </c>
      <c r="E18" s="16">
        <f t="shared" si="1"/>
        <v>2</v>
      </c>
      <c r="F18" s="19">
        <f t="shared" si="2"/>
        <v>4.5760000000000005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30</v>
      </c>
      <c r="C19" s="3">
        <v>1.825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17">
        <v>35</v>
      </c>
      <c r="C20" s="44">
        <v>1.8149999999999999</v>
      </c>
      <c r="D20" s="19"/>
      <c r="E20" s="16"/>
      <c r="F20" s="19"/>
      <c r="H20" s="17"/>
      <c r="I20" s="17"/>
      <c r="J20" s="19"/>
      <c r="K20" s="16"/>
      <c r="L20" s="19"/>
      <c r="M20" s="19" t="s">
        <v>26</v>
      </c>
      <c r="N20" s="20"/>
      <c r="O20" s="20"/>
      <c r="P20" s="20"/>
      <c r="R20" s="21"/>
    </row>
    <row r="21" spans="1:19" x14ac:dyDescent="0.2">
      <c r="B21" s="17"/>
      <c r="C21" s="44"/>
      <c r="D21" s="48"/>
      <c r="E21" s="51"/>
      <c r="F21" s="48"/>
      <c r="H21" s="17"/>
      <c r="I21" s="17"/>
      <c r="J21" s="48"/>
      <c r="K21" s="51"/>
      <c r="L21" s="48"/>
      <c r="M21" s="48"/>
      <c r="N21" s="20"/>
      <c r="O21" s="20"/>
      <c r="P21" s="20"/>
      <c r="R21" s="21"/>
    </row>
    <row r="22" spans="1:19" x14ac:dyDescent="0.2">
      <c r="B22" s="17"/>
      <c r="C22" s="44"/>
      <c r="D22" s="19"/>
      <c r="E22" s="16"/>
      <c r="F22" s="19"/>
      <c r="H22" s="17"/>
      <c r="I22" s="17"/>
      <c r="J22" s="19"/>
      <c r="K22" s="16"/>
      <c r="L22" s="19"/>
      <c r="M22" s="19"/>
      <c r="O22" s="24"/>
      <c r="P22" s="24"/>
    </row>
    <row r="23" spans="1:19" ht="15" x14ac:dyDescent="0.25">
      <c r="A23" s="110" t="s">
        <v>17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</row>
    <row r="24" spans="1:19" ht="15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19" x14ac:dyDescent="0.2">
      <c r="B25" s="2">
        <v>0</v>
      </c>
      <c r="C25" s="3">
        <v>3.0510000000000002</v>
      </c>
      <c r="D25" s="16"/>
      <c r="E25" s="16"/>
      <c r="F25" s="16"/>
      <c r="G25" s="16"/>
      <c r="H25" s="17"/>
      <c r="I25" s="18"/>
      <c r="J25" s="19"/>
      <c r="K25" s="16"/>
      <c r="L25" s="19"/>
      <c r="M25" s="19" t="s">
        <v>27</v>
      </c>
      <c r="N25" s="20"/>
      <c r="O25" s="20"/>
      <c r="P25" s="20"/>
      <c r="R25" s="21"/>
    </row>
    <row r="26" spans="1:19" x14ac:dyDescent="0.2">
      <c r="B26" s="2">
        <v>5</v>
      </c>
      <c r="C26" s="3">
        <v>3.036</v>
      </c>
      <c r="D26" s="19">
        <f>(C25+C26)/2</f>
        <v>3.0434999999999999</v>
      </c>
      <c r="E26" s="16">
        <f>B26-B25</f>
        <v>5</v>
      </c>
      <c r="F26" s="19">
        <f>D26*E26</f>
        <v>15.217499999999999</v>
      </c>
      <c r="G26" s="16"/>
      <c r="H26" s="2">
        <v>0</v>
      </c>
      <c r="I26" s="2">
        <v>1.8839999999999999</v>
      </c>
      <c r="J26" s="19"/>
      <c r="K26" s="16"/>
      <c r="L26" s="19"/>
      <c r="M26" s="19"/>
      <c r="N26" s="20"/>
      <c r="O26" s="20"/>
      <c r="P26" s="20"/>
      <c r="Q26" s="22"/>
      <c r="R26" s="21"/>
    </row>
    <row r="27" spans="1:19" x14ac:dyDescent="0.2">
      <c r="B27" s="2">
        <v>10</v>
      </c>
      <c r="C27" s="3">
        <v>3.0310000000000001</v>
      </c>
      <c r="D27" s="19">
        <f t="shared" ref="D27:D40" si="8">(C26+C27)/2</f>
        <v>3.0335000000000001</v>
      </c>
      <c r="E27" s="16">
        <f t="shared" ref="E27:E40" si="9">B27-B26</f>
        <v>5</v>
      </c>
      <c r="F27" s="19">
        <f t="shared" ref="F27:F40" si="10">D27*E27</f>
        <v>15.1675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0" si="13">K27*J27</f>
        <v>9.3625000000000007</v>
      </c>
      <c r="M27" s="19" t="s">
        <v>23</v>
      </c>
      <c r="N27" s="20"/>
      <c r="O27" s="20"/>
      <c r="P27" s="20"/>
      <c r="Q27" s="22"/>
      <c r="R27" s="21"/>
    </row>
    <row r="28" spans="1:19" x14ac:dyDescent="0.2">
      <c r="B28" s="2">
        <v>12</v>
      </c>
      <c r="C28" s="3">
        <v>2.0569999999999999</v>
      </c>
      <c r="D28" s="19">
        <f t="shared" si="8"/>
        <v>2.544</v>
      </c>
      <c r="E28" s="16">
        <f t="shared" si="9"/>
        <v>2</v>
      </c>
      <c r="F28" s="19">
        <f t="shared" si="10"/>
        <v>5.0880000000000001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M28" s="19"/>
      <c r="N28" s="20"/>
      <c r="O28" s="20"/>
      <c r="P28" s="20"/>
      <c r="Q28" s="22"/>
      <c r="R28" s="21"/>
    </row>
    <row r="29" spans="1:19" x14ac:dyDescent="0.2">
      <c r="B29" s="2">
        <v>14</v>
      </c>
      <c r="C29" s="3">
        <v>0.12</v>
      </c>
      <c r="D29" s="19">
        <f t="shared" si="8"/>
        <v>1.0885</v>
      </c>
      <c r="E29" s="16">
        <f t="shared" si="9"/>
        <v>2</v>
      </c>
      <c r="F29" s="19">
        <f t="shared" si="10"/>
        <v>2.177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19"/>
      <c r="N29" s="20"/>
      <c r="O29" s="20"/>
      <c r="P29" s="20"/>
      <c r="Q29" s="22"/>
      <c r="R29" s="21"/>
    </row>
    <row r="30" spans="1:19" x14ac:dyDescent="0.2">
      <c r="B30" s="2">
        <v>16</v>
      </c>
      <c r="C30" s="3">
        <v>-0.48699999999999999</v>
      </c>
      <c r="D30" s="19">
        <f t="shared" si="8"/>
        <v>-0.1835</v>
      </c>
      <c r="E30" s="16">
        <f t="shared" si="9"/>
        <v>2</v>
      </c>
      <c r="F30" s="19">
        <f t="shared" si="10"/>
        <v>-0.36699999999999999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19"/>
      <c r="N30" s="20"/>
      <c r="O30" s="20"/>
      <c r="P30" s="20"/>
      <c r="Q30" s="22"/>
      <c r="R30" s="21"/>
    </row>
    <row r="31" spans="1:19" x14ac:dyDescent="0.2">
      <c r="B31" s="2">
        <v>18</v>
      </c>
      <c r="C31" s="3">
        <v>-0.58799999999999997</v>
      </c>
      <c r="D31" s="19">
        <f t="shared" si="8"/>
        <v>-0.53749999999999998</v>
      </c>
      <c r="E31" s="16">
        <f t="shared" si="9"/>
        <v>2</v>
      </c>
      <c r="F31" s="19">
        <f t="shared" si="10"/>
        <v>-1.075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19" t="s">
        <v>24</v>
      </c>
      <c r="N31" s="20"/>
      <c r="O31" s="20"/>
      <c r="P31" s="20"/>
      <c r="Q31" s="22"/>
      <c r="R31" s="21"/>
    </row>
    <row r="32" spans="1:19" x14ac:dyDescent="0.2">
      <c r="B32" s="2">
        <v>20</v>
      </c>
      <c r="C32" s="3">
        <v>-0.48599999999999999</v>
      </c>
      <c r="D32" s="19">
        <f t="shared" si="8"/>
        <v>-0.53699999999999992</v>
      </c>
      <c r="E32" s="16">
        <f t="shared" si="9"/>
        <v>2</v>
      </c>
      <c r="F32" s="19">
        <f t="shared" si="10"/>
        <v>-1.0739999999999998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M32" s="19"/>
      <c r="N32" s="20"/>
      <c r="O32" s="20"/>
      <c r="P32" s="20"/>
      <c r="Q32" s="22"/>
      <c r="R32" s="21"/>
    </row>
    <row r="33" spans="1:19" x14ac:dyDescent="0.2">
      <c r="B33" s="2">
        <v>22</v>
      </c>
      <c r="C33" s="3">
        <v>0.114</v>
      </c>
      <c r="D33" s="19">
        <f t="shared" si="8"/>
        <v>-0.186</v>
      </c>
      <c r="E33" s="16">
        <f t="shared" si="9"/>
        <v>2</v>
      </c>
      <c r="F33" s="19">
        <f t="shared" si="10"/>
        <v>-0.372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19"/>
      <c r="N33" s="24"/>
      <c r="O33" s="24"/>
      <c r="P33" s="24"/>
      <c r="Q33" s="22"/>
      <c r="R33" s="21"/>
    </row>
    <row r="34" spans="1:19" x14ac:dyDescent="0.2">
      <c r="B34" s="2">
        <v>24</v>
      </c>
      <c r="C34" s="3">
        <v>1.032</v>
      </c>
      <c r="D34" s="19">
        <f t="shared" si="8"/>
        <v>0.57300000000000006</v>
      </c>
      <c r="E34" s="16">
        <f t="shared" si="9"/>
        <v>2</v>
      </c>
      <c r="F34" s="19">
        <f t="shared" si="10"/>
        <v>1.1460000000000001</v>
      </c>
      <c r="G34" s="16"/>
      <c r="H34" s="21">
        <f>H35-9</f>
        <v>29</v>
      </c>
      <c r="I34" s="21">
        <f>I35</f>
        <v>-2.99</v>
      </c>
      <c r="J34" s="19">
        <f t="shared" ref="J34:J40" si="14">AVERAGE(I33,I34)</f>
        <v>-2.0449999999999999</v>
      </c>
      <c r="K34" s="16">
        <f t="shared" ref="K34:K40" si="15">H34-H33</f>
        <v>3.7800000000000011</v>
      </c>
      <c r="L34" s="19">
        <f t="shared" si="13"/>
        <v>-7.730100000000002</v>
      </c>
      <c r="M34" s="19"/>
      <c r="N34" s="20"/>
      <c r="O34" s="20"/>
      <c r="P34" s="20"/>
      <c r="Q34" s="22"/>
      <c r="R34" s="21"/>
    </row>
    <row r="35" spans="1:19" x14ac:dyDescent="0.2">
      <c r="B35" s="2">
        <v>26</v>
      </c>
      <c r="C35" s="3">
        <v>2.702</v>
      </c>
      <c r="D35" s="19">
        <f t="shared" si="8"/>
        <v>1.867</v>
      </c>
      <c r="E35" s="16">
        <f t="shared" si="9"/>
        <v>2</v>
      </c>
      <c r="F35" s="19">
        <f t="shared" si="10"/>
        <v>3.734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9" t="s">
        <v>25</v>
      </c>
      <c r="N35" s="24"/>
      <c r="O35" s="24"/>
      <c r="P35" s="24"/>
      <c r="Q35" s="22"/>
      <c r="R35" s="21"/>
    </row>
    <row r="36" spans="1:19" x14ac:dyDescent="0.2">
      <c r="B36" s="2">
        <v>27</v>
      </c>
      <c r="C36" s="3">
        <v>2.6960000000000002</v>
      </c>
      <c r="D36" s="19">
        <f t="shared" si="8"/>
        <v>2.6989999999999998</v>
      </c>
      <c r="E36" s="16">
        <f t="shared" si="9"/>
        <v>1</v>
      </c>
      <c r="F36" s="19">
        <f t="shared" si="10"/>
        <v>2.6989999999999998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M36" s="19"/>
      <c r="N36" s="24"/>
      <c r="O36" s="24"/>
      <c r="P36" s="24"/>
      <c r="Q36" s="22"/>
      <c r="R36" s="21"/>
    </row>
    <row r="37" spans="1:19" x14ac:dyDescent="0.2">
      <c r="B37" s="2">
        <v>29</v>
      </c>
      <c r="C37" s="3">
        <v>1.145</v>
      </c>
      <c r="D37" s="19">
        <f t="shared" si="8"/>
        <v>1.9205000000000001</v>
      </c>
      <c r="E37" s="16">
        <f t="shared" si="9"/>
        <v>2</v>
      </c>
      <c r="F37" s="19">
        <f t="shared" si="10"/>
        <v>3.8410000000000002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19"/>
      <c r="N37" s="20"/>
      <c r="O37" s="20"/>
      <c r="P37" s="20"/>
      <c r="R37" s="21"/>
    </row>
    <row r="38" spans="1:19" x14ac:dyDescent="0.2">
      <c r="B38" s="2">
        <v>30</v>
      </c>
      <c r="C38" s="3">
        <v>0.42099999999999999</v>
      </c>
      <c r="D38" s="19">
        <f t="shared" si="8"/>
        <v>0.78300000000000003</v>
      </c>
      <c r="E38" s="16">
        <f t="shared" si="9"/>
        <v>1</v>
      </c>
      <c r="F38" s="19">
        <f t="shared" si="10"/>
        <v>0.78300000000000003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19" t="s">
        <v>22</v>
      </c>
      <c r="N38" s="20"/>
      <c r="O38" s="20"/>
      <c r="P38" s="20"/>
      <c r="R38" s="21"/>
    </row>
    <row r="39" spans="1:19" x14ac:dyDescent="0.2">
      <c r="B39" s="17"/>
      <c r="C39" s="44"/>
      <c r="D39" s="19" t="e">
        <f>(#REF!+C39)/2</f>
        <v>#REF!</v>
      </c>
      <c r="E39" s="16" t="e">
        <f>B39-#REF!</f>
        <v>#REF!</v>
      </c>
      <c r="F39" s="19" t="e">
        <f t="shared" si="10"/>
        <v>#REF!</v>
      </c>
      <c r="H39" s="17">
        <v>62</v>
      </c>
      <c r="I39" s="17">
        <v>1.4590000000000001</v>
      </c>
      <c r="J39" s="19" t="e">
        <f>AVERAGE(#REF!,I39)</f>
        <v>#REF!</v>
      </c>
      <c r="K39" s="16" t="e">
        <f>H39-#REF!</f>
        <v>#REF!</v>
      </c>
      <c r="L39" s="19" t="e">
        <f t="shared" si="13"/>
        <v>#REF!</v>
      </c>
      <c r="M39" s="19"/>
      <c r="O39" s="24"/>
      <c r="P39" s="24"/>
    </row>
    <row r="40" spans="1:19" x14ac:dyDescent="0.2">
      <c r="B40" s="17"/>
      <c r="C40" s="44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</row>
    <row r="41" spans="1:19" ht="15" x14ac:dyDescent="0.25">
      <c r="A41" s="110" t="s">
        <v>18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</row>
    <row r="42" spans="1:19" ht="15" x14ac:dyDescent="0.2">
      <c r="B42" s="13"/>
      <c r="C42" s="30"/>
      <c r="D42" s="13"/>
      <c r="E42" s="1" t="s">
        <v>7</v>
      </c>
      <c r="F42" s="1"/>
      <c r="G42" s="109">
        <v>0.2</v>
      </c>
      <c r="H42" s="109"/>
      <c r="I42" s="13"/>
      <c r="J42" s="13"/>
      <c r="K42" s="13"/>
      <c r="L42" s="13"/>
      <c r="M42" s="13"/>
      <c r="N42" s="14"/>
      <c r="O42" s="14"/>
      <c r="P42" s="31"/>
    </row>
    <row r="43" spans="1:19" x14ac:dyDescent="0.2">
      <c r="B43" s="110"/>
      <c r="C43" s="110"/>
      <c r="D43" s="110"/>
      <c r="E43" s="110"/>
      <c r="F43" s="110"/>
      <c r="G43" s="5" t="s">
        <v>5</v>
      </c>
      <c r="H43" s="110" t="s">
        <v>9</v>
      </c>
      <c r="I43" s="110"/>
      <c r="J43" s="110"/>
      <c r="K43" s="110"/>
      <c r="L43" s="110"/>
      <c r="M43" s="25"/>
      <c r="N43" s="15"/>
      <c r="O43" s="15"/>
      <c r="P43" s="15"/>
    </row>
    <row r="44" spans="1:19" x14ac:dyDescent="0.2">
      <c r="B44" s="2">
        <v>0</v>
      </c>
      <c r="C44" s="3">
        <v>1.1220000000000001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26</v>
      </c>
      <c r="N44" s="20"/>
      <c r="O44" s="20"/>
      <c r="P44" s="20"/>
      <c r="R44" s="21"/>
    </row>
    <row r="45" spans="1:19" x14ac:dyDescent="0.2">
      <c r="B45" s="2">
        <v>5</v>
      </c>
      <c r="C45" s="3">
        <v>1.141</v>
      </c>
      <c r="D45" s="19">
        <f>(C44+C45)/2</f>
        <v>1.1315</v>
      </c>
      <c r="E45" s="16">
        <f>B45-B44</f>
        <v>5</v>
      </c>
      <c r="F45" s="19">
        <f>D45*E45</f>
        <v>5.6574999999999998</v>
      </c>
      <c r="G45" s="16"/>
      <c r="H45" s="2"/>
      <c r="I45" s="2"/>
      <c r="J45" s="19"/>
      <c r="K45" s="16"/>
      <c r="L45" s="19"/>
      <c r="M45" s="19"/>
      <c r="N45" s="20"/>
      <c r="O45" s="20"/>
      <c r="P45" s="20"/>
      <c r="Q45" s="22"/>
      <c r="R45" s="21"/>
    </row>
    <row r="46" spans="1:19" x14ac:dyDescent="0.2">
      <c r="B46" s="2">
        <v>8</v>
      </c>
      <c r="C46" s="3">
        <v>1.1539999999999999</v>
      </c>
      <c r="D46" s="19">
        <f t="shared" ref="D46:D56" si="16">(C45+C46)/2</f>
        <v>1.1475</v>
      </c>
      <c r="E46" s="16">
        <f t="shared" ref="E46:E56" si="17">B46-B45</f>
        <v>3</v>
      </c>
      <c r="F46" s="19">
        <f t="shared" ref="F46:F56" si="18">D46*E46</f>
        <v>3.4424999999999999</v>
      </c>
      <c r="G46" s="16"/>
      <c r="H46" s="2"/>
      <c r="I46" s="2"/>
      <c r="J46" s="19"/>
      <c r="K46" s="16"/>
      <c r="L46" s="19"/>
      <c r="M46" s="19"/>
      <c r="N46" s="20"/>
      <c r="O46" s="20"/>
      <c r="P46" s="20"/>
      <c r="Q46" s="22"/>
      <c r="R46" s="21"/>
    </row>
    <row r="47" spans="1:19" x14ac:dyDescent="0.2">
      <c r="B47" s="2">
        <v>9</v>
      </c>
      <c r="C47" s="3">
        <v>2.056</v>
      </c>
      <c r="D47" s="19">
        <f t="shared" si="16"/>
        <v>1.605</v>
      </c>
      <c r="E47" s="16">
        <f t="shared" si="17"/>
        <v>1</v>
      </c>
      <c r="F47" s="19">
        <f t="shared" si="18"/>
        <v>1.605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2">
        <v>10</v>
      </c>
      <c r="C48" s="3">
        <v>2.0409999999999999</v>
      </c>
      <c r="D48" s="19">
        <f t="shared" si="16"/>
        <v>2.0484999999999998</v>
      </c>
      <c r="E48" s="16">
        <f t="shared" si="17"/>
        <v>1</v>
      </c>
      <c r="F48" s="19">
        <f t="shared" si="18"/>
        <v>2.0484999999999998</v>
      </c>
      <c r="G48" s="16"/>
      <c r="H48" s="2"/>
      <c r="I48" s="2"/>
      <c r="J48" s="19"/>
      <c r="K48" s="16"/>
      <c r="L48" s="19"/>
      <c r="M48" s="19" t="s">
        <v>23</v>
      </c>
      <c r="N48" s="20"/>
      <c r="O48" s="20"/>
      <c r="P48" s="20"/>
      <c r="Q48" s="22"/>
      <c r="R48" s="21"/>
    </row>
    <row r="49" spans="2:18" x14ac:dyDescent="0.2">
      <c r="B49" s="2">
        <v>11</v>
      </c>
      <c r="C49" s="3">
        <v>0.85</v>
      </c>
      <c r="D49" s="19">
        <f t="shared" si="16"/>
        <v>1.4455</v>
      </c>
      <c r="E49" s="16">
        <f t="shared" si="17"/>
        <v>1</v>
      </c>
      <c r="F49" s="19">
        <f t="shared" si="18"/>
        <v>1.4455</v>
      </c>
      <c r="G49" s="16"/>
      <c r="H49" s="2"/>
      <c r="I49" s="2"/>
      <c r="J49" s="19"/>
      <c r="K49" s="16"/>
      <c r="L49" s="19"/>
      <c r="M49" s="19"/>
      <c r="N49" s="20"/>
      <c r="O49" s="20"/>
      <c r="P49" s="20"/>
      <c r="Q49" s="22"/>
      <c r="R49" s="21"/>
    </row>
    <row r="50" spans="2:18" x14ac:dyDescent="0.2">
      <c r="B50" s="2">
        <v>13</v>
      </c>
      <c r="C50" s="3">
        <v>4.2999999999999997E-2</v>
      </c>
      <c r="D50" s="19">
        <f t="shared" si="16"/>
        <v>0.44650000000000001</v>
      </c>
      <c r="E50" s="16">
        <f t="shared" si="17"/>
        <v>2</v>
      </c>
      <c r="F50" s="19">
        <f t="shared" si="18"/>
        <v>0.89300000000000002</v>
      </c>
      <c r="G50" s="16"/>
      <c r="H50" s="2">
        <v>0</v>
      </c>
      <c r="I50" s="2">
        <v>1.925</v>
      </c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">
      <c r="B51" s="2">
        <v>15</v>
      </c>
      <c r="C51" s="3">
        <v>-0.36699999999999999</v>
      </c>
      <c r="D51" s="19">
        <f t="shared" si="16"/>
        <v>-0.16200000000000001</v>
      </c>
      <c r="E51" s="16">
        <f t="shared" si="17"/>
        <v>2</v>
      </c>
      <c r="F51" s="19">
        <f t="shared" si="18"/>
        <v>-0.32400000000000001</v>
      </c>
      <c r="G51" s="16"/>
      <c r="H51" s="2">
        <v>5</v>
      </c>
      <c r="I51" s="2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7" si="21">K51*J51</f>
        <v>9.5924999999999994</v>
      </c>
      <c r="M51" s="19"/>
      <c r="N51" s="20"/>
      <c r="O51" s="20"/>
      <c r="P51" s="20"/>
      <c r="Q51" s="22"/>
      <c r="R51" s="21"/>
    </row>
    <row r="52" spans="2:18" x14ac:dyDescent="0.2">
      <c r="B52" s="2">
        <v>17</v>
      </c>
      <c r="C52" s="3">
        <v>-0.46800000000000003</v>
      </c>
      <c r="D52" s="19">
        <f t="shared" si="16"/>
        <v>-0.41749999999999998</v>
      </c>
      <c r="E52" s="16">
        <f t="shared" si="17"/>
        <v>2</v>
      </c>
      <c r="F52" s="19">
        <f t="shared" si="18"/>
        <v>-0.83499999999999996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 t="s">
        <v>24</v>
      </c>
      <c r="N52" s="24"/>
      <c r="O52" s="24"/>
      <c r="P52" s="24"/>
      <c r="Q52" s="22"/>
      <c r="R52" s="21"/>
    </row>
    <row r="53" spans="2:18" x14ac:dyDescent="0.2">
      <c r="B53" s="2">
        <v>19</v>
      </c>
      <c r="C53" s="3">
        <v>-0.36399999999999999</v>
      </c>
      <c r="D53" s="19">
        <f t="shared" si="16"/>
        <v>-0.41600000000000004</v>
      </c>
      <c r="E53" s="16">
        <f t="shared" si="17"/>
        <v>2</v>
      </c>
      <c r="F53" s="19">
        <f t="shared" si="18"/>
        <v>-0.83200000000000007</v>
      </c>
      <c r="G53" s="16"/>
      <c r="H53" s="21">
        <f>H54-9</f>
        <v>16</v>
      </c>
      <c r="I53" s="21">
        <f>I54</f>
        <v>-2.98</v>
      </c>
      <c r="J53" s="19">
        <f t="shared" ref="J53:J57" si="22">AVERAGE(I52,I53)</f>
        <v>-0.53500000000000003</v>
      </c>
      <c r="K53" s="16">
        <f t="shared" ref="K53:K57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</row>
    <row r="54" spans="2:18" x14ac:dyDescent="0.2">
      <c r="B54" s="2">
        <v>21</v>
      </c>
      <c r="C54" s="3">
        <v>0.45700000000000002</v>
      </c>
      <c r="D54" s="19">
        <f t="shared" si="16"/>
        <v>4.6500000000000014E-2</v>
      </c>
      <c r="E54" s="16">
        <f t="shared" si="17"/>
        <v>2</v>
      </c>
      <c r="F54" s="19">
        <f t="shared" si="18"/>
        <v>9.3000000000000027E-2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/>
      <c r="N54" s="24"/>
      <c r="O54" s="24"/>
      <c r="P54" s="24"/>
      <c r="Q54" s="22"/>
      <c r="R54" s="21"/>
    </row>
    <row r="55" spans="2:18" x14ac:dyDescent="0.2">
      <c r="B55" s="2">
        <v>23</v>
      </c>
      <c r="C55" s="3">
        <v>2.72</v>
      </c>
      <c r="D55" s="19">
        <f t="shared" si="16"/>
        <v>1.5885</v>
      </c>
      <c r="E55" s="16">
        <f t="shared" si="17"/>
        <v>2</v>
      </c>
      <c r="F55" s="19">
        <f t="shared" si="18"/>
        <v>3.177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4"/>
      <c r="O55" s="24"/>
      <c r="P55" s="24"/>
      <c r="Q55" s="22"/>
      <c r="R55" s="21"/>
    </row>
    <row r="56" spans="2:18" x14ac:dyDescent="0.2">
      <c r="B56" s="2">
        <v>24</v>
      </c>
      <c r="C56" s="3">
        <v>4.7460000000000004</v>
      </c>
      <c r="D56" s="19">
        <f t="shared" si="16"/>
        <v>3.7330000000000005</v>
      </c>
      <c r="E56" s="16">
        <f t="shared" si="17"/>
        <v>1</v>
      </c>
      <c r="F56" s="19">
        <f t="shared" si="18"/>
        <v>3.7330000000000005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25</v>
      </c>
      <c r="N56" s="20"/>
      <c r="O56" s="20"/>
      <c r="P56" s="20"/>
      <c r="R56" s="21"/>
    </row>
    <row r="57" spans="2:18" x14ac:dyDescent="0.2">
      <c r="B57" s="2">
        <v>26</v>
      </c>
      <c r="C57" s="3">
        <v>4.7380000000000004</v>
      </c>
      <c r="D57" s="19"/>
      <c r="E57" s="16"/>
      <c r="F57" s="19"/>
      <c r="G57" s="1"/>
      <c r="H57" s="2">
        <v>45</v>
      </c>
      <c r="I57" s="28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 t="s">
        <v>28</v>
      </c>
      <c r="N57" s="20"/>
      <c r="O57" s="20"/>
      <c r="P57" s="20"/>
      <c r="R57" s="21"/>
    </row>
    <row r="58" spans="2:18" x14ac:dyDescent="0.2">
      <c r="B58" s="17"/>
      <c r="C58" s="44"/>
      <c r="D58" s="19"/>
      <c r="E58" s="16"/>
      <c r="F58" s="19"/>
      <c r="H58" s="17"/>
      <c r="I58" s="17"/>
      <c r="J58" s="19"/>
      <c r="K58" s="16"/>
      <c r="L58" s="19"/>
      <c r="M58" s="19"/>
      <c r="N58" s="20"/>
      <c r="O58" s="20"/>
      <c r="P58" s="20"/>
      <c r="R58" s="21"/>
    </row>
    <row r="59" spans="2:18" x14ac:dyDescent="0.2">
      <c r="B59" s="17"/>
      <c r="C59" s="44"/>
      <c r="D59" s="19"/>
      <c r="E59" s="16"/>
      <c r="F59" s="19"/>
      <c r="H59" s="17"/>
      <c r="I59" s="17"/>
      <c r="J59" s="19"/>
      <c r="K59" s="16"/>
      <c r="L59" s="19"/>
      <c r="M59" s="19"/>
      <c r="O59" s="24"/>
      <c r="P59" s="24"/>
    </row>
    <row r="60" spans="2:18" x14ac:dyDescent="0.2">
      <c r="B60" s="17"/>
      <c r="C60" s="44"/>
      <c r="D60" s="19"/>
      <c r="E60" s="16"/>
      <c r="F60" s="19"/>
      <c r="H60" s="17"/>
      <c r="I60" s="17"/>
      <c r="J60" s="19"/>
      <c r="K60" s="16"/>
      <c r="L60" s="19"/>
      <c r="M60" s="19"/>
      <c r="O60" s="14"/>
      <c r="P60" s="14"/>
    </row>
  </sheetData>
  <mergeCells count="9">
    <mergeCell ref="A1:T1"/>
    <mergeCell ref="A3:Q3"/>
    <mergeCell ref="A23:S23"/>
    <mergeCell ref="G42:H42"/>
    <mergeCell ref="B43:F43"/>
    <mergeCell ref="H43:L43"/>
    <mergeCell ref="A41:S41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29"/>
  <sheetViews>
    <sheetView tabSelected="1" view="pageBreakPreview" topLeftCell="A136" zoomScale="95" zoomScaleNormal="100" zoomScaleSheetLayoutView="95" workbookViewId="0">
      <selection activeCell="X20" sqref="X20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6" customWidth="1"/>
    <col min="4" max="4" width="12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25" hidden="1" customWidth="1"/>
    <col min="11" max="13" width="7.42578125" style="5" hidden="1" customWidth="1"/>
    <col min="14" max="14" width="2" style="5" customWidth="1"/>
    <col min="15" max="16" width="10.140625" style="5" customWidth="1"/>
    <col min="17" max="17" width="8.7109375" style="5" customWidth="1"/>
    <col min="18" max="18" width="9.140625" style="5"/>
    <col min="19" max="19" width="19.5703125" style="5" customWidth="1"/>
    <col min="20" max="20" width="4.8554687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15" t="s">
        <v>39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09">
        <v>0</v>
      </c>
      <c r="E3" s="109"/>
      <c r="J3" s="13"/>
      <c r="K3" s="13"/>
      <c r="L3" s="13"/>
      <c r="M3" s="13"/>
      <c r="N3" s="14"/>
      <c r="O3" s="14"/>
      <c r="P3" s="14"/>
    </row>
    <row r="4" spans="1:22" x14ac:dyDescent="0.2">
      <c r="B4" s="110"/>
      <c r="C4" s="110"/>
      <c r="D4" s="110"/>
      <c r="E4" s="110"/>
      <c r="F4" s="110"/>
      <c r="G4" s="110"/>
      <c r="I4" s="110" t="s">
        <v>9</v>
      </c>
      <c r="J4" s="110"/>
      <c r="K4" s="110"/>
      <c r="L4" s="110"/>
      <c r="M4" s="110"/>
      <c r="N4" s="15"/>
      <c r="O4" s="15"/>
      <c r="P4" s="15"/>
    </row>
    <row r="5" spans="1:22" x14ac:dyDescent="0.2">
      <c r="B5" s="2">
        <v>0</v>
      </c>
      <c r="C5" s="3">
        <v>5.0529999999999999</v>
      </c>
      <c r="D5" s="3" t="s">
        <v>29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4</v>
      </c>
      <c r="C6" s="3">
        <v>5.0410000000000004</v>
      </c>
      <c r="D6" s="3"/>
      <c r="E6" s="19">
        <f>(C5+C6)/2</f>
        <v>5.0470000000000006</v>
      </c>
      <c r="F6" s="16">
        <f>B6-B5</f>
        <v>4</v>
      </c>
      <c r="G6" s="19">
        <f>E6*F6</f>
        <v>20.188000000000002</v>
      </c>
      <c r="H6" s="16"/>
      <c r="I6" s="2"/>
      <c r="J6" s="2"/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7</v>
      </c>
      <c r="C7" s="3">
        <v>2.2930000000000001</v>
      </c>
      <c r="D7" s="3"/>
      <c r="E7" s="19">
        <f t="shared" ref="E7:E18" si="0">(C6+C7)/2</f>
        <v>3.6670000000000003</v>
      </c>
      <c r="F7" s="16">
        <f t="shared" ref="F7:F18" si="1">B7-B6</f>
        <v>3</v>
      </c>
      <c r="G7" s="19">
        <f t="shared" ref="G7:G18" si="2">E7*F7</f>
        <v>11.001000000000001</v>
      </c>
      <c r="H7" s="16"/>
      <c r="I7" s="2">
        <v>0</v>
      </c>
      <c r="J7" s="2">
        <v>5.0529999999999999</v>
      </c>
      <c r="K7" s="19">
        <f t="shared" ref="K7:K9" si="3">AVERAGE(J6,J7)</f>
        <v>5.0529999999999999</v>
      </c>
      <c r="L7" s="16">
        <f t="shared" ref="L7:L9" si="4">I7-I6</f>
        <v>0</v>
      </c>
      <c r="M7" s="19">
        <f t="shared" ref="M7:M9" si="5">L7*K7</f>
        <v>0</v>
      </c>
      <c r="N7" s="20"/>
      <c r="O7" s="20"/>
      <c r="P7" s="20"/>
      <c r="Q7" s="22"/>
      <c r="R7" s="21"/>
    </row>
    <row r="8" spans="1:22" x14ac:dyDescent="0.2">
      <c r="B8" s="2">
        <v>8</v>
      </c>
      <c r="C8" s="3">
        <v>2.2839999999999998</v>
      </c>
      <c r="D8" s="3" t="s">
        <v>23</v>
      </c>
      <c r="E8" s="19">
        <f t="shared" si="0"/>
        <v>2.2885</v>
      </c>
      <c r="F8" s="16">
        <f t="shared" si="1"/>
        <v>1</v>
      </c>
      <c r="G8" s="19">
        <f t="shared" si="2"/>
        <v>2.2885</v>
      </c>
      <c r="H8" s="16"/>
      <c r="I8" s="2">
        <v>4</v>
      </c>
      <c r="J8" s="2">
        <v>5.0410000000000004</v>
      </c>
      <c r="K8" s="19">
        <f t="shared" si="3"/>
        <v>5.0470000000000006</v>
      </c>
      <c r="L8" s="16">
        <f t="shared" si="4"/>
        <v>4</v>
      </c>
      <c r="M8" s="19">
        <f t="shared" si="5"/>
        <v>20.188000000000002</v>
      </c>
      <c r="N8" s="20"/>
      <c r="O8" s="20"/>
      <c r="P8" s="20"/>
      <c r="Q8" s="22"/>
      <c r="R8" s="21"/>
    </row>
    <row r="9" spans="1:22" x14ac:dyDescent="0.2">
      <c r="B9" s="2">
        <v>9</v>
      </c>
      <c r="C9" s="3">
        <v>1.0569999999999999</v>
      </c>
      <c r="D9" s="3"/>
      <c r="E9" s="19">
        <f t="shared" si="0"/>
        <v>1.6704999999999999</v>
      </c>
      <c r="F9" s="16">
        <f t="shared" si="1"/>
        <v>1</v>
      </c>
      <c r="G9" s="19">
        <f t="shared" si="2"/>
        <v>1.6704999999999999</v>
      </c>
      <c r="H9" s="16"/>
      <c r="I9" s="2">
        <v>7</v>
      </c>
      <c r="J9" s="2">
        <v>2.2930000000000001</v>
      </c>
      <c r="K9" s="19">
        <f t="shared" si="3"/>
        <v>3.6670000000000003</v>
      </c>
      <c r="L9" s="16">
        <f t="shared" si="4"/>
        <v>3</v>
      </c>
      <c r="M9" s="19">
        <f t="shared" si="5"/>
        <v>11.001000000000001</v>
      </c>
      <c r="N9" s="20"/>
      <c r="O9" s="20"/>
      <c r="P9" s="20"/>
      <c r="Q9" s="22"/>
      <c r="R9" s="21"/>
    </row>
    <row r="10" spans="1:22" x14ac:dyDescent="0.2">
      <c r="B10" s="2">
        <v>11</v>
      </c>
      <c r="C10" s="3">
        <v>0.245</v>
      </c>
      <c r="D10" s="3"/>
      <c r="E10" s="19">
        <f t="shared" si="0"/>
        <v>0.65100000000000002</v>
      </c>
      <c r="F10" s="16">
        <f t="shared" si="1"/>
        <v>2</v>
      </c>
      <c r="G10" s="19">
        <f t="shared" si="2"/>
        <v>1.302</v>
      </c>
      <c r="H10" s="16"/>
      <c r="I10" s="2">
        <v>8</v>
      </c>
      <c r="J10" s="2">
        <v>2.2839999999999998</v>
      </c>
      <c r="K10" s="19">
        <f t="shared" ref="K10:K12" si="6">AVERAGE(J9,J10)</f>
        <v>2.2885</v>
      </c>
      <c r="L10" s="16">
        <f t="shared" ref="L10:L12" si="7">I10-I9</f>
        <v>1</v>
      </c>
      <c r="M10" s="19">
        <f t="shared" ref="M10:M19" si="8">L10*K10</f>
        <v>2.2885</v>
      </c>
      <c r="N10" s="20"/>
      <c r="O10" s="20"/>
      <c r="P10" s="20"/>
      <c r="Q10" s="22"/>
      <c r="R10" s="21"/>
    </row>
    <row r="11" spans="1:22" x14ac:dyDescent="0.2">
      <c r="B11" s="2">
        <v>13</v>
      </c>
      <c r="C11" s="3">
        <v>-0.2</v>
      </c>
      <c r="D11" s="3"/>
      <c r="E11" s="19">
        <f t="shared" si="0"/>
        <v>2.2499999999999992E-2</v>
      </c>
      <c r="F11" s="16">
        <f t="shared" si="1"/>
        <v>2</v>
      </c>
      <c r="G11" s="19">
        <f t="shared" si="2"/>
        <v>4.4999999999999984E-2</v>
      </c>
      <c r="H11" s="16"/>
      <c r="I11" s="2">
        <v>9</v>
      </c>
      <c r="J11" s="2">
        <v>1.0569999999999999</v>
      </c>
      <c r="K11" s="19">
        <f t="shared" si="6"/>
        <v>1.6704999999999999</v>
      </c>
      <c r="L11" s="16">
        <f t="shared" si="7"/>
        <v>1</v>
      </c>
      <c r="M11" s="19">
        <f t="shared" si="8"/>
        <v>1.6704999999999999</v>
      </c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-0.30399999999999999</v>
      </c>
      <c r="D12" s="3" t="s">
        <v>24</v>
      </c>
      <c r="E12" s="19">
        <f t="shared" si="0"/>
        <v>-0.252</v>
      </c>
      <c r="F12" s="16">
        <f t="shared" si="1"/>
        <v>2</v>
      </c>
      <c r="G12" s="19">
        <f t="shared" si="2"/>
        <v>-0.504</v>
      </c>
      <c r="H12" s="16"/>
      <c r="I12" s="2">
        <v>11</v>
      </c>
      <c r="J12" s="2">
        <v>0.245</v>
      </c>
      <c r="K12" s="19">
        <f t="shared" si="6"/>
        <v>0.65100000000000002</v>
      </c>
      <c r="L12" s="16">
        <f t="shared" si="7"/>
        <v>2</v>
      </c>
      <c r="M12" s="19">
        <f t="shared" si="8"/>
        <v>1.302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-0.20200000000000001</v>
      </c>
      <c r="D13" s="3"/>
      <c r="E13" s="19">
        <f t="shared" si="0"/>
        <v>-0.253</v>
      </c>
      <c r="F13" s="16">
        <f t="shared" si="1"/>
        <v>2</v>
      </c>
      <c r="G13" s="19">
        <f t="shared" si="2"/>
        <v>-0.50600000000000001</v>
      </c>
      <c r="H13" s="16"/>
      <c r="I13" s="16">
        <f>I14-(J13-J14)*1.5</f>
        <v>11.5</v>
      </c>
      <c r="J13" s="16">
        <v>0</v>
      </c>
      <c r="K13" s="19">
        <f>AVERAGE(J12,J13)</f>
        <v>0.1225</v>
      </c>
      <c r="L13" s="16">
        <f>I13-I12</f>
        <v>0.5</v>
      </c>
      <c r="M13" s="19">
        <f t="shared" si="8"/>
        <v>6.1249999999999999E-2</v>
      </c>
      <c r="N13" s="24"/>
      <c r="O13" s="24"/>
      <c r="P13" s="24"/>
      <c r="Q13" s="22"/>
      <c r="R13" s="21"/>
    </row>
    <row r="14" spans="1:22" x14ac:dyDescent="0.2">
      <c r="B14" s="2">
        <v>19</v>
      </c>
      <c r="C14" s="3">
        <v>0.221</v>
      </c>
      <c r="D14" s="3"/>
      <c r="E14" s="19">
        <f t="shared" si="0"/>
        <v>9.4999999999999946E-3</v>
      </c>
      <c r="F14" s="16">
        <f t="shared" si="1"/>
        <v>2</v>
      </c>
      <c r="G14" s="19">
        <f t="shared" si="2"/>
        <v>1.8999999999999989E-2</v>
      </c>
      <c r="H14" s="16"/>
      <c r="I14" s="21">
        <f>I15-2</f>
        <v>13</v>
      </c>
      <c r="J14" s="21">
        <f>J15</f>
        <v>-1</v>
      </c>
      <c r="K14" s="19">
        <f t="shared" ref="K14:K19" si="9">AVERAGE(J13,J14)</f>
        <v>-0.5</v>
      </c>
      <c r="L14" s="16">
        <f t="shared" ref="L14:L19" si="10">I14-I13</f>
        <v>1.5</v>
      </c>
      <c r="M14" s="19">
        <f t="shared" si="8"/>
        <v>-0.75</v>
      </c>
      <c r="N14" s="20"/>
      <c r="O14" s="20"/>
      <c r="P14" s="20"/>
      <c r="Q14" s="22"/>
      <c r="R14" s="21"/>
    </row>
    <row r="15" spans="1:22" x14ac:dyDescent="0.2">
      <c r="B15" s="2">
        <v>21</v>
      </c>
      <c r="C15" s="3">
        <v>1.05</v>
      </c>
      <c r="D15" s="3"/>
      <c r="E15" s="19">
        <f t="shared" si="0"/>
        <v>0.63550000000000006</v>
      </c>
      <c r="F15" s="16">
        <f t="shared" si="1"/>
        <v>2</v>
      </c>
      <c r="G15" s="19">
        <f t="shared" si="2"/>
        <v>1.2710000000000001</v>
      </c>
      <c r="H15" s="1"/>
      <c r="I15" s="21">
        <v>15</v>
      </c>
      <c r="J15" s="21">
        <v>-1</v>
      </c>
      <c r="K15" s="19">
        <f t="shared" si="9"/>
        <v>-1</v>
      </c>
      <c r="L15" s="16">
        <f t="shared" si="10"/>
        <v>2</v>
      </c>
      <c r="M15" s="19">
        <f t="shared" si="8"/>
        <v>-2</v>
      </c>
      <c r="N15" s="24"/>
      <c r="O15" s="24"/>
      <c r="P15" s="24"/>
      <c r="Q15" s="22"/>
      <c r="R15" s="21"/>
    </row>
    <row r="16" spans="1:22" x14ac:dyDescent="0.2">
      <c r="B16" s="2">
        <v>22</v>
      </c>
      <c r="C16" s="3">
        <v>2.2000000000000002</v>
      </c>
      <c r="D16" s="3" t="s">
        <v>25</v>
      </c>
      <c r="E16" s="19">
        <f t="shared" si="0"/>
        <v>1.625</v>
      </c>
      <c r="F16" s="16">
        <f t="shared" si="1"/>
        <v>1</v>
      </c>
      <c r="G16" s="19">
        <f t="shared" si="2"/>
        <v>1.625</v>
      </c>
      <c r="H16" s="1"/>
      <c r="I16" s="16">
        <f>I15+2</f>
        <v>17</v>
      </c>
      <c r="J16" s="16">
        <f>J15</f>
        <v>-1</v>
      </c>
      <c r="K16" s="19">
        <f t="shared" si="9"/>
        <v>-1</v>
      </c>
      <c r="L16" s="16">
        <f t="shared" si="10"/>
        <v>2</v>
      </c>
      <c r="M16" s="19">
        <f t="shared" si="8"/>
        <v>-2</v>
      </c>
      <c r="N16" s="24"/>
      <c r="O16" s="24"/>
      <c r="P16" s="24"/>
      <c r="Q16" s="22"/>
      <c r="R16" s="21"/>
    </row>
    <row r="17" spans="2:18" x14ac:dyDescent="0.2">
      <c r="B17" s="2">
        <v>27</v>
      </c>
      <c r="C17" s="3">
        <v>2.222</v>
      </c>
      <c r="D17" s="3"/>
      <c r="E17" s="19">
        <f t="shared" si="0"/>
        <v>2.2110000000000003</v>
      </c>
      <c r="F17" s="16">
        <f t="shared" si="1"/>
        <v>5</v>
      </c>
      <c r="G17" s="19">
        <f t="shared" si="2"/>
        <v>11.055000000000001</v>
      </c>
      <c r="H17" s="1"/>
      <c r="I17" s="16">
        <f>I16+(J17-J16)*1.5</f>
        <v>18.649999999999999</v>
      </c>
      <c r="J17" s="16">
        <v>0.1</v>
      </c>
      <c r="K17" s="19">
        <f t="shared" si="9"/>
        <v>-0.45</v>
      </c>
      <c r="L17" s="16">
        <f t="shared" si="10"/>
        <v>1.6499999999999986</v>
      </c>
      <c r="M17" s="19">
        <f t="shared" si="8"/>
        <v>-0.74249999999999938</v>
      </c>
      <c r="N17" s="20"/>
      <c r="O17" s="20"/>
      <c r="P17" s="20"/>
      <c r="R17" s="21"/>
    </row>
    <row r="18" spans="2:18" x14ac:dyDescent="0.2">
      <c r="B18" s="2">
        <v>32</v>
      </c>
      <c r="C18" s="3">
        <v>2.2330000000000001</v>
      </c>
      <c r="D18" s="3"/>
      <c r="E18" s="19">
        <f t="shared" si="0"/>
        <v>2.2275</v>
      </c>
      <c r="F18" s="16">
        <f t="shared" si="1"/>
        <v>5</v>
      </c>
      <c r="G18" s="19">
        <f t="shared" si="2"/>
        <v>11.137499999999999</v>
      </c>
      <c r="H18" s="1"/>
      <c r="I18" s="2">
        <v>19</v>
      </c>
      <c r="J18" s="28">
        <v>0.221</v>
      </c>
      <c r="K18" s="19">
        <f t="shared" si="9"/>
        <v>0.1605</v>
      </c>
      <c r="L18" s="16">
        <f t="shared" si="10"/>
        <v>0.35000000000000142</v>
      </c>
      <c r="M18" s="19">
        <f t="shared" si="8"/>
        <v>5.6175000000000232E-2</v>
      </c>
      <c r="N18" s="20"/>
      <c r="O18" s="20"/>
      <c r="P18" s="20"/>
      <c r="R18" s="21"/>
    </row>
    <row r="19" spans="2:18" x14ac:dyDescent="0.2">
      <c r="B19" s="2">
        <v>37</v>
      </c>
      <c r="C19" s="3">
        <v>2.2450000000000001</v>
      </c>
      <c r="D19" s="3" t="s">
        <v>30</v>
      </c>
      <c r="E19" s="19">
        <f t="shared" ref="E19" si="11">(C18+C19)/2</f>
        <v>2.2389999999999999</v>
      </c>
      <c r="F19" s="16">
        <f t="shared" ref="F19" si="12">B19-B18</f>
        <v>5</v>
      </c>
      <c r="G19" s="19">
        <f t="shared" ref="G19" si="13">E19*F19</f>
        <v>11.195</v>
      </c>
      <c r="H19" s="1"/>
      <c r="I19" s="17">
        <v>21</v>
      </c>
      <c r="J19" s="17">
        <v>1.05</v>
      </c>
      <c r="K19" s="19">
        <f t="shared" si="9"/>
        <v>0.63550000000000006</v>
      </c>
      <c r="L19" s="16">
        <f t="shared" si="10"/>
        <v>2</v>
      </c>
      <c r="M19" s="19">
        <f t="shared" si="8"/>
        <v>1.2710000000000001</v>
      </c>
      <c r="N19" s="20"/>
      <c r="O19" s="20"/>
      <c r="P19" s="20"/>
      <c r="R19" s="21"/>
    </row>
    <row r="20" spans="2:18" x14ac:dyDescent="0.2">
      <c r="B20" s="2"/>
      <c r="C20" s="3"/>
      <c r="D20" s="3"/>
      <c r="E20" s="48"/>
      <c r="F20" s="51"/>
      <c r="G20" s="48"/>
      <c r="H20" s="1"/>
      <c r="I20" s="17"/>
      <c r="J20" s="17"/>
      <c r="K20" s="48"/>
      <c r="L20" s="51"/>
      <c r="M20" s="48"/>
      <c r="N20" s="20"/>
      <c r="O20" s="20"/>
      <c r="P20" s="20"/>
      <c r="R20" s="21"/>
    </row>
    <row r="21" spans="2:18" ht="15" x14ac:dyDescent="0.2">
      <c r="B21" s="13"/>
      <c r="C21" s="30"/>
      <c r="D21" s="30"/>
      <c r="E21" s="13"/>
      <c r="F21" s="16"/>
      <c r="G21" s="19"/>
      <c r="H21" s="116" t="s">
        <v>10</v>
      </c>
      <c r="I21" s="116"/>
      <c r="J21" s="19" t="e">
        <f>#REF!</f>
        <v>#REF!</v>
      </c>
      <c r="K21" s="19" t="s">
        <v>11</v>
      </c>
      <c r="L21" s="16" t="e">
        <f>#REF!</f>
        <v>#REF!</v>
      </c>
      <c r="M21" s="19" t="e">
        <f>J21-L21</f>
        <v>#REF!</v>
      </c>
      <c r="N21" s="24"/>
      <c r="O21" s="14"/>
      <c r="P21" s="14"/>
    </row>
    <row r="22" spans="2:18" ht="15" x14ac:dyDescent="0.2">
      <c r="B22" s="1" t="s">
        <v>7</v>
      </c>
      <c r="C22" s="1"/>
      <c r="D22" s="109">
        <v>0.1</v>
      </c>
      <c r="E22" s="109"/>
      <c r="J22" s="13"/>
      <c r="K22" s="13"/>
      <c r="L22" s="13"/>
      <c r="M22" s="13"/>
      <c r="N22" s="14"/>
      <c r="O22" s="14"/>
      <c r="P22" s="14"/>
    </row>
    <row r="23" spans="2:18" x14ac:dyDescent="0.2">
      <c r="B23" s="110"/>
      <c r="C23" s="110"/>
      <c r="D23" s="110"/>
      <c r="E23" s="110"/>
      <c r="F23" s="110"/>
      <c r="G23" s="110"/>
      <c r="H23" s="5" t="s">
        <v>5</v>
      </c>
      <c r="I23" s="110" t="s">
        <v>9</v>
      </c>
      <c r="J23" s="110"/>
      <c r="K23" s="110"/>
      <c r="L23" s="110"/>
      <c r="M23" s="110"/>
      <c r="N23" s="15"/>
      <c r="O23" s="15"/>
      <c r="P23" s="15"/>
    </row>
    <row r="24" spans="2:18" x14ac:dyDescent="0.2">
      <c r="B24" s="2">
        <v>0</v>
      </c>
      <c r="C24" s="3">
        <v>0.57499999999999996</v>
      </c>
      <c r="D24" s="3" t="s">
        <v>26</v>
      </c>
      <c r="E24" s="16"/>
      <c r="F24" s="16"/>
      <c r="G24" s="16"/>
      <c r="H24" s="16"/>
      <c r="I24" s="17"/>
      <c r="J24" s="18"/>
      <c r="K24" s="19"/>
      <c r="L24" s="16"/>
      <c r="M24" s="19"/>
      <c r="N24" s="20"/>
      <c r="O24" s="20"/>
      <c r="P24" s="20"/>
      <c r="R24" s="21"/>
    </row>
    <row r="25" spans="2:18" x14ac:dyDescent="0.2">
      <c r="B25" s="2">
        <v>3</v>
      </c>
      <c r="C25" s="3">
        <v>3.3439999999999999</v>
      </c>
      <c r="D25" s="3" t="s">
        <v>29</v>
      </c>
      <c r="E25" s="19">
        <f>(C24+C25)/2</f>
        <v>1.9594999999999998</v>
      </c>
      <c r="F25" s="16">
        <f>B25-B24</f>
        <v>3</v>
      </c>
      <c r="G25" s="19">
        <f>E25*F25</f>
        <v>5.8784999999999989</v>
      </c>
      <c r="H25" s="16"/>
      <c r="I25" s="2">
        <v>0</v>
      </c>
      <c r="J25" s="2">
        <v>0.57499999999999996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2">
        <v>10</v>
      </c>
      <c r="C26" s="3">
        <v>3.3319999999999999</v>
      </c>
      <c r="D26" s="3" t="s">
        <v>23</v>
      </c>
      <c r="E26" s="19">
        <f t="shared" ref="E26:E39" si="14">(C25+C26)/2</f>
        <v>3.3380000000000001</v>
      </c>
      <c r="F26" s="16">
        <f t="shared" ref="F26:F39" si="15">B26-B25</f>
        <v>7</v>
      </c>
      <c r="G26" s="19">
        <f t="shared" ref="G26:G39" si="16">E26*F26</f>
        <v>23.366</v>
      </c>
      <c r="H26" s="16"/>
      <c r="I26" s="2">
        <v>3</v>
      </c>
      <c r="J26" s="2">
        <v>3.3439999999999999</v>
      </c>
      <c r="K26" s="19">
        <f t="shared" ref="K26:K31" si="17">AVERAGE(J25,J26)</f>
        <v>1.9594999999999998</v>
      </c>
      <c r="L26" s="16">
        <f t="shared" ref="L26:L31" si="18">I26-I25</f>
        <v>3</v>
      </c>
      <c r="M26" s="19">
        <f t="shared" ref="M26:M39" si="19">L26*K26</f>
        <v>5.8784999999999989</v>
      </c>
      <c r="N26" s="20"/>
      <c r="O26" s="20"/>
      <c r="P26" s="20"/>
      <c r="Q26" s="22"/>
      <c r="R26" s="21"/>
    </row>
    <row r="27" spans="2:18" x14ac:dyDescent="0.2">
      <c r="B27" s="2">
        <v>11</v>
      </c>
      <c r="C27" s="3">
        <v>2.1309999999999998</v>
      </c>
      <c r="D27" s="3"/>
      <c r="E27" s="19">
        <f t="shared" si="14"/>
        <v>2.7314999999999996</v>
      </c>
      <c r="F27" s="16">
        <f t="shared" si="15"/>
        <v>1</v>
      </c>
      <c r="G27" s="19">
        <f t="shared" si="16"/>
        <v>2.7314999999999996</v>
      </c>
      <c r="H27" s="16"/>
      <c r="I27" s="2">
        <v>10</v>
      </c>
      <c r="J27" s="2">
        <v>3.3319999999999999</v>
      </c>
      <c r="K27" s="19">
        <f t="shared" si="17"/>
        <v>3.3380000000000001</v>
      </c>
      <c r="L27" s="16">
        <f t="shared" si="18"/>
        <v>7</v>
      </c>
      <c r="M27" s="19">
        <f t="shared" si="19"/>
        <v>23.366</v>
      </c>
      <c r="N27" s="20"/>
      <c r="O27" s="20"/>
      <c r="P27" s="20"/>
      <c r="Q27" s="22"/>
      <c r="R27" s="21"/>
    </row>
    <row r="28" spans="2:18" x14ac:dyDescent="0.2">
      <c r="B28" s="2">
        <v>13</v>
      </c>
      <c r="C28" s="3">
        <v>1.1839999999999999</v>
      </c>
      <c r="D28" s="3"/>
      <c r="E28" s="19">
        <f t="shared" si="14"/>
        <v>1.6574999999999998</v>
      </c>
      <c r="F28" s="16">
        <f t="shared" si="15"/>
        <v>2</v>
      </c>
      <c r="G28" s="19">
        <f t="shared" si="16"/>
        <v>3.3149999999999995</v>
      </c>
      <c r="H28" s="16"/>
      <c r="I28" s="2">
        <v>11</v>
      </c>
      <c r="J28" s="2">
        <v>2.1309999999999998</v>
      </c>
      <c r="K28" s="19">
        <f t="shared" si="17"/>
        <v>2.7314999999999996</v>
      </c>
      <c r="L28" s="16">
        <f t="shared" si="18"/>
        <v>1</v>
      </c>
      <c r="M28" s="19">
        <f t="shared" si="19"/>
        <v>2.7314999999999996</v>
      </c>
      <c r="N28" s="20"/>
      <c r="O28" s="20"/>
      <c r="P28" s="20"/>
      <c r="Q28" s="22"/>
      <c r="R28" s="21"/>
    </row>
    <row r="29" spans="2:18" x14ac:dyDescent="0.2">
      <c r="B29" s="2">
        <v>15</v>
      </c>
      <c r="C29" s="3">
        <v>0.38700000000000001</v>
      </c>
      <c r="D29" s="3"/>
      <c r="E29" s="19">
        <f t="shared" si="14"/>
        <v>0.78549999999999998</v>
      </c>
      <c r="F29" s="16">
        <f t="shared" si="15"/>
        <v>2</v>
      </c>
      <c r="G29" s="19">
        <f t="shared" si="16"/>
        <v>1.571</v>
      </c>
      <c r="H29" s="16"/>
      <c r="I29" s="2">
        <v>13</v>
      </c>
      <c r="J29" s="2">
        <v>1.1839999999999999</v>
      </c>
      <c r="K29" s="19">
        <f t="shared" si="17"/>
        <v>1.6574999999999998</v>
      </c>
      <c r="L29" s="16">
        <f t="shared" si="18"/>
        <v>2</v>
      </c>
      <c r="M29" s="19">
        <f t="shared" si="19"/>
        <v>3.3149999999999995</v>
      </c>
      <c r="N29" s="20"/>
      <c r="O29" s="20"/>
      <c r="P29" s="20"/>
      <c r="Q29" s="22"/>
      <c r="R29" s="21"/>
    </row>
    <row r="30" spans="2:18" x14ac:dyDescent="0.2">
      <c r="B30" s="2">
        <v>17</v>
      </c>
      <c r="C30" s="3">
        <v>-0.214</v>
      </c>
      <c r="D30" s="3"/>
      <c r="E30" s="19">
        <f t="shared" si="14"/>
        <v>8.6500000000000007E-2</v>
      </c>
      <c r="F30" s="16">
        <f t="shared" si="15"/>
        <v>2</v>
      </c>
      <c r="G30" s="19">
        <f t="shared" si="16"/>
        <v>0.17300000000000001</v>
      </c>
      <c r="H30" s="16"/>
      <c r="I30" s="2">
        <v>15</v>
      </c>
      <c r="J30" s="2">
        <v>0.38700000000000001</v>
      </c>
      <c r="K30" s="19">
        <f t="shared" si="17"/>
        <v>0.78549999999999998</v>
      </c>
      <c r="L30" s="16">
        <f t="shared" si="18"/>
        <v>2</v>
      </c>
      <c r="M30" s="19">
        <f t="shared" si="19"/>
        <v>1.571</v>
      </c>
      <c r="N30" s="20"/>
      <c r="O30" s="20"/>
      <c r="P30" s="20"/>
      <c r="Q30" s="22"/>
      <c r="R30" s="21"/>
    </row>
    <row r="31" spans="2:18" x14ac:dyDescent="0.2">
      <c r="B31" s="2">
        <v>19</v>
      </c>
      <c r="C31" s="3">
        <v>-0.313</v>
      </c>
      <c r="D31" s="3" t="s">
        <v>24</v>
      </c>
      <c r="E31" s="19">
        <f t="shared" si="14"/>
        <v>-0.26350000000000001</v>
      </c>
      <c r="F31" s="16">
        <f t="shared" si="15"/>
        <v>2</v>
      </c>
      <c r="G31" s="19">
        <f t="shared" si="16"/>
        <v>-0.52700000000000002</v>
      </c>
      <c r="H31" s="16"/>
      <c r="I31" s="2">
        <v>17</v>
      </c>
      <c r="J31" s="2">
        <v>-0.214</v>
      </c>
      <c r="K31" s="19">
        <f t="shared" si="17"/>
        <v>8.6500000000000007E-2</v>
      </c>
      <c r="L31" s="16">
        <f t="shared" si="18"/>
        <v>2</v>
      </c>
      <c r="M31" s="19">
        <f t="shared" si="19"/>
        <v>0.17300000000000001</v>
      </c>
      <c r="N31" s="20"/>
      <c r="O31" s="20"/>
      <c r="P31" s="20"/>
      <c r="Q31" s="22"/>
      <c r="R31" s="21"/>
    </row>
    <row r="32" spans="2:18" x14ac:dyDescent="0.2">
      <c r="B32" s="2">
        <v>21</v>
      </c>
      <c r="C32" s="3">
        <v>-0.20899999999999999</v>
      </c>
      <c r="D32" s="3"/>
      <c r="E32" s="19">
        <f t="shared" si="14"/>
        <v>-0.26100000000000001</v>
      </c>
      <c r="F32" s="16">
        <f t="shared" si="15"/>
        <v>2</v>
      </c>
      <c r="G32" s="19">
        <f t="shared" si="16"/>
        <v>-0.52200000000000002</v>
      </c>
      <c r="H32" s="16"/>
      <c r="I32" s="16">
        <f>I33-(J32-J33)*1.5</f>
        <v>16.8</v>
      </c>
      <c r="J32" s="16">
        <v>-0.2</v>
      </c>
      <c r="K32" s="19">
        <f>AVERAGE(J31,J32)</f>
        <v>-0.20700000000000002</v>
      </c>
      <c r="L32" s="16">
        <f>I32-I31</f>
        <v>-0.19999999999999929</v>
      </c>
      <c r="M32" s="19">
        <f t="shared" si="19"/>
        <v>4.1399999999999854E-2</v>
      </c>
      <c r="N32" s="24"/>
      <c r="O32" s="24"/>
      <c r="P32" s="24"/>
      <c r="Q32" s="22"/>
      <c r="R32" s="21"/>
    </row>
    <row r="33" spans="2:18" x14ac:dyDescent="0.2">
      <c r="B33" s="2">
        <v>23</v>
      </c>
      <c r="C33" s="3">
        <v>2.1999999999999999E-2</v>
      </c>
      <c r="D33" s="3"/>
      <c r="E33" s="19">
        <f t="shared" si="14"/>
        <v>-9.35E-2</v>
      </c>
      <c r="F33" s="16">
        <f t="shared" si="15"/>
        <v>2</v>
      </c>
      <c r="G33" s="19">
        <f t="shared" si="16"/>
        <v>-0.187</v>
      </c>
      <c r="H33" s="16"/>
      <c r="I33" s="21">
        <f>I34-2</f>
        <v>18</v>
      </c>
      <c r="J33" s="21">
        <f>J34</f>
        <v>-1</v>
      </c>
      <c r="K33" s="19">
        <f t="shared" ref="K33:K39" si="20">AVERAGE(J32,J33)</f>
        <v>-0.6</v>
      </c>
      <c r="L33" s="16">
        <f t="shared" ref="L33:L39" si="21">I33-I32</f>
        <v>1.1999999999999993</v>
      </c>
      <c r="M33" s="19">
        <f t="shared" si="19"/>
        <v>-0.71999999999999953</v>
      </c>
      <c r="N33" s="20"/>
      <c r="O33" s="20"/>
      <c r="P33" s="20"/>
      <c r="Q33" s="22"/>
      <c r="R33" s="21"/>
    </row>
    <row r="34" spans="2:18" x14ac:dyDescent="0.2">
      <c r="B34" s="2">
        <v>25</v>
      </c>
      <c r="C34" s="3">
        <v>0.376</v>
      </c>
      <c r="D34" s="3"/>
      <c r="E34" s="19">
        <f t="shared" si="14"/>
        <v>0.19900000000000001</v>
      </c>
      <c r="F34" s="16">
        <f t="shared" si="15"/>
        <v>2</v>
      </c>
      <c r="G34" s="19">
        <f t="shared" si="16"/>
        <v>0.39800000000000002</v>
      </c>
      <c r="H34" s="1"/>
      <c r="I34" s="21">
        <v>20</v>
      </c>
      <c r="J34" s="21">
        <v>-1</v>
      </c>
      <c r="K34" s="19">
        <f t="shared" si="20"/>
        <v>-1</v>
      </c>
      <c r="L34" s="16">
        <f t="shared" si="21"/>
        <v>2</v>
      </c>
      <c r="M34" s="19">
        <f t="shared" si="19"/>
        <v>-2</v>
      </c>
      <c r="N34" s="24"/>
      <c r="O34" s="24"/>
      <c r="P34" s="24"/>
      <c r="Q34" s="22"/>
      <c r="R34" s="21"/>
    </row>
    <row r="35" spans="2:18" x14ac:dyDescent="0.2">
      <c r="B35" s="2">
        <v>27</v>
      </c>
      <c r="C35" s="3">
        <v>1.083</v>
      </c>
      <c r="D35" s="3"/>
      <c r="E35" s="19">
        <f t="shared" si="14"/>
        <v>0.72950000000000004</v>
      </c>
      <c r="F35" s="16">
        <f t="shared" si="15"/>
        <v>2</v>
      </c>
      <c r="G35" s="19">
        <f t="shared" si="16"/>
        <v>1.4590000000000001</v>
      </c>
      <c r="H35" s="1"/>
      <c r="I35" s="16">
        <f>I34+2</f>
        <v>22</v>
      </c>
      <c r="J35" s="16">
        <f>J34</f>
        <v>-1</v>
      </c>
      <c r="K35" s="19">
        <f t="shared" si="20"/>
        <v>-1</v>
      </c>
      <c r="L35" s="16">
        <f t="shared" si="21"/>
        <v>2</v>
      </c>
      <c r="M35" s="19">
        <f t="shared" si="19"/>
        <v>-2</v>
      </c>
      <c r="N35" s="24"/>
      <c r="O35" s="24"/>
      <c r="P35" s="24"/>
      <c r="Q35" s="22"/>
      <c r="R35" s="21"/>
    </row>
    <row r="36" spans="2:18" x14ac:dyDescent="0.2">
      <c r="B36" s="2">
        <v>28</v>
      </c>
      <c r="C36" s="3">
        <v>1.875</v>
      </c>
      <c r="D36" s="3" t="s">
        <v>25</v>
      </c>
      <c r="E36" s="19">
        <f t="shared" si="14"/>
        <v>1.4790000000000001</v>
      </c>
      <c r="F36" s="16">
        <f t="shared" si="15"/>
        <v>1</v>
      </c>
      <c r="G36" s="19">
        <f t="shared" si="16"/>
        <v>1.4790000000000001</v>
      </c>
      <c r="H36" s="1"/>
      <c r="I36" s="16">
        <f>I35+(J36-J35)*1.5</f>
        <v>23.5</v>
      </c>
      <c r="J36" s="16">
        <v>0</v>
      </c>
      <c r="K36" s="19">
        <f t="shared" si="20"/>
        <v>-0.5</v>
      </c>
      <c r="L36" s="16">
        <f t="shared" si="21"/>
        <v>1.5</v>
      </c>
      <c r="M36" s="19">
        <f t="shared" si="19"/>
        <v>-0.75</v>
      </c>
      <c r="N36" s="20"/>
      <c r="O36" s="20"/>
      <c r="P36" s="20"/>
      <c r="R36" s="21"/>
    </row>
    <row r="37" spans="2:18" x14ac:dyDescent="0.2">
      <c r="B37" s="2">
        <v>29</v>
      </c>
      <c r="C37" s="3">
        <v>1.8660000000000001</v>
      </c>
      <c r="D37" s="3"/>
      <c r="E37" s="19">
        <f t="shared" si="14"/>
        <v>1.8705000000000001</v>
      </c>
      <c r="F37" s="16">
        <f t="shared" si="15"/>
        <v>1</v>
      </c>
      <c r="G37" s="19">
        <f t="shared" si="16"/>
        <v>1.8705000000000001</v>
      </c>
      <c r="H37" s="1"/>
      <c r="I37" s="2">
        <v>25</v>
      </c>
      <c r="J37" s="28">
        <v>0.376</v>
      </c>
      <c r="K37" s="19">
        <f t="shared" si="20"/>
        <v>0.188</v>
      </c>
      <c r="L37" s="16">
        <f t="shared" si="21"/>
        <v>1.5</v>
      </c>
      <c r="M37" s="19">
        <f t="shared" si="19"/>
        <v>0.28200000000000003</v>
      </c>
      <c r="N37" s="20"/>
      <c r="O37" s="20"/>
      <c r="P37" s="20"/>
      <c r="R37" s="21"/>
    </row>
    <row r="38" spans="2:18" x14ac:dyDescent="0.2">
      <c r="B38" s="2">
        <v>31</v>
      </c>
      <c r="C38" s="3">
        <v>1.071</v>
      </c>
      <c r="D38" s="3"/>
      <c r="E38" s="19">
        <f t="shared" si="14"/>
        <v>1.4685000000000001</v>
      </c>
      <c r="F38" s="16">
        <f t="shared" si="15"/>
        <v>2</v>
      </c>
      <c r="G38" s="19">
        <f t="shared" si="16"/>
        <v>2.9370000000000003</v>
      </c>
      <c r="H38" s="1"/>
      <c r="I38" s="17">
        <v>27</v>
      </c>
      <c r="J38" s="17">
        <v>1.083</v>
      </c>
      <c r="K38" s="19">
        <f t="shared" si="20"/>
        <v>0.72950000000000004</v>
      </c>
      <c r="L38" s="16">
        <f t="shared" si="21"/>
        <v>2</v>
      </c>
      <c r="M38" s="19">
        <f t="shared" si="19"/>
        <v>1.4590000000000001</v>
      </c>
      <c r="N38" s="20"/>
      <c r="O38" s="20"/>
      <c r="P38" s="20"/>
      <c r="R38" s="21"/>
    </row>
    <row r="39" spans="2:18" x14ac:dyDescent="0.2">
      <c r="B39" s="17">
        <v>32</v>
      </c>
      <c r="C39" s="44">
        <v>0.47299999999999998</v>
      </c>
      <c r="D39" s="44" t="s">
        <v>37</v>
      </c>
      <c r="E39" s="19">
        <f t="shared" si="14"/>
        <v>0.77200000000000002</v>
      </c>
      <c r="F39" s="16">
        <f t="shared" si="15"/>
        <v>1</v>
      </c>
      <c r="G39" s="19">
        <f t="shared" si="16"/>
        <v>0.77200000000000002</v>
      </c>
      <c r="I39" s="17">
        <v>28</v>
      </c>
      <c r="J39" s="17">
        <v>1.875</v>
      </c>
      <c r="K39" s="19">
        <f t="shared" si="20"/>
        <v>1.4790000000000001</v>
      </c>
      <c r="L39" s="16">
        <f t="shared" si="21"/>
        <v>1</v>
      </c>
      <c r="M39" s="19">
        <f t="shared" si="19"/>
        <v>1.4790000000000001</v>
      </c>
      <c r="N39" s="20"/>
      <c r="O39" s="20"/>
      <c r="P39" s="20"/>
      <c r="R39" s="21"/>
    </row>
    <row r="40" spans="2:18" x14ac:dyDescent="0.2">
      <c r="B40" s="17"/>
      <c r="C40" s="44"/>
      <c r="D40" s="44"/>
      <c r="E40" s="48"/>
      <c r="F40" s="51"/>
      <c r="G40" s="48"/>
      <c r="I40" s="17"/>
      <c r="J40" s="17"/>
      <c r="K40" s="48"/>
      <c r="L40" s="51"/>
      <c r="M40" s="48"/>
      <c r="N40" s="20"/>
      <c r="O40" s="20"/>
      <c r="P40" s="20"/>
      <c r="R40" s="21"/>
    </row>
    <row r="41" spans="2:18" ht="15" x14ac:dyDescent="0.2">
      <c r="B41" s="13"/>
      <c r="C41" s="30"/>
      <c r="D41" s="30"/>
      <c r="E41" s="13"/>
      <c r="F41" s="16"/>
      <c r="G41" s="19"/>
      <c r="H41" s="116" t="s">
        <v>10</v>
      </c>
      <c r="I41" s="116"/>
      <c r="J41" s="19" t="e">
        <f>#REF!</f>
        <v>#REF!</v>
      </c>
      <c r="K41" s="19" t="s">
        <v>11</v>
      </c>
      <c r="L41" s="16" t="e">
        <f>#REF!</f>
        <v>#REF!</v>
      </c>
      <c r="M41" s="19" t="e">
        <f>J41-L41</f>
        <v>#REF!</v>
      </c>
      <c r="N41" s="24"/>
      <c r="O41" s="14"/>
      <c r="P41" s="14"/>
    </row>
    <row r="42" spans="2:18" ht="15" x14ac:dyDescent="0.2">
      <c r="B42" s="1" t="s">
        <v>7</v>
      </c>
      <c r="C42" s="1"/>
      <c r="D42" s="109">
        <v>0.2</v>
      </c>
      <c r="E42" s="109"/>
      <c r="J42" s="13"/>
      <c r="K42" s="13"/>
      <c r="L42" s="13"/>
      <c r="M42" s="13"/>
      <c r="N42" s="14"/>
      <c r="O42" s="14"/>
      <c r="P42" s="31"/>
    </row>
    <row r="43" spans="2:18" x14ac:dyDescent="0.2">
      <c r="B43" s="110"/>
      <c r="C43" s="110"/>
      <c r="D43" s="110"/>
      <c r="E43" s="110"/>
      <c r="F43" s="110"/>
      <c r="G43" s="110"/>
      <c r="H43" s="5" t="s">
        <v>5</v>
      </c>
      <c r="I43" s="110" t="s">
        <v>9</v>
      </c>
      <c r="J43" s="110"/>
      <c r="K43" s="110"/>
      <c r="L43" s="110"/>
      <c r="M43" s="110"/>
      <c r="N43" s="15"/>
      <c r="O43" s="15"/>
      <c r="P43" s="15"/>
    </row>
    <row r="44" spans="2:18" x14ac:dyDescent="0.2">
      <c r="B44" s="2">
        <v>0</v>
      </c>
      <c r="C44" s="3">
        <v>0.39600000000000002</v>
      </c>
      <c r="D44" s="3" t="s">
        <v>26</v>
      </c>
      <c r="E44" s="16"/>
      <c r="F44" s="16"/>
      <c r="G44" s="16"/>
      <c r="H44" s="16"/>
      <c r="I44" s="17"/>
      <c r="J44" s="18"/>
      <c r="K44" s="19"/>
      <c r="L44" s="16"/>
      <c r="M44" s="19"/>
      <c r="N44" s="20"/>
      <c r="O44" s="20"/>
      <c r="P44" s="20"/>
      <c r="R44" s="21"/>
    </row>
    <row r="45" spans="2:18" x14ac:dyDescent="0.2">
      <c r="B45" s="2">
        <v>7</v>
      </c>
      <c r="C45" s="3">
        <v>0.40500000000000003</v>
      </c>
      <c r="D45" s="3"/>
      <c r="E45" s="19">
        <f>(C44+C45)/2</f>
        <v>0.40050000000000002</v>
      </c>
      <c r="F45" s="16">
        <f>B45-B44</f>
        <v>7</v>
      </c>
      <c r="G45" s="19">
        <f>E45*F45</f>
        <v>2.8035000000000001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">
      <c r="B46" s="2">
        <v>8</v>
      </c>
      <c r="C46" s="3">
        <v>2.0009999999999999</v>
      </c>
      <c r="D46" s="3"/>
      <c r="E46" s="19">
        <f t="shared" ref="E46:E56" si="22">(C45+C46)/2</f>
        <v>1.2029999999999998</v>
      </c>
      <c r="F46" s="16">
        <f t="shared" ref="F46:F56" si="23">B46-B45</f>
        <v>1</v>
      </c>
      <c r="G46" s="19">
        <f t="shared" ref="G46:G56" si="24">E46*F46</f>
        <v>1.2029999999999998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">
      <c r="B47" s="2">
        <v>10</v>
      </c>
      <c r="C47" s="3">
        <v>1.988</v>
      </c>
      <c r="D47" s="3" t="s">
        <v>23</v>
      </c>
      <c r="E47" s="19">
        <f t="shared" si="22"/>
        <v>1.9944999999999999</v>
      </c>
      <c r="F47" s="16">
        <f t="shared" si="23"/>
        <v>2</v>
      </c>
      <c r="G47" s="19">
        <f t="shared" si="24"/>
        <v>3.9889999999999999</v>
      </c>
      <c r="H47" s="16"/>
      <c r="I47" s="2"/>
      <c r="J47" s="2"/>
      <c r="K47" s="19"/>
      <c r="L47" s="16"/>
      <c r="M47" s="19"/>
      <c r="N47" s="20"/>
      <c r="O47" s="20"/>
      <c r="P47" s="20"/>
      <c r="Q47" s="22"/>
      <c r="R47" s="21"/>
    </row>
    <row r="48" spans="2:18" x14ac:dyDescent="0.2">
      <c r="B48" s="2">
        <v>11</v>
      </c>
      <c r="C48" s="3">
        <v>1.0009999999999999</v>
      </c>
      <c r="D48" s="3"/>
      <c r="E48" s="19">
        <f t="shared" si="22"/>
        <v>1.4944999999999999</v>
      </c>
      <c r="F48" s="16">
        <f t="shared" si="23"/>
        <v>1</v>
      </c>
      <c r="G48" s="19">
        <f t="shared" si="24"/>
        <v>1.4944999999999999</v>
      </c>
      <c r="H48" s="16"/>
      <c r="I48" s="2"/>
      <c r="J48" s="2"/>
      <c r="K48" s="19"/>
      <c r="L48" s="16"/>
      <c r="M48" s="19"/>
      <c r="N48" s="20"/>
      <c r="O48" s="20"/>
      <c r="P48" s="20"/>
      <c r="Q48" s="22"/>
      <c r="R48" s="21"/>
    </row>
    <row r="49" spans="2:18" x14ac:dyDescent="0.2">
      <c r="B49" s="2">
        <v>12</v>
      </c>
      <c r="C49" s="3">
        <v>7.5999999999999998E-2</v>
      </c>
      <c r="D49" s="3"/>
      <c r="E49" s="19">
        <f t="shared" si="22"/>
        <v>0.53849999999999998</v>
      </c>
      <c r="F49" s="16">
        <f t="shared" si="23"/>
        <v>1</v>
      </c>
      <c r="G49" s="19">
        <f t="shared" si="24"/>
        <v>0.53849999999999998</v>
      </c>
      <c r="H49" s="16"/>
      <c r="I49" s="2">
        <v>0</v>
      </c>
      <c r="J49" s="2">
        <v>0.39600000000000002</v>
      </c>
      <c r="K49" s="19"/>
      <c r="L49" s="16"/>
      <c r="M49" s="19"/>
      <c r="N49" s="20"/>
      <c r="O49" s="20"/>
      <c r="P49" s="20"/>
      <c r="Q49" s="22"/>
      <c r="R49" s="21"/>
    </row>
    <row r="50" spans="2:18" x14ac:dyDescent="0.2">
      <c r="B50" s="2">
        <v>13</v>
      </c>
      <c r="C50" s="3">
        <v>-0.49099999999999999</v>
      </c>
      <c r="D50" s="3"/>
      <c r="E50" s="19">
        <f t="shared" si="22"/>
        <v>-0.20749999999999999</v>
      </c>
      <c r="F50" s="16">
        <f t="shared" si="23"/>
        <v>1</v>
      </c>
      <c r="G50" s="19">
        <f t="shared" si="24"/>
        <v>-0.20749999999999999</v>
      </c>
      <c r="H50" s="16"/>
      <c r="I50" s="2">
        <v>7</v>
      </c>
      <c r="J50" s="2">
        <v>0.40500000000000003</v>
      </c>
      <c r="K50" s="19">
        <f t="shared" ref="K50" si="25">AVERAGE(J49,J50)</f>
        <v>0.40050000000000002</v>
      </c>
      <c r="L50" s="16">
        <f t="shared" ref="L50" si="26">I50-I49</f>
        <v>7</v>
      </c>
      <c r="M50" s="19">
        <f t="shared" ref="M50" si="27">L50*K50</f>
        <v>2.8035000000000001</v>
      </c>
      <c r="N50" s="20"/>
      <c r="O50" s="20"/>
      <c r="P50" s="20"/>
      <c r="Q50" s="22"/>
      <c r="R50" s="21"/>
    </row>
    <row r="51" spans="2:18" x14ac:dyDescent="0.2">
      <c r="B51" s="2">
        <v>15</v>
      </c>
      <c r="C51" s="3">
        <v>-0.59199999999999997</v>
      </c>
      <c r="D51" s="3" t="s">
        <v>24</v>
      </c>
      <c r="E51" s="19">
        <f t="shared" si="22"/>
        <v>-0.54149999999999998</v>
      </c>
      <c r="F51" s="16">
        <f t="shared" si="23"/>
        <v>2</v>
      </c>
      <c r="G51" s="19">
        <f t="shared" si="24"/>
        <v>-1.083</v>
      </c>
      <c r="H51" s="16"/>
      <c r="I51" s="2">
        <v>8</v>
      </c>
      <c r="J51" s="2">
        <v>2.0009999999999999</v>
      </c>
      <c r="K51" s="19">
        <f t="shared" ref="K51" si="28">AVERAGE(J50,J51)</f>
        <v>1.2029999999999998</v>
      </c>
      <c r="L51" s="16">
        <f t="shared" ref="L51" si="29">I51-I50</f>
        <v>1</v>
      </c>
      <c r="M51" s="19">
        <f t="shared" ref="M51:M58" si="30">L51*K51</f>
        <v>1.2029999999999998</v>
      </c>
      <c r="N51" s="20"/>
      <c r="O51" s="20"/>
      <c r="P51" s="20"/>
      <c r="Q51" s="22"/>
      <c r="R51" s="21"/>
    </row>
    <row r="52" spans="2:18" x14ac:dyDescent="0.2">
      <c r="B52" s="2">
        <v>17</v>
      </c>
      <c r="C52" s="3">
        <v>-0.48899999999999999</v>
      </c>
      <c r="D52" s="3"/>
      <c r="E52" s="19">
        <f t="shared" si="22"/>
        <v>-0.54049999999999998</v>
      </c>
      <c r="F52" s="16">
        <f t="shared" si="23"/>
        <v>2</v>
      </c>
      <c r="G52" s="19">
        <f t="shared" si="24"/>
        <v>-1.081</v>
      </c>
      <c r="H52" s="16"/>
      <c r="I52" s="16">
        <f>I53-(J52-J53)*1.5</f>
        <v>8.0300000000000011</v>
      </c>
      <c r="J52" s="16">
        <v>1.98</v>
      </c>
      <c r="K52" s="19">
        <f>AVERAGE(J51,J52)</f>
        <v>1.9904999999999999</v>
      </c>
      <c r="L52" s="16">
        <f>I52-I51</f>
        <v>3.0000000000001137E-2</v>
      </c>
      <c r="M52" s="19">
        <f t="shared" si="30"/>
        <v>5.9715000000002259E-2</v>
      </c>
      <c r="N52" s="24"/>
      <c r="O52" s="24"/>
      <c r="P52" s="24"/>
      <c r="Q52" s="22"/>
      <c r="R52" s="21"/>
    </row>
    <row r="53" spans="2:18" x14ac:dyDescent="0.2">
      <c r="B53" s="2">
        <v>18</v>
      </c>
      <c r="C53" s="3">
        <v>7.0999999999999994E-2</v>
      </c>
      <c r="D53" s="3"/>
      <c r="E53" s="19">
        <f t="shared" si="22"/>
        <v>-0.20899999999999999</v>
      </c>
      <c r="F53" s="16">
        <f t="shared" si="23"/>
        <v>1</v>
      </c>
      <c r="G53" s="19">
        <f t="shared" si="24"/>
        <v>-0.20899999999999999</v>
      </c>
      <c r="H53" s="16"/>
      <c r="I53" s="21">
        <f>I54-2</f>
        <v>12.5</v>
      </c>
      <c r="J53" s="21">
        <f>J54</f>
        <v>-1</v>
      </c>
      <c r="K53" s="19">
        <f t="shared" ref="K53:K58" si="31">AVERAGE(J52,J53)</f>
        <v>0.49</v>
      </c>
      <c r="L53" s="16">
        <f t="shared" ref="L53:L58" si="32">I53-I52</f>
        <v>4.4699999999999989</v>
      </c>
      <c r="M53" s="19">
        <f t="shared" si="30"/>
        <v>2.1902999999999992</v>
      </c>
      <c r="N53" s="20"/>
      <c r="O53" s="20"/>
      <c r="P53" s="20"/>
      <c r="Q53" s="22"/>
      <c r="R53" s="21"/>
    </row>
    <row r="54" spans="2:18" x14ac:dyDescent="0.2">
      <c r="B54" s="2">
        <v>19</v>
      </c>
      <c r="C54" s="3">
        <v>0.90800000000000003</v>
      </c>
      <c r="D54" s="3"/>
      <c r="E54" s="19">
        <f t="shared" si="22"/>
        <v>0.48949999999999999</v>
      </c>
      <c r="F54" s="16">
        <f t="shared" si="23"/>
        <v>1</v>
      </c>
      <c r="G54" s="19">
        <f t="shared" si="24"/>
        <v>0.48949999999999999</v>
      </c>
      <c r="H54" s="1"/>
      <c r="I54" s="21">
        <v>14.5</v>
      </c>
      <c r="J54" s="21">
        <v>-1</v>
      </c>
      <c r="K54" s="19">
        <f t="shared" si="31"/>
        <v>-1</v>
      </c>
      <c r="L54" s="16">
        <f t="shared" si="32"/>
        <v>2</v>
      </c>
      <c r="M54" s="19">
        <f t="shared" si="30"/>
        <v>-2</v>
      </c>
      <c r="N54" s="24"/>
      <c r="O54" s="24"/>
      <c r="P54" s="24"/>
      <c r="Q54" s="22"/>
      <c r="R54" s="21"/>
    </row>
    <row r="55" spans="2:18" x14ac:dyDescent="0.2">
      <c r="B55" s="2">
        <v>20</v>
      </c>
      <c r="C55" s="3">
        <v>2.3159999999999998</v>
      </c>
      <c r="D55" s="3" t="s">
        <v>25</v>
      </c>
      <c r="E55" s="19">
        <f t="shared" si="22"/>
        <v>1.6119999999999999</v>
      </c>
      <c r="F55" s="16">
        <f t="shared" si="23"/>
        <v>1</v>
      </c>
      <c r="G55" s="19">
        <f t="shared" si="24"/>
        <v>1.6119999999999999</v>
      </c>
      <c r="H55" s="1"/>
      <c r="I55" s="16">
        <f>I54+2</f>
        <v>16.5</v>
      </c>
      <c r="J55" s="16">
        <f>J54</f>
        <v>-1</v>
      </c>
      <c r="K55" s="19">
        <f t="shared" si="31"/>
        <v>-1</v>
      </c>
      <c r="L55" s="16">
        <f t="shared" si="32"/>
        <v>2</v>
      </c>
      <c r="M55" s="19">
        <f t="shared" si="30"/>
        <v>-2</v>
      </c>
      <c r="N55" s="24"/>
      <c r="O55" s="24"/>
      <c r="P55" s="24"/>
      <c r="Q55" s="22"/>
      <c r="R55" s="21"/>
    </row>
    <row r="56" spans="2:18" x14ac:dyDescent="0.2">
      <c r="B56" s="2">
        <v>21</v>
      </c>
      <c r="C56" s="3">
        <v>2.3010000000000002</v>
      </c>
      <c r="D56" s="3"/>
      <c r="E56" s="19">
        <f t="shared" si="22"/>
        <v>2.3085</v>
      </c>
      <c r="F56" s="16">
        <f t="shared" si="23"/>
        <v>1</v>
      </c>
      <c r="G56" s="19">
        <f t="shared" si="24"/>
        <v>2.3085</v>
      </c>
      <c r="H56" s="1"/>
      <c r="I56" s="16">
        <f>I55+(J56-J55)*1.5</f>
        <v>21.15</v>
      </c>
      <c r="J56" s="16">
        <v>2.1</v>
      </c>
      <c r="K56" s="19">
        <f t="shared" si="31"/>
        <v>0.55000000000000004</v>
      </c>
      <c r="L56" s="16">
        <f t="shared" si="32"/>
        <v>4.6499999999999986</v>
      </c>
      <c r="M56" s="19">
        <f t="shared" si="30"/>
        <v>2.5574999999999992</v>
      </c>
      <c r="N56" s="20"/>
      <c r="O56" s="20"/>
      <c r="P56" s="20"/>
      <c r="R56" s="21"/>
    </row>
    <row r="57" spans="2:18" x14ac:dyDescent="0.2">
      <c r="B57" s="2">
        <v>23</v>
      </c>
      <c r="C57" s="3">
        <v>0.20100000000000001</v>
      </c>
      <c r="D57" s="3"/>
      <c r="E57" s="19">
        <f t="shared" ref="E57:E58" si="33">(C56+C57)/2</f>
        <v>1.2510000000000001</v>
      </c>
      <c r="F57" s="16">
        <f t="shared" ref="F57:F58" si="34">B57-B56</f>
        <v>2</v>
      </c>
      <c r="G57" s="19">
        <f t="shared" ref="G57:G58" si="35">E57*F57</f>
        <v>2.5020000000000002</v>
      </c>
      <c r="H57" s="1"/>
      <c r="I57" s="2">
        <v>23</v>
      </c>
      <c r="J57" s="28">
        <v>0.20100000000000001</v>
      </c>
      <c r="K57" s="19">
        <f t="shared" si="31"/>
        <v>1.1505000000000001</v>
      </c>
      <c r="L57" s="16">
        <f t="shared" si="32"/>
        <v>1.8500000000000014</v>
      </c>
      <c r="M57" s="19">
        <f t="shared" si="30"/>
        <v>2.1284250000000018</v>
      </c>
      <c r="N57" s="20"/>
      <c r="O57" s="20"/>
      <c r="P57" s="20"/>
      <c r="R57" s="21"/>
    </row>
    <row r="58" spans="2:18" x14ac:dyDescent="0.2">
      <c r="B58" s="2">
        <v>25</v>
      </c>
      <c r="C58" s="3">
        <v>-0.3</v>
      </c>
      <c r="D58" s="44" t="s">
        <v>37</v>
      </c>
      <c r="E58" s="19">
        <f t="shared" si="33"/>
        <v>-4.9499999999999988E-2</v>
      </c>
      <c r="F58" s="16">
        <f t="shared" si="34"/>
        <v>2</v>
      </c>
      <c r="G58" s="19">
        <f t="shared" si="35"/>
        <v>-9.8999999999999977E-2</v>
      </c>
      <c r="H58" s="1"/>
      <c r="I58" s="17">
        <v>25</v>
      </c>
      <c r="J58" s="17">
        <v>-0.3</v>
      </c>
      <c r="K58" s="19">
        <f t="shared" si="31"/>
        <v>-4.9499999999999988E-2</v>
      </c>
      <c r="L58" s="16">
        <f t="shared" si="32"/>
        <v>2</v>
      </c>
      <c r="M58" s="19">
        <f t="shared" si="30"/>
        <v>-9.8999999999999977E-2</v>
      </c>
      <c r="N58" s="20"/>
      <c r="O58" s="20"/>
      <c r="P58" s="20"/>
      <c r="R58" s="21"/>
    </row>
    <row r="59" spans="2:18" x14ac:dyDescent="0.2">
      <c r="B59" s="17"/>
      <c r="C59" s="44"/>
      <c r="D59" s="44"/>
      <c r="E59" s="19"/>
      <c r="F59" s="16"/>
      <c r="G59" s="19"/>
      <c r="H59" s="19"/>
      <c r="I59" s="17"/>
      <c r="J59" s="17"/>
      <c r="K59" s="19"/>
      <c r="L59" s="16">
        <f>SUM(L46:L58)</f>
        <v>25</v>
      </c>
      <c r="M59" s="19">
        <f>SUM(M46:M58)</f>
        <v>6.8434400000000029</v>
      </c>
      <c r="N59" s="14"/>
      <c r="O59" s="14"/>
      <c r="P59" s="14"/>
    </row>
    <row r="60" spans="2:18" ht="15" x14ac:dyDescent="0.2">
      <c r="B60" s="13"/>
      <c r="C60" s="30"/>
      <c r="D60" s="30"/>
      <c r="E60" s="13"/>
      <c r="F60" s="26">
        <f>SUM(F45:F59)</f>
        <v>25</v>
      </c>
      <c r="G60" s="27">
        <f>SUM(G45:G59)</f>
        <v>14.261000000000003</v>
      </c>
      <c r="H60" s="19"/>
      <c r="I60" s="19"/>
      <c r="J60" s="13"/>
      <c r="K60" s="13"/>
      <c r="L60" s="29"/>
      <c r="M60" s="30"/>
      <c r="N60" s="14"/>
      <c r="O60" s="14"/>
      <c r="P60" s="14"/>
    </row>
    <row r="61" spans="2:18" ht="15" x14ac:dyDescent="0.2">
      <c r="B61" s="13"/>
      <c r="C61" s="30"/>
      <c r="D61" s="30"/>
      <c r="E61" s="13"/>
      <c r="F61" s="16"/>
      <c r="G61" s="19"/>
      <c r="H61" s="116" t="s">
        <v>10</v>
      </c>
      <c r="I61" s="116"/>
      <c r="J61" s="19">
        <f>G60</f>
        <v>14.261000000000003</v>
      </c>
      <c r="K61" s="19" t="s">
        <v>11</v>
      </c>
      <c r="L61" s="16">
        <f>M59</f>
        <v>6.8434400000000029</v>
      </c>
      <c r="M61" s="19">
        <f>J61-L61</f>
        <v>7.4175599999999999</v>
      </c>
      <c r="N61" s="24"/>
      <c r="O61" s="14"/>
      <c r="P61" s="14"/>
    </row>
    <row r="62" spans="2:18" ht="15" x14ac:dyDescent="0.2">
      <c r="B62" s="1" t="s">
        <v>7</v>
      </c>
      <c r="C62" s="1"/>
      <c r="D62" s="109">
        <v>0.3</v>
      </c>
      <c r="E62" s="109"/>
      <c r="J62" s="13"/>
      <c r="K62" s="13"/>
      <c r="L62" s="13"/>
      <c r="M62" s="13"/>
      <c r="N62" s="14"/>
      <c r="O62" s="14"/>
      <c r="P62" s="31"/>
    </row>
    <row r="63" spans="2:18" x14ac:dyDescent="0.2">
      <c r="B63" s="2">
        <v>0</v>
      </c>
      <c r="C63" s="3">
        <v>1.369</v>
      </c>
      <c r="D63" s="3" t="s">
        <v>26</v>
      </c>
      <c r="E63" s="16"/>
      <c r="F63" s="16"/>
      <c r="G63" s="16"/>
      <c r="H63" s="16"/>
      <c r="I63" s="17"/>
      <c r="J63" s="18"/>
      <c r="K63" s="19"/>
      <c r="L63" s="16"/>
      <c r="M63" s="19"/>
      <c r="N63" s="20"/>
      <c r="O63" s="20"/>
      <c r="P63" s="20"/>
      <c r="R63" s="21"/>
    </row>
    <row r="64" spans="2:18" x14ac:dyDescent="0.2">
      <c r="B64" s="2">
        <v>5</v>
      </c>
      <c r="C64" s="3">
        <v>1.357</v>
      </c>
      <c r="D64" s="3"/>
      <c r="E64" s="19">
        <f>(C63+C64)/2</f>
        <v>1.363</v>
      </c>
      <c r="F64" s="16">
        <f>B64-B63</f>
        <v>5</v>
      </c>
      <c r="G64" s="19">
        <f>E64*F64</f>
        <v>6.8149999999999995</v>
      </c>
      <c r="H64" s="16"/>
      <c r="I64" s="2"/>
      <c r="J64" s="2"/>
      <c r="K64" s="19"/>
      <c r="L64" s="16"/>
      <c r="M64" s="19"/>
      <c r="N64" s="20"/>
      <c r="O64" s="20"/>
      <c r="P64" s="20"/>
      <c r="Q64" s="22"/>
      <c r="R64" s="21"/>
    </row>
    <row r="65" spans="2:18" x14ac:dyDescent="0.2">
      <c r="B65" s="2">
        <v>10</v>
      </c>
      <c r="C65" s="3">
        <v>1.351</v>
      </c>
      <c r="D65" s="3" t="s">
        <v>23</v>
      </c>
      <c r="E65" s="19">
        <f t="shared" ref="E65:E76" si="36">(C64+C65)/2</f>
        <v>1.3540000000000001</v>
      </c>
      <c r="F65" s="16">
        <f t="shared" ref="F65:F76" si="37">B65-B64</f>
        <v>5</v>
      </c>
      <c r="G65" s="19">
        <f t="shared" ref="G65:G76" si="38">E65*F65</f>
        <v>6.7700000000000005</v>
      </c>
      <c r="H65" s="16"/>
      <c r="I65" s="2"/>
      <c r="J65" s="2"/>
      <c r="K65" s="19"/>
      <c r="L65" s="16"/>
      <c r="M65" s="19"/>
      <c r="N65" s="20"/>
      <c r="O65" s="20"/>
      <c r="P65" s="20"/>
      <c r="Q65" s="22"/>
      <c r="R65" s="21"/>
    </row>
    <row r="66" spans="2:18" x14ac:dyDescent="0.2">
      <c r="B66" s="2">
        <v>11</v>
      </c>
      <c r="C66" s="3">
        <v>0.70199999999999996</v>
      </c>
      <c r="D66" s="3"/>
      <c r="E66" s="19">
        <f t="shared" si="36"/>
        <v>1.0265</v>
      </c>
      <c r="F66" s="16">
        <f t="shared" si="37"/>
        <v>1</v>
      </c>
      <c r="G66" s="19">
        <f t="shared" si="38"/>
        <v>1.0265</v>
      </c>
      <c r="H66" s="16"/>
      <c r="I66" s="2"/>
      <c r="J66" s="2"/>
      <c r="K66" s="19"/>
      <c r="L66" s="16"/>
      <c r="M66" s="19"/>
      <c r="N66" s="20"/>
      <c r="O66" s="20"/>
      <c r="P66" s="20"/>
      <c r="Q66" s="22"/>
      <c r="R66" s="21"/>
    </row>
    <row r="67" spans="2:18" x14ac:dyDescent="0.2">
      <c r="B67" s="2">
        <v>12</v>
      </c>
      <c r="C67" s="3">
        <v>9.8000000000000004E-2</v>
      </c>
      <c r="D67" s="3"/>
      <c r="E67" s="19">
        <f t="shared" si="36"/>
        <v>0.39999999999999997</v>
      </c>
      <c r="F67" s="16">
        <f t="shared" si="37"/>
        <v>1</v>
      </c>
      <c r="G67" s="19">
        <f t="shared" si="38"/>
        <v>0.39999999999999997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">
      <c r="B68" s="2">
        <v>13</v>
      </c>
      <c r="C68" s="3">
        <v>-0.28000000000000003</v>
      </c>
      <c r="D68" s="3"/>
      <c r="E68" s="19">
        <f t="shared" si="36"/>
        <v>-9.1000000000000011E-2</v>
      </c>
      <c r="F68" s="16">
        <f t="shared" si="37"/>
        <v>1</v>
      </c>
      <c r="G68" s="19">
        <f t="shared" si="38"/>
        <v>-9.1000000000000011E-2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15</v>
      </c>
      <c r="C69" s="3">
        <v>-0.39200000000000002</v>
      </c>
      <c r="D69" s="3" t="s">
        <v>24</v>
      </c>
      <c r="E69" s="19">
        <f t="shared" si="36"/>
        <v>-0.33600000000000002</v>
      </c>
      <c r="F69" s="16">
        <f t="shared" si="37"/>
        <v>2</v>
      </c>
      <c r="G69" s="19">
        <f t="shared" si="38"/>
        <v>-0.67200000000000004</v>
      </c>
      <c r="H69" s="16"/>
      <c r="I69" s="2">
        <v>0</v>
      </c>
      <c r="J69" s="2">
        <v>1.369</v>
      </c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17</v>
      </c>
      <c r="C70" s="3">
        <v>-0.28399999999999997</v>
      </c>
      <c r="D70" s="3"/>
      <c r="E70" s="19">
        <f t="shared" si="36"/>
        <v>-0.33799999999999997</v>
      </c>
      <c r="F70" s="16">
        <f t="shared" si="37"/>
        <v>2</v>
      </c>
      <c r="G70" s="19">
        <f t="shared" si="38"/>
        <v>-0.67599999999999993</v>
      </c>
      <c r="H70" s="16"/>
      <c r="I70" s="2">
        <v>5</v>
      </c>
      <c r="J70" s="2">
        <v>1.357</v>
      </c>
      <c r="K70" s="19">
        <f t="shared" ref="K70" si="39">AVERAGE(J69,J70)</f>
        <v>1.363</v>
      </c>
      <c r="L70" s="16">
        <f t="shared" ref="L70" si="40">I70-I69</f>
        <v>5</v>
      </c>
      <c r="M70" s="19">
        <f t="shared" ref="M70:M76" si="41">L70*K70</f>
        <v>6.8149999999999995</v>
      </c>
      <c r="N70" s="20"/>
      <c r="O70" s="20"/>
      <c r="P70" s="20"/>
      <c r="Q70" s="22"/>
      <c r="R70" s="21"/>
    </row>
    <row r="71" spans="2:18" x14ac:dyDescent="0.2">
      <c r="B71" s="2">
        <v>18</v>
      </c>
      <c r="C71" s="3">
        <v>7.5999999999999998E-2</v>
      </c>
      <c r="D71" s="3"/>
      <c r="E71" s="19">
        <f t="shared" si="36"/>
        <v>-0.10399999999999998</v>
      </c>
      <c r="F71" s="16">
        <f t="shared" si="37"/>
        <v>1</v>
      </c>
      <c r="G71" s="19">
        <f t="shared" si="38"/>
        <v>-0.10399999999999998</v>
      </c>
      <c r="H71" s="16"/>
      <c r="I71" s="16">
        <f>I72-(J71-J72)*1.5</f>
        <v>8.9749999999999996</v>
      </c>
      <c r="J71" s="16">
        <v>1.35</v>
      </c>
      <c r="K71" s="19">
        <f>AVERAGE(J70,J71)</f>
        <v>1.3534999999999999</v>
      </c>
      <c r="L71" s="16">
        <f>I71-I70</f>
        <v>3.9749999999999996</v>
      </c>
      <c r="M71" s="19">
        <f t="shared" si="41"/>
        <v>5.3801624999999991</v>
      </c>
      <c r="N71" s="24"/>
      <c r="O71" s="24"/>
      <c r="P71" s="24"/>
      <c r="Q71" s="22"/>
      <c r="R71" s="21"/>
    </row>
    <row r="72" spans="2:18" x14ac:dyDescent="0.2">
      <c r="B72" s="2">
        <v>19</v>
      </c>
      <c r="C72" s="3">
        <v>0.878</v>
      </c>
      <c r="D72" s="3"/>
      <c r="E72" s="19">
        <f t="shared" si="36"/>
        <v>0.47699999999999998</v>
      </c>
      <c r="F72" s="16">
        <f t="shared" si="37"/>
        <v>1</v>
      </c>
      <c r="G72" s="19">
        <f t="shared" si="38"/>
        <v>0.47699999999999998</v>
      </c>
      <c r="H72" s="16"/>
      <c r="I72" s="21">
        <f>I73-2</f>
        <v>12.5</v>
      </c>
      <c r="J72" s="21">
        <f>J73</f>
        <v>-1</v>
      </c>
      <c r="K72" s="19">
        <f t="shared" ref="K72:K76" si="42">AVERAGE(J71,J72)</f>
        <v>0.17500000000000004</v>
      </c>
      <c r="L72" s="16">
        <f t="shared" ref="L72:L76" si="43">I72-I71</f>
        <v>3.5250000000000004</v>
      </c>
      <c r="M72" s="19">
        <f t="shared" si="41"/>
        <v>0.61687500000000017</v>
      </c>
      <c r="N72" s="20"/>
      <c r="O72" s="20"/>
      <c r="P72" s="20"/>
      <c r="Q72" s="22"/>
      <c r="R72" s="21"/>
    </row>
    <row r="73" spans="2:18" x14ac:dyDescent="0.2">
      <c r="B73" s="2">
        <v>20</v>
      </c>
      <c r="C73" s="3">
        <v>2.331</v>
      </c>
      <c r="D73" s="3" t="s">
        <v>25</v>
      </c>
      <c r="E73" s="19">
        <f t="shared" si="36"/>
        <v>1.6045</v>
      </c>
      <c r="F73" s="16">
        <f t="shared" si="37"/>
        <v>1</v>
      </c>
      <c r="G73" s="19">
        <f t="shared" si="38"/>
        <v>1.6045</v>
      </c>
      <c r="H73" s="1"/>
      <c r="I73" s="21">
        <v>14.5</v>
      </c>
      <c r="J73" s="21">
        <v>-1</v>
      </c>
      <c r="K73" s="19">
        <f t="shared" si="42"/>
        <v>-1</v>
      </c>
      <c r="L73" s="16">
        <f t="shared" si="43"/>
        <v>2</v>
      </c>
      <c r="M73" s="19">
        <f t="shared" si="41"/>
        <v>-2</v>
      </c>
      <c r="N73" s="24"/>
      <c r="O73" s="24"/>
      <c r="P73" s="24"/>
      <c r="Q73" s="22"/>
      <c r="R73" s="21"/>
    </row>
    <row r="74" spans="2:18" x14ac:dyDescent="0.2">
      <c r="B74" s="2">
        <v>21</v>
      </c>
      <c r="C74" s="3">
        <v>2.3260000000000001</v>
      </c>
      <c r="D74" s="3"/>
      <c r="E74" s="19">
        <f t="shared" si="36"/>
        <v>2.3285</v>
      </c>
      <c r="F74" s="16">
        <f t="shared" si="37"/>
        <v>1</v>
      </c>
      <c r="G74" s="19">
        <f t="shared" si="38"/>
        <v>2.3285</v>
      </c>
      <c r="H74" s="1"/>
      <c r="I74" s="16">
        <f>I73+2</f>
        <v>16.5</v>
      </c>
      <c r="J74" s="16">
        <f>J73</f>
        <v>-1</v>
      </c>
      <c r="K74" s="19">
        <f t="shared" si="42"/>
        <v>-1</v>
      </c>
      <c r="L74" s="16">
        <f t="shared" si="43"/>
        <v>2</v>
      </c>
      <c r="M74" s="19">
        <f t="shared" si="41"/>
        <v>-2</v>
      </c>
      <c r="N74" s="24"/>
      <c r="O74" s="24"/>
      <c r="P74" s="24"/>
      <c r="Q74" s="22"/>
      <c r="R74" s="21"/>
    </row>
    <row r="75" spans="2:18" x14ac:dyDescent="0.2">
      <c r="B75" s="2">
        <v>24</v>
      </c>
      <c r="C75" s="3">
        <v>0.70099999999999996</v>
      </c>
      <c r="D75" s="3"/>
      <c r="E75" s="19">
        <f t="shared" si="36"/>
        <v>1.5135000000000001</v>
      </c>
      <c r="F75" s="16">
        <f t="shared" si="37"/>
        <v>3</v>
      </c>
      <c r="G75" s="19">
        <f t="shared" si="38"/>
        <v>4.5404999999999998</v>
      </c>
      <c r="H75" s="1"/>
      <c r="I75" s="16">
        <f>I74+(J75-J74)*1.5</f>
        <v>21.225000000000001</v>
      </c>
      <c r="J75" s="16">
        <v>2.15</v>
      </c>
      <c r="K75" s="19">
        <f t="shared" si="42"/>
        <v>0.57499999999999996</v>
      </c>
      <c r="L75" s="16">
        <f t="shared" si="43"/>
        <v>4.7250000000000014</v>
      </c>
      <c r="M75" s="19">
        <f t="shared" si="41"/>
        <v>2.7168750000000008</v>
      </c>
      <c r="N75" s="20"/>
      <c r="O75" s="20"/>
      <c r="P75" s="20"/>
      <c r="R75" s="21"/>
    </row>
    <row r="76" spans="2:18" x14ac:dyDescent="0.2">
      <c r="B76" s="2">
        <v>26</v>
      </c>
      <c r="C76" s="3">
        <v>0.59899999999999998</v>
      </c>
      <c r="D76" s="44" t="s">
        <v>37</v>
      </c>
      <c r="E76" s="19">
        <f t="shared" si="36"/>
        <v>0.64999999999999991</v>
      </c>
      <c r="F76" s="16">
        <f t="shared" si="37"/>
        <v>2</v>
      </c>
      <c r="G76" s="19">
        <f t="shared" si="38"/>
        <v>1.2999999999999998</v>
      </c>
      <c r="H76" s="1"/>
      <c r="I76" s="2">
        <v>24</v>
      </c>
      <c r="J76" s="28">
        <v>0.70099999999999996</v>
      </c>
      <c r="K76" s="19">
        <f t="shared" si="42"/>
        <v>1.4255</v>
      </c>
      <c r="L76" s="16">
        <f t="shared" si="43"/>
        <v>2.7749999999999986</v>
      </c>
      <c r="M76" s="19">
        <f t="shared" si="41"/>
        <v>3.9557624999999978</v>
      </c>
      <c r="N76" s="20"/>
      <c r="O76" s="20"/>
      <c r="P76" s="20"/>
      <c r="R76" s="21"/>
    </row>
    <row r="77" spans="2:18" ht="15" x14ac:dyDescent="0.2">
      <c r="B77" s="13"/>
      <c r="C77" s="30"/>
      <c r="D77" s="30"/>
      <c r="E77" s="13"/>
      <c r="F77" s="16"/>
      <c r="G77" s="19"/>
      <c r="H77" s="116" t="s">
        <v>10</v>
      </c>
      <c r="I77" s="116"/>
      <c r="J77" s="19" t="e">
        <f>#REF!</f>
        <v>#REF!</v>
      </c>
      <c r="K77" s="19" t="s">
        <v>11</v>
      </c>
      <c r="L77" s="16" t="e">
        <f>#REF!</f>
        <v>#REF!</v>
      </c>
      <c r="M77" s="19" t="e">
        <f>J77-L77</f>
        <v>#REF!</v>
      </c>
      <c r="N77" s="24"/>
      <c r="O77" s="14"/>
      <c r="P77" s="14"/>
    </row>
    <row r="78" spans="2:18" ht="15" x14ac:dyDescent="0.2">
      <c r="B78" s="1" t="s">
        <v>7</v>
      </c>
      <c r="C78" s="1"/>
      <c r="D78" s="109">
        <v>0.4</v>
      </c>
      <c r="E78" s="109"/>
      <c r="J78" s="13"/>
      <c r="K78" s="13"/>
      <c r="L78" s="13"/>
      <c r="M78" s="13"/>
      <c r="N78" s="14"/>
      <c r="O78" s="14"/>
      <c r="P78" s="14"/>
    </row>
    <row r="79" spans="2:18" x14ac:dyDescent="0.2">
      <c r="B79" s="2">
        <v>0</v>
      </c>
      <c r="C79" s="3">
        <v>0.94199999999999995</v>
      </c>
      <c r="D79" s="3" t="s">
        <v>26</v>
      </c>
      <c r="E79" s="16"/>
      <c r="F79" s="16"/>
      <c r="G79" s="16"/>
      <c r="H79" s="16"/>
      <c r="I79" s="17"/>
      <c r="J79" s="18"/>
      <c r="K79" s="19"/>
      <c r="L79" s="16"/>
      <c r="M79" s="19"/>
      <c r="N79" s="20"/>
      <c r="O79" s="20"/>
      <c r="P79" s="20"/>
      <c r="R79" s="21"/>
    </row>
    <row r="80" spans="2:18" x14ac:dyDescent="0.2">
      <c r="B80" s="2">
        <v>5</v>
      </c>
      <c r="C80" s="3">
        <v>0.93400000000000005</v>
      </c>
      <c r="D80" s="3"/>
      <c r="E80" s="19">
        <f>(C79+C80)/2</f>
        <v>0.93799999999999994</v>
      </c>
      <c r="F80" s="16">
        <f>B80-B79</f>
        <v>5</v>
      </c>
      <c r="G80" s="19">
        <f>E80*F80</f>
        <v>4.6899999999999995</v>
      </c>
      <c r="H80" s="16"/>
      <c r="I80" s="2"/>
      <c r="J80" s="2"/>
      <c r="K80" s="19"/>
      <c r="L80" s="16"/>
      <c r="M80" s="19"/>
      <c r="N80" s="20"/>
      <c r="O80" s="20"/>
      <c r="P80" s="20"/>
      <c r="Q80" s="22"/>
      <c r="R80" s="21"/>
    </row>
    <row r="81" spans="2:18" x14ac:dyDescent="0.2">
      <c r="B81" s="2">
        <v>10</v>
      </c>
      <c r="C81" s="3">
        <v>0.92100000000000004</v>
      </c>
      <c r="D81" s="3" t="s">
        <v>23</v>
      </c>
      <c r="E81" s="19">
        <f t="shared" ref="E81:E91" si="44">(C80+C81)/2</f>
        <v>0.92749999999999999</v>
      </c>
      <c r="F81" s="16">
        <f t="shared" ref="F81:F91" si="45">B81-B80</f>
        <v>5</v>
      </c>
      <c r="G81" s="19">
        <f t="shared" ref="G81:G91" si="46">E81*F81</f>
        <v>4.6375000000000002</v>
      </c>
      <c r="H81" s="16"/>
      <c r="I81" s="2"/>
      <c r="J81" s="2"/>
      <c r="K81" s="19"/>
      <c r="L81" s="16"/>
      <c r="M81" s="19"/>
      <c r="N81" s="20"/>
      <c r="O81" s="20"/>
      <c r="P81" s="20"/>
      <c r="Q81" s="22"/>
      <c r="R81" s="21"/>
    </row>
    <row r="82" spans="2:18" x14ac:dyDescent="0.2">
      <c r="B82" s="2">
        <v>11</v>
      </c>
      <c r="C82" s="3">
        <v>0.13500000000000001</v>
      </c>
      <c r="D82" s="3"/>
      <c r="E82" s="19">
        <f t="shared" si="44"/>
        <v>0.52800000000000002</v>
      </c>
      <c r="F82" s="16">
        <f t="shared" si="45"/>
        <v>1</v>
      </c>
      <c r="G82" s="19">
        <f t="shared" si="46"/>
        <v>0.52800000000000002</v>
      </c>
      <c r="H82" s="16"/>
      <c r="I82" s="2"/>
      <c r="J82" s="2"/>
      <c r="K82" s="19"/>
      <c r="L82" s="16"/>
      <c r="M82" s="19"/>
      <c r="N82" s="20"/>
      <c r="O82" s="20"/>
      <c r="P82" s="20"/>
      <c r="Q82" s="22"/>
      <c r="R82" s="21"/>
    </row>
    <row r="83" spans="2:18" x14ac:dyDescent="0.2">
      <c r="B83" s="2">
        <v>12</v>
      </c>
      <c r="C83" s="3">
        <v>-0.26600000000000001</v>
      </c>
      <c r="D83" s="3"/>
      <c r="E83" s="19">
        <f t="shared" si="44"/>
        <v>-6.5500000000000003E-2</v>
      </c>
      <c r="F83" s="16">
        <f t="shared" si="45"/>
        <v>1</v>
      </c>
      <c r="G83" s="19">
        <f t="shared" si="46"/>
        <v>-6.5500000000000003E-2</v>
      </c>
      <c r="H83" s="16"/>
      <c r="I83" s="2">
        <v>0</v>
      </c>
      <c r="J83" s="2">
        <v>0.94199999999999995</v>
      </c>
      <c r="K83" s="19"/>
      <c r="L83" s="16"/>
      <c r="M83" s="19"/>
      <c r="N83" s="20"/>
      <c r="O83" s="20"/>
      <c r="P83" s="20"/>
      <c r="Q83" s="22"/>
      <c r="R83" s="21"/>
    </row>
    <row r="84" spans="2:18" x14ac:dyDescent="0.2">
      <c r="B84" s="2">
        <v>13</v>
      </c>
      <c r="C84" s="3">
        <v>-0.57899999999999996</v>
      </c>
      <c r="D84" s="3"/>
      <c r="E84" s="19">
        <f t="shared" si="44"/>
        <v>-0.42249999999999999</v>
      </c>
      <c r="F84" s="16">
        <f t="shared" si="45"/>
        <v>1</v>
      </c>
      <c r="G84" s="19">
        <f t="shared" si="46"/>
        <v>-0.42249999999999999</v>
      </c>
      <c r="H84" s="16"/>
      <c r="I84" s="2">
        <v>5</v>
      </c>
      <c r="J84" s="2">
        <v>0.93400000000000005</v>
      </c>
      <c r="K84" s="19">
        <f t="shared" ref="K84:K86" si="47">AVERAGE(J83,J84)</f>
        <v>0.93799999999999994</v>
      </c>
      <c r="L84" s="16">
        <f t="shared" ref="L84:L86" si="48">I84-I83</f>
        <v>5</v>
      </c>
      <c r="M84" s="19">
        <f t="shared" ref="M84:M91" si="49">L84*K84</f>
        <v>4.6899999999999995</v>
      </c>
      <c r="N84" s="20"/>
      <c r="O84" s="20"/>
      <c r="P84" s="20"/>
      <c r="Q84" s="22"/>
      <c r="R84" s="21"/>
    </row>
    <row r="85" spans="2:18" x14ac:dyDescent="0.2">
      <c r="B85" s="2">
        <v>15</v>
      </c>
      <c r="C85" s="3">
        <v>-0.68100000000000005</v>
      </c>
      <c r="D85" s="3" t="s">
        <v>24</v>
      </c>
      <c r="E85" s="19">
        <f t="shared" si="44"/>
        <v>-0.63</v>
      </c>
      <c r="F85" s="16">
        <f t="shared" si="45"/>
        <v>2</v>
      </c>
      <c r="G85" s="19">
        <f t="shared" si="46"/>
        <v>-1.26</v>
      </c>
      <c r="H85" s="16"/>
      <c r="I85" s="2">
        <v>10</v>
      </c>
      <c r="J85" s="2">
        <v>0.92100000000000004</v>
      </c>
      <c r="K85" s="19">
        <f t="shared" si="47"/>
        <v>0.92749999999999999</v>
      </c>
      <c r="L85" s="16">
        <f t="shared" si="48"/>
        <v>5</v>
      </c>
      <c r="M85" s="19">
        <f t="shared" si="49"/>
        <v>4.6375000000000002</v>
      </c>
      <c r="N85" s="20"/>
      <c r="O85" s="20"/>
      <c r="P85" s="20"/>
      <c r="Q85" s="22"/>
      <c r="R85" s="21"/>
    </row>
    <row r="86" spans="2:18" x14ac:dyDescent="0.2">
      <c r="B86" s="2">
        <v>17</v>
      </c>
      <c r="C86" s="3">
        <v>-0.57499999999999996</v>
      </c>
      <c r="D86" s="3"/>
      <c r="E86" s="19">
        <f t="shared" si="44"/>
        <v>-0.628</v>
      </c>
      <c r="F86" s="16">
        <f t="shared" si="45"/>
        <v>2</v>
      </c>
      <c r="G86" s="19">
        <f t="shared" si="46"/>
        <v>-1.256</v>
      </c>
      <c r="H86" s="16"/>
      <c r="I86" s="2">
        <v>11</v>
      </c>
      <c r="J86" s="2">
        <v>0.13500000000000001</v>
      </c>
      <c r="K86" s="19">
        <f t="shared" si="47"/>
        <v>0.52800000000000002</v>
      </c>
      <c r="L86" s="16">
        <f t="shared" si="48"/>
        <v>1</v>
      </c>
      <c r="M86" s="19">
        <f t="shared" si="49"/>
        <v>0.52800000000000002</v>
      </c>
      <c r="N86" s="20"/>
      <c r="O86" s="20"/>
      <c r="P86" s="20"/>
      <c r="Q86" s="22"/>
      <c r="R86" s="21"/>
    </row>
    <row r="87" spans="2:18" x14ac:dyDescent="0.2">
      <c r="B87" s="2">
        <v>18</v>
      </c>
      <c r="C87" s="3">
        <v>-0.26100000000000001</v>
      </c>
      <c r="D87" s="3"/>
      <c r="E87" s="19">
        <f t="shared" si="44"/>
        <v>-0.41799999999999998</v>
      </c>
      <c r="F87" s="16">
        <f t="shared" si="45"/>
        <v>1</v>
      </c>
      <c r="G87" s="19">
        <f t="shared" si="46"/>
        <v>-0.41799999999999998</v>
      </c>
      <c r="H87" s="16"/>
      <c r="I87" s="16">
        <f>I88-(J87-J88)*1.5</f>
        <v>11.8</v>
      </c>
      <c r="J87" s="16">
        <v>-0.2</v>
      </c>
      <c r="K87" s="19">
        <f>AVERAGE(J86,J87)</f>
        <v>-3.2500000000000001E-2</v>
      </c>
      <c r="L87" s="16">
        <f>I87-I86</f>
        <v>0.80000000000000071</v>
      </c>
      <c r="M87" s="19">
        <f t="shared" si="49"/>
        <v>-2.6000000000000023E-2</v>
      </c>
      <c r="N87" s="24"/>
      <c r="O87" s="24"/>
      <c r="P87" s="24"/>
      <c r="Q87" s="22"/>
      <c r="R87" s="21"/>
    </row>
    <row r="88" spans="2:18" x14ac:dyDescent="0.2">
      <c r="B88" s="2">
        <v>19</v>
      </c>
      <c r="C88" s="3">
        <v>0.107</v>
      </c>
      <c r="D88" s="3"/>
      <c r="E88" s="19">
        <f t="shared" si="44"/>
        <v>-7.7000000000000013E-2</v>
      </c>
      <c r="F88" s="16">
        <f t="shared" si="45"/>
        <v>1</v>
      </c>
      <c r="G88" s="19">
        <f t="shared" si="46"/>
        <v>-7.7000000000000013E-2</v>
      </c>
      <c r="H88" s="16"/>
      <c r="I88" s="21">
        <f>I89-2</f>
        <v>13</v>
      </c>
      <c r="J88" s="21">
        <f>J89</f>
        <v>-1</v>
      </c>
      <c r="K88" s="19">
        <f t="shared" ref="K88:K91" si="50">AVERAGE(J87,J88)</f>
        <v>-0.6</v>
      </c>
      <c r="L88" s="16">
        <f t="shared" ref="L88:L91" si="51">I88-I87</f>
        <v>1.1999999999999993</v>
      </c>
      <c r="M88" s="19">
        <f t="shared" si="49"/>
        <v>-0.71999999999999953</v>
      </c>
      <c r="N88" s="20"/>
      <c r="O88" s="20"/>
      <c r="P88" s="20"/>
      <c r="Q88" s="22"/>
      <c r="R88" s="21"/>
    </row>
    <row r="89" spans="2:18" x14ac:dyDescent="0.2">
      <c r="B89" s="2">
        <v>20</v>
      </c>
      <c r="C89" s="3">
        <v>0.83299999999999996</v>
      </c>
      <c r="D89" s="3" t="s">
        <v>25</v>
      </c>
      <c r="E89" s="19">
        <f t="shared" si="44"/>
        <v>0.47</v>
      </c>
      <c r="F89" s="16">
        <f t="shared" si="45"/>
        <v>1</v>
      </c>
      <c r="G89" s="19">
        <f t="shared" si="46"/>
        <v>0.47</v>
      </c>
      <c r="H89" s="1"/>
      <c r="I89" s="21">
        <v>15</v>
      </c>
      <c r="J89" s="21">
        <v>-1</v>
      </c>
      <c r="K89" s="19">
        <f t="shared" si="50"/>
        <v>-1</v>
      </c>
      <c r="L89" s="16">
        <f t="shared" si="51"/>
        <v>2</v>
      </c>
      <c r="M89" s="19">
        <f t="shared" si="49"/>
        <v>-2</v>
      </c>
      <c r="N89" s="24"/>
      <c r="O89" s="24"/>
      <c r="P89" s="24"/>
      <c r="Q89" s="22"/>
      <c r="R89" s="21"/>
    </row>
    <row r="90" spans="2:18" x14ac:dyDescent="0.2">
      <c r="B90" s="2">
        <v>25</v>
      </c>
      <c r="C90" s="3">
        <v>0.82099999999999995</v>
      </c>
      <c r="D90" s="3"/>
      <c r="E90" s="19">
        <f t="shared" si="44"/>
        <v>0.82699999999999996</v>
      </c>
      <c r="F90" s="16">
        <f t="shared" si="45"/>
        <v>5</v>
      </c>
      <c r="G90" s="19">
        <f t="shared" si="46"/>
        <v>4.1349999999999998</v>
      </c>
      <c r="H90" s="1"/>
      <c r="I90" s="16">
        <f>I89+2</f>
        <v>17</v>
      </c>
      <c r="J90" s="16">
        <f>J89</f>
        <v>-1</v>
      </c>
      <c r="K90" s="19">
        <f t="shared" si="50"/>
        <v>-1</v>
      </c>
      <c r="L90" s="16">
        <f t="shared" si="51"/>
        <v>2</v>
      </c>
      <c r="M90" s="19">
        <f t="shared" si="49"/>
        <v>-2</v>
      </c>
      <c r="N90" s="24"/>
      <c r="O90" s="24"/>
      <c r="P90" s="24"/>
      <c r="Q90" s="22"/>
      <c r="R90" s="21"/>
    </row>
    <row r="91" spans="2:18" x14ac:dyDescent="0.2">
      <c r="B91" s="2">
        <v>30</v>
      </c>
      <c r="C91" s="3">
        <v>0.81</v>
      </c>
      <c r="D91" s="3" t="s">
        <v>26</v>
      </c>
      <c r="E91" s="19">
        <f t="shared" si="44"/>
        <v>0.8155</v>
      </c>
      <c r="F91" s="16">
        <f t="shared" si="45"/>
        <v>5</v>
      </c>
      <c r="G91" s="19">
        <f t="shared" si="46"/>
        <v>4.0774999999999997</v>
      </c>
      <c r="H91" s="1"/>
      <c r="I91" s="16">
        <f>I90+(J91-J90)*1.5</f>
        <v>18.2</v>
      </c>
      <c r="J91" s="16">
        <v>-0.2</v>
      </c>
      <c r="K91" s="19">
        <f t="shared" si="50"/>
        <v>-0.6</v>
      </c>
      <c r="L91" s="16">
        <f t="shared" si="51"/>
        <v>1.1999999999999993</v>
      </c>
      <c r="M91" s="19">
        <f t="shared" si="49"/>
        <v>-0.71999999999999953</v>
      </c>
      <c r="N91" s="20"/>
      <c r="O91" s="20"/>
      <c r="P91" s="20"/>
      <c r="R91" s="21"/>
    </row>
    <row r="92" spans="2:18" ht="15" x14ac:dyDescent="0.2">
      <c r="B92" s="13"/>
      <c r="C92" s="30"/>
      <c r="D92" s="30"/>
      <c r="E92" s="13"/>
      <c r="F92" s="16"/>
      <c r="G92" s="19"/>
      <c r="H92" s="116" t="s">
        <v>10</v>
      </c>
      <c r="I92" s="116"/>
      <c r="J92" s="19" t="e">
        <f>#REF!</f>
        <v>#REF!</v>
      </c>
      <c r="K92" s="19" t="s">
        <v>11</v>
      </c>
      <c r="L92" s="16" t="e">
        <f>#REF!</f>
        <v>#REF!</v>
      </c>
      <c r="M92" s="19" t="e">
        <f>J92-L92</f>
        <v>#REF!</v>
      </c>
      <c r="N92" s="24"/>
      <c r="O92" s="14"/>
      <c r="P92" s="14"/>
    </row>
    <row r="93" spans="2:18" ht="15" x14ac:dyDescent="0.2">
      <c r="B93" s="1" t="s">
        <v>7</v>
      </c>
      <c r="C93" s="1"/>
      <c r="D93" s="109">
        <v>0.5</v>
      </c>
      <c r="E93" s="109"/>
      <c r="J93" s="13"/>
      <c r="K93" s="13"/>
      <c r="L93" s="13"/>
      <c r="M93" s="13"/>
      <c r="N93" s="14"/>
      <c r="O93" s="14"/>
      <c r="P93" s="14"/>
    </row>
    <row r="94" spans="2:18" x14ac:dyDescent="0.2">
      <c r="B94" s="2">
        <v>0</v>
      </c>
      <c r="C94" s="3">
        <v>0.51300000000000001</v>
      </c>
      <c r="D94" s="44" t="s">
        <v>37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2</v>
      </c>
      <c r="C95" s="3">
        <v>0.68899999999999995</v>
      </c>
      <c r="D95" s="3"/>
      <c r="E95" s="19">
        <f>(C94+C95)/2</f>
        <v>0.60099999999999998</v>
      </c>
      <c r="F95" s="16">
        <f>B95-B94</f>
        <v>2</v>
      </c>
      <c r="G95" s="19">
        <f>E95*F95</f>
        <v>1.202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4</v>
      </c>
      <c r="C96" s="3">
        <v>1.889</v>
      </c>
      <c r="D96" s="3"/>
      <c r="E96" s="19">
        <f t="shared" ref="E96:E109" si="52">(C95+C96)/2</f>
        <v>1.2889999999999999</v>
      </c>
      <c r="F96" s="16">
        <f t="shared" ref="F96:F109" si="53">B96-B95</f>
        <v>2</v>
      </c>
      <c r="G96" s="19">
        <f t="shared" ref="G96:G109" si="54">E96*F96</f>
        <v>2.5779999999999998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5</v>
      </c>
      <c r="C97" s="3">
        <v>1.88</v>
      </c>
      <c r="D97" s="3" t="s">
        <v>23</v>
      </c>
      <c r="E97" s="19">
        <f t="shared" si="52"/>
        <v>1.8845000000000001</v>
      </c>
      <c r="F97" s="16">
        <f t="shared" si="53"/>
        <v>1</v>
      </c>
      <c r="G97" s="19">
        <f t="shared" si="54"/>
        <v>1.8845000000000001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6</v>
      </c>
      <c r="C98" s="3">
        <v>0.78900000000000003</v>
      </c>
      <c r="D98" s="3"/>
      <c r="E98" s="19">
        <f t="shared" si="52"/>
        <v>1.3345</v>
      </c>
      <c r="F98" s="16">
        <f t="shared" si="53"/>
        <v>1</v>
      </c>
      <c r="G98" s="19">
        <f t="shared" si="54"/>
        <v>1.3345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7</v>
      </c>
      <c r="C99" s="3">
        <v>0.40200000000000002</v>
      </c>
      <c r="D99" s="3"/>
      <c r="E99" s="19">
        <f t="shared" si="52"/>
        <v>0.59550000000000003</v>
      </c>
      <c r="F99" s="16">
        <f t="shared" si="53"/>
        <v>1</v>
      </c>
      <c r="G99" s="19">
        <f t="shared" si="54"/>
        <v>0.59550000000000003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8</v>
      </c>
      <c r="C100" s="3">
        <v>5.5E-2</v>
      </c>
      <c r="D100" s="3"/>
      <c r="E100" s="19">
        <f t="shared" si="52"/>
        <v>0.22850000000000001</v>
      </c>
      <c r="F100" s="16">
        <f t="shared" si="53"/>
        <v>1</v>
      </c>
      <c r="G100" s="19">
        <f t="shared" si="54"/>
        <v>0.22850000000000001</v>
      </c>
      <c r="H100" s="16"/>
      <c r="I100" s="2">
        <v>0</v>
      </c>
      <c r="J100" s="2">
        <v>0.51300000000000001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9.5</v>
      </c>
      <c r="C101" s="3">
        <v>-4.7E-2</v>
      </c>
      <c r="D101" s="3" t="s">
        <v>24</v>
      </c>
      <c r="E101" s="19">
        <f t="shared" si="52"/>
        <v>4.0000000000000001E-3</v>
      </c>
      <c r="F101" s="16">
        <f t="shared" si="53"/>
        <v>1.5</v>
      </c>
      <c r="G101" s="19">
        <f t="shared" si="54"/>
        <v>6.0000000000000001E-3</v>
      </c>
      <c r="H101" s="16"/>
      <c r="I101" s="2">
        <v>2</v>
      </c>
      <c r="J101" s="2">
        <v>0.68899999999999995</v>
      </c>
      <c r="K101" s="19">
        <f t="shared" ref="K101" si="55">AVERAGE(J100,J101)</f>
        <v>0.60099999999999998</v>
      </c>
      <c r="L101" s="16">
        <f t="shared" ref="L101" si="56">I101-I100</f>
        <v>2</v>
      </c>
      <c r="M101" s="19">
        <f t="shared" ref="M101:M109" si="57">L101*K101</f>
        <v>1.202</v>
      </c>
      <c r="N101" s="20"/>
      <c r="O101" s="20"/>
      <c r="P101" s="20"/>
      <c r="Q101" s="22"/>
      <c r="R101" s="21"/>
    </row>
    <row r="102" spans="2:18" x14ac:dyDescent="0.2">
      <c r="B102" s="2">
        <v>11</v>
      </c>
      <c r="C102" s="3">
        <v>5.3999999999999999E-2</v>
      </c>
      <c r="D102" s="3"/>
      <c r="E102" s="19">
        <f t="shared" si="52"/>
        <v>3.4999999999999996E-3</v>
      </c>
      <c r="F102" s="16">
        <f t="shared" si="53"/>
        <v>1.5</v>
      </c>
      <c r="G102" s="19">
        <f t="shared" si="54"/>
        <v>5.2499999999999995E-3</v>
      </c>
      <c r="H102" s="16"/>
      <c r="I102" s="16">
        <f>I103-(J102-J103)*1.5</f>
        <v>4.1500000000000004</v>
      </c>
      <c r="J102" s="16">
        <v>1.9</v>
      </c>
      <c r="K102" s="19">
        <f>AVERAGE(J101,J102)</f>
        <v>1.2945</v>
      </c>
      <c r="L102" s="16">
        <f>I102-I101</f>
        <v>2.1500000000000004</v>
      </c>
      <c r="M102" s="19">
        <f t="shared" si="57"/>
        <v>2.7831750000000004</v>
      </c>
      <c r="N102" s="24"/>
      <c r="O102" s="24"/>
      <c r="P102" s="24"/>
      <c r="Q102" s="22"/>
      <c r="R102" s="21"/>
    </row>
    <row r="103" spans="2:18" x14ac:dyDescent="0.2">
      <c r="B103" s="2">
        <v>12</v>
      </c>
      <c r="C103" s="3">
        <v>0.38900000000000001</v>
      </c>
      <c r="D103" s="3"/>
      <c r="E103" s="19">
        <f t="shared" si="52"/>
        <v>0.2215</v>
      </c>
      <c r="F103" s="16">
        <f t="shared" si="53"/>
        <v>1</v>
      </c>
      <c r="G103" s="19">
        <f t="shared" si="54"/>
        <v>0.2215</v>
      </c>
      <c r="H103" s="16"/>
      <c r="I103" s="21">
        <f>I104-2</f>
        <v>8.5</v>
      </c>
      <c r="J103" s="21">
        <f>J104</f>
        <v>-1</v>
      </c>
      <c r="K103" s="19">
        <f t="shared" ref="K103:K109" si="58">AVERAGE(J102,J103)</f>
        <v>0.44999999999999996</v>
      </c>
      <c r="L103" s="16">
        <f t="shared" ref="L103:L109" si="59">I103-I102</f>
        <v>4.3499999999999996</v>
      </c>
      <c r="M103" s="19">
        <f t="shared" si="57"/>
        <v>1.9574999999999996</v>
      </c>
      <c r="N103" s="20"/>
      <c r="O103" s="20"/>
      <c r="P103" s="20"/>
      <c r="Q103" s="22"/>
      <c r="R103" s="21"/>
    </row>
    <row r="104" spans="2:18" x14ac:dyDescent="0.2">
      <c r="B104" s="2">
        <v>13</v>
      </c>
      <c r="C104" s="3">
        <v>0.70799999999999996</v>
      </c>
      <c r="D104" s="3"/>
      <c r="E104" s="19">
        <f t="shared" si="52"/>
        <v>0.54849999999999999</v>
      </c>
      <c r="F104" s="16">
        <f t="shared" si="53"/>
        <v>1</v>
      </c>
      <c r="G104" s="19">
        <f t="shared" si="54"/>
        <v>0.54849999999999999</v>
      </c>
      <c r="H104" s="1"/>
      <c r="I104" s="21">
        <v>10.5</v>
      </c>
      <c r="J104" s="21">
        <v>-1</v>
      </c>
      <c r="K104" s="19">
        <f t="shared" si="58"/>
        <v>-1</v>
      </c>
      <c r="L104" s="16">
        <f t="shared" si="59"/>
        <v>2</v>
      </c>
      <c r="M104" s="19">
        <f t="shared" si="57"/>
        <v>-2</v>
      </c>
      <c r="N104" s="24"/>
      <c r="O104" s="24"/>
      <c r="P104" s="24"/>
      <c r="Q104" s="22"/>
      <c r="R104" s="21"/>
    </row>
    <row r="105" spans="2:18" x14ac:dyDescent="0.2">
      <c r="B105" s="2">
        <v>14</v>
      </c>
      <c r="C105" s="3">
        <v>1.284</v>
      </c>
      <c r="D105" s="3" t="s">
        <v>25</v>
      </c>
      <c r="E105" s="19">
        <f t="shared" si="52"/>
        <v>0.996</v>
      </c>
      <c r="F105" s="16">
        <f t="shared" si="53"/>
        <v>1</v>
      </c>
      <c r="G105" s="19">
        <f t="shared" si="54"/>
        <v>0.996</v>
      </c>
      <c r="H105" s="1"/>
      <c r="I105" s="16">
        <f>I104+2</f>
        <v>12.5</v>
      </c>
      <c r="J105" s="16">
        <f>J104</f>
        <v>-1</v>
      </c>
      <c r="K105" s="19">
        <f t="shared" si="58"/>
        <v>-1</v>
      </c>
      <c r="L105" s="16">
        <f t="shared" si="59"/>
        <v>2</v>
      </c>
      <c r="M105" s="19">
        <f t="shared" si="57"/>
        <v>-2</v>
      </c>
      <c r="N105" s="24"/>
      <c r="O105" s="24"/>
      <c r="P105" s="24"/>
      <c r="Q105" s="22"/>
      <c r="R105" s="21"/>
    </row>
    <row r="106" spans="2:18" x14ac:dyDescent="0.2">
      <c r="B106" s="2">
        <v>16</v>
      </c>
      <c r="C106" s="3">
        <v>1.2769999999999999</v>
      </c>
      <c r="D106" s="3"/>
      <c r="E106" s="19">
        <f t="shared" si="52"/>
        <v>1.2805</v>
      </c>
      <c r="F106" s="16">
        <f t="shared" si="53"/>
        <v>2</v>
      </c>
      <c r="G106" s="19">
        <f t="shared" si="54"/>
        <v>2.5609999999999999</v>
      </c>
      <c r="H106" s="1"/>
      <c r="I106" s="16">
        <f>I105+(J106-J105)*1.5</f>
        <v>15.92</v>
      </c>
      <c r="J106" s="16">
        <v>1.28</v>
      </c>
      <c r="K106" s="19">
        <f t="shared" si="58"/>
        <v>0.14000000000000001</v>
      </c>
      <c r="L106" s="16">
        <f t="shared" si="59"/>
        <v>3.42</v>
      </c>
      <c r="M106" s="19">
        <f t="shared" si="57"/>
        <v>0.47880000000000006</v>
      </c>
      <c r="N106" s="20"/>
      <c r="O106" s="20"/>
      <c r="P106" s="20"/>
      <c r="R106" s="21"/>
    </row>
    <row r="107" spans="2:18" x14ac:dyDescent="0.2">
      <c r="B107" s="2">
        <v>16.5</v>
      </c>
      <c r="C107" s="3">
        <v>0.80600000000000005</v>
      </c>
      <c r="D107" s="3"/>
      <c r="E107" s="19">
        <f t="shared" si="52"/>
        <v>1.0415000000000001</v>
      </c>
      <c r="F107" s="16">
        <f t="shared" si="53"/>
        <v>0.5</v>
      </c>
      <c r="G107" s="19">
        <f t="shared" si="54"/>
        <v>0.52075000000000005</v>
      </c>
      <c r="H107" s="1"/>
      <c r="I107" s="2">
        <v>16</v>
      </c>
      <c r="J107" s="28">
        <v>1.2769999999999999</v>
      </c>
      <c r="K107" s="19">
        <f t="shared" si="58"/>
        <v>1.2785</v>
      </c>
      <c r="L107" s="16">
        <f t="shared" si="59"/>
        <v>8.0000000000000071E-2</v>
      </c>
      <c r="M107" s="19">
        <f t="shared" si="57"/>
        <v>0.10228000000000009</v>
      </c>
      <c r="N107" s="20"/>
      <c r="O107" s="20"/>
      <c r="P107" s="20"/>
      <c r="R107" s="21"/>
    </row>
    <row r="108" spans="2:18" x14ac:dyDescent="0.2">
      <c r="B108" s="2">
        <v>22</v>
      </c>
      <c r="C108" s="3">
        <v>0.79800000000000004</v>
      </c>
      <c r="D108" s="3"/>
      <c r="E108" s="19">
        <f t="shared" si="52"/>
        <v>0.80200000000000005</v>
      </c>
      <c r="F108" s="16">
        <f t="shared" si="53"/>
        <v>5.5</v>
      </c>
      <c r="G108" s="19">
        <f t="shared" si="54"/>
        <v>4.4110000000000005</v>
      </c>
      <c r="H108" s="1"/>
      <c r="I108" s="17">
        <v>16.5</v>
      </c>
      <c r="J108" s="17">
        <v>0.80600000000000005</v>
      </c>
      <c r="K108" s="19">
        <f t="shared" si="58"/>
        <v>1.0415000000000001</v>
      </c>
      <c r="L108" s="16">
        <f t="shared" si="59"/>
        <v>0.5</v>
      </c>
      <c r="M108" s="19">
        <f t="shared" si="57"/>
        <v>0.52075000000000005</v>
      </c>
      <c r="N108" s="20"/>
      <c r="O108" s="20"/>
      <c r="P108" s="20"/>
      <c r="R108" s="21"/>
    </row>
    <row r="109" spans="2:18" x14ac:dyDescent="0.2">
      <c r="B109" s="17">
        <v>30</v>
      </c>
      <c r="C109" s="44">
        <v>0.78800000000000003</v>
      </c>
      <c r="D109" s="3" t="s">
        <v>26</v>
      </c>
      <c r="E109" s="19">
        <f t="shared" si="52"/>
        <v>0.79300000000000004</v>
      </c>
      <c r="F109" s="16">
        <f t="shared" si="53"/>
        <v>8</v>
      </c>
      <c r="G109" s="19">
        <f t="shared" si="54"/>
        <v>6.3440000000000003</v>
      </c>
      <c r="I109" s="17">
        <v>22</v>
      </c>
      <c r="J109" s="17">
        <v>0.79800000000000004</v>
      </c>
      <c r="K109" s="19">
        <f t="shared" si="58"/>
        <v>0.80200000000000005</v>
      </c>
      <c r="L109" s="16">
        <f t="shared" si="59"/>
        <v>5.5</v>
      </c>
      <c r="M109" s="19">
        <f t="shared" si="57"/>
        <v>4.4110000000000005</v>
      </c>
      <c r="N109" s="20"/>
      <c r="O109" s="20"/>
      <c r="P109" s="20"/>
      <c r="R109" s="21"/>
    </row>
    <row r="110" spans="2:18" ht="15" x14ac:dyDescent="0.2">
      <c r="B110" s="13"/>
      <c r="C110" s="30"/>
      <c r="D110" s="30"/>
      <c r="E110" s="13"/>
      <c r="F110" s="16"/>
      <c r="G110" s="19"/>
      <c r="H110" s="116" t="s">
        <v>10</v>
      </c>
      <c r="I110" s="116"/>
      <c r="J110" s="19" t="e">
        <f>#REF!</f>
        <v>#REF!</v>
      </c>
      <c r="K110" s="19" t="s">
        <v>11</v>
      </c>
      <c r="L110" s="16" t="e">
        <f>#REF!</f>
        <v>#REF!</v>
      </c>
      <c r="M110" s="19" t="e">
        <f>J110-L110</f>
        <v>#REF!</v>
      </c>
      <c r="N110" s="24"/>
      <c r="O110" s="14"/>
      <c r="P110" s="14"/>
    </row>
    <row r="111" spans="2:18" ht="15" x14ac:dyDescent="0.2">
      <c r="B111" s="1" t="s">
        <v>7</v>
      </c>
      <c r="C111" s="1"/>
      <c r="D111" s="109">
        <v>0.6</v>
      </c>
      <c r="E111" s="109"/>
      <c r="J111" s="13"/>
      <c r="K111" s="13"/>
      <c r="L111" s="13"/>
      <c r="M111" s="13"/>
      <c r="N111" s="14"/>
      <c r="O111" s="14"/>
      <c r="P111" s="14"/>
    </row>
    <row r="112" spans="2:18" x14ac:dyDescent="0.2">
      <c r="B112" s="2">
        <v>0</v>
      </c>
      <c r="C112" s="3">
        <v>0.71</v>
      </c>
      <c r="D112" s="3" t="s">
        <v>26</v>
      </c>
      <c r="E112" s="16"/>
      <c r="F112" s="16"/>
      <c r="G112" s="16"/>
      <c r="H112" s="16"/>
      <c r="I112" s="17"/>
      <c r="J112" s="18"/>
      <c r="K112" s="19"/>
      <c r="L112" s="16"/>
      <c r="M112" s="19"/>
      <c r="N112" s="20"/>
      <c r="O112" s="20"/>
      <c r="P112" s="20"/>
      <c r="R112" s="21"/>
    </row>
    <row r="113" spans="2:18" x14ac:dyDescent="0.2">
      <c r="B113" s="2">
        <v>5</v>
      </c>
      <c r="C113" s="3">
        <v>0.69699999999999995</v>
      </c>
      <c r="D113" s="3"/>
      <c r="E113" s="19">
        <f>(C112+C113)/2</f>
        <v>0.70350000000000001</v>
      </c>
      <c r="F113" s="16">
        <f>B113-B112</f>
        <v>5</v>
      </c>
      <c r="G113" s="19">
        <f>E113*F113</f>
        <v>3.5175000000000001</v>
      </c>
      <c r="H113" s="16"/>
      <c r="I113" s="2"/>
      <c r="J113" s="2"/>
      <c r="K113" s="19"/>
      <c r="L113" s="16"/>
      <c r="M113" s="19"/>
      <c r="N113" s="20"/>
      <c r="O113" s="20"/>
      <c r="P113" s="20"/>
      <c r="Q113" s="22"/>
      <c r="R113" s="21"/>
    </row>
    <row r="114" spans="2:18" x14ac:dyDescent="0.2">
      <c r="B114" s="2">
        <v>10</v>
      </c>
      <c r="C114" s="3">
        <v>0.69099999999999995</v>
      </c>
      <c r="D114" s="3" t="s">
        <v>23</v>
      </c>
      <c r="E114" s="19">
        <f t="shared" ref="E114:E125" si="60">(C113+C114)/2</f>
        <v>0.69399999999999995</v>
      </c>
      <c r="F114" s="16">
        <f t="shared" ref="F114:F125" si="61">B114-B113</f>
        <v>5</v>
      </c>
      <c r="G114" s="19">
        <f t="shared" ref="G114:G125" si="62">E114*F114</f>
        <v>3.4699999999999998</v>
      </c>
      <c r="H114" s="16"/>
      <c r="I114" s="2"/>
      <c r="J114" s="2"/>
      <c r="K114" s="19"/>
      <c r="L114" s="16"/>
      <c r="M114" s="19"/>
      <c r="N114" s="20"/>
      <c r="O114" s="20"/>
      <c r="P114" s="20"/>
      <c r="Q114" s="22"/>
      <c r="R114" s="21"/>
    </row>
    <row r="115" spans="2:18" x14ac:dyDescent="0.2">
      <c r="B115" s="2">
        <v>11</v>
      </c>
      <c r="C115" s="3">
        <v>0.32600000000000001</v>
      </c>
      <c r="D115" s="3"/>
      <c r="E115" s="19">
        <f t="shared" si="60"/>
        <v>0.50849999999999995</v>
      </c>
      <c r="F115" s="16">
        <f t="shared" si="61"/>
        <v>1</v>
      </c>
      <c r="G115" s="19">
        <f t="shared" si="62"/>
        <v>0.50849999999999995</v>
      </c>
      <c r="H115" s="16"/>
      <c r="I115" s="2">
        <v>0</v>
      </c>
      <c r="J115" s="2">
        <v>0.71</v>
      </c>
      <c r="K115" s="19"/>
      <c r="L115" s="16"/>
      <c r="M115" s="19"/>
      <c r="N115" s="20"/>
      <c r="O115" s="20"/>
      <c r="P115" s="20"/>
      <c r="Q115" s="22"/>
      <c r="R115" s="21"/>
    </row>
    <row r="116" spans="2:18" x14ac:dyDescent="0.2">
      <c r="B116" s="2">
        <v>12</v>
      </c>
      <c r="C116" s="3">
        <v>0.113</v>
      </c>
      <c r="D116" s="3"/>
      <c r="E116" s="19">
        <f t="shared" si="60"/>
        <v>0.2195</v>
      </c>
      <c r="F116" s="16">
        <f t="shared" si="61"/>
        <v>1</v>
      </c>
      <c r="G116" s="19">
        <f t="shared" si="62"/>
        <v>0.2195</v>
      </c>
      <c r="H116" s="16"/>
      <c r="I116" s="2">
        <v>5</v>
      </c>
      <c r="J116" s="2">
        <v>0.69699999999999995</v>
      </c>
      <c r="K116" s="19">
        <f t="shared" ref="K116:K119" si="63">AVERAGE(J115,J116)</f>
        <v>0.70350000000000001</v>
      </c>
      <c r="L116" s="16">
        <f t="shared" ref="L116:L119" si="64">I116-I115</f>
        <v>5</v>
      </c>
      <c r="M116" s="19">
        <f t="shared" ref="M116:M125" si="65">L116*K116</f>
        <v>3.5175000000000001</v>
      </c>
      <c r="N116" s="20"/>
      <c r="O116" s="20"/>
      <c r="P116" s="20"/>
      <c r="Q116" s="22"/>
      <c r="R116" s="21"/>
    </row>
    <row r="117" spans="2:18" x14ac:dyDescent="0.2">
      <c r="B117" s="2">
        <v>13</v>
      </c>
      <c r="C117" s="3">
        <v>-9.9000000000000005E-2</v>
      </c>
      <c r="D117" s="3"/>
      <c r="E117" s="19">
        <f t="shared" si="60"/>
        <v>6.9999999999999993E-3</v>
      </c>
      <c r="F117" s="16">
        <f t="shared" si="61"/>
        <v>1</v>
      </c>
      <c r="G117" s="19">
        <f t="shared" si="62"/>
        <v>6.9999999999999993E-3</v>
      </c>
      <c r="H117" s="16"/>
      <c r="I117" s="2">
        <v>10</v>
      </c>
      <c r="J117" s="2">
        <v>0.69099999999999995</v>
      </c>
      <c r="K117" s="19">
        <f t="shared" si="63"/>
        <v>0.69399999999999995</v>
      </c>
      <c r="L117" s="16">
        <f t="shared" si="64"/>
        <v>5</v>
      </c>
      <c r="M117" s="19">
        <f t="shared" si="65"/>
        <v>3.4699999999999998</v>
      </c>
      <c r="N117" s="20"/>
      <c r="O117" s="20"/>
      <c r="P117" s="20"/>
      <c r="Q117" s="22"/>
      <c r="R117" s="21"/>
    </row>
    <row r="118" spans="2:18" x14ac:dyDescent="0.2">
      <c r="B118" s="2">
        <v>15</v>
      </c>
      <c r="C118" s="3">
        <v>-0.20100000000000001</v>
      </c>
      <c r="D118" s="3" t="s">
        <v>24</v>
      </c>
      <c r="E118" s="19">
        <f t="shared" si="60"/>
        <v>-0.15000000000000002</v>
      </c>
      <c r="F118" s="16">
        <f t="shared" si="61"/>
        <v>2</v>
      </c>
      <c r="G118" s="19">
        <f t="shared" si="62"/>
        <v>-0.30000000000000004</v>
      </c>
      <c r="H118" s="16"/>
      <c r="I118" s="2">
        <v>11</v>
      </c>
      <c r="J118" s="2">
        <v>0.32600000000000001</v>
      </c>
      <c r="K118" s="19">
        <f t="shared" si="63"/>
        <v>0.50849999999999995</v>
      </c>
      <c r="L118" s="16">
        <f t="shared" si="64"/>
        <v>1</v>
      </c>
      <c r="M118" s="19">
        <f t="shared" si="65"/>
        <v>0.50849999999999995</v>
      </c>
      <c r="N118" s="20"/>
      <c r="O118" s="20"/>
      <c r="P118" s="20"/>
      <c r="Q118" s="22"/>
      <c r="R118" s="21"/>
    </row>
    <row r="119" spans="2:18" x14ac:dyDescent="0.2">
      <c r="B119" s="2">
        <v>17</v>
      </c>
      <c r="C119" s="3">
        <v>-9.7000000000000003E-2</v>
      </c>
      <c r="D119" s="3"/>
      <c r="E119" s="19">
        <f t="shared" si="60"/>
        <v>-0.14900000000000002</v>
      </c>
      <c r="F119" s="16">
        <f t="shared" si="61"/>
        <v>2</v>
      </c>
      <c r="G119" s="19">
        <f t="shared" si="62"/>
        <v>-0.29800000000000004</v>
      </c>
      <c r="H119" s="16"/>
      <c r="I119" s="2">
        <v>12</v>
      </c>
      <c r="J119" s="2">
        <v>0.113</v>
      </c>
      <c r="K119" s="19">
        <f t="shared" si="63"/>
        <v>0.2195</v>
      </c>
      <c r="L119" s="16">
        <f t="shared" si="64"/>
        <v>1</v>
      </c>
      <c r="M119" s="19">
        <f t="shared" si="65"/>
        <v>0.2195</v>
      </c>
      <c r="N119" s="20"/>
      <c r="O119" s="20"/>
      <c r="P119" s="20"/>
      <c r="Q119" s="22"/>
      <c r="R119" s="21"/>
    </row>
    <row r="120" spans="2:18" x14ac:dyDescent="0.2">
      <c r="B120" s="2">
        <v>19</v>
      </c>
      <c r="C120" s="3">
        <v>0.20799999999999999</v>
      </c>
      <c r="D120" s="3"/>
      <c r="E120" s="19">
        <f t="shared" si="60"/>
        <v>5.5499999999999994E-2</v>
      </c>
      <c r="F120" s="16">
        <f t="shared" si="61"/>
        <v>2</v>
      </c>
      <c r="G120" s="19">
        <f t="shared" si="62"/>
        <v>0.11099999999999999</v>
      </c>
      <c r="H120" s="16"/>
      <c r="I120" s="16">
        <f>I121-(J120-J121)*1.5</f>
        <v>12.5</v>
      </c>
      <c r="J120" s="16">
        <v>0</v>
      </c>
      <c r="K120" s="19">
        <f>AVERAGE(J119,J120)</f>
        <v>5.6500000000000002E-2</v>
      </c>
      <c r="L120" s="16">
        <f>I120-I119</f>
        <v>0.5</v>
      </c>
      <c r="M120" s="19">
        <f t="shared" si="65"/>
        <v>2.8250000000000001E-2</v>
      </c>
      <c r="N120" s="24"/>
      <c r="O120" s="24"/>
      <c r="P120" s="24"/>
      <c r="Q120" s="22"/>
      <c r="R120" s="21"/>
    </row>
    <row r="121" spans="2:18" x14ac:dyDescent="0.2">
      <c r="B121" s="2">
        <v>21</v>
      </c>
      <c r="C121" s="3">
        <v>0.96899999999999997</v>
      </c>
      <c r="D121" s="3"/>
      <c r="E121" s="19">
        <f t="shared" si="60"/>
        <v>0.58850000000000002</v>
      </c>
      <c r="F121" s="16">
        <f t="shared" si="61"/>
        <v>2</v>
      </c>
      <c r="G121" s="19">
        <f t="shared" si="62"/>
        <v>1.177</v>
      </c>
      <c r="H121" s="16"/>
      <c r="I121" s="21">
        <f>I122-2</f>
        <v>14</v>
      </c>
      <c r="J121" s="21">
        <f>J122</f>
        <v>-1</v>
      </c>
      <c r="K121" s="19">
        <f t="shared" ref="K121:K125" si="66">AVERAGE(J120,J121)</f>
        <v>-0.5</v>
      </c>
      <c r="L121" s="16">
        <f t="shared" ref="L121:L125" si="67">I121-I120</f>
        <v>1.5</v>
      </c>
      <c r="M121" s="19">
        <f t="shared" si="65"/>
        <v>-0.75</v>
      </c>
      <c r="N121" s="20"/>
      <c r="O121" s="20"/>
      <c r="P121" s="20"/>
      <c r="Q121" s="22"/>
      <c r="R121" s="21"/>
    </row>
    <row r="122" spans="2:18" x14ac:dyDescent="0.2">
      <c r="B122" s="2">
        <v>22</v>
      </c>
      <c r="C122" s="3">
        <v>1.7629999999999999</v>
      </c>
      <c r="D122" s="3" t="s">
        <v>25</v>
      </c>
      <c r="E122" s="19">
        <f t="shared" si="60"/>
        <v>1.3659999999999999</v>
      </c>
      <c r="F122" s="16">
        <f t="shared" si="61"/>
        <v>1</v>
      </c>
      <c r="G122" s="19">
        <f t="shared" si="62"/>
        <v>1.3659999999999999</v>
      </c>
      <c r="H122" s="1"/>
      <c r="I122" s="21">
        <v>16</v>
      </c>
      <c r="J122" s="21">
        <v>-1</v>
      </c>
      <c r="K122" s="19">
        <f t="shared" si="66"/>
        <v>-1</v>
      </c>
      <c r="L122" s="16">
        <f t="shared" si="67"/>
        <v>2</v>
      </c>
      <c r="M122" s="19">
        <f t="shared" si="65"/>
        <v>-2</v>
      </c>
      <c r="N122" s="24"/>
      <c r="O122" s="24"/>
      <c r="P122" s="24"/>
      <c r="Q122" s="22"/>
      <c r="R122" s="21"/>
    </row>
    <row r="123" spans="2:18" x14ac:dyDescent="0.2">
      <c r="B123" s="2">
        <v>23</v>
      </c>
      <c r="C123" s="3">
        <v>1.712</v>
      </c>
      <c r="D123" s="3"/>
      <c r="E123" s="19">
        <f t="shared" si="60"/>
        <v>1.7374999999999998</v>
      </c>
      <c r="F123" s="16">
        <f t="shared" si="61"/>
        <v>1</v>
      </c>
      <c r="G123" s="19">
        <f t="shared" si="62"/>
        <v>1.7374999999999998</v>
      </c>
      <c r="H123" s="1"/>
      <c r="I123" s="16">
        <f>I122+2</f>
        <v>18</v>
      </c>
      <c r="J123" s="16">
        <f>J122</f>
        <v>-1</v>
      </c>
      <c r="K123" s="19">
        <f t="shared" si="66"/>
        <v>-1</v>
      </c>
      <c r="L123" s="16">
        <f t="shared" si="67"/>
        <v>2</v>
      </c>
      <c r="M123" s="19">
        <f t="shared" si="65"/>
        <v>-2</v>
      </c>
      <c r="N123" s="24"/>
      <c r="O123" s="24"/>
      <c r="P123" s="24"/>
      <c r="Q123" s="22"/>
      <c r="R123" s="21"/>
    </row>
    <row r="124" spans="2:18" x14ac:dyDescent="0.2">
      <c r="B124" s="2">
        <v>25</v>
      </c>
      <c r="C124" s="3">
        <v>0.50800000000000001</v>
      </c>
      <c r="D124" s="3"/>
      <c r="E124" s="19">
        <f t="shared" si="60"/>
        <v>1.1099999999999999</v>
      </c>
      <c r="F124" s="16">
        <f t="shared" si="61"/>
        <v>2</v>
      </c>
      <c r="G124" s="19">
        <f t="shared" si="62"/>
        <v>2.2199999999999998</v>
      </c>
      <c r="H124" s="1"/>
      <c r="I124" s="16">
        <f>I123+(J124-J123)*1.5</f>
        <v>21</v>
      </c>
      <c r="J124" s="16">
        <v>1</v>
      </c>
      <c r="K124" s="19">
        <f t="shared" si="66"/>
        <v>0</v>
      </c>
      <c r="L124" s="16">
        <f t="shared" si="67"/>
        <v>3</v>
      </c>
      <c r="M124" s="19">
        <f t="shared" si="65"/>
        <v>0</v>
      </c>
      <c r="N124" s="20"/>
      <c r="O124" s="20"/>
      <c r="P124" s="20"/>
      <c r="R124" s="21"/>
    </row>
    <row r="125" spans="2:18" x14ac:dyDescent="0.2">
      <c r="B125" s="2">
        <v>27</v>
      </c>
      <c r="C125" s="3">
        <v>2.8000000000000001E-2</v>
      </c>
      <c r="D125" s="44" t="s">
        <v>37</v>
      </c>
      <c r="E125" s="19">
        <f t="shared" si="60"/>
        <v>0.26800000000000002</v>
      </c>
      <c r="F125" s="16">
        <f t="shared" si="61"/>
        <v>2</v>
      </c>
      <c r="G125" s="19">
        <f t="shared" si="62"/>
        <v>0.53600000000000003</v>
      </c>
      <c r="H125" s="1"/>
      <c r="I125" s="2">
        <v>21</v>
      </c>
      <c r="J125" s="28">
        <v>0.96899999999999997</v>
      </c>
      <c r="K125" s="19">
        <f t="shared" si="66"/>
        <v>0.98449999999999993</v>
      </c>
      <c r="L125" s="16">
        <f t="shared" si="67"/>
        <v>0</v>
      </c>
      <c r="M125" s="19">
        <f t="shared" si="65"/>
        <v>0</v>
      </c>
      <c r="N125" s="20"/>
      <c r="O125" s="20"/>
      <c r="P125" s="20"/>
      <c r="R125" s="21"/>
    </row>
    <row r="126" spans="2:18" ht="15" x14ac:dyDescent="0.2">
      <c r="B126" s="1" t="s">
        <v>7</v>
      </c>
      <c r="C126" s="1"/>
      <c r="D126" s="109">
        <v>0.7</v>
      </c>
      <c r="E126" s="109"/>
      <c r="J126" s="13"/>
      <c r="K126" s="13"/>
      <c r="L126" s="13"/>
      <c r="M126" s="13"/>
      <c r="N126" s="14"/>
      <c r="O126" s="14"/>
      <c r="P126" s="14"/>
    </row>
    <row r="127" spans="2:18" x14ac:dyDescent="0.2">
      <c r="B127" s="2">
        <v>0</v>
      </c>
      <c r="C127" s="3">
        <v>0.70199999999999996</v>
      </c>
      <c r="D127" s="3" t="s">
        <v>26</v>
      </c>
      <c r="E127" s="16"/>
      <c r="F127" s="16"/>
      <c r="G127" s="16"/>
      <c r="H127" s="16"/>
      <c r="I127" s="17"/>
      <c r="J127" s="18"/>
      <c r="K127" s="19"/>
      <c r="L127" s="16"/>
      <c r="M127" s="19"/>
      <c r="N127" s="20"/>
      <c r="O127" s="20"/>
      <c r="P127" s="20"/>
      <c r="R127" s="21"/>
    </row>
    <row r="128" spans="2:18" x14ac:dyDescent="0.2">
      <c r="B128" s="2">
        <v>6.5</v>
      </c>
      <c r="C128" s="3">
        <v>0.68700000000000006</v>
      </c>
      <c r="D128" s="3"/>
      <c r="E128" s="19">
        <f>(C127+C128)/2</f>
        <v>0.69450000000000001</v>
      </c>
      <c r="F128" s="16">
        <f>B128-B127</f>
        <v>6.5</v>
      </c>
      <c r="G128" s="19">
        <f>E128*F128</f>
        <v>4.5142499999999997</v>
      </c>
      <c r="H128" s="16"/>
      <c r="I128" s="2"/>
      <c r="J128" s="2"/>
      <c r="K128" s="19"/>
      <c r="L128" s="16"/>
      <c r="M128" s="19"/>
      <c r="N128" s="20"/>
      <c r="O128" s="20"/>
      <c r="P128" s="20"/>
      <c r="Q128" s="22"/>
      <c r="R128" s="21"/>
    </row>
    <row r="129" spans="2:18" x14ac:dyDescent="0.2">
      <c r="B129" s="2">
        <v>7</v>
      </c>
      <c r="C129" s="3">
        <v>1.4830000000000001</v>
      </c>
      <c r="D129" s="3"/>
      <c r="E129" s="19">
        <f t="shared" ref="E129:E140" si="68">(C128+C129)/2</f>
        <v>1.085</v>
      </c>
      <c r="F129" s="16">
        <f t="shared" ref="F129:F140" si="69">B129-B128</f>
        <v>0.5</v>
      </c>
      <c r="G129" s="19">
        <f t="shared" ref="G129:G140" si="70">E129*F129</f>
        <v>0.54249999999999998</v>
      </c>
      <c r="H129" s="16"/>
      <c r="I129" s="2"/>
      <c r="J129" s="2"/>
      <c r="K129" s="19"/>
      <c r="L129" s="16"/>
      <c r="M129" s="19"/>
      <c r="N129" s="20"/>
      <c r="O129" s="20"/>
      <c r="P129" s="20"/>
      <c r="Q129" s="22"/>
      <c r="R129" s="21"/>
    </row>
    <row r="130" spans="2:18" x14ac:dyDescent="0.2">
      <c r="B130" s="2">
        <v>10</v>
      </c>
      <c r="C130" s="3">
        <v>1.47</v>
      </c>
      <c r="D130" s="3" t="s">
        <v>23</v>
      </c>
      <c r="E130" s="19">
        <f t="shared" si="68"/>
        <v>1.4765000000000001</v>
      </c>
      <c r="F130" s="16">
        <f t="shared" si="69"/>
        <v>3</v>
      </c>
      <c r="G130" s="19">
        <f t="shared" si="70"/>
        <v>4.4295000000000009</v>
      </c>
      <c r="H130" s="16"/>
      <c r="I130" s="2"/>
      <c r="J130" s="2"/>
      <c r="K130" s="19"/>
      <c r="L130" s="16"/>
      <c r="M130" s="19"/>
      <c r="N130" s="20"/>
      <c r="O130" s="20"/>
      <c r="P130" s="20"/>
      <c r="Q130" s="22"/>
      <c r="R130" s="21"/>
    </row>
    <row r="131" spans="2:18" x14ac:dyDescent="0.2">
      <c r="B131" s="2">
        <v>11</v>
      </c>
      <c r="C131" s="3">
        <v>0.49299999999999999</v>
      </c>
      <c r="D131" s="3"/>
      <c r="E131" s="19">
        <f t="shared" si="68"/>
        <v>0.98150000000000004</v>
      </c>
      <c r="F131" s="16">
        <f t="shared" si="69"/>
        <v>1</v>
      </c>
      <c r="G131" s="19">
        <f t="shared" si="70"/>
        <v>0.98150000000000004</v>
      </c>
      <c r="H131" s="16"/>
      <c r="I131" s="2"/>
      <c r="J131" s="2"/>
      <c r="K131" s="19"/>
      <c r="L131" s="16"/>
      <c r="M131" s="19"/>
      <c r="N131" s="20"/>
      <c r="O131" s="20"/>
      <c r="P131" s="20"/>
      <c r="Q131" s="22"/>
      <c r="R131" s="21"/>
    </row>
    <row r="132" spans="2:18" x14ac:dyDescent="0.2">
      <c r="B132" s="2">
        <v>12</v>
      </c>
      <c r="C132" s="3">
        <v>0.09</v>
      </c>
      <c r="D132" s="3"/>
      <c r="E132" s="19">
        <f t="shared" si="68"/>
        <v>0.29149999999999998</v>
      </c>
      <c r="F132" s="16">
        <f t="shared" si="69"/>
        <v>1</v>
      </c>
      <c r="G132" s="19">
        <f t="shared" si="70"/>
        <v>0.29149999999999998</v>
      </c>
      <c r="H132" s="16"/>
      <c r="I132" s="2">
        <v>0</v>
      </c>
      <c r="J132" s="2">
        <v>0.70199999999999996</v>
      </c>
      <c r="K132" s="19"/>
      <c r="L132" s="16"/>
      <c r="M132" s="19"/>
      <c r="N132" s="20"/>
      <c r="O132" s="20"/>
      <c r="P132" s="20"/>
      <c r="Q132" s="22"/>
      <c r="R132" s="21"/>
    </row>
    <row r="133" spans="2:18" x14ac:dyDescent="0.2">
      <c r="B133" s="2">
        <v>13</v>
      </c>
      <c r="C133" s="3">
        <v>-0.21</v>
      </c>
      <c r="D133" s="3"/>
      <c r="E133" s="19">
        <f t="shared" si="68"/>
        <v>-0.06</v>
      </c>
      <c r="F133" s="16">
        <f t="shared" si="69"/>
        <v>1</v>
      </c>
      <c r="G133" s="19">
        <f t="shared" si="70"/>
        <v>-0.06</v>
      </c>
      <c r="H133" s="16"/>
      <c r="I133" s="2">
        <v>6.5</v>
      </c>
      <c r="J133" s="2">
        <v>0.68700000000000006</v>
      </c>
      <c r="K133" s="19">
        <f t="shared" ref="K133" si="71">AVERAGE(J132,J133)</f>
        <v>0.69450000000000001</v>
      </c>
      <c r="L133" s="16">
        <f t="shared" ref="L133" si="72">I133-I132</f>
        <v>6.5</v>
      </c>
      <c r="M133" s="19">
        <f t="shared" ref="M133" si="73">L133*K133</f>
        <v>4.5142499999999997</v>
      </c>
      <c r="N133" s="20"/>
      <c r="O133" s="20"/>
      <c r="P133" s="20"/>
      <c r="Q133" s="22"/>
      <c r="R133" s="21"/>
    </row>
    <row r="134" spans="2:18" x14ac:dyDescent="0.2">
      <c r="B134" s="2">
        <v>14</v>
      </c>
      <c r="C134" s="3">
        <v>-0.314</v>
      </c>
      <c r="D134" s="3" t="s">
        <v>24</v>
      </c>
      <c r="E134" s="19">
        <f t="shared" si="68"/>
        <v>-0.26200000000000001</v>
      </c>
      <c r="F134" s="16">
        <f t="shared" si="69"/>
        <v>1</v>
      </c>
      <c r="G134" s="19">
        <f t="shared" si="70"/>
        <v>-0.26200000000000001</v>
      </c>
      <c r="H134" s="16"/>
      <c r="I134" s="2">
        <v>7</v>
      </c>
      <c r="J134" s="2">
        <v>1.4830000000000001</v>
      </c>
      <c r="K134" s="19">
        <f t="shared" ref="K134" si="74">AVERAGE(J133,J134)</f>
        <v>1.085</v>
      </c>
      <c r="L134" s="16">
        <f t="shared" ref="L134" si="75">I134-I133</f>
        <v>0.5</v>
      </c>
      <c r="M134" s="19">
        <f t="shared" ref="M134:M140" si="76">L134*K134</f>
        <v>0.54249999999999998</v>
      </c>
      <c r="N134" s="20"/>
      <c r="O134" s="20"/>
      <c r="P134" s="20"/>
      <c r="Q134" s="22"/>
      <c r="R134" s="21"/>
    </row>
    <row r="135" spans="2:18" x14ac:dyDescent="0.2">
      <c r="B135" s="2">
        <v>15</v>
      </c>
      <c r="C135" s="3">
        <v>-0.21299999999999999</v>
      </c>
      <c r="D135" s="3"/>
      <c r="E135" s="19">
        <f t="shared" si="68"/>
        <v>-0.26350000000000001</v>
      </c>
      <c r="F135" s="16">
        <f t="shared" si="69"/>
        <v>1</v>
      </c>
      <c r="G135" s="19">
        <f t="shared" si="70"/>
        <v>-0.26350000000000001</v>
      </c>
      <c r="H135" s="16"/>
      <c r="I135" s="16">
        <f>I136-(J135-J136)*1.5</f>
        <v>8.7949999999999999</v>
      </c>
      <c r="J135" s="16">
        <v>1.47</v>
      </c>
      <c r="K135" s="19">
        <f>AVERAGE(J134,J135)</f>
        <v>1.4765000000000001</v>
      </c>
      <c r="L135" s="16">
        <f>I135-I134</f>
        <v>1.7949999999999999</v>
      </c>
      <c r="M135" s="19">
        <f t="shared" si="76"/>
        <v>2.6503175000000003</v>
      </c>
      <c r="N135" s="24"/>
      <c r="O135" s="24"/>
      <c r="P135" s="24"/>
      <c r="Q135" s="22"/>
      <c r="R135" s="21"/>
    </row>
    <row r="136" spans="2:18" x14ac:dyDescent="0.2">
      <c r="B136" s="2">
        <v>16</v>
      </c>
      <c r="C136" s="3">
        <v>8.5000000000000006E-2</v>
      </c>
      <c r="D136" s="3"/>
      <c r="E136" s="19">
        <f t="shared" si="68"/>
        <v>-6.4000000000000001E-2</v>
      </c>
      <c r="F136" s="16">
        <f t="shared" si="69"/>
        <v>1</v>
      </c>
      <c r="G136" s="19">
        <f t="shared" si="70"/>
        <v>-6.4000000000000001E-2</v>
      </c>
      <c r="H136" s="16"/>
      <c r="I136" s="21">
        <f>I137-2</f>
        <v>12.5</v>
      </c>
      <c r="J136" s="21">
        <f>J137</f>
        <v>-1</v>
      </c>
      <c r="K136" s="19">
        <f t="shared" ref="K136:K140" si="77">AVERAGE(J135,J136)</f>
        <v>0.23499999999999999</v>
      </c>
      <c r="L136" s="16">
        <f t="shared" ref="L136:L140" si="78">I136-I135</f>
        <v>3.7050000000000001</v>
      </c>
      <c r="M136" s="19">
        <f t="shared" si="76"/>
        <v>0.87067499999999998</v>
      </c>
      <c r="N136" s="20"/>
      <c r="O136" s="20"/>
      <c r="P136" s="20"/>
      <c r="Q136" s="22"/>
      <c r="R136" s="21"/>
    </row>
    <row r="137" spans="2:18" x14ac:dyDescent="0.2">
      <c r="B137" s="2">
        <v>17</v>
      </c>
      <c r="C137" s="3">
        <v>0.26300000000000001</v>
      </c>
      <c r="D137" s="3"/>
      <c r="E137" s="19">
        <f t="shared" si="68"/>
        <v>0.17400000000000002</v>
      </c>
      <c r="F137" s="16">
        <f t="shared" si="69"/>
        <v>1</v>
      </c>
      <c r="G137" s="19">
        <f t="shared" si="70"/>
        <v>0.17400000000000002</v>
      </c>
      <c r="H137" s="1"/>
      <c r="I137" s="21">
        <v>14.5</v>
      </c>
      <c r="J137" s="21">
        <v>-1</v>
      </c>
      <c r="K137" s="19">
        <f t="shared" si="77"/>
        <v>-1</v>
      </c>
      <c r="L137" s="16">
        <f t="shared" si="78"/>
        <v>2</v>
      </c>
      <c r="M137" s="19">
        <f t="shared" si="76"/>
        <v>-2</v>
      </c>
      <c r="N137" s="24"/>
      <c r="O137" s="24"/>
      <c r="P137" s="24"/>
      <c r="Q137" s="22"/>
      <c r="R137" s="21"/>
    </row>
    <row r="138" spans="2:18" x14ac:dyDescent="0.2">
      <c r="B138" s="2">
        <v>18</v>
      </c>
      <c r="C138" s="3">
        <v>0.59199999999999997</v>
      </c>
      <c r="D138" s="3" t="s">
        <v>25</v>
      </c>
      <c r="E138" s="19">
        <f t="shared" si="68"/>
        <v>0.42749999999999999</v>
      </c>
      <c r="F138" s="16">
        <f t="shared" si="69"/>
        <v>1</v>
      </c>
      <c r="G138" s="19">
        <f t="shared" si="70"/>
        <v>0.42749999999999999</v>
      </c>
      <c r="H138" s="1"/>
      <c r="I138" s="16">
        <f>I137+2</f>
        <v>16.5</v>
      </c>
      <c r="J138" s="16">
        <f>J137</f>
        <v>-1</v>
      </c>
      <c r="K138" s="19">
        <f t="shared" si="77"/>
        <v>-1</v>
      </c>
      <c r="L138" s="16">
        <f t="shared" si="78"/>
        <v>2</v>
      </c>
      <c r="M138" s="19">
        <f t="shared" si="76"/>
        <v>-2</v>
      </c>
      <c r="N138" s="24"/>
      <c r="O138" s="24"/>
      <c r="P138" s="24"/>
      <c r="Q138" s="22"/>
      <c r="R138" s="21"/>
    </row>
    <row r="139" spans="2:18" x14ac:dyDescent="0.2">
      <c r="B139" s="2">
        <v>23</v>
      </c>
      <c r="C139" s="3">
        <v>0.57699999999999996</v>
      </c>
      <c r="D139" s="3"/>
      <c r="E139" s="19">
        <f t="shared" si="68"/>
        <v>0.58450000000000002</v>
      </c>
      <c r="F139" s="16">
        <f t="shared" si="69"/>
        <v>5</v>
      </c>
      <c r="G139" s="19">
        <f t="shared" si="70"/>
        <v>2.9225000000000003</v>
      </c>
      <c r="H139" s="1"/>
      <c r="I139" s="16">
        <f>I138+(J139-J138)*1.5</f>
        <v>18.865500000000001</v>
      </c>
      <c r="J139" s="16">
        <v>0.57699999999999996</v>
      </c>
      <c r="K139" s="19">
        <f t="shared" si="77"/>
        <v>-0.21150000000000002</v>
      </c>
      <c r="L139" s="16">
        <f t="shared" si="78"/>
        <v>2.3655000000000008</v>
      </c>
      <c r="M139" s="19">
        <f t="shared" si="76"/>
        <v>-0.5003032500000002</v>
      </c>
      <c r="N139" s="20"/>
      <c r="O139" s="20"/>
      <c r="P139" s="20"/>
      <c r="R139" s="21"/>
    </row>
    <row r="140" spans="2:18" x14ac:dyDescent="0.2">
      <c r="B140" s="2">
        <v>28</v>
      </c>
      <c r="C140" s="3">
        <v>0.56399999999999995</v>
      </c>
      <c r="D140" s="3" t="s">
        <v>26</v>
      </c>
      <c r="E140" s="19">
        <f t="shared" si="68"/>
        <v>0.57050000000000001</v>
      </c>
      <c r="F140" s="16">
        <f t="shared" si="69"/>
        <v>5</v>
      </c>
      <c r="G140" s="19">
        <f t="shared" si="70"/>
        <v>2.8525</v>
      </c>
      <c r="H140" s="1"/>
      <c r="I140" s="2">
        <v>23</v>
      </c>
      <c r="J140" s="28">
        <v>0.57699999999999996</v>
      </c>
      <c r="K140" s="19">
        <f t="shared" si="77"/>
        <v>0.57699999999999996</v>
      </c>
      <c r="L140" s="16">
        <f t="shared" si="78"/>
        <v>4.1344999999999992</v>
      </c>
      <c r="M140" s="19">
        <f t="shared" si="76"/>
        <v>2.3856064999999993</v>
      </c>
      <c r="N140" s="20"/>
      <c r="O140" s="20"/>
      <c r="P140" s="20"/>
      <c r="R140" s="21"/>
    </row>
    <row r="141" spans="2:18" x14ac:dyDescent="0.2">
      <c r="B141" s="18"/>
      <c r="C141" s="45"/>
      <c r="D141" s="45"/>
      <c r="E141" s="19"/>
      <c r="F141" s="16"/>
      <c r="G141" s="19"/>
      <c r="H141" s="16"/>
      <c r="I141" s="16"/>
      <c r="J141" s="19"/>
      <c r="K141" s="19"/>
      <c r="L141" s="16"/>
      <c r="M141" s="19"/>
      <c r="N141" s="24"/>
      <c r="O141" s="24"/>
      <c r="P141" s="24"/>
    </row>
    <row r="142" spans="2:18" ht="15" x14ac:dyDescent="0.2">
      <c r="B142" s="1" t="s">
        <v>7</v>
      </c>
      <c r="C142" s="1"/>
      <c r="D142" s="109">
        <v>0.8</v>
      </c>
      <c r="E142" s="109"/>
      <c r="J142" s="13"/>
      <c r="K142" s="13"/>
      <c r="L142" s="13"/>
      <c r="M142" s="13"/>
      <c r="N142" s="14"/>
      <c r="O142" s="14"/>
      <c r="P142" s="14"/>
    </row>
    <row r="143" spans="2:18" x14ac:dyDescent="0.2">
      <c r="B143" s="2">
        <v>0</v>
      </c>
      <c r="C143" s="3">
        <v>0.56799999999999995</v>
      </c>
      <c r="D143" s="3" t="s">
        <v>26</v>
      </c>
      <c r="E143" s="16"/>
      <c r="F143" s="16"/>
      <c r="G143" s="16"/>
      <c r="H143" s="16"/>
      <c r="I143" s="17"/>
      <c r="J143" s="18"/>
      <c r="K143" s="19"/>
      <c r="L143" s="16"/>
      <c r="M143" s="19"/>
      <c r="N143" s="20"/>
      <c r="O143" s="20"/>
      <c r="P143" s="20"/>
      <c r="R143" s="21"/>
    </row>
    <row r="144" spans="2:18" x14ac:dyDescent="0.2">
      <c r="B144" s="2">
        <v>7.5</v>
      </c>
      <c r="C144" s="3">
        <v>0.55600000000000005</v>
      </c>
      <c r="D144" s="3"/>
      <c r="E144" s="19">
        <f>(C143+C144)/2</f>
        <v>0.56200000000000006</v>
      </c>
      <c r="F144" s="16">
        <f>B144-B143</f>
        <v>7.5</v>
      </c>
      <c r="G144" s="19">
        <f>E144*F144</f>
        <v>4.2150000000000007</v>
      </c>
      <c r="H144" s="16"/>
      <c r="I144" s="2"/>
      <c r="J144" s="2"/>
      <c r="K144" s="19"/>
      <c r="L144" s="16"/>
      <c r="M144" s="19"/>
      <c r="N144" s="20"/>
      <c r="O144" s="20"/>
      <c r="P144" s="20"/>
      <c r="Q144" s="22"/>
      <c r="R144" s="21"/>
    </row>
    <row r="145" spans="2:18" x14ac:dyDescent="0.2">
      <c r="B145" s="2">
        <v>8</v>
      </c>
      <c r="C145" s="3">
        <v>1.2769999999999999</v>
      </c>
      <c r="D145" s="3"/>
      <c r="E145" s="19">
        <f t="shared" ref="E145:E157" si="79">(C144+C145)/2</f>
        <v>0.91649999999999998</v>
      </c>
      <c r="F145" s="16">
        <f t="shared" ref="F145:F157" si="80">B145-B144</f>
        <v>0.5</v>
      </c>
      <c r="G145" s="19">
        <f t="shared" ref="G145:G157" si="81">E145*F145</f>
        <v>0.45824999999999999</v>
      </c>
      <c r="H145" s="16"/>
      <c r="I145" s="2"/>
      <c r="J145" s="2"/>
      <c r="K145" s="19"/>
      <c r="L145" s="16"/>
      <c r="M145" s="19"/>
      <c r="N145" s="20"/>
      <c r="O145" s="20"/>
      <c r="P145" s="20"/>
      <c r="Q145" s="22"/>
      <c r="R145" s="21"/>
    </row>
    <row r="146" spans="2:18" x14ac:dyDescent="0.2">
      <c r="B146" s="2">
        <v>10</v>
      </c>
      <c r="C146" s="3">
        <v>1.2649999999999999</v>
      </c>
      <c r="D146" s="3" t="s">
        <v>23</v>
      </c>
      <c r="E146" s="19">
        <f t="shared" si="79"/>
        <v>1.2709999999999999</v>
      </c>
      <c r="F146" s="16">
        <f t="shared" si="80"/>
        <v>2</v>
      </c>
      <c r="G146" s="19">
        <f t="shared" si="81"/>
        <v>2.5419999999999998</v>
      </c>
      <c r="H146" s="16"/>
      <c r="I146" s="2"/>
      <c r="J146" s="2"/>
      <c r="K146" s="19"/>
      <c r="L146" s="16"/>
      <c r="M146" s="19"/>
      <c r="N146" s="20"/>
      <c r="O146" s="20"/>
      <c r="P146" s="20"/>
      <c r="Q146" s="22"/>
      <c r="R146" s="21"/>
    </row>
    <row r="147" spans="2:18" x14ac:dyDescent="0.2">
      <c r="B147" s="2">
        <v>11</v>
      </c>
      <c r="C147" s="3">
        <v>0.59599999999999997</v>
      </c>
      <c r="D147" s="3"/>
      <c r="E147" s="19">
        <f t="shared" si="79"/>
        <v>0.93049999999999988</v>
      </c>
      <c r="F147" s="16">
        <f t="shared" si="80"/>
        <v>1</v>
      </c>
      <c r="G147" s="19">
        <f t="shared" si="81"/>
        <v>0.93049999999999988</v>
      </c>
      <c r="H147" s="16"/>
      <c r="I147" s="2">
        <v>0</v>
      </c>
      <c r="J147" s="2">
        <v>0.56799999999999995</v>
      </c>
      <c r="K147" s="19"/>
      <c r="L147" s="16"/>
      <c r="M147" s="19"/>
      <c r="N147" s="20"/>
      <c r="O147" s="20"/>
      <c r="P147" s="20"/>
      <c r="Q147" s="22"/>
      <c r="R147" s="21"/>
    </row>
    <row r="148" spans="2:18" x14ac:dyDescent="0.2">
      <c r="B148" s="2">
        <v>12</v>
      </c>
      <c r="C148" s="3">
        <v>0.19</v>
      </c>
      <c r="D148" s="3"/>
      <c r="E148" s="19">
        <f t="shared" si="79"/>
        <v>0.39300000000000002</v>
      </c>
      <c r="F148" s="16">
        <f t="shared" si="80"/>
        <v>1</v>
      </c>
      <c r="G148" s="19">
        <f t="shared" si="81"/>
        <v>0.39300000000000002</v>
      </c>
      <c r="H148" s="16"/>
      <c r="I148" s="2">
        <v>7.5</v>
      </c>
      <c r="J148" s="2">
        <v>0.55600000000000005</v>
      </c>
      <c r="K148" s="19">
        <f t="shared" ref="K148:K150" si="82">AVERAGE(J147,J148)</f>
        <v>0.56200000000000006</v>
      </c>
      <c r="L148" s="16">
        <f t="shared" ref="L148:L150" si="83">I148-I147</f>
        <v>7.5</v>
      </c>
      <c r="M148" s="19">
        <f t="shared" ref="M148:M150" si="84">L148*K148</f>
        <v>4.2150000000000007</v>
      </c>
      <c r="N148" s="20"/>
      <c r="O148" s="20"/>
      <c r="P148" s="20"/>
      <c r="Q148" s="22"/>
      <c r="R148" s="21"/>
    </row>
    <row r="149" spans="2:18" x14ac:dyDescent="0.2">
      <c r="B149" s="2">
        <v>13</v>
      </c>
      <c r="C149" s="3">
        <v>-0.14000000000000001</v>
      </c>
      <c r="D149" s="3"/>
      <c r="E149" s="19">
        <f t="shared" si="79"/>
        <v>2.4999999999999994E-2</v>
      </c>
      <c r="F149" s="16">
        <f t="shared" si="80"/>
        <v>1</v>
      </c>
      <c r="G149" s="19">
        <f t="shared" si="81"/>
        <v>2.4999999999999994E-2</v>
      </c>
      <c r="H149" s="16"/>
      <c r="I149" s="2">
        <v>8</v>
      </c>
      <c r="J149" s="2">
        <v>1.2769999999999999</v>
      </c>
      <c r="K149" s="19">
        <f t="shared" si="82"/>
        <v>0.91649999999999998</v>
      </c>
      <c r="L149" s="16">
        <f t="shared" si="83"/>
        <v>0.5</v>
      </c>
      <c r="M149" s="19">
        <f t="shared" si="84"/>
        <v>0.45824999999999999</v>
      </c>
      <c r="N149" s="20"/>
      <c r="O149" s="20"/>
      <c r="P149" s="20"/>
      <c r="Q149" s="22"/>
      <c r="R149" s="21"/>
    </row>
    <row r="150" spans="2:18" x14ac:dyDescent="0.2">
      <c r="B150" s="2">
        <v>13.5</v>
      </c>
      <c r="C150" s="3">
        <v>-0.24399999999999999</v>
      </c>
      <c r="D150" s="3" t="s">
        <v>24</v>
      </c>
      <c r="E150" s="19">
        <f t="shared" si="79"/>
        <v>-0.192</v>
      </c>
      <c r="F150" s="16">
        <f t="shared" si="80"/>
        <v>0.5</v>
      </c>
      <c r="G150" s="19">
        <f t="shared" si="81"/>
        <v>-9.6000000000000002E-2</v>
      </c>
      <c r="H150" s="16"/>
      <c r="I150" s="16">
        <f>I151-(J150-J151)*1.5</f>
        <v>9.1025000000000009</v>
      </c>
      <c r="J150" s="16">
        <v>1.2649999999999999</v>
      </c>
      <c r="K150" s="19">
        <f t="shared" si="82"/>
        <v>1.2709999999999999</v>
      </c>
      <c r="L150" s="16">
        <f t="shared" si="83"/>
        <v>1.1025000000000009</v>
      </c>
      <c r="M150" s="19">
        <f t="shared" si="84"/>
        <v>1.4012775000000011</v>
      </c>
      <c r="N150" s="20"/>
      <c r="O150" s="20"/>
      <c r="P150" s="20"/>
      <c r="Q150" s="22"/>
      <c r="R150" s="21"/>
    </row>
    <row r="151" spans="2:18" x14ac:dyDescent="0.2">
      <c r="B151" s="2">
        <v>14</v>
      </c>
      <c r="C151" s="3">
        <v>-0.182</v>
      </c>
      <c r="D151" s="3"/>
      <c r="E151" s="19">
        <f t="shared" si="79"/>
        <v>-0.21299999999999999</v>
      </c>
      <c r="F151" s="16">
        <f t="shared" si="80"/>
        <v>0.5</v>
      </c>
      <c r="G151" s="19">
        <f t="shared" si="81"/>
        <v>-0.1065</v>
      </c>
      <c r="H151" s="16"/>
      <c r="I151" s="21">
        <f>I152-2</f>
        <v>12.5</v>
      </c>
      <c r="J151" s="21">
        <f>J152</f>
        <v>-1</v>
      </c>
      <c r="K151" s="19">
        <f>AVERAGE(J150,J151)</f>
        <v>0.13249999999999995</v>
      </c>
      <c r="L151" s="16">
        <f>I151-I150</f>
        <v>3.3974999999999991</v>
      </c>
      <c r="M151" s="19">
        <f t="shared" ref="M151:M156" si="85">L151*K151</f>
        <v>0.45016874999999973</v>
      </c>
      <c r="N151" s="24"/>
      <c r="O151" s="24"/>
      <c r="P151" s="24"/>
      <c r="Q151" s="22"/>
      <c r="R151" s="21"/>
    </row>
    <row r="152" spans="2:18" x14ac:dyDescent="0.2">
      <c r="B152" s="2">
        <v>15</v>
      </c>
      <c r="C152" s="3">
        <v>-4.2000000000000003E-2</v>
      </c>
      <c r="D152" s="3"/>
      <c r="E152" s="19">
        <f t="shared" si="79"/>
        <v>-0.112</v>
      </c>
      <c r="F152" s="16">
        <f t="shared" si="80"/>
        <v>1</v>
      </c>
      <c r="G152" s="19">
        <f t="shared" si="81"/>
        <v>-0.112</v>
      </c>
      <c r="H152" s="16"/>
      <c r="I152" s="21">
        <v>14.5</v>
      </c>
      <c r="J152" s="21">
        <v>-1</v>
      </c>
      <c r="K152" s="19">
        <f t="shared" ref="K152:K156" si="86">AVERAGE(J151,J152)</f>
        <v>-1</v>
      </c>
      <c r="L152" s="16">
        <f t="shared" ref="L152:L156" si="87">I152-I151</f>
        <v>2</v>
      </c>
      <c r="M152" s="19">
        <f t="shared" si="85"/>
        <v>-2</v>
      </c>
      <c r="N152" s="20"/>
      <c r="O152" s="20"/>
      <c r="P152" s="20"/>
      <c r="Q152" s="22"/>
      <c r="R152" s="21"/>
    </row>
    <row r="153" spans="2:18" x14ac:dyDescent="0.2">
      <c r="B153" s="2">
        <v>16</v>
      </c>
      <c r="C153" s="3">
        <v>0.29399999999999998</v>
      </c>
      <c r="D153" s="3"/>
      <c r="E153" s="19">
        <f t="shared" si="79"/>
        <v>0.126</v>
      </c>
      <c r="F153" s="16">
        <f t="shared" si="80"/>
        <v>1</v>
      </c>
      <c r="G153" s="19">
        <f t="shared" si="81"/>
        <v>0.126</v>
      </c>
      <c r="H153" s="1"/>
      <c r="I153" s="16">
        <f>I152+2</f>
        <v>16.5</v>
      </c>
      <c r="J153" s="16">
        <f>J152</f>
        <v>-1</v>
      </c>
      <c r="K153" s="19">
        <f t="shared" si="86"/>
        <v>-1</v>
      </c>
      <c r="L153" s="16">
        <f t="shared" si="87"/>
        <v>2</v>
      </c>
      <c r="M153" s="19">
        <f t="shared" si="85"/>
        <v>-2</v>
      </c>
      <c r="N153" s="24"/>
      <c r="O153" s="24"/>
      <c r="P153" s="24"/>
      <c r="Q153" s="22"/>
      <c r="R153" s="21"/>
    </row>
    <row r="154" spans="2:18" x14ac:dyDescent="0.2">
      <c r="B154" s="2">
        <v>17</v>
      </c>
      <c r="C154" s="3">
        <v>0.64900000000000002</v>
      </c>
      <c r="D154" s="3" t="s">
        <v>25</v>
      </c>
      <c r="E154" s="19">
        <f t="shared" si="79"/>
        <v>0.47150000000000003</v>
      </c>
      <c r="F154" s="16">
        <f t="shared" si="80"/>
        <v>1</v>
      </c>
      <c r="G154" s="19">
        <f t="shared" si="81"/>
        <v>0.47150000000000003</v>
      </c>
      <c r="H154" s="1"/>
      <c r="I154" s="16">
        <f>I153+(J154-J153)*1.5</f>
        <v>18.973500000000001</v>
      </c>
      <c r="J154" s="16">
        <v>0.64900000000000002</v>
      </c>
      <c r="K154" s="19">
        <f t="shared" si="86"/>
        <v>-0.17549999999999999</v>
      </c>
      <c r="L154" s="16">
        <f t="shared" si="87"/>
        <v>2.4735000000000014</v>
      </c>
      <c r="M154" s="19">
        <f t="shared" si="85"/>
        <v>-0.43409925000000021</v>
      </c>
      <c r="N154" s="24"/>
      <c r="O154" s="24"/>
      <c r="P154" s="24"/>
      <c r="Q154" s="22"/>
      <c r="R154" s="21"/>
    </row>
    <row r="155" spans="2:18" x14ac:dyDescent="0.2">
      <c r="B155" s="2">
        <v>22</v>
      </c>
      <c r="C155" s="3">
        <v>0.64</v>
      </c>
      <c r="D155" s="3"/>
      <c r="E155" s="19">
        <f t="shared" si="79"/>
        <v>0.64450000000000007</v>
      </c>
      <c r="F155" s="16">
        <f t="shared" si="80"/>
        <v>5</v>
      </c>
      <c r="G155" s="19">
        <f t="shared" si="81"/>
        <v>3.2225000000000001</v>
      </c>
      <c r="H155" s="1"/>
      <c r="I155" s="16">
        <v>22</v>
      </c>
      <c r="J155" s="16">
        <v>0.64</v>
      </c>
      <c r="K155" s="19">
        <f t="shared" si="86"/>
        <v>0.64450000000000007</v>
      </c>
      <c r="L155" s="16">
        <f t="shared" si="87"/>
        <v>3.0264999999999986</v>
      </c>
      <c r="M155" s="19">
        <f t="shared" si="85"/>
        <v>1.9505792499999994</v>
      </c>
      <c r="N155" s="20"/>
      <c r="O155" s="20"/>
      <c r="P155" s="20"/>
      <c r="R155" s="21"/>
    </row>
    <row r="156" spans="2:18" x14ac:dyDescent="0.2">
      <c r="B156" s="2">
        <v>27</v>
      </c>
      <c r="C156" s="3">
        <v>0.63400000000000001</v>
      </c>
      <c r="D156" s="3"/>
      <c r="E156" s="19">
        <f t="shared" si="79"/>
        <v>0.63700000000000001</v>
      </c>
      <c r="F156" s="16">
        <f t="shared" si="80"/>
        <v>5</v>
      </c>
      <c r="G156" s="19">
        <f t="shared" si="81"/>
        <v>3.1850000000000001</v>
      </c>
      <c r="H156" s="1"/>
      <c r="I156" s="2">
        <v>27</v>
      </c>
      <c r="J156" s="28">
        <v>0.63400000000000001</v>
      </c>
      <c r="K156" s="19">
        <f t="shared" si="86"/>
        <v>0.63700000000000001</v>
      </c>
      <c r="L156" s="16">
        <f t="shared" si="87"/>
        <v>5</v>
      </c>
      <c r="M156" s="19">
        <f t="shared" si="85"/>
        <v>3.1850000000000001</v>
      </c>
      <c r="N156" s="20"/>
      <c r="O156" s="20"/>
      <c r="P156" s="20"/>
      <c r="R156" s="21"/>
    </row>
    <row r="157" spans="2:18" x14ac:dyDescent="0.2">
      <c r="B157" s="2">
        <v>32</v>
      </c>
      <c r="C157" s="3">
        <v>0.627</v>
      </c>
      <c r="D157" s="3" t="s">
        <v>26</v>
      </c>
      <c r="E157" s="19">
        <f t="shared" si="79"/>
        <v>0.63050000000000006</v>
      </c>
      <c r="F157" s="16">
        <f t="shared" si="80"/>
        <v>5</v>
      </c>
      <c r="G157" s="19">
        <f t="shared" si="81"/>
        <v>3.1525000000000003</v>
      </c>
      <c r="H157" s="1"/>
      <c r="I157" s="17">
        <v>32</v>
      </c>
      <c r="J157" s="17">
        <v>0.627</v>
      </c>
      <c r="K157" s="19">
        <f t="shared" ref="K157" si="88">AVERAGE(J156,J157)</f>
        <v>0.63050000000000006</v>
      </c>
      <c r="L157" s="16">
        <f t="shared" ref="L157" si="89">I157-I156</f>
        <v>5</v>
      </c>
      <c r="M157" s="19">
        <f t="shared" ref="M157" si="90">L157*K157</f>
        <v>3.1525000000000003</v>
      </c>
      <c r="N157" s="20"/>
      <c r="O157" s="20"/>
      <c r="P157" s="20"/>
      <c r="R157" s="21"/>
    </row>
    <row r="158" spans="2:18" ht="15" x14ac:dyDescent="0.2">
      <c r="B158" s="13"/>
      <c r="C158" s="30"/>
      <c r="D158" s="30"/>
      <c r="E158" s="13"/>
      <c r="F158" s="16"/>
      <c r="G158" s="19"/>
      <c r="H158" s="116" t="s">
        <v>10</v>
      </c>
      <c r="I158" s="116"/>
      <c r="J158" s="19" t="e">
        <f>#REF!</f>
        <v>#REF!</v>
      </c>
      <c r="K158" s="19" t="s">
        <v>11</v>
      </c>
      <c r="L158" s="16" t="e">
        <f>#REF!</f>
        <v>#REF!</v>
      </c>
      <c r="M158" s="19" t="e">
        <f>J158-L158</f>
        <v>#REF!</v>
      </c>
      <c r="N158" s="24"/>
      <c r="O158" s="14"/>
      <c r="P158" s="14"/>
    </row>
    <row r="159" spans="2:18" ht="15" x14ac:dyDescent="0.2">
      <c r="B159" s="1" t="s">
        <v>7</v>
      </c>
      <c r="C159" s="1"/>
      <c r="D159" s="109">
        <v>0.9</v>
      </c>
      <c r="E159" s="109"/>
      <c r="J159" s="13"/>
      <c r="K159" s="13"/>
      <c r="L159" s="13"/>
      <c r="M159" s="13"/>
      <c r="N159" s="14"/>
      <c r="O159" s="14"/>
      <c r="P159" s="14"/>
    </row>
    <row r="160" spans="2:18" x14ac:dyDescent="0.2">
      <c r="B160" s="2">
        <v>0</v>
      </c>
      <c r="C160" s="3">
        <v>0.64600000000000002</v>
      </c>
      <c r="D160" s="3" t="s">
        <v>26</v>
      </c>
      <c r="E160" s="16"/>
      <c r="F160" s="16"/>
      <c r="G160" s="16"/>
      <c r="H160" s="16"/>
      <c r="I160" s="17"/>
      <c r="J160" s="18"/>
      <c r="K160" s="19"/>
      <c r="L160" s="16"/>
      <c r="M160" s="19"/>
      <c r="N160" s="20"/>
      <c r="O160" s="20"/>
      <c r="P160" s="20"/>
      <c r="R160" s="21"/>
    </row>
    <row r="161" spans="2:18" x14ac:dyDescent="0.2">
      <c r="B161" s="2">
        <v>5.5</v>
      </c>
      <c r="C161" s="3">
        <v>0.65900000000000003</v>
      </c>
      <c r="D161" s="3"/>
      <c r="E161" s="19">
        <f>(C160+C161)/2</f>
        <v>0.65250000000000008</v>
      </c>
      <c r="F161" s="16">
        <f>B161-B160</f>
        <v>5.5</v>
      </c>
      <c r="G161" s="19">
        <f>E161*F161</f>
        <v>3.5887500000000006</v>
      </c>
      <c r="H161" s="16"/>
      <c r="I161" s="2"/>
      <c r="J161" s="2"/>
      <c r="K161" s="19"/>
      <c r="L161" s="16"/>
      <c r="M161" s="19"/>
      <c r="N161" s="20"/>
      <c r="O161" s="20"/>
      <c r="P161" s="20"/>
      <c r="Q161" s="22"/>
      <c r="R161" s="21"/>
    </row>
    <row r="162" spans="2:18" x14ac:dyDescent="0.2">
      <c r="B162" s="2">
        <v>6</v>
      </c>
      <c r="C162" s="3">
        <v>1.38</v>
      </c>
      <c r="D162" s="3"/>
      <c r="E162" s="19">
        <f t="shared" ref="E162:E173" si="91">(C161+C162)/2</f>
        <v>1.0194999999999999</v>
      </c>
      <c r="F162" s="16">
        <f t="shared" ref="F162:F173" si="92">B162-B161</f>
        <v>0.5</v>
      </c>
      <c r="G162" s="19">
        <f t="shared" ref="G162:G173" si="93">E162*F162</f>
        <v>0.50974999999999993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2">
        <v>10</v>
      </c>
      <c r="C163" s="3">
        <v>1.375</v>
      </c>
      <c r="D163" s="3" t="s">
        <v>23</v>
      </c>
      <c r="E163" s="19">
        <f t="shared" si="91"/>
        <v>1.3774999999999999</v>
      </c>
      <c r="F163" s="16">
        <f t="shared" si="92"/>
        <v>4</v>
      </c>
      <c r="G163" s="19">
        <f t="shared" si="93"/>
        <v>5.51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11</v>
      </c>
      <c r="C164" s="3">
        <v>0.39600000000000002</v>
      </c>
      <c r="D164" s="3"/>
      <c r="E164" s="19">
        <f t="shared" si="91"/>
        <v>0.88549999999999995</v>
      </c>
      <c r="F164" s="16">
        <f t="shared" si="92"/>
        <v>1</v>
      </c>
      <c r="G164" s="19">
        <f t="shared" si="93"/>
        <v>0.88549999999999995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2">
        <v>12</v>
      </c>
      <c r="C165" s="3">
        <v>-0.10299999999999999</v>
      </c>
      <c r="D165" s="3"/>
      <c r="E165" s="19">
        <f t="shared" si="91"/>
        <v>0.14650000000000002</v>
      </c>
      <c r="F165" s="16">
        <f t="shared" si="92"/>
        <v>1</v>
      </c>
      <c r="G165" s="19">
        <f t="shared" si="93"/>
        <v>0.14650000000000002</v>
      </c>
      <c r="H165" s="16"/>
      <c r="I165" s="2">
        <v>0</v>
      </c>
      <c r="J165" s="2">
        <v>0.64600000000000002</v>
      </c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2">
        <v>13</v>
      </c>
      <c r="C166" s="3">
        <v>-0.41199999999999998</v>
      </c>
      <c r="D166" s="3"/>
      <c r="E166" s="19">
        <f t="shared" si="91"/>
        <v>-0.25750000000000001</v>
      </c>
      <c r="F166" s="16">
        <f t="shared" si="92"/>
        <v>1</v>
      </c>
      <c r="G166" s="19">
        <f t="shared" si="93"/>
        <v>-0.25750000000000001</v>
      </c>
      <c r="H166" s="16"/>
      <c r="I166" s="2">
        <v>5.5</v>
      </c>
      <c r="J166" s="2">
        <v>0.65900000000000003</v>
      </c>
      <c r="K166" s="19">
        <f t="shared" ref="K166" si="94">AVERAGE(J165,J166)</f>
        <v>0.65250000000000008</v>
      </c>
      <c r="L166" s="16">
        <f t="shared" ref="L166" si="95">I166-I165</f>
        <v>5.5</v>
      </c>
      <c r="M166" s="19">
        <f t="shared" ref="M166" si="96">L166*K166</f>
        <v>3.5887500000000006</v>
      </c>
      <c r="N166" s="20"/>
      <c r="O166" s="20"/>
      <c r="P166" s="20"/>
      <c r="Q166" s="22"/>
      <c r="R166" s="21"/>
    </row>
    <row r="167" spans="2:18" x14ac:dyDescent="0.2">
      <c r="B167" s="2">
        <v>14</v>
      </c>
      <c r="C167" s="3">
        <v>-0.51300000000000001</v>
      </c>
      <c r="D167" s="3" t="s">
        <v>24</v>
      </c>
      <c r="E167" s="19">
        <f t="shared" si="91"/>
        <v>-0.46250000000000002</v>
      </c>
      <c r="F167" s="16">
        <f t="shared" si="92"/>
        <v>1</v>
      </c>
      <c r="G167" s="19">
        <f t="shared" si="93"/>
        <v>-0.46250000000000002</v>
      </c>
      <c r="H167" s="16"/>
      <c r="I167" s="2">
        <v>6</v>
      </c>
      <c r="J167" s="2">
        <v>1.38</v>
      </c>
      <c r="K167" s="19">
        <f t="shared" ref="K167:K169" si="97">AVERAGE(J166,J167)</f>
        <v>1.0194999999999999</v>
      </c>
      <c r="L167" s="16">
        <f t="shared" ref="L167:L169" si="98">I167-I166</f>
        <v>0.5</v>
      </c>
      <c r="M167" s="19">
        <f t="shared" ref="M167:M169" si="99">L167*K167</f>
        <v>0.50974999999999993</v>
      </c>
      <c r="N167" s="20"/>
      <c r="O167" s="20"/>
      <c r="P167" s="20"/>
      <c r="Q167" s="22"/>
      <c r="R167" s="21"/>
    </row>
    <row r="168" spans="2:18" x14ac:dyDescent="0.2">
      <c r="B168" s="2">
        <v>15</v>
      </c>
      <c r="C168" s="3">
        <v>-0.41</v>
      </c>
      <c r="D168" s="3"/>
      <c r="E168" s="19">
        <f t="shared" si="91"/>
        <v>-0.46150000000000002</v>
      </c>
      <c r="F168" s="16">
        <f t="shared" si="92"/>
        <v>1</v>
      </c>
      <c r="G168" s="19">
        <f t="shared" si="93"/>
        <v>-0.46150000000000002</v>
      </c>
      <c r="H168" s="16"/>
      <c r="I168" s="16">
        <f>I169-(J168-J169)*1.5</f>
        <v>8.9375</v>
      </c>
      <c r="J168" s="16">
        <v>1.375</v>
      </c>
      <c r="K168" s="19">
        <f t="shared" si="97"/>
        <v>1.3774999999999999</v>
      </c>
      <c r="L168" s="16">
        <f t="shared" si="98"/>
        <v>2.9375</v>
      </c>
      <c r="M168" s="19">
        <f t="shared" si="99"/>
        <v>4.0464062499999995</v>
      </c>
      <c r="N168" s="24"/>
      <c r="O168" s="24"/>
      <c r="P168" s="24"/>
      <c r="Q168" s="22"/>
      <c r="R168" s="21"/>
    </row>
    <row r="169" spans="2:18" x14ac:dyDescent="0.2">
      <c r="B169" s="2">
        <v>16</v>
      </c>
      <c r="C169" s="3">
        <v>-0.124</v>
      </c>
      <c r="D169" s="3"/>
      <c r="E169" s="19">
        <f t="shared" si="91"/>
        <v>-0.26700000000000002</v>
      </c>
      <c r="F169" s="16">
        <f t="shared" si="92"/>
        <v>1</v>
      </c>
      <c r="G169" s="19">
        <f t="shared" si="93"/>
        <v>-0.26700000000000002</v>
      </c>
      <c r="H169" s="16"/>
      <c r="I169" s="21">
        <f>I170-2</f>
        <v>12.5</v>
      </c>
      <c r="J169" s="21">
        <f>J170</f>
        <v>-1</v>
      </c>
      <c r="K169" s="19">
        <f t="shared" si="97"/>
        <v>0.1875</v>
      </c>
      <c r="L169" s="16">
        <f t="shared" si="98"/>
        <v>3.5625</v>
      </c>
      <c r="M169" s="19">
        <f t="shared" si="99"/>
        <v>0.66796875</v>
      </c>
      <c r="N169" s="20"/>
      <c r="O169" s="20"/>
      <c r="P169" s="20"/>
      <c r="Q169" s="22"/>
      <c r="R169" s="21"/>
    </row>
    <row r="170" spans="2:18" x14ac:dyDescent="0.2">
      <c r="B170" s="2">
        <v>17</v>
      </c>
      <c r="C170" s="3">
        <v>0.126</v>
      </c>
      <c r="D170" s="3"/>
      <c r="E170" s="19">
        <f t="shared" si="91"/>
        <v>1.0000000000000009E-3</v>
      </c>
      <c r="F170" s="16">
        <f t="shared" si="92"/>
        <v>1</v>
      </c>
      <c r="G170" s="19">
        <f t="shared" si="93"/>
        <v>1.0000000000000009E-3</v>
      </c>
      <c r="H170" s="1"/>
      <c r="I170" s="21">
        <v>14.5</v>
      </c>
      <c r="J170" s="21">
        <v>-1</v>
      </c>
      <c r="K170" s="19">
        <f t="shared" ref="K170:K173" si="100">AVERAGE(J169,J170)</f>
        <v>-1</v>
      </c>
      <c r="L170" s="16">
        <f t="shared" ref="L170:L173" si="101">I170-I169</f>
        <v>2</v>
      </c>
      <c r="M170" s="19">
        <f t="shared" ref="M170:M173" si="102">L170*K170</f>
        <v>-2</v>
      </c>
      <c r="N170" s="24"/>
      <c r="O170" s="24"/>
      <c r="P170" s="24"/>
      <c r="Q170" s="22"/>
      <c r="R170" s="21"/>
    </row>
    <row r="171" spans="2:18" x14ac:dyDescent="0.2">
      <c r="B171" s="2">
        <v>18</v>
      </c>
      <c r="C171" s="3">
        <v>0.59699999999999998</v>
      </c>
      <c r="D171" s="3" t="s">
        <v>25</v>
      </c>
      <c r="E171" s="19">
        <f t="shared" si="91"/>
        <v>0.36149999999999999</v>
      </c>
      <c r="F171" s="16">
        <f t="shared" si="92"/>
        <v>1</v>
      </c>
      <c r="G171" s="19">
        <f t="shared" si="93"/>
        <v>0.36149999999999999</v>
      </c>
      <c r="H171" s="1"/>
      <c r="I171" s="16">
        <f>I170+2</f>
        <v>16.5</v>
      </c>
      <c r="J171" s="16">
        <f>J170</f>
        <v>-1</v>
      </c>
      <c r="K171" s="19">
        <f t="shared" si="100"/>
        <v>-1</v>
      </c>
      <c r="L171" s="16">
        <f t="shared" si="101"/>
        <v>2</v>
      </c>
      <c r="M171" s="19">
        <f t="shared" si="102"/>
        <v>-2</v>
      </c>
      <c r="N171" s="24"/>
      <c r="O171" s="24"/>
      <c r="P171" s="24"/>
      <c r="Q171" s="22"/>
      <c r="R171" s="21"/>
    </row>
    <row r="172" spans="2:18" x14ac:dyDescent="0.2">
      <c r="B172" s="2">
        <v>23</v>
      </c>
      <c r="C172" s="3">
        <v>0.58899999999999997</v>
      </c>
      <c r="D172" s="3"/>
      <c r="E172" s="19">
        <f t="shared" si="91"/>
        <v>0.59299999999999997</v>
      </c>
      <c r="F172" s="16">
        <f t="shared" si="92"/>
        <v>5</v>
      </c>
      <c r="G172" s="19">
        <f t="shared" si="93"/>
        <v>2.9649999999999999</v>
      </c>
      <c r="H172" s="1"/>
      <c r="I172" s="16">
        <f>I171+(J172-J171)*1.5</f>
        <v>18.899999999999999</v>
      </c>
      <c r="J172" s="16">
        <v>0.6</v>
      </c>
      <c r="K172" s="19">
        <f t="shared" si="100"/>
        <v>-0.2</v>
      </c>
      <c r="L172" s="16">
        <f t="shared" si="101"/>
        <v>2.3999999999999986</v>
      </c>
      <c r="M172" s="19">
        <f t="shared" si="102"/>
        <v>-0.47999999999999976</v>
      </c>
      <c r="N172" s="20"/>
      <c r="O172" s="20"/>
      <c r="P172" s="20"/>
      <c r="R172" s="21"/>
    </row>
    <row r="173" spans="2:18" x14ac:dyDescent="0.2">
      <c r="B173" s="2">
        <v>28</v>
      </c>
      <c r="C173" s="3">
        <v>0.57699999999999996</v>
      </c>
      <c r="D173" s="3" t="s">
        <v>26</v>
      </c>
      <c r="E173" s="19">
        <f t="shared" si="91"/>
        <v>0.58299999999999996</v>
      </c>
      <c r="F173" s="16">
        <f t="shared" si="92"/>
        <v>5</v>
      </c>
      <c r="G173" s="19">
        <f t="shared" si="93"/>
        <v>2.915</v>
      </c>
      <c r="H173" s="1"/>
      <c r="I173" s="2">
        <v>23</v>
      </c>
      <c r="J173" s="28">
        <v>0.58899999999999997</v>
      </c>
      <c r="K173" s="19">
        <f t="shared" si="100"/>
        <v>0.59450000000000003</v>
      </c>
      <c r="L173" s="16">
        <f t="shared" si="101"/>
        <v>4.1000000000000014</v>
      </c>
      <c r="M173" s="19">
        <f t="shared" si="102"/>
        <v>2.437450000000001</v>
      </c>
      <c r="N173" s="20"/>
      <c r="O173" s="20"/>
      <c r="P173" s="20"/>
      <c r="R173" s="21"/>
    </row>
    <row r="174" spans="2:18" x14ac:dyDescent="0.2">
      <c r="B174" s="2"/>
      <c r="C174" s="3"/>
      <c r="D174" s="3"/>
      <c r="E174" s="19"/>
      <c r="F174" s="16"/>
      <c r="G174" s="19"/>
      <c r="H174" s="16"/>
      <c r="I174" s="16"/>
      <c r="J174" s="19"/>
      <c r="K174" s="19"/>
      <c r="L174" s="16"/>
      <c r="M174" s="19"/>
      <c r="N174" s="20"/>
      <c r="O174" s="20"/>
      <c r="P174" s="20"/>
      <c r="Q174" s="22"/>
      <c r="R174" s="21"/>
    </row>
    <row r="175" spans="2:18" ht="15" x14ac:dyDescent="0.2">
      <c r="B175" s="1" t="s">
        <v>7</v>
      </c>
      <c r="C175" s="1"/>
      <c r="D175" s="109">
        <v>1</v>
      </c>
      <c r="E175" s="109"/>
      <c r="J175" s="13"/>
      <c r="K175" s="13"/>
      <c r="L175" s="13"/>
      <c r="M175" s="13"/>
      <c r="N175" s="14"/>
      <c r="O175" s="14"/>
      <c r="P175" s="14"/>
    </row>
    <row r="176" spans="2:18" x14ac:dyDescent="0.2">
      <c r="B176" s="2">
        <v>0</v>
      </c>
      <c r="C176" s="3">
        <v>0.48399999999999999</v>
      </c>
      <c r="D176" s="3" t="s">
        <v>31</v>
      </c>
      <c r="E176" s="16"/>
      <c r="F176" s="16"/>
      <c r="G176" s="16"/>
      <c r="H176" s="16"/>
      <c r="I176" s="17"/>
      <c r="J176" s="18"/>
      <c r="K176" s="19"/>
      <c r="L176" s="16"/>
      <c r="M176" s="19"/>
      <c r="N176" s="20"/>
      <c r="O176" s="20"/>
      <c r="P176" s="20"/>
      <c r="R176" s="21"/>
    </row>
    <row r="177" spans="2:18" x14ac:dyDescent="0.2">
      <c r="B177" s="2">
        <v>6.5</v>
      </c>
      <c r="C177" s="3">
        <v>0.49399999999999999</v>
      </c>
      <c r="D177" s="3"/>
      <c r="E177" s="19">
        <f>(C176+C177)/2</f>
        <v>0.48899999999999999</v>
      </c>
      <c r="F177" s="16">
        <f>B177-B176</f>
        <v>6.5</v>
      </c>
      <c r="G177" s="19">
        <f>E177*F177</f>
        <v>3.1785000000000001</v>
      </c>
      <c r="H177" s="16"/>
      <c r="I177" s="2"/>
      <c r="J177" s="2"/>
      <c r="K177" s="19"/>
      <c r="L177" s="16"/>
      <c r="M177" s="19"/>
      <c r="N177" s="20"/>
      <c r="O177" s="20"/>
      <c r="P177" s="20"/>
      <c r="Q177" s="22"/>
      <c r="R177" s="21"/>
    </row>
    <row r="178" spans="2:18" x14ac:dyDescent="0.2">
      <c r="B178" s="2">
        <v>7</v>
      </c>
      <c r="C178" s="3">
        <v>1.0169999999999999</v>
      </c>
      <c r="D178" s="3"/>
      <c r="E178" s="19">
        <f t="shared" ref="E178:E190" si="103">(C177+C178)/2</f>
        <v>0.75549999999999995</v>
      </c>
      <c r="F178" s="16">
        <f t="shared" ref="F178:F190" si="104">B178-B177</f>
        <v>0.5</v>
      </c>
      <c r="G178" s="19">
        <f t="shared" ref="G178:G190" si="105">E178*F178</f>
        <v>0.37774999999999997</v>
      </c>
      <c r="H178" s="16"/>
      <c r="I178" s="2"/>
      <c r="J178" s="2"/>
      <c r="K178" s="19"/>
      <c r="L178" s="16"/>
      <c r="M178" s="19"/>
      <c r="N178" s="20"/>
      <c r="O178" s="20"/>
      <c r="P178" s="20"/>
      <c r="Q178" s="22"/>
      <c r="R178" s="21"/>
    </row>
    <row r="179" spans="2:18" x14ac:dyDescent="0.2">
      <c r="B179" s="2">
        <v>10</v>
      </c>
      <c r="C179" s="3">
        <v>1.012</v>
      </c>
      <c r="D179" s="3" t="s">
        <v>23</v>
      </c>
      <c r="E179" s="19">
        <f t="shared" si="103"/>
        <v>1.0145</v>
      </c>
      <c r="F179" s="16">
        <f t="shared" si="104"/>
        <v>3</v>
      </c>
      <c r="G179" s="19">
        <f t="shared" si="105"/>
        <v>3.0434999999999999</v>
      </c>
      <c r="H179" s="16"/>
      <c r="I179" s="2"/>
      <c r="J179" s="2"/>
      <c r="K179" s="19"/>
      <c r="L179" s="16"/>
      <c r="M179" s="19"/>
      <c r="N179" s="20"/>
      <c r="O179" s="20"/>
      <c r="P179" s="20"/>
      <c r="Q179" s="22"/>
      <c r="R179" s="21"/>
    </row>
    <row r="180" spans="2:18" x14ac:dyDescent="0.2">
      <c r="B180" s="2">
        <v>11</v>
      </c>
      <c r="C180" s="3">
        <v>-1.7000000000000001E-2</v>
      </c>
      <c r="D180" s="3"/>
      <c r="E180" s="19">
        <f t="shared" si="103"/>
        <v>0.4975</v>
      </c>
      <c r="F180" s="16">
        <f t="shared" si="104"/>
        <v>1</v>
      </c>
      <c r="G180" s="19">
        <f t="shared" si="105"/>
        <v>0.4975</v>
      </c>
      <c r="H180" s="16"/>
      <c r="I180" s="2"/>
      <c r="J180" s="2"/>
      <c r="K180" s="19"/>
      <c r="L180" s="16"/>
      <c r="M180" s="19"/>
      <c r="N180" s="20"/>
      <c r="O180" s="20"/>
      <c r="P180" s="20"/>
      <c r="Q180" s="22"/>
      <c r="R180" s="21"/>
    </row>
    <row r="181" spans="2:18" x14ac:dyDescent="0.2">
      <c r="B181" s="2">
        <v>12</v>
      </c>
      <c r="C181" s="3">
        <v>-0.216</v>
      </c>
      <c r="D181" s="3"/>
      <c r="E181" s="19">
        <f t="shared" si="103"/>
        <v>-0.11649999999999999</v>
      </c>
      <c r="F181" s="16">
        <f t="shared" si="104"/>
        <v>1</v>
      </c>
      <c r="G181" s="19">
        <f t="shared" si="105"/>
        <v>-0.11649999999999999</v>
      </c>
      <c r="H181" s="16"/>
      <c r="I181" s="2">
        <v>0</v>
      </c>
      <c r="J181" s="2">
        <v>0.48399999999999999</v>
      </c>
      <c r="K181" s="19"/>
      <c r="L181" s="16"/>
      <c r="M181" s="19"/>
      <c r="N181" s="20"/>
      <c r="O181" s="20"/>
      <c r="P181" s="20"/>
      <c r="Q181" s="22"/>
      <c r="R181" s="21"/>
    </row>
    <row r="182" spans="2:18" x14ac:dyDescent="0.2">
      <c r="B182" s="2">
        <v>13</v>
      </c>
      <c r="C182" s="3">
        <v>-0.52200000000000002</v>
      </c>
      <c r="D182" s="3"/>
      <c r="E182" s="19">
        <f t="shared" si="103"/>
        <v>-0.36899999999999999</v>
      </c>
      <c r="F182" s="16">
        <f t="shared" si="104"/>
        <v>1</v>
      </c>
      <c r="G182" s="19">
        <f t="shared" si="105"/>
        <v>-0.36899999999999999</v>
      </c>
      <c r="H182" s="16"/>
      <c r="I182" s="2">
        <v>6.5</v>
      </c>
      <c r="J182" s="2">
        <v>0.49399999999999999</v>
      </c>
      <c r="K182" s="19">
        <f t="shared" ref="K182" si="106">AVERAGE(J181,J182)</f>
        <v>0.48899999999999999</v>
      </c>
      <c r="L182" s="16">
        <f t="shared" ref="L182" si="107">I182-I181</f>
        <v>6.5</v>
      </c>
      <c r="M182" s="19">
        <f t="shared" ref="M182" si="108">L182*K182</f>
        <v>3.1785000000000001</v>
      </c>
      <c r="N182" s="20"/>
      <c r="O182" s="20"/>
      <c r="P182" s="20"/>
      <c r="Q182" s="22"/>
      <c r="R182" s="21"/>
    </row>
    <row r="183" spans="2:18" x14ac:dyDescent="0.2">
      <c r="B183" s="2">
        <v>14</v>
      </c>
      <c r="C183" s="3">
        <v>-0.624</v>
      </c>
      <c r="D183" s="3" t="s">
        <v>24</v>
      </c>
      <c r="E183" s="19">
        <f t="shared" si="103"/>
        <v>-0.57299999999999995</v>
      </c>
      <c r="F183" s="16">
        <f t="shared" si="104"/>
        <v>1</v>
      </c>
      <c r="G183" s="19">
        <f t="shared" si="105"/>
        <v>-0.57299999999999995</v>
      </c>
      <c r="H183" s="16"/>
      <c r="I183" s="2">
        <v>7</v>
      </c>
      <c r="J183" s="2">
        <v>1.0169999999999999</v>
      </c>
      <c r="K183" s="19">
        <f t="shared" ref="K183:K190" si="109">AVERAGE(J182,J183)</f>
        <v>0.75549999999999995</v>
      </c>
      <c r="L183" s="16">
        <f t="shared" ref="L183:L190" si="110">I183-I182</f>
        <v>0.5</v>
      </c>
      <c r="M183" s="19">
        <f t="shared" ref="M183:M190" si="111">L183*K183</f>
        <v>0.37774999999999997</v>
      </c>
      <c r="N183" s="20"/>
      <c r="O183" s="20"/>
      <c r="P183" s="20"/>
      <c r="Q183" s="22"/>
      <c r="R183" s="21"/>
    </row>
    <row r="184" spans="2:18" x14ac:dyDescent="0.2">
      <c r="B184" s="2">
        <v>15</v>
      </c>
      <c r="C184" s="3">
        <v>-0.51900000000000002</v>
      </c>
      <c r="D184" s="3"/>
      <c r="E184" s="19">
        <f t="shared" si="103"/>
        <v>-0.57150000000000001</v>
      </c>
      <c r="F184" s="16">
        <f t="shared" si="104"/>
        <v>1</v>
      </c>
      <c r="G184" s="19">
        <f t="shared" si="105"/>
        <v>-0.57150000000000001</v>
      </c>
      <c r="H184" s="16"/>
      <c r="I184" s="16">
        <f>I185-(J184-J185)*1.5</f>
        <v>9.4819999999999993</v>
      </c>
      <c r="J184" s="16">
        <v>1.012</v>
      </c>
      <c r="K184" s="19">
        <f t="shared" si="109"/>
        <v>1.0145</v>
      </c>
      <c r="L184" s="16">
        <f t="shared" si="110"/>
        <v>2.4819999999999993</v>
      </c>
      <c r="M184" s="19">
        <f t="shared" si="111"/>
        <v>2.5179889999999991</v>
      </c>
      <c r="N184" s="24"/>
      <c r="O184" s="24"/>
      <c r="P184" s="24"/>
      <c r="Q184" s="22"/>
      <c r="R184" s="21"/>
    </row>
    <row r="185" spans="2:18" x14ac:dyDescent="0.2">
      <c r="B185" s="2">
        <v>16</v>
      </c>
      <c r="C185" s="3">
        <v>-0.216</v>
      </c>
      <c r="D185" s="3"/>
      <c r="E185" s="19">
        <f t="shared" si="103"/>
        <v>-0.36749999999999999</v>
      </c>
      <c r="F185" s="16">
        <f t="shared" si="104"/>
        <v>1</v>
      </c>
      <c r="G185" s="19">
        <f t="shared" si="105"/>
        <v>-0.36749999999999999</v>
      </c>
      <c r="H185" s="16"/>
      <c r="I185" s="21">
        <f>I186-2</f>
        <v>12.5</v>
      </c>
      <c r="J185" s="21">
        <f>J186</f>
        <v>-1</v>
      </c>
      <c r="K185" s="19">
        <f t="shared" si="109"/>
        <v>6.0000000000000053E-3</v>
      </c>
      <c r="L185" s="16">
        <f t="shared" si="110"/>
        <v>3.0180000000000007</v>
      </c>
      <c r="M185" s="19">
        <f t="shared" si="111"/>
        <v>1.810800000000002E-2</v>
      </c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5.0999999999999997E-2</v>
      </c>
      <c r="D186" s="3"/>
      <c r="E186" s="19">
        <f t="shared" si="103"/>
        <v>-8.2500000000000004E-2</v>
      </c>
      <c r="F186" s="16">
        <f t="shared" si="104"/>
        <v>1</v>
      </c>
      <c r="G186" s="19">
        <f t="shared" si="105"/>
        <v>-8.2500000000000004E-2</v>
      </c>
      <c r="H186" s="1"/>
      <c r="I186" s="21">
        <v>14.5</v>
      </c>
      <c r="J186" s="21">
        <v>-1</v>
      </c>
      <c r="K186" s="19">
        <f t="shared" si="109"/>
        <v>-1</v>
      </c>
      <c r="L186" s="16">
        <f t="shared" si="110"/>
        <v>2</v>
      </c>
      <c r="M186" s="19">
        <f t="shared" si="111"/>
        <v>-2</v>
      </c>
      <c r="N186" s="24"/>
      <c r="O186" s="24"/>
      <c r="P186" s="24"/>
      <c r="Q186" s="22"/>
      <c r="R186" s="21"/>
    </row>
    <row r="187" spans="2:18" x14ac:dyDescent="0.2">
      <c r="B187" s="2">
        <v>18</v>
      </c>
      <c r="C187" s="3">
        <v>0.46300000000000002</v>
      </c>
      <c r="D187" s="3" t="s">
        <v>25</v>
      </c>
      <c r="E187" s="19">
        <f t="shared" si="103"/>
        <v>0.25700000000000001</v>
      </c>
      <c r="F187" s="16">
        <f t="shared" si="104"/>
        <v>1</v>
      </c>
      <c r="G187" s="19">
        <f t="shared" si="105"/>
        <v>0.25700000000000001</v>
      </c>
      <c r="H187" s="1"/>
      <c r="I187" s="16">
        <f>I186+2</f>
        <v>16.5</v>
      </c>
      <c r="J187" s="16">
        <f>J186</f>
        <v>-1</v>
      </c>
      <c r="K187" s="19">
        <f t="shared" si="109"/>
        <v>-1</v>
      </c>
      <c r="L187" s="16">
        <f t="shared" si="110"/>
        <v>2</v>
      </c>
      <c r="M187" s="19">
        <f t="shared" si="111"/>
        <v>-2</v>
      </c>
      <c r="N187" s="24"/>
      <c r="O187" s="24"/>
      <c r="P187" s="24"/>
      <c r="Q187" s="22"/>
      <c r="R187" s="21"/>
    </row>
    <row r="188" spans="2:18" x14ac:dyDescent="0.2">
      <c r="B188" s="2">
        <v>23</v>
      </c>
      <c r="C188" s="3">
        <v>0.45400000000000001</v>
      </c>
      <c r="D188" s="3"/>
      <c r="E188" s="19">
        <f t="shared" si="103"/>
        <v>0.45850000000000002</v>
      </c>
      <c r="F188" s="16">
        <f t="shared" si="104"/>
        <v>5</v>
      </c>
      <c r="G188" s="19">
        <f t="shared" si="105"/>
        <v>2.2925</v>
      </c>
      <c r="H188" s="1"/>
      <c r="I188" s="16">
        <f>I187+(J188-J187)*1.5</f>
        <v>18.694500000000001</v>
      </c>
      <c r="J188" s="16">
        <v>0.46300000000000002</v>
      </c>
      <c r="K188" s="19">
        <f t="shared" si="109"/>
        <v>-0.26849999999999996</v>
      </c>
      <c r="L188" s="16">
        <f t="shared" si="110"/>
        <v>2.1945000000000014</v>
      </c>
      <c r="M188" s="19">
        <f t="shared" si="111"/>
        <v>-0.58922325000000031</v>
      </c>
      <c r="N188" s="20"/>
      <c r="O188" s="20"/>
      <c r="P188" s="20"/>
      <c r="R188" s="21"/>
    </row>
    <row r="189" spans="2:18" x14ac:dyDescent="0.2">
      <c r="B189" s="2">
        <v>28</v>
      </c>
      <c r="C189" s="3">
        <v>0.443</v>
      </c>
      <c r="D189" s="3"/>
      <c r="E189" s="19">
        <f t="shared" si="103"/>
        <v>0.44850000000000001</v>
      </c>
      <c r="F189" s="16">
        <f t="shared" si="104"/>
        <v>5</v>
      </c>
      <c r="G189" s="19">
        <f t="shared" si="105"/>
        <v>2.2425000000000002</v>
      </c>
      <c r="H189" s="1"/>
      <c r="I189" s="2">
        <v>23</v>
      </c>
      <c r="J189" s="28">
        <v>0.45400000000000001</v>
      </c>
      <c r="K189" s="19">
        <f t="shared" si="109"/>
        <v>0.45850000000000002</v>
      </c>
      <c r="L189" s="16">
        <f t="shared" si="110"/>
        <v>4.3054999999999986</v>
      </c>
      <c r="M189" s="19">
        <f t="shared" si="111"/>
        <v>1.9740717499999993</v>
      </c>
      <c r="N189" s="20"/>
      <c r="O189" s="20"/>
      <c r="P189" s="20"/>
      <c r="R189" s="21"/>
    </row>
    <row r="190" spans="2:18" x14ac:dyDescent="0.2">
      <c r="B190" s="2">
        <v>33</v>
      </c>
      <c r="C190" s="3">
        <v>0.42699999999999999</v>
      </c>
      <c r="D190" s="3" t="s">
        <v>26</v>
      </c>
      <c r="E190" s="19">
        <f t="shared" si="103"/>
        <v>0.435</v>
      </c>
      <c r="F190" s="16">
        <f t="shared" si="104"/>
        <v>5</v>
      </c>
      <c r="G190" s="19">
        <f t="shared" si="105"/>
        <v>2.1749999999999998</v>
      </c>
      <c r="H190" s="1"/>
      <c r="I190" s="17">
        <v>28</v>
      </c>
      <c r="J190" s="17">
        <v>0.443</v>
      </c>
      <c r="K190" s="19">
        <f t="shared" si="109"/>
        <v>0.44850000000000001</v>
      </c>
      <c r="L190" s="16">
        <f t="shared" si="110"/>
        <v>5</v>
      </c>
      <c r="M190" s="19">
        <f t="shared" si="111"/>
        <v>2.2425000000000002</v>
      </c>
      <c r="N190" s="20"/>
      <c r="O190" s="20"/>
      <c r="P190" s="20"/>
      <c r="R190" s="21"/>
    </row>
    <row r="191" spans="2:18" ht="1.5" customHeight="1" x14ac:dyDescent="0.2">
      <c r="B191" s="2"/>
      <c r="C191" s="3"/>
      <c r="D191" s="3"/>
      <c r="E191" s="19"/>
      <c r="F191" s="16"/>
      <c r="G191" s="19"/>
      <c r="H191" s="16"/>
      <c r="I191" s="21"/>
      <c r="J191" s="23"/>
      <c r="K191" s="19"/>
      <c r="L191" s="16"/>
      <c r="M191" s="19"/>
      <c r="N191" s="20"/>
      <c r="O191" s="20"/>
      <c r="P191" s="20"/>
      <c r="Q191" s="22"/>
      <c r="R191" s="21"/>
    </row>
    <row r="192" spans="2:18" ht="15" x14ac:dyDescent="0.2">
      <c r="B192" s="1" t="s">
        <v>7</v>
      </c>
      <c r="C192" s="1"/>
      <c r="D192" s="109">
        <v>1.1000000000000001</v>
      </c>
      <c r="E192" s="109"/>
      <c r="J192" s="13"/>
      <c r="K192" s="13"/>
      <c r="L192" s="13"/>
      <c r="M192" s="13"/>
      <c r="N192" s="14"/>
      <c r="O192" s="14"/>
      <c r="P192" s="14"/>
    </row>
    <row r="193" spans="2:18" x14ac:dyDescent="0.2">
      <c r="B193" s="110"/>
      <c r="C193" s="110"/>
      <c r="D193" s="110"/>
      <c r="E193" s="110"/>
      <c r="F193" s="110"/>
      <c r="G193" s="110"/>
      <c r="I193" s="110"/>
      <c r="J193" s="110"/>
      <c r="K193" s="110"/>
      <c r="L193" s="110"/>
      <c r="M193" s="110"/>
      <c r="N193" s="15"/>
      <c r="O193" s="15"/>
      <c r="P193" s="20"/>
    </row>
    <row r="194" spans="2:18" x14ac:dyDescent="0.2">
      <c r="B194" s="2">
        <v>0</v>
      </c>
      <c r="C194" s="3">
        <v>0.57399999999999995</v>
      </c>
      <c r="D194" s="3" t="s">
        <v>26</v>
      </c>
      <c r="E194" s="16"/>
      <c r="F194" s="16"/>
      <c r="G194" s="16"/>
      <c r="H194" s="16"/>
      <c r="I194" s="17"/>
      <c r="J194" s="18"/>
      <c r="K194" s="19"/>
      <c r="L194" s="16"/>
      <c r="M194" s="19"/>
      <c r="N194" s="20"/>
      <c r="O194" s="20"/>
      <c r="P194" s="20"/>
      <c r="R194" s="21"/>
    </row>
    <row r="195" spans="2:18" x14ac:dyDescent="0.2">
      <c r="B195" s="2">
        <v>5</v>
      </c>
      <c r="C195" s="3">
        <v>0.56200000000000006</v>
      </c>
      <c r="D195" s="3"/>
      <c r="E195" s="19">
        <f>(C194+C195)/2</f>
        <v>0.56800000000000006</v>
      </c>
      <c r="F195" s="16">
        <f>B195-B194</f>
        <v>5</v>
      </c>
      <c r="G195" s="19">
        <f>E195*F195</f>
        <v>2.8400000000000003</v>
      </c>
      <c r="H195" s="16"/>
      <c r="I195" s="2"/>
      <c r="J195" s="2"/>
      <c r="K195" s="19"/>
      <c r="L195" s="16"/>
      <c r="M195" s="19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0.55100000000000005</v>
      </c>
      <c r="D196" s="3" t="s">
        <v>23</v>
      </c>
      <c r="E196" s="19">
        <f t="shared" ref="E196:E206" si="112">(C195+C196)/2</f>
        <v>0.55649999999999999</v>
      </c>
      <c r="F196" s="16">
        <f t="shared" ref="F196:F206" si="113">B196-B195</f>
        <v>5</v>
      </c>
      <c r="G196" s="19">
        <f t="shared" ref="G196:G206" si="114">E196*F196</f>
        <v>2.7824999999999998</v>
      </c>
      <c r="H196" s="16"/>
      <c r="I196" s="2"/>
      <c r="J196" s="2"/>
      <c r="K196" s="19"/>
      <c r="L196" s="16"/>
      <c r="M196" s="19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-3.5999999999999997E-2</v>
      </c>
      <c r="D197" s="3"/>
      <c r="E197" s="19">
        <f t="shared" si="112"/>
        <v>0.25750000000000001</v>
      </c>
      <c r="F197" s="16">
        <f t="shared" si="113"/>
        <v>1</v>
      </c>
      <c r="G197" s="19">
        <f t="shared" si="114"/>
        <v>0.25750000000000001</v>
      </c>
      <c r="H197" s="16"/>
      <c r="I197" s="2"/>
      <c r="J197" s="2"/>
      <c r="K197" s="19"/>
      <c r="L197" s="16"/>
      <c r="M197" s="19"/>
      <c r="N197" s="20"/>
      <c r="O197" s="20"/>
      <c r="P197" s="20"/>
      <c r="Q197" s="22"/>
      <c r="R197" s="21"/>
    </row>
    <row r="198" spans="2:18" x14ac:dyDescent="0.2">
      <c r="B198" s="2">
        <v>13</v>
      </c>
      <c r="C198" s="3">
        <v>-0.61699999999999999</v>
      </c>
      <c r="D198" s="3"/>
      <c r="E198" s="19">
        <f t="shared" si="112"/>
        <v>-0.32650000000000001</v>
      </c>
      <c r="F198" s="16">
        <f t="shared" si="113"/>
        <v>2</v>
      </c>
      <c r="G198" s="19">
        <f t="shared" si="114"/>
        <v>-0.65300000000000002</v>
      </c>
      <c r="H198" s="16"/>
      <c r="I198" s="2"/>
      <c r="J198" s="2"/>
      <c r="K198" s="19"/>
      <c r="L198" s="16"/>
      <c r="M198" s="19"/>
      <c r="N198" s="20"/>
      <c r="O198" s="20"/>
      <c r="P198" s="20"/>
      <c r="Q198" s="22"/>
      <c r="R198" s="21"/>
    </row>
    <row r="199" spans="2:18" x14ac:dyDescent="0.2">
      <c r="B199" s="2">
        <v>15</v>
      </c>
      <c r="C199" s="3">
        <v>-1.0189999999999999</v>
      </c>
      <c r="D199" s="3"/>
      <c r="E199" s="19">
        <f t="shared" si="112"/>
        <v>-0.81799999999999995</v>
      </c>
      <c r="F199" s="16">
        <f t="shared" si="113"/>
        <v>2</v>
      </c>
      <c r="G199" s="19">
        <f t="shared" si="114"/>
        <v>-1.6359999999999999</v>
      </c>
      <c r="H199" s="16"/>
      <c r="I199" s="2"/>
      <c r="J199" s="2"/>
      <c r="K199" s="19"/>
      <c r="L199" s="16"/>
      <c r="M199" s="19"/>
      <c r="N199" s="20"/>
      <c r="O199" s="20"/>
      <c r="P199" s="20"/>
      <c r="Q199" s="22"/>
      <c r="R199" s="21"/>
    </row>
    <row r="200" spans="2:18" x14ac:dyDescent="0.2">
      <c r="B200" s="2">
        <v>17</v>
      </c>
      <c r="C200" s="3">
        <v>-1.123</v>
      </c>
      <c r="D200" s="3" t="s">
        <v>24</v>
      </c>
      <c r="E200" s="19">
        <f t="shared" si="112"/>
        <v>-1.071</v>
      </c>
      <c r="F200" s="16">
        <f t="shared" si="113"/>
        <v>2</v>
      </c>
      <c r="G200" s="19">
        <f t="shared" si="114"/>
        <v>-2.1419999999999999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19</v>
      </c>
      <c r="C201" s="3">
        <v>-1.022</v>
      </c>
      <c r="D201" s="3"/>
      <c r="E201" s="19">
        <f t="shared" si="112"/>
        <v>-1.0725</v>
      </c>
      <c r="F201" s="16">
        <f t="shared" si="113"/>
        <v>2</v>
      </c>
      <c r="G201" s="19">
        <f t="shared" si="114"/>
        <v>-2.145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21</v>
      </c>
      <c r="C202" s="3">
        <v>-0.61199999999999999</v>
      </c>
      <c r="D202" s="3"/>
      <c r="E202" s="19">
        <f t="shared" si="112"/>
        <v>-0.81699999999999995</v>
      </c>
      <c r="F202" s="16">
        <f t="shared" si="113"/>
        <v>2</v>
      </c>
      <c r="G202" s="19">
        <f t="shared" si="114"/>
        <v>-1.6339999999999999</v>
      </c>
      <c r="H202" s="16"/>
      <c r="I202" s="16">
        <f>I203-(J202-J203)*1.5</f>
        <v>11.981999999999999</v>
      </c>
      <c r="J202" s="16">
        <v>1.012</v>
      </c>
      <c r="K202" s="19">
        <f t="shared" ref="K202:K206" si="115">AVERAGE(J201,J202)</f>
        <v>1.012</v>
      </c>
      <c r="L202" s="16">
        <f t="shared" ref="L202:L206" si="116">I202-I201</f>
        <v>11.981999999999999</v>
      </c>
      <c r="M202" s="19">
        <f t="shared" ref="M202:M206" si="117">L202*K202</f>
        <v>12.125783999999999</v>
      </c>
      <c r="N202" s="24"/>
      <c r="O202" s="24"/>
      <c r="P202" s="24"/>
      <c r="Q202" s="22"/>
      <c r="R202" s="21"/>
    </row>
    <row r="203" spans="2:18" x14ac:dyDescent="0.2">
      <c r="B203" s="2">
        <v>23</v>
      </c>
      <c r="C203" s="3">
        <v>-0.32300000000000001</v>
      </c>
      <c r="D203" s="3"/>
      <c r="E203" s="19">
        <f t="shared" si="112"/>
        <v>-0.46750000000000003</v>
      </c>
      <c r="F203" s="16">
        <f t="shared" si="113"/>
        <v>2</v>
      </c>
      <c r="G203" s="19">
        <f t="shared" si="114"/>
        <v>-0.93500000000000005</v>
      </c>
      <c r="H203" s="16"/>
      <c r="I203" s="21">
        <f>I204-2</f>
        <v>15</v>
      </c>
      <c r="J203" s="21">
        <f>J204</f>
        <v>-1</v>
      </c>
      <c r="K203" s="19">
        <f t="shared" si="115"/>
        <v>6.0000000000000053E-3</v>
      </c>
      <c r="L203" s="16">
        <f t="shared" si="116"/>
        <v>3.0180000000000007</v>
      </c>
      <c r="M203" s="19">
        <f t="shared" si="117"/>
        <v>1.810800000000002E-2</v>
      </c>
      <c r="N203" s="20"/>
      <c r="O203" s="20"/>
      <c r="P203" s="20"/>
      <c r="Q203" s="22"/>
      <c r="R203" s="21"/>
    </row>
    <row r="204" spans="2:18" x14ac:dyDescent="0.2">
      <c r="B204" s="2">
        <v>24</v>
      </c>
      <c r="C204" s="3">
        <v>0.16300000000000001</v>
      </c>
      <c r="D204" s="3" t="s">
        <v>25</v>
      </c>
      <c r="E204" s="19">
        <f t="shared" si="112"/>
        <v>-0.08</v>
      </c>
      <c r="F204" s="16">
        <f t="shared" si="113"/>
        <v>1</v>
      </c>
      <c r="G204" s="19">
        <f t="shared" si="114"/>
        <v>-0.08</v>
      </c>
      <c r="H204" s="1"/>
      <c r="I204" s="21">
        <v>17</v>
      </c>
      <c r="J204" s="21">
        <v>-1</v>
      </c>
      <c r="K204" s="19">
        <f t="shared" si="115"/>
        <v>-1</v>
      </c>
      <c r="L204" s="16">
        <f t="shared" si="116"/>
        <v>2</v>
      </c>
      <c r="M204" s="19">
        <f t="shared" si="117"/>
        <v>-2</v>
      </c>
      <c r="N204" s="24"/>
      <c r="O204" s="24"/>
      <c r="P204" s="24"/>
      <c r="Q204" s="22"/>
      <c r="R204" s="21"/>
    </row>
    <row r="205" spans="2:18" x14ac:dyDescent="0.2">
      <c r="B205" s="2">
        <v>30</v>
      </c>
      <c r="C205" s="3">
        <v>0.151</v>
      </c>
      <c r="D205" s="3"/>
      <c r="E205" s="19">
        <f t="shared" si="112"/>
        <v>0.157</v>
      </c>
      <c r="F205" s="16">
        <f t="shared" si="113"/>
        <v>6</v>
      </c>
      <c r="G205" s="19">
        <f t="shared" si="114"/>
        <v>0.94199999999999995</v>
      </c>
      <c r="H205" s="1"/>
      <c r="I205" s="16">
        <f>I204+2</f>
        <v>19</v>
      </c>
      <c r="J205" s="16">
        <f>J204</f>
        <v>-1</v>
      </c>
      <c r="K205" s="19">
        <f t="shared" si="115"/>
        <v>-1</v>
      </c>
      <c r="L205" s="16">
        <f t="shared" si="116"/>
        <v>2</v>
      </c>
      <c r="M205" s="19">
        <f t="shared" si="117"/>
        <v>-2</v>
      </c>
      <c r="N205" s="24"/>
      <c r="O205" s="24"/>
      <c r="P205" s="24"/>
      <c r="Q205" s="22"/>
      <c r="R205" s="21"/>
    </row>
    <row r="206" spans="2:18" x14ac:dyDescent="0.2">
      <c r="B206" s="2">
        <v>35</v>
      </c>
      <c r="C206" s="3">
        <v>0.14499999999999999</v>
      </c>
      <c r="D206" s="3" t="s">
        <v>32</v>
      </c>
      <c r="E206" s="19">
        <f t="shared" si="112"/>
        <v>0.14799999999999999</v>
      </c>
      <c r="F206" s="16">
        <f t="shared" si="113"/>
        <v>5</v>
      </c>
      <c r="G206" s="19">
        <f t="shared" si="114"/>
        <v>0.74</v>
      </c>
      <c r="H206" s="1"/>
      <c r="I206" s="16">
        <f>I205+(J206-J205)*1.5</f>
        <v>21.194500000000001</v>
      </c>
      <c r="J206" s="16">
        <v>0.46300000000000002</v>
      </c>
      <c r="K206" s="19">
        <f t="shared" si="115"/>
        <v>-0.26849999999999996</v>
      </c>
      <c r="L206" s="16">
        <f t="shared" si="116"/>
        <v>2.1945000000000014</v>
      </c>
      <c r="M206" s="19">
        <f t="shared" si="117"/>
        <v>-0.58922325000000031</v>
      </c>
      <c r="N206" s="20"/>
      <c r="O206" s="20"/>
      <c r="P206" s="20"/>
      <c r="R206" s="21"/>
    </row>
    <row r="207" spans="2:18" x14ac:dyDescent="0.2">
      <c r="B207" s="2"/>
      <c r="C207" s="3"/>
      <c r="D207" s="3"/>
      <c r="E207" s="19"/>
      <c r="F207" s="16"/>
      <c r="G207" s="19"/>
      <c r="H207" s="16"/>
      <c r="I207" s="21"/>
      <c r="J207" s="23"/>
      <c r="K207" s="19"/>
      <c r="L207" s="16"/>
      <c r="M207" s="19"/>
      <c r="N207" s="20"/>
      <c r="O207" s="20"/>
      <c r="P207" s="20"/>
      <c r="Q207" s="22"/>
      <c r="R207" s="21"/>
    </row>
    <row r="208" spans="2:18" ht="15" x14ac:dyDescent="0.2">
      <c r="B208" s="1" t="s">
        <v>7</v>
      </c>
      <c r="C208" s="1"/>
      <c r="D208" s="109">
        <v>1.2</v>
      </c>
      <c r="E208" s="109"/>
      <c r="J208" s="13"/>
      <c r="K208" s="13"/>
      <c r="L208" s="13"/>
      <c r="M208" s="13"/>
      <c r="N208" s="14"/>
      <c r="O208" s="14"/>
      <c r="P208" s="14"/>
    </row>
    <row r="209" spans="2:18" x14ac:dyDescent="0.2">
      <c r="B209" s="110"/>
      <c r="C209" s="110"/>
      <c r="D209" s="110"/>
      <c r="E209" s="110"/>
      <c r="F209" s="110"/>
      <c r="G209" s="110"/>
      <c r="I209" s="110"/>
      <c r="J209" s="110"/>
      <c r="K209" s="110"/>
      <c r="L209" s="110"/>
      <c r="M209" s="110"/>
      <c r="N209" s="15"/>
      <c r="O209" s="15"/>
      <c r="P209" s="20"/>
    </row>
    <row r="210" spans="2:18" x14ac:dyDescent="0.2">
      <c r="B210" s="2">
        <v>0</v>
      </c>
      <c r="C210" s="3">
        <v>-0.20799999999999999</v>
      </c>
      <c r="D210" s="44" t="s">
        <v>37</v>
      </c>
      <c r="E210" s="16"/>
      <c r="F210" s="16"/>
      <c r="G210" s="16"/>
      <c r="H210" s="16"/>
      <c r="I210" s="17"/>
      <c r="J210" s="18"/>
      <c r="K210" s="19"/>
      <c r="L210" s="16"/>
      <c r="M210" s="19"/>
      <c r="N210" s="20"/>
      <c r="O210" s="20"/>
      <c r="P210" s="20"/>
      <c r="R210" s="21"/>
    </row>
    <row r="211" spans="2:18" x14ac:dyDescent="0.2">
      <c r="B211" s="2">
        <v>2</v>
      </c>
      <c r="C211" s="3">
        <v>0.34</v>
      </c>
      <c r="D211" s="3"/>
      <c r="E211" s="19">
        <f>(C210+C211)/2</f>
        <v>6.6000000000000017E-2</v>
      </c>
      <c r="F211" s="16">
        <f>B211-B210</f>
        <v>2</v>
      </c>
      <c r="G211" s="19">
        <f>E211*F211</f>
        <v>0.13200000000000003</v>
      </c>
      <c r="H211" s="16"/>
      <c r="I211" s="2">
        <v>0</v>
      </c>
      <c r="J211" s="2">
        <v>-0.20799999999999999</v>
      </c>
      <c r="K211" s="19"/>
      <c r="L211" s="16"/>
      <c r="M211" s="19"/>
      <c r="N211" s="20"/>
      <c r="O211" s="20"/>
      <c r="P211" s="20"/>
      <c r="Q211" s="22"/>
      <c r="R211" s="21"/>
    </row>
    <row r="212" spans="2:18" x14ac:dyDescent="0.2">
      <c r="B212" s="2">
        <v>4</v>
      </c>
      <c r="C212" s="3">
        <v>1.367</v>
      </c>
      <c r="D212" s="3"/>
      <c r="E212" s="19">
        <f t="shared" ref="E212:E223" si="118">(C211+C212)/2</f>
        <v>0.85350000000000004</v>
      </c>
      <c r="F212" s="16">
        <f t="shared" ref="F212:F223" si="119">B212-B211</f>
        <v>2</v>
      </c>
      <c r="G212" s="19">
        <f t="shared" ref="G212:G223" si="120">E212*F212</f>
        <v>1.7070000000000001</v>
      </c>
      <c r="H212" s="16"/>
      <c r="I212" s="2">
        <v>2</v>
      </c>
      <c r="J212" s="2">
        <v>0.34</v>
      </c>
      <c r="K212" s="19">
        <f t="shared" ref="K212:K217" si="121">AVERAGE(J211,J212)</f>
        <v>6.6000000000000017E-2</v>
      </c>
      <c r="L212" s="16">
        <f t="shared" ref="L212:L217" si="122">I212-I211</f>
        <v>2</v>
      </c>
      <c r="M212" s="19">
        <f t="shared" ref="M212:M217" si="123">L212*K212</f>
        <v>0.13200000000000003</v>
      </c>
      <c r="N212" s="20"/>
      <c r="O212" s="20"/>
      <c r="P212" s="20"/>
      <c r="Q212" s="22"/>
      <c r="R212" s="21"/>
    </row>
    <row r="213" spans="2:18" x14ac:dyDescent="0.2">
      <c r="B213" s="2">
        <v>5</v>
      </c>
      <c r="C213" s="3">
        <v>1.3779999999999999</v>
      </c>
      <c r="D213" s="3" t="s">
        <v>23</v>
      </c>
      <c r="E213" s="19">
        <f t="shared" si="118"/>
        <v>1.3725000000000001</v>
      </c>
      <c r="F213" s="16">
        <f t="shared" si="119"/>
        <v>1</v>
      </c>
      <c r="G213" s="19">
        <f t="shared" si="120"/>
        <v>1.3725000000000001</v>
      </c>
      <c r="H213" s="16"/>
      <c r="I213" s="2">
        <v>4</v>
      </c>
      <c r="J213" s="2">
        <v>1.367</v>
      </c>
      <c r="K213" s="19">
        <f t="shared" si="121"/>
        <v>0.85350000000000004</v>
      </c>
      <c r="L213" s="16">
        <f t="shared" si="122"/>
        <v>2</v>
      </c>
      <c r="M213" s="19">
        <f t="shared" si="123"/>
        <v>1.7070000000000001</v>
      </c>
      <c r="N213" s="20"/>
      <c r="O213" s="20"/>
      <c r="P213" s="20"/>
      <c r="Q213" s="22"/>
      <c r="R213" s="21"/>
    </row>
    <row r="214" spans="2:18" x14ac:dyDescent="0.2">
      <c r="B214" s="2">
        <v>6</v>
      </c>
      <c r="C214" s="3">
        <v>0.33300000000000002</v>
      </c>
      <c r="D214" s="3"/>
      <c r="E214" s="19">
        <f t="shared" si="118"/>
        <v>0.85549999999999993</v>
      </c>
      <c r="F214" s="16">
        <f t="shared" si="119"/>
        <v>1</v>
      </c>
      <c r="G214" s="19">
        <f t="shared" si="120"/>
        <v>0.85549999999999993</v>
      </c>
      <c r="H214" s="16"/>
      <c r="I214" s="2">
        <v>5</v>
      </c>
      <c r="J214" s="2">
        <v>1.3779999999999999</v>
      </c>
      <c r="K214" s="19">
        <f t="shared" si="121"/>
        <v>1.3725000000000001</v>
      </c>
      <c r="L214" s="16">
        <f t="shared" si="122"/>
        <v>1</v>
      </c>
      <c r="M214" s="19">
        <f t="shared" si="123"/>
        <v>1.3725000000000001</v>
      </c>
      <c r="N214" s="20"/>
      <c r="O214" s="20"/>
      <c r="P214" s="20"/>
      <c r="Q214" s="22"/>
      <c r="R214" s="21"/>
    </row>
    <row r="215" spans="2:18" x14ac:dyDescent="0.2">
      <c r="B215" s="2">
        <v>8</v>
      </c>
      <c r="C215" s="3">
        <v>-0.219</v>
      </c>
      <c r="D215" s="3"/>
      <c r="E215" s="19">
        <f t="shared" si="118"/>
        <v>5.7000000000000009E-2</v>
      </c>
      <c r="F215" s="16">
        <f t="shared" si="119"/>
        <v>2</v>
      </c>
      <c r="G215" s="19">
        <f t="shared" si="120"/>
        <v>0.11400000000000002</v>
      </c>
      <c r="H215" s="16"/>
      <c r="I215" s="2">
        <v>6</v>
      </c>
      <c r="J215" s="2">
        <v>0.33300000000000002</v>
      </c>
      <c r="K215" s="19">
        <f t="shared" si="121"/>
        <v>0.85549999999999993</v>
      </c>
      <c r="L215" s="16">
        <f t="shared" si="122"/>
        <v>1</v>
      </c>
      <c r="M215" s="19">
        <f t="shared" si="123"/>
        <v>0.85549999999999993</v>
      </c>
      <c r="N215" s="20"/>
      <c r="O215" s="20"/>
      <c r="P215" s="20"/>
      <c r="Q215" s="22"/>
      <c r="R215" s="21"/>
    </row>
    <row r="216" spans="2:18" x14ac:dyDescent="0.2">
      <c r="B216" s="2">
        <v>10</v>
      </c>
      <c r="C216" s="3">
        <v>-0.48099999999999998</v>
      </c>
      <c r="D216" s="3"/>
      <c r="E216" s="19">
        <f t="shared" si="118"/>
        <v>-0.35</v>
      </c>
      <c r="F216" s="16">
        <f t="shared" si="119"/>
        <v>2</v>
      </c>
      <c r="G216" s="19">
        <f t="shared" si="120"/>
        <v>-0.7</v>
      </c>
      <c r="H216" s="16"/>
      <c r="I216" s="2">
        <v>8</v>
      </c>
      <c r="J216" s="2">
        <v>-0.219</v>
      </c>
      <c r="K216" s="19">
        <f t="shared" si="121"/>
        <v>5.7000000000000009E-2</v>
      </c>
      <c r="L216" s="16">
        <f t="shared" si="122"/>
        <v>2</v>
      </c>
      <c r="M216" s="19">
        <f t="shared" si="123"/>
        <v>0.11400000000000002</v>
      </c>
      <c r="N216" s="20"/>
      <c r="O216" s="20"/>
      <c r="P216" s="20"/>
      <c r="Q216" s="22"/>
      <c r="R216" s="21"/>
    </row>
    <row r="217" spans="2:18" x14ac:dyDescent="0.2">
      <c r="B217" s="2">
        <v>12</v>
      </c>
      <c r="C217" s="3">
        <v>-0.58099999999999996</v>
      </c>
      <c r="D217" s="3" t="s">
        <v>24</v>
      </c>
      <c r="E217" s="19">
        <f t="shared" si="118"/>
        <v>-0.53099999999999992</v>
      </c>
      <c r="F217" s="16">
        <f t="shared" si="119"/>
        <v>2</v>
      </c>
      <c r="G217" s="19">
        <f t="shared" si="120"/>
        <v>-1.0619999999999998</v>
      </c>
      <c r="H217" s="16"/>
      <c r="I217" s="2">
        <v>10</v>
      </c>
      <c r="J217" s="2">
        <v>-0.48099999999999998</v>
      </c>
      <c r="K217" s="19">
        <f t="shared" si="121"/>
        <v>-0.35</v>
      </c>
      <c r="L217" s="16">
        <f t="shared" si="122"/>
        <v>2</v>
      </c>
      <c r="M217" s="19">
        <f t="shared" si="123"/>
        <v>-0.7</v>
      </c>
      <c r="N217" s="20"/>
      <c r="O217" s="20"/>
      <c r="P217" s="20"/>
      <c r="Q217" s="22"/>
      <c r="R217" s="21"/>
    </row>
    <row r="218" spans="2:18" x14ac:dyDescent="0.2">
      <c r="B218" s="2">
        <v>14</v>
      </c>
      <c r="C218" s="3">
        <v>-0.67900000000000005</v>
      </c>
      <c r="D218" s="3"/>
      <c r="E218" s="19">
        <f t="shared" si="118"/>
        <v>-0.63</v>
      </c>
      <c r="F218" s="16">
        <f t="shared" si="119"/>
        <v>2</v>
      </c>
      <c r="G218" s="19">
        <f t="shared" si="120"/>
        <v>-1.26</v>
      </c>
      <c r="H218" s="16"/>
      <c r="I218" s="16">
        <f>I219-(J218-J219)*1.5</f>
        <v>10.25</v>
      </c>
      <c r="J218" s="16">
        <v>-0.5</v>
      </c>
      <c r="K218" s="19">
        <f t="shared" ref="K218:K223" si="124">AVERAGE(J217,J218)</f>
        <v>-0.49049999999999999</v>
      </c>
      <c r="L218" s="16">
        <f t="shared" ref="L218:L223" si="125">I218-I217</f>
        <v>0.25</v>
      </c>
      <c r="M218" s="19">
        <f t="shared" ref="M218:M223" si="126">L218*K218</f>
        <v>-0.122625</v>
      </c>
      <c r="N218" s="24"/>
      <c r="O218" s="24"/>
      <c r="P218" s="24"/>
      <c r="Q218" s="22"/>
      <c r="R218" s="21"/>
    </row>
    <row r="219" spans="2:18" x14ac:dyDescent="0.2">
      <c r="B219" s="2">
        <v>16</v>
      </c>
      <c r="C219" s="3">
        <v>-0.42899999999999999</v>
      </c>
      <c r="D219" s="3"/>
      <c r="E219" s="19">
        <f t="shared" si="118"/>
        <v>-0.55400000000000005</v>
      </c>
      <c r="F219" s="16">
        <f t="shared" si="119"/>
        <v>2</v>
      </c>
      <c r="G219" s="19">
        <f t="shared" si="120"/>
        <v>-1.1080000000000001</v>
      </c>
      <c r="H219" s="16"/>
      <c r="I219" s="21">
        <f>I220-2</f>
        <v>11</v>
      </c>
      <c r="J219" s="21">
        <f>J220</f>
        <v>-1</v>
      </c>
      <c r="K219" s="19">
        <f t="shared" si="124"/>
        <v>-0.75</v>
      </c>
      <c r="L219" s="16">
        <f t="shared" si="125"/>
        <v>0.75</v>
      </c>
      <c r="M219" s="19">
        <f t="shared" si="126"/>
        <v>-0.5625</v>
      </c>
      <c r="N219" s="20"/>
      <c r="O219" s="20"/>
      <c r="P219" s="20"/>
      <c r="Q219" s="22"/>
      <c r="R219" s="21"/>
    </row>
    <row r="220" spans="2:18" x14ac:dyDescent="0.2">
      <c r="B220" s="2">
        <v>18</v>
      </c>
      <c r="C220" s="3">
        <v>-1.2999999999999999E-2</v>
      </c>
      <c r="D220" s="3"/>
      <c r="E220" s="19">
        <f t="shared" si="118"/>
        <v>-0.221</v>
      </c>
      <c r="F220" s="16">
        <f t="shared" si="119"/>
        <v>2</v>
      </c>
      <c r="G220" s="19">
        <f t="shared" si="120"/>
        <v>-0.442</v>
      </c>
      <c r="H220" s="1"/>
      <c r="I220" s="21">
        <v>13</v>
      </c>
      <c r="J220" s="21">
        <v>-1</v>
      </c>
      <c r="K220" s="19">
        <f t="shared" si="124"/>
        <v>-1</v>
      </c>
      <c r="L220" s="16">
        <f t="shared" si="125"/>
        <v>2</v>
      </c>
      <c r="M220" s="19">
        <f t="shared" si="126"/>
        <v>-2</v>
      </c>
      <c r="N220" s="24"/>
      <c r="O220" s="24"/>
      <c r="P220" s="24"/>
      <c r="Q220" s="22"/>
      <c r="R220" s="21"/>
    </row>
    <row r="221" spans="2:18" x14ac:dyDescent="0.2">
      <c r="B221" s="2">
        <v>19</v>
      </c>
      <c r="C221" s="3">
        <v>0.38200000000000001</v>
      </c>
      <c r="D221" s="3" t="s">
        <v>25</v>
      </c>
      <c r="E221" s="19">
        <f t="shared" si="118"/>
        <v>0.1845</v>
      </c>
      <c r="F221" s="16">
        <f t="shared" si="119"/>
        <v>1</v>
      </c>
      <c r="G221" s="19">
        <f t="shared" si="120"/>
        <v>0.1845</v>
      </c>
      <c r="H221" s="1"/>
      <c r="I221" s="16">
        <f>I220+2</f>
        <v>15</v>
      </c>
      <c r="J221" s="16">
        <f>J220</f>
        <v>-1</v>
      </c>
      <c r="K221" s="19">
        <f t="shared" si="124"/>
        <v>-1</v>
      </c>
      <c r="L221" s="16">
        <f t="shared" si="125"/>
        <v>2</v>
      </c>
      <c r="M221" s="19">
        <f t="shared" si="126"/>
        <v>-2</v>
      </c>
      <c r="N221" s="24"/>
      <c r="O221" s="24"/>
      <c r="P221" s="24"/>
      <c r="Q221" s="22"/>
      <c r="R221" s="21"/>
    </row>
    <row r="222" spans="2:18" x14ac:dyDescent="0.2">
      <c r="B222" s="2">
        <v>25</v>
      </c>
      <c r="C222" s="3">
        <v>0.36699999999999999</v>
      </c>
      <c r="D222" s="3"/>
      <c r="E222" s="19">
        <f t="shared" si="118"/>
        <v>0.3745</v>
      </c>
      <c r="F222" s="16">
        <f t="shared" si="119"/>
        <v>6</v>
      </c>
      <c r="G222" s="19">
        <f t="shared" si="120"/>
        <v>2.2469999999999999</v>
      </c>
      <c r="H222" s="1"/>
      <c r="I222" s="16">
        <f>I221+(J222-J221)*1.5</f>
        <v>15.824999999999999</v>
      </c>
      <c r="J222" s="16">
        <v>-0.45</v>
      </c>
      <c r="K222" s="19">
        <f t="shared" si="124"/>
        <v>-0.72499999999999998</v>
      </c>
      <c r="L222" s="16">
        <f t="shared" si="125"/>
        <v>0.82499999999999929</v>
      </c>
      <c r="M222" s="19">
        <f t="shared" si="126"/>
        <v>-0.59812499999999946</v>
      </c>
      <c r="N222" s="20"/>
      <c r="O222" s="20"/>
      <c r="P222" s="20"/>
      <c r="R222" s="21"/>
    </row>
    <row r="223" spans="2:18" x14ac:dyDescent="0.2">
      <c r="B223" s="2">
        <v>30</v>
      </c>
      <c r="C223" s="3">
        <v>0.35599999999999998</v>
      </c>
      <c r="D223" s="3" t="s">
        <v>26</v>
      </c>
      <c r="E223" s="19">
        <f t="shared" si="118"/>
        <v>0.36149999999999999</v>
      </c>
      <c r="F223" s="16">
        <f t="shared" si="119"/>
        <v>5</v>
      </c>
      <c r="G223" s="19">
        <f t="shared" si="120"/>
        <v>1.8074999999999999</v>
      </c>
      <c r="H223" s="1"/>
      <c r="I223" s="2">
        <v>16</v>
      </c>
      <c r="J223" s="28">
        <v>-0.42899999999999999</v>
      </c>
      <c r="K223" s="19">
        <f t="shared" si="124"/>
        <v>-0.4395</v>
      </c>
      <c r="L223" s="16">
        <f t="shared" si="125"/>
        <v>0.17500000000000071</v>
      </c>
      <c r="M223" s="19">
        <f t="shared" si="126"/>
        <v>-7.6912500000000314E-2</v>
      </c>
      <c r="N223" s="20"/>
      <c r="O223" s="20"/>
      <c r="P223" s="20"/>
      <c r="R223" s="21"/>
    </row>
    <row r="224" spans="2:18" ht="15" x14ac:dyDescent="0.2">
      <c r="B224" s="13"/>
      <c r="C224" s="30"/>
      <c r="D224" s="30"/>
      <c r="E224" s="13"/>
      <c r="F224" s="16"/>
      <c r="G224" s="19"/>
      <c r="H224" s="116" t="s">
        <v>10</v>
      </c>
      <c r="I224" s="116"/>
      <c r="J224" s="16" t="e">
        <f>#REF!</f>
        <v>#REF!</v>
      </c>
      <c r="K224" s="19" t="s">
        <v>11</v>
      </c>
      <c r="L224" s="16" t="e">
        <f>#REF!</f>
        <v>#REF!</v>
      </c>
      <c r="M224" s="19" t="e">
        <f>J224-L224</f>
        <v>#REF!</v>
      </c>
      <c r="N224" s="24"/>
      <c r="O224" s="14"/>
      <c r="P224" s="14"/>
    </row>
    <row r="225" spans="2:18" ht="15" x14ac:dyDescent="0.2">
      <c r="B225" s="1" t="s">
        <v>7</v>
      </c>
      <c r="C225" s="1"/>
      <c r="D225" s="109">
        <v>1.3</v>
      </c>
      <c r="E225" s="109"/>
      <c r="J225" s="13"/>
      <c r="K225" s="13"/>
      <c r="L225" s="13"/>
      <c r="M225" s="13"/>
      <c r="N225" s="14"/>
      <c r="O225" s="14"/>
      <c r="P225" s="14"/>
    </row>
    <row r="226" spans="2:18" x14ac:dyDescent="0.2">
      <c r="B226" s="110"/>
      <c r="C226" s="110"/>
      <c r="D226" s="110"/>
      <c r="E226" s="110"/>
      <c r="F226" s="110"/>
      <c r="G226" s="110"/>
      <c r="I226" s="110"/>
      <c r="J226" s="110"/>
      <c r="K226" s="110"/>
      <c r="L226" s="110"/>
      <c r="M226" s="110"/>
      <c r="N226" s="15"/>
      <c r="O226" s="15"/>
      <c r="P226" s="20"/>
    </row>
    <row r="227" spans="2:18" x14ac:dyDescent="0.2">
      <c r="B227" s="2">
        <v>0</v>
      </c>
      <c r="C227" s="3">
        <v>0.54900000000000004</v>
      </c>
      <c r="D227" s="3" t="s">
        <v>26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5</v>
      </c>
      <c r="C228" s="3">
        <v>0.53700000000000003</v>
      </c>
      <c r="D228" s="3"/>
      <c r="E228" s="19">
        <f>(C227+C228)/2</f>
        <v>0.54300000000000004</v>
      </c>
      <c r="F228" s="16">
        <f>B228-B227</f>
        <v>5</v>
      </c>
      <c r="G228" s="19">
        <f>E228*F228</f>
        <v>2.7150000000000003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0.53100000000000003</v>
      </c>
      <c r="D229" s="3" t="s">
        <v>23</v>
      </c>
      <c r="E229" s="19">
        <f t="shared" ref="E229:E239" si="127">(C228+C229)/2</f>
        <v>0.53400000000000003</v>
      </c>
      <c r="F229" s="16">
        <f t="shared" ref="F229:F239" si="128">B229-B228</f>
        <v>5</v>
      </c>
      <c r="G229" s="19">
        <f t="shared" ref="G229:G239" si="129">E229*F229</f>
        <v>2.67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11</v>
      </c>
      <c r="C230" s="3">
        <v>0.28000000000000003</v>
      </c>
      <c r="D230" s="3"/>
      <c r="E230" s="19">
        <f t="shared" si="127"/>
        <v>0.40550000000000003</v>
      </c>
      <c r="F230" s="16">
        <f t="shared" si="128"/>
        <v>1</v>
      </c>
      <c r="G230" s="19">
        <f t="shared" si="129"/>
        <v>0.40550000000000003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13</v>
      </c>
      <c r="C231" s="3">
        <v>8.2000000000000003E-2</v>
      </c>
      <c r="D231" s="3"/>
      <c r="E231" s="19">
        <f t="shared" si="127"/>
        <v>0.18100000000000002</v>
      </c>
      <c r="F231" s="16">
        <f t="shared" si="128"/>
        <v>2</v>
      </c>
      <c r="G231" s="19">
        <f t="shared" si="129"/>
        <v>0.36200000000000004</v>
      </c>
      <c r="H231" s="16"/>
      <c r="I231" s="2">
        <v>0</v>
      </c>
      <c r="J231" s="2">
        <v>0.54900000000000004</v>
      </c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15</v>
      </c>
      <c r="C232" s="3">
        <v>-0.03</v>
      </c>
      <c r="D232" s="3"/>
      <c r="E232" s="19">
        <f t="shared" si="127"/>
        <v>2.6000000000000002E-2</v>
      </c>
      <c r="F232" s="16">
        <f t="shared" si="128"/>
        <v>2</v>
      </c>
      <c r="G232" s="19">
        <f t="shared" si="129"/>
        <v>5.2000000000000005E-2</v>
      </c>
      <c r="H232" s="16"/>
      <c r="I232" s="2">
        <v>5</v>
      </c>
      <c r="J232" s="2">
        <v>0.53700000000000003</v>
      </c>
      <c r="K232" s="19">
        <f t="shared" ref="K232:K234" si="130">AVERAGE(J231,J232)</f>
        <v>0.54300000000000004</v>
      </c>
      <c r="L232" s="16">
        <f t="shared" ref="L232:L234" si="131">I232-I231</f>
        <v>5</v>
      </c>
      <c r="M232" s="19">
        <f t="shared" ref="M232:M234" si="132">L232*K232</f>
        <v>2.7150000000000003</v>
      </c>
      <c r="N232" s="20"/>
      <c r="O232" s="20"/>
      <c r="P232" s="20"/>
      <c r="Q232" s="22"/>
      <c r="R232" s="21"/>
    </row>
    <row r="233" spans="2:18" x14ac:dyDescent="0.2">
      <c r="B233" s="2">
        <v>16</v>
      </c>
      <c r="C233" s="3">
        <v>-3.2000000000000001E-2</v>
      </c>
      <c r="D233" s="3" t="s">
        <v>24</v>
      </c>
      <c r="E233" s="19">
        <f t="shared" si="127"/>
        <v>-3.1E-2</v>
      </c>
      <c r="F233" s="16">
        <f t="shared" si="128"/>
        <v>1</v>
      </c>
      <c r="G233" s="19">
        <f t="shared" si="129"/>
        <v>-3.1E-2</v>
      </c>
      <c r="H233" s="16"/>
      <c r="I233" s="2">
        <v>10</v>
      </c>
      <c r="J233" s="2">
        <v>0.53100000000000003</v>
      </c>
      <c r="K233" s="19">
        <f t="shared" si="130"/>
        <v>0.53400000000000003</v>
      </c>
      <c r="L233" s="16">
        <f t="shared" si="131"/>
        <v>5</v>
      </c>
      <c r="M233" s="19">
        <f t="shared" si="132"/>
        <v>2.67</v>
      </c>
      <c r="N233" s="20"/>
      <c r="O233" s="20"/>
      <c r="P233" s="20"/>
      <c r="Q233" s="22"/>
      <c r="R233" s="21"/>
    </row>
    <row r="234" spans="2:18" x14ac:dyDescent="0.2">
      <c r="B234" s="2">
        <v>17</v>
      </c>
      <c r="C234" s="3">
        <v>-2.8000000000000001E-2</v>
      </c>
      <c r="D234" s="3"/>
      <c r="E234" s="19">
        <f t="shared" si="127"/>
        <v>-0.03</v>
      </c>
      <c r="F234" s="16">
        <f t="shared" si="128"/>
        <v>1</v>
      </c>
      <c r="G234" s="19">
        <f t="shared" si="129"/>
        <v>-0.03</v>
      </c>
      <c r="H234" s="16"/>
      <c r="I234" s="2">
        <v>11</v>
      </c>
      <c r="J234" s="2">
        <v>0.28000000000000003</v>
      </c>
      <c r="K234" s="19">
        <f t="shared" si="130"/>
        <v>0.40550000000000003</v>
      </c>
      <c r="L234" s="16">
        <f t="shared" si="131"/>
        <v>1</v>
      </c>
      <c r="M234" s="19">
        <f t="shared" si="132"/>
        <v>0.40550000000000003</v>
      </c>
      <c r="N234" s="20"/>
      <c r="O234" s="20"/>
      <c r="P234" s="20"/>
      <c r="Q234" s="22"/>
      <c r="R234" s="21"/>
    </row>
    <row r="235" spans="2:18" x14ac:dyDescent="0.2">
      <c r="B235" s="2">
        <v>19</v>
      </c>
      <c r="C235" s="3">
        <v>7.8E-2</v>
      </c>
      <c r="D235" s="3"/>
      <c r="E235" s="19">
        <f t="shared" si="127"/>
        <v>2.5000000000000001E-2</v>
      </c>
      <c r="F235" s="16">
        <f t="shared" si="128"/>
        <v>2</v>
      </c>
      <c r="G235" s="19">
        <f t="shared" si="129"/>
        <v>0.05</v>
      </c>
      <c r="H235" s="16"/>
      <c r="I235" s="16">
        <f>I236-(J235-J236)*1.5</f>
        <v>11.7</v>
      </c>
      <c r="J235" s="16">
        <v>0.2</v>
      </c>
      <c r="K235" s="19">
        <f t="shared" ref="K235:K239" si="133">AVERAGE(J234,J235)</f>
        <v>0.24000000000000002</v>
      </c>
      <c r="L235" s="16">
        <f t="shared" ref="L235:L239" si="134">I235-I234</f>
        <v>0.69999999999999929</v>
      </c>
      <c r="M235" s="19">
        <f t="shared" ref="M235:M239" si="135">L235*K235</f>
        <v>0.16799999999999984</v>
      </c>
      <c r="N235" s="24"/>
      <c r="O235" s="24"/>
      <c r="P235" s="24"/>
      <c r="Q235" s="22"/>
      <c r="R235" s="21"/>
    </row>
    <row r="236" spans="2:18" x14ac:dyDescent="0.2">
      <c r="B236" s="2">
        <v>21</v>
      </c>
      <c r="C236" s="3">
        <v>0.48199999999999998</v>
      </c>
      <c r="D236" s="3"/>
      <c r="E236" s="19">
        <f t="shared" si="127"/>
        <v>0.27999999999999997</v>
      </c>
      <c r="F236" s="16">
        <f t="shared" si="128"/>
        <v>2</v>
      </c>
      <c r="G236" s="19">
        <f t="shared" si="129"/>
        <v>0.55999999999999994</v>
      </c>
      <c r="H236" s="16"/>
      <c r="I236" s="21">
        <f>I237-2</f>
        <v>13.5</v>
      </c>
      <c r="J236" s="21">
        <f>J237</f>
        <v>-1</v>
      </c>
      <c r="K236" s="19">
        <f t="shared" si="133"/>
        <v>-0.4</v>
      </c>
      <c r="L236" s="16">
        <f t="shared" si="134"/>
        <v>1.8000000000000007</v>
      </c>
      <c r="M236" s="19">
        <f t="shared" si="135"/>
        <v>-0.72000000000000031</v>
      </c>
      <c r="N236" s="20"/>
      <c r="O236" s="20"/>
      <c r="P236" s="20"/>
      <c r="Q236" s="22"/>
      <c r="R236" s="21"/>
    </row>
    <row r="237" spans="2:18" x14ac:dyDescent="0.2">
      <c r="B237" s="2">
        <v>22</v>
      </c>
      <c r="C237" s="3">
        <v>0.68200000000000005</v>
      </c>
      <c r="D237" s="3" t="s">
        <v>25</v>
      </c>
      <c r="E237" s="19">
        <f t="shared" si="127"/>
        <v>0.58200000000000007</v>
      </c>
      <c r="F237" s="16">
        <f t="shared" si="128"/>
        <v>1</v>
      </c>
      <c r="G237" s="19">
        <f t="shared" si="129"/>
        <v>0.58200000000000007</v>
      </c>
      <c r="H237" s="1"/>
      <c r="I237" s="21">
        <v>15.5</v>
      </c>
      <c r="J237" s="21">
        <v>-1</v>
      </c>
      <c r="K237" s="19">
        <f t="shared" si="133"/>
        <v>-1</v>
      </c>
      <c r="L237" s="16">
        <f t="shared" si="134"/>
        <v>2</v>
      </c>
      <c r="M237" s="19">
        <f t="shared" si="135"/>
        <v>-2</v>
      </c>
      <c r="N237" s="24"/>
      <c r="O237" s="24"/>
      <c r="P237" s="24"/>
      <c r="Q237" s="22"/>
      <c r="R237" s="21"/>
    </row>
    <row r="238" spans="2:18" x14ac:dyDescent="0.2">
      <c r="B238" s="2">
        <v>27</v>
      </c>
      <c r="C238" s="3">
        <v>0.67200000000000004</v>
      </c>
      <c r="D238" s="3"/>
      <c r="E238" s="19">
        <f t="shared" si="127"/>
        <v>0.67700000000000005</v>
      </c>
      <c r="F238" s="16">
        <f t="shared" si="128"/>
        <v>5</v>
      </c>
      <c r="G238" s="19">
        <f t="shared" si="129"/>
        <v>3.3850000000000002</v>
      </c>
      <c r="H238" s="1"/>
      <c r="I238" s="16">
        <f>I237+2</f>
        <v>17.5</v>
      </c>
      <c r="J238" s="16">
        <f>J237</f>
        <v>-1</v>
      </c>
      <c r="K238" s="19">
        <f t="shared" si="133"/>
        <v>-1</v>
      </c>
      <c r="L238" s="16">
        <f t="shared" si="134"/>
        <v>2</v>
      </c>
      <c r="M238" s="19">
        <f t="shared" si="135"/>
        <v>-2</v>
      </c>
      <c r="N238" s="24"/>
      <c r="O238" s="24"/>
      <c r="P238" s="24"/>
      <c r="Q238" s="22"/>
      <c r="R238" s="21"/>
    </row>
    <row r="239" spans="2:18" x14ac:dyDescent="0.2">
      <c r="B239" s="2">
        <v>32</v>
      </c>
      <c r="C239" s="3">
        <v>0.65800000000000003</v>
      </c>
      <c r="D239" s="3" t="s">
        <v>26</v>
      </c>
      <c r="E239" s="19">
        <f t="shared" si="127"/>
        <v>0.66500000000000004</v>
      </c>
      <c r="F239" s="16">
        <f t="shared" si="128"/>
        <v>5</v>
      </c>
      <c r="G239" s="19">
        <f t="shared" si="129"/>
        <v>3.3250000000000002</v>
      </c>
      <c r="H239" s="1"/>
      <c r="I239" s="16">
        <f>I238+(J239-J238)*1.5</f>
        <v>19.149999999999999</v>
      </c>
      <c r="J239" s="16">
        <v>0.1</v>
      </c>
      <c r="K239" s="19">
        <f t="shared" si="133"/>
        <v>-0.45</v>
      </c>
      <c r="L239" s="16">
        <f t="shared" si="134"/>
        <v>1.6499999999999986</v>
      </c>
      <c r="M239" s="19">
        <f t="shared" si="135"/>
        <v>-0.74249999999999938</v>
      </c>
      <c r="N239" s="20"/>
      <c r="O239" s="20"/>
      <c r="P239" s="20"/>
      <c r="R239" s="21"/>
    </row>
    <row r="240" spans="2:18" x14ac:dyDescent="0.2">
      <c r="B240" s="17"/>
      <c r="C240" s="44"/>
      <c r="D240" s="44"/>
      <c r="E240" s="19"/>
      <c r="F240" s="16"/>
      <c r="G240" s="19"/>
      <c r="I240" s="18"/>
      <c r="J240" s="3"/>
      <c r="K240" s="19"/>
      <c r="L240" s="16"/>
      <c r="M240" s="19"/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09">
        <v>1.4</v>
      </c>
      <c r="E241" s="109"/>
      <c r="J241" s="13"/>
      <c r="K241" s="13"/>
      <c r="L241" s="13"/>
      <c r="M241" s="13"/>
      <c r="N241" s="14"/>
      <c r="O241" s="14"/>
      <c r="P241" s="14"/>
    </row>
    <row r="242" spans="2:18" x14ac:dyDescent="0.2">
      <c r="B242" s="110"/>
      <c r="C242" s="110"/>
      <c r="D242" s="110"/>
      <c r="E242" s="110"/>
      <c r="F242" s="110"/>
      <c r="G242" s="110"/>
      <c r="I242" s="110"/>
      <c r="J242" s="110"/>
      <c r="K242" s="110"/>
      <c r="L242" s="110"/>
      <c r="M242" s="110"/>
      <c r="N242" s="15"/>
      <c r="O242" s="15"/>
      <c r="P242" s="20"/>
    </row>
    <row r="243" spans="2:18" x14ac:dyDescent="0.2">
      <c r="B243" s="2">
        <v>0</v>
      </c>
      <c r="C243" s="3">
        <v>0.503</v>
      </c>
      <c r="D243" s="3" t="s">
        <v>26</v>
      </c>
      <c r="E243" s="16"/>
      <c r="F243" s="16"/>
      <c r="G243" s="16"/>
      <c r="H243" s="16"/>
      <c r="I243" s="17"/>
      <c r="J243" s="18"/>
      <c r="K243" s="19"/>
      <c r="L243" s="16"/>
      <c r="M243" s="19"/>
      <c r="N243" s="20"/>
      <c r="O243" s="20"/>
      <c r="P243" s="20"/>
      <c r="R243" s="21"/>
    </row>
    <row r="244" spans="2:18" x14ac:dyDescent="0.2">
      <c r="B244" s="2">
        <v>5</v>
      </c>
      <c r="C244" s="3">
        <v>0.49399999999999999</v>
      </c>
      <c r="D244" s="3"/>
      <c r="E244" s="19">
        <f>(C243+C244)/2</f>
        <v>0.4985</v>
      </c>
      <c r="F244" s="16">
        <f>B244-B243</f>
        <v>5</v>
      </c>
      <c r="G244" s="19">
        <f>E244*F244</f>
        <v>2.4925000000000002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10</v>
      </c>
      <c r="C245" s="3">
        <v>0.48899999999999999</v>
      </c>
      <c r="D245" s="3" t="s">
        <v>23</v>
      </c>
      <c r="E245" s="19">
        <f t="shared" ref="E245:E255" si="136">(C244+C245)/2</f>
        <v>0.49149999999999999</v>
      </c>
      <c r="F245" s="16">
        <f t="shared" ref="F245:F255" si="137">B245-B244</f>
        <v>5</v>
      </c>
      <c r="G245" s="19">
        <f t="shared" ref="G245:G255" si="138">E245*F245</f>
        <v>2.4575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11</v>
      </c>
      <c r="C246" s="3">
        <v>0.315</v>
      </c>
      <c r="D246" s="3"/>
      <c r="E246" s="19">
        <f t="shared" si="136"/>
        <v>0.40200000000000002</v>
      </c>
      <c r="F246" s="16">
        <f t="shared" si="137"/>
        <v>1</v>
      </c>
      <c r="G246" s="19">
        <f t="shared" si="138"/>
        <v>0.40200000000000002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12</v>
      </c>
      <c r="C247" s="3">
        <v>0.20399999999999999</v>
      </c>
      <c r="D247" s="3"/>
      <c r="E247" s="19">
        <f t="shared" si="136"/>
        <v>0.25950000000000001</v>
      </c>
      <c r="F247" s="16">
        <f t="shared" si="137"/>
        <v>1</v>
      </c>
      <c r="G247" s="19">
        <f t="shared" si="138"/>
        <v>0.25950000000000001</v>
      </c>
      <c r="H247" s="16"/>
      <c r="I247" s="2"/>
      <c r="J247" s="2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13</v>
      </c>
      <c r="C248" s="3">
        <v>9.2999999999999999E-2</v>
      </c>
      <c r="D248" s="3"/>
      <c r="E248" s="19">
        <f t="shared" si="136"/>
        <v>0.14849999999999999</v>
      </c>
      <c r="F248" s="16">
        <f t="shared" si="137"/>
        <v>1</v>
      </c>
      <c r="G248" s="19">
        <f t="shared" si="138"/>
        <v>0.14849999999999999</v>
      </c>
      <c r="H248" s="16"/>
      <c r="I248" s="2"/>
      <c r="J248" s="2"/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13.5</v>
      </c>
      <c r="C249" s="3">
        <v>0.06</v>
      </c>
      <c r="D249" s="3" t="s">
        <v>24</v>
      </c>
      <c r="E249" s="19">
        <f t="shared" si="136"/>
        <v>7.6499999999999999E-2</v>
      </c>
      <c r="F249" s="16">
        <f t="shared" si="137"/>
        <v>0.5</v>
      </c>
      <c r="G249" s="19">
        <f t="shared" si="138"/>
        <v>3.8249999999999999E-2</v>
      </c>
      <c r="H249" s="16"/>
      <c r="I249" s="2">
        <v>0</v>
      </c>
      <c r="J249" s="2">
        <v>0.503</v>
      </c>
      <c r="K249" s="19"/>
      <c r="L249" s="16"/>
      <c r="M249" s="19"/>
      <c r="N249" s="20"/>
      <c r="O249" s="20"/>
      <c r="P249" s="20"/>
      <c r="Q249" s="22"/>
      <c r="R249" s="21"/>
    </row>
    <row r="250" spans="2:18" x14ac:dyDescent="0.2">
      <c r="B250" s="2">
        <v>14</v>
      </c>
      <c r="C250" s="3">
        <v>9.1999999999999998E-2</v>
      </c>
      <c r="D250" s="3"/>
      <c r="E250" s="19">
        <f t="shared" si="136"/>
        <v>7.5999999999999998E-2</v>
      </c>
      <c r="F250" s="16">
        <f t="shared" si="137"/>
        <v>0.5</v>
      </c>
      <c r="G250" s="19">
        <f t="shared" si="138"/>
        <v>3.7999999999999999E-2</v>
      </c>
      <c r="H250" s="16"/>
      <c r="I250" s="2">
        <v>5</v>
      </c>
      <c r="J250" s="2">
        <v>0.49399999999999999</v>
      </c>
      <c r="K250" s="19">
        <f t="shared" ref="K250" si="139">AVERAGE(J249,J250)</f>
        <v>0.4985</v>
      </c>
      <c r="L250" s="16">
        <f t="shared" ref="L250" si="140">I250-I249</f>
        <v>5</v>
      </c>
      <c r="M250" s="19">
        <f t="shared" ref="M250" si="141">L250*K250</f>
        <v>2.4925000000000002</v>
      </c>
      <c r="N250" s="20"/>
      <c r="O250" s="20"/>
      <c r="P250" s="20"/>
      <c r="Q250" s="22"/>
      <c r="R250" s="21"/>
    </row>
    <row r="251" spans="2:18" x14ac:dyDescent="0.2">
      <c r="B251" s="2">
        <v>15</v>
      </c>
      <c r="C251" s="3">
        <v>0.19500000000000001</v>
      </c>
      <c r="D251" s="3"/>
      <c r="E251" s="19">
        <f t="shared" si="136"/>
        <v>0.14350000000000002</v>
      </c>
      <c r="F251" s="16">
        <f t="shared" si="137"/>
        <v>1</v>
      </c>
      <c r="G251" s="19">
        <f t="shared" si="138"/>
        <v>0.14350000000000002</v>
      </c>
      <c r="H251" s="16"/>
      <c r="I251" s="16">
        <f>I252-(J251-J252)*1.5</f>
        <v>9.25</v>
      </c>
      <c r="J251" s="16">
        <v>0.5</v>
      </c>
      <c r="K251" s="19">
        <f t="shared" ref="K251:K255" si="142">AVERAGE(J250,J251)</f>
        <v>0.497</v>
      </c>
      <c r="L251" s="16">
        <f t="shared" ref="L251:L255" si="143">I251-I250</f>
        <v>4.25</v>
      </c>
      <c r="M251" s="19">
        <f t="shared" ref="M251:M255" si="144">L251*K251</f>
        <v>2.11225</v>
      </c>
      <c r="N251" s="24"/>
      <c r="O251" s="24"/>
      <c r="P251" s="24"/>
      <c r="Q251" s="22"/>
      <c r="R251" s="21"/>
    </row>
    <row r="252" spans="2:18" x14ac:dyDescent="0.2">
      <c r="B252" s="2">
        <v>16</v>
      </c>
      <c r="C252" s="3">
        <v>0.29099999999999998</v>
      </c>
      <c r="D252" s="3"/>
      <c r="E252" s="19">
        <f t="shared" si="136"/>
        <v>0.24299999999999999</v>
      </c>
      <c r="F252" s="16">
        <f t="shared" si="137"/>
        <v>1</v>
      </c>
      <c r="G252" s="19">
        <f t="shared" si="138"/>
        <v>0.24299999999999999</v>
      </c>
      <c r="H252" s="16"/>
      <c r="I252" s="21">
        <f>I253-2</f>
        <v>11.5</v>
      </c>
      <c r="J252" s="21">
        <f>J253</f>
        <v>-1</v>
      </c>
      <c r="K252" s="19">
        <f t="shared" si="142"/>
        <v>-0.25</v>
      </c>
      <c r="L252" s="16">
        <f t="shared" si="143"/>
        <v>2.25</v>
      </c>
      <c r="M252" s="19">
        <f t="shared" si="144"/>
        <v>-0.5625</v>
      </c>
      <c r="N252" s="20"/>
      <c r="O252" s="20"/>
      <c r="P252" s="20"/>
      <c r="Q252" s="22"/>
      <c r="R252" s="21"/>
    </row>
    <row r="253" spans="2:18" x14ac:dyDescent="0.2">
      <c r="B253" s="2">
        <v>17</v>
      </c>
      <c r="C253" s="3">
        <v>0.46800000000000003</v>
      </c>
      <c r="D253" s="3" t="s">
        <v>25</v>
      </c>
      <c r="E253" s="19">
        <f t="shared" si="136"/>
        <v>0.3795</v>
      </c>
      <c r="F253" s="16">
        <f t="shared" si="137"/>
        <v>1</v>
      </c>
      <c r="G253" s="19">
        <f t="shared" si="138"/>
        <v>0.3795</v>
      </c>
      <c r="H253" s="1"/>
      <c r="I253" s="21">
        <v>13.5</v>
      </c>
      <c r="J253" s="21">
        <v>-1</v>
      </c>
      <c r="K253" s="19">
        <f t="shared" si="142"/>
        <v>-1</v>
      </c>
      <c r="L253" s="16">
        <f t="shared" si="143"/>
        <v>2</v>
      </c>
      <c r="M253" s="19">
        <f t="shared" si="144"/>
        <v>-2</v>
      </c>
      <c r="N253" s="24"/>
      <c r="O253" s="24"/>
      <c r="P253" s="24"/>
      <c r="Q253" s="22"/>
      <c r="R253" s="21"/>
    </row>
    <row r="254" spans="2:18" x14ac:dyDescent="0.2">
      <c r="B254" s="2">
        <v>22</v>
      </c>
      <c r="C254" s="3">
        <v>0.45900000000000002</v>
      </c>
      <c r="D254" s="3"/>
      <c r="E254" s="19">
        <f t="shared" si="136"/>
        <v>0.46350000000000002</v>
      </c>
      <c r="F254" s="16">
        <f t="shared" si="137"/>
        <v>5</v>
      </c>
      <c r="G254" s="19">
        <f t="shared" si="138"/>
        <v>2.3174999999999999</v>
      </c>
      <c r="H254" s="1"/>
      <c r="I254" s="16">
        <f>I253+2</f>
        <v>15.5</v>
      </c>
      <c r="J254" s="16">
        <f>J253</f>
        <v>-1</v>
      </c>
      <c r="K254" s="19">
        <f t="shared" si="142"/>
        <v>-1</v>
      </c>
      <c r="L254" s="16">
        <f t="shared" si="143"/>
        <v>2</v>
      </c>
      <c r="M254" s="19">
        <f t="shared" si="144"/>
        <v>-2</v>
      </c>
      <c r="N254" s="24"/>
      <c r="O254" s="24"/>
      <c r="P254" s="24"/>
      <c r="Q254" s="22"/>
      <c r="R254" s="21"/>
    </row>
    <row r="255" spans="2:18" x14ac:dyDescent="0.2">
      <c r="B255" s="2">
        <v>27</v>
      </c>
      <c r="C255" s="3">
        <v>0.45119999999999999</v>
      </c>
      <c r="D255" s="3" t="s">
        <v>26</v>
      </c>
      <c r="E255" s="19">
        <f t="shared" si="136"/>
        <v>0.4551</v>
      </c>
      <c r="F255" s="16">
        <f t="shared" si="137"/>
        <v>5</v>
      </c>
      <c r="G255" s="19">
        <f t="shared" si="138"/>
        <v>2.2755000000000001</v>
      </c>
      <c r="H255" s="1"/>
      <c r="I255" s="16">
        <f>I254+(J255-J254)*1.5</f>
        <v>17.72</v>
      </c>
      <c r="J255" s="16">
        <v>0.48</v>
      </c>
      <c r="K255" s="19">
        <f t="shared" si="142"/>
        <v>-0.26</v>
      </c>
      <c r="L255" s="16">
        <f t="shared" si="143"/>
        <v>2.2199999999999989</v>
      </c>
      <c r="M255" s="19">
        <f t="shared" si="144"/>
        <v>-0.57719999999999971</v>
      </c>
      <c r="N255" s="20"/>
      <c r="O255" s="20"/>
      <c r="P255" s="20"/>
      <c r="R255" s="21"/>
    </row>
    <row r="256" spans="2:18" ht="15" x14ac:dyDescent="0.2">
      <c r="B256" s="13"/>
      <c r="C256" s="30"/>
      <c r="D256" s="30"/>
      <c r="E256" s="13"/>
      <c r="F256" s="26">
        <f>SUM(F244:F255)</f>
        <v>27</v>
      </c>
      <c r="G256" s="26">
        <f>SUM(G244:G255)</f>
        <v>11.195250000000001</v>
      </c>
      <c r="H256" s="19"/>
      <c r="I256" s="19"/>
      <c r="J256" s="13"/>
      <c r="K256" s="13"/>
      <c r="L256" s="29">
        <f>SUM(L247:L255)</f>
        <v>17.72</v>
      </c>
      <c r="M256" s="29">
        <f>SUM(M247:M255)</f>
        <v>-0.53494999999999959</v>
      </c>
      <c r="N256" s="14"/>
      <c r="O256" s="14"/>
      <c r="P256" s="14"/>
    </row>
    <row r="257" spans="2:18" ht="15" x14ac:dyDescent="0.2">
      <c r="B257" s="1" t="s">
        <v>7</v>
      </c>
      <c r="C257" s="1"/>
      <c r="D257" s="109">
        <v>1.5</v>
      </c>
      <c r="E257" s="109"/>
      <c r="J257" s="13"/>
      <c r="K257" s="13"/>
      <c r="L257" s="13"/>
      <c r="M257" s="13"/>
      <c r="N257" s="14"/>
      <c r="O257" s="14"/>
      <c r="P257" s="14"/>
    </row>
    <row r="258" spans="2:18" x14ac:dyDescent="0.2">
      <c r="B258" s="2">
        <v>0</v>
      </c>
      <c r="C258" s="3">
        <v>0.64100000000000001</v>
      </c>
      <c r="D258" s="3" t="s">
        <v>26</v>
      </c>
      <c r="E258" s="16"/>
      <c r="F258" s="16"/>
      <c r="G258" s="16"/>
      <c r="H258" s="16"/>
      <c r="I258" s="17"/>
      <c r="J258" s="18"/>
      <c r="K258" s="19"/>
      <c r="L258" s="16"/>
      <c r="M258" s="19"/>
      <c r="N258" s="20"/>
      <c r="O258" s="20"/>
      <c r="P258" s="20"/>
      <c r="R258" s="21"/>
    </row>
    <row r="259" spans="2:18" x14ac:dyDescent="0.2">
      <c r="B259" s="2">
        <v>5</v>
      </c>
      <c r="C259" s="3">
        <v>0.63400000000000001</v>
      </c>
      <c r="D259" s="3"/>
      <c r="E259" s="19">
        <f>(C258+C259)/2</f>
        <v>0.63749999999999996</v>
      </c>
      <c r="F259" s="16">
        <f>B259-B258</f>
        <v>5</v>
      </c>
      <c r="G259" s="19">
        <f>E259*F259</f>
        <v>3.1875</v>
      </c>
      <c r="H259" s="16"/>
      <c r="I259" s="21"/>
      <c r="J259" s="21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10</v>
      </c>
      <c r="C260" s="3">
        <v>0.629</v>
      </c>
      <c r="D260" s="3" t="s">
        <v>23</v>
      </c>
      <c r="E260" s="19">
        <f t="shared" ref="E260:E271" si="145">(C259+C260)/2</f>
        <v>0.63149999999999995</v>
      </c>
      <c r="F260" s="16">
        <f t="shared" ref="F260:F271" si="146">B260-B259</f>
        <v>5</v>
      </c>
      <c r="G260" s="19">
        <f t="shared" ref="G260:G271" si="147">E260*F260</f>
        <v>3.1574999999999998</v>
      </c>
      <c r="H260" s="16"/>
      <c r="I260" s="21"/>
      <c r="J260" s="21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>
        <v>11</v>
      </c>
      <c r="C261" s="3">
        <v>0.34399999999999997</v>
      </c>
      <c r="D261" s="3"/>
      <c r="E261" s="19">
        <f t="shared" si="145"/>
        <v>0.48649999999999999</v>
      </c>
      <c r="F261" s="16">
        <f t="shared" si="146"/>
        <v>1</v>
      </c>
      <c r="G261" s="19">
        <f t="shared" si="147"/>
        <v>0.48649999999999999</v>
      </c>
      <c r="H261" s="16"/>
      <c r="I261" s="21"/>
      <c r="J261" s="21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2">
        <v>12</v>
      </c>
      <c r="C262" s="3">
        <v>8.1000000000000003E-2</v>
      </c>
      <c r="D262" s="3"/>
      <c r="E262" s="19">
        <f t="shared" si="145"/>
        <v>0.21249999999999999</v>
      </c>
      <c r="F262" s="16">
        <f t="shared" si="146"/>
        <v>1</v>
      </c>
      <c r="G262" s="19">
        <f t="shared" si="147"/>
        <v>0.21249999999999999</v>
      </c>
      <c r="H262" s="16"/>
      <c r="I262" s="21"/>
      <c r="J262" s="21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>
        <v>13</v>
      </c>
      <c r="C263" s="3">
        <v>-8.6999999999999994E-2</v>
      </c>
      <c r="D263" s="3"/>
      <c r="E263" s="19">
        <f t="shared" si="145"/>
        <v>-2.9999999999999957E-3</v>
      </c>
      <c r="F263" s="16">
        <f t="shared" si="146"/>
        <v>1</v>
      </c>
      <c r="G263" s="19">
        <f t="shared" si="147"/>
        <v>-2.9999999999999957E-3</v>
      </c>
      <c r="H263" s="16"/>
      <c r="I263" s="21"/>
      <c r="J263" s="21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2">
        <v>15</v>
      </c>
      <c r="C264" s="3">
        <v>-0.189</v>
      </c>
      <c r="D264" s="3" t="s">
        <v>24</v>
      </c>
      <c r="E264" s="19">
        <f t="shared" si="145"/>
        <v>-0.13800000000000001</v>
      </c>
      <c r="F264" s="16">
        <f t="shared" si="146"/>
        <v>2</v>
      </c>
      <c r="G264" s="19">
        <f t="shared" si="147"/>
        <v>-0.27600000000000002</v>
      </c>
      <c r="I264" s="21"/>
      <c r="J264" s="21"/>
      <c r="K264" s="19"/>
      <c r="L264" s="16"/>
      <c r="M264" s="19"/>
      <c r="N264" s="20"/>
      <c r="O264" s="20"/>
      <c r="P264" s="20"/>
      <c r="Q264" s="22"/>
      <c r="R264" s="21"/>
    </row>
    <row r="265" spans="2:18" x14ac:dyDescent="0.2">
      <c r="B265" s="2">
        <v>17</v>
      </c>
      <c r="C265" s="3">
        <v>-8.7999999999999995E-2</v>
      </c>
      <c r="D265" s="3"/>
      <c r="E265" s="19">
        <f t="shared" si="145"/>
        <v>-0.13850000000000001</v>
      </c>
      <c r="F265" s="16">
        <f t="shared" si="146"/>
        <v>2</v>
      </c>
      <c r="G265" s="19">
        <f t="shared" si="147"/>
        <v>-0.27700000000000002</v>
      </c>
      <c r="I265" s="21"/>
      <c r="J265" s="21"/>
      <c r="K265" s="19"/>
      <c r="L265" s="16"/>
      <c r="M265" s="19"/>
      <c r="N265" s="20"/>
      <c r="O265" s="20"/>
      <c r="P265" s="20"/>
      <c r="Q265" s="22"/>
      <c r="R265" s="21"/>
    </row>
    <row r="266" spans="2:18" x14ac:dyDescent="0.2">
      <c r="B266" s="2">
        <v>18</v>
      </c>
      <c r="C266" s="3">
        <v>0.06</v>
      </c>
      <c r="D266" s="3"/>
      <c r="E266" s="19">
        <f t="shared" si="145"/>
        <v>-1.3999999999999999E-2</v>
      </c>
      <c r="F266" s="16">
        <f t="shared" si="146"/>
        <v>1</v>
      </c>
      <c r="G266" s="19">
        <f t="shared" si="147"/>
        <v>-1.3999999999999999E-2</v>
      </c>
      <c r="I266" s="21">
        <v>0</v>
      </c>
      <c r="J266" s="21">
        <v>0.64100000000000001</v>
      </c>
      <c r="K266" s="19"/>
      <c r="L266" s="16"/>
      <c r="M266" s="19"/>
      <c r="N266" s="24"/>
      <c r="O266" s="24"/>
      <c r="P266" s="24"/>
      <c r="Q266" s="22"/>
      <c r="R266" s="21"/>
    </row>
    <row r="267" spans="2:18" x14ac:dyDescent="0.2">
      <c r="B267" s="2">
        <v>19</v>
      </c>
      <c r="C267" s="3">
        <v>0.33900000000000002</v>
      </c>
      <c r="D267" s="3"/>
      <c r="E267" s="19">
        <f t="shared" si="145"/>
        <v>0.19950000000000001</v>
      </c>
      <c r="F267" s="16">
        <f t="shared" si="146"/>
        <v>1</v>
      </c>
      <c r="G267" s="19">
        <f t="shared" si="147"/>
        <v>0.19950000000000001</v>
      </c>
      <c r="H267" s="16"/>
      <c r="I267" s="21">
        <v>5</v>
      </c>
      <c r="J267" s="21">
        <v>0.63400000000000001</v>
      </c>
      <c r="K267" s="19">
        <f t="shared" ref="K267" si="148">AVERAGE(J266,J267)</f>
        <v>0.63749999999999996</v>
      </c>
      <c r="L267" s="16">
        <f t="shared" ref="L267" si="149">I267-I266</f>
        <v>5</v>
      </c>
      <c r="M267" s="19">
        <f t="shared" ref="M267" si="150">L267*K267</f>
        <v>3.1875</v>
      </c>
      <c r="N267" s="20"/>
      <c r="O267" s="20"/>
      <c r="P267" s="20"/>
      <c r="Q267" s="22"/>
      <c r="R267" s="21"/>
    </row>
    <row r="268" spans="2:18" x14ac:dyDescent="0.2">
      <c r="B268" s="2">
        <v>20</v>
      </c>
      <c r="C268" s="3">
        <v>0.78100000000000003</v>
      </c>
      <c r="D268" s="3" t="s">
        <v>25</v>
      </c>
      <c r="E268" s="19">
        <f t="shared" si="145"/>
        <v>0.56000000000000005</v>
      </c>
      <c r="F268" s="16">
        <f t="shared" si="146"/>
        <v>1</v>
      </c>
      <c r="G268" s="19">
        <f t="shared" si="147"/>
        <v>0.56000000000000005</v>
      </c>
      <c r="H268" s="16"/>
      <c r="I268" s="21">
        <v>10</v>
      </c>
      <c r="J268" s="21">
        <v>0.629</v>
      </c>
      <c r="K268" s="19">
        <f t="shared" ref="K268:K271" si="151">AVERAGE(J267,J268)</f>
        <v>0.63149999999999995</v>
      </c>
      <c r="L268" s="16">
        <f t="shared" ref="L268:L271" si="152">I268-I267</f>
        <v>5</v>
      </c>
      <c r="M268" s="19">
        <f t="shared" ref="M268:M271" si="153">L268*K268</f>
        <v>3.1574999999999998</v>
      </c>
      <c r="N268" s="24"/>
      <c r="O268" s="24"/>
      <c r="P268" s="24"/>
      <c r="Q268" s="22"/>
      <c r="R268" s="21"/>
    </row>
    <row r="269" spans="2:18" x14ac:dyDescent="0.2">
      <c r="B269" s="2">
        <v>25</v>
      </c>
      <c r="C269" s="3">
        <v>0.76</v>
      </c>
      <c r="D269" s="3"/>
      <c r="E269" s="19">
        <f t="shared" si="145"/>
        <v>0.77049999999999996</v>
      </c>
      <c r="F269" s="16">
        <f t="shared" si="146"/>
        <v>5</v>
      </c>
      <c r="G269" s="19">
        <f t="shared" si="147"/>
        <v>3.8525</v>
      </c>
      <c r="H269" s="16"/>
      <c r="I269" s="16">
        <f>I270-(J269-J270)*1.5</f>
        <v>10.975</v>
      </c>
      <c r="J269" s="16">
        <v>0.35</v>
      </c>
      <c r="K269" s="19">
        <f t="shared" si="151"/>
        <v>0.48949999999999999</v>
      </c>
      <c r="L269" s="16">
        <f t="shared" si="152"/>
        <v>0.97499999999999964</v>
      </c>
      <c r="M269" s="19">
        <f t="shared" si="153"/>
        <v>0.47726249999999981</v>
      </c>
      <c r="N269" s="24"/>
      <c r="O269" s="24"/>
      <c r="P269" s="24"/>
      <c r="Q269" s="22"/>
      <c r="R269" s="21"/>
    </row>
    <row r="270" spans="2:18" x14ac:dyDescent="0.2">
      <c r="B270" s="2">
        <v>30</v>
      </c>
      <c r="C270" s="3">
        <v>0.751</v>
      </c>
      <c r="D270" s="3"/>
      <c r="E270" s="19">
        <f t="shared" si="145"/>
        <v>0.75550000000000006</v>
      </c>
      <c r="F270" s="16">
        <f t="shared" si="146"/>
        <v>5</v>
      </c>
      <c r="G270" s="19">
        <f t="shared" si="147"/>
        <v>3.7775000000000003</v>
      </c>
      <c r="H270" s="16"/>
      <c r="I270" s="21">
        <f>I271-2</f>
        <v>13</v>
      </c>
      <c r="J270" s="21">
        <f>J271</f>
        <v>-1</v>
      </c>
      <c r="K270" s="19">
        <f t="shared" si="151"/>
        <v>-0.32500000000000001</v>
      </c>
      <c r="L270" s="16">
        <f t="shared" si="152"/>
        <v>2.0250000000000004</v>
      </c>
      <c r="M270" s="19">
        <f t="shared" si="153"/>
        <v>-0.65812500000000018</v>
      </c>
      <c r="N270" s="20"/>
      <c r="O270" s="20"/>
      <c r="P270" s="20"/>
      <c r="R270" s="21"/>
    </row>
    <row r="271" spans="2:18" x14ac:dyDescent="0.2">
      <c r="B271" s="2">
        <v>35</v>
      </c>
      <c r="C271" s="3">
        <v>0.745</v>
      </c>
      <c r="D271" s="3" t="s">
        <v>26</v>
      </c>
      <c r="E271" s="19">
        <f t="shared" si="145"/>
        <v>0.748</v>
      </c>
      <c r="F271" s="16">
        <f t="shared" si="146"/>
        <v>5</v>
      </c>
      <c r="G271" s="19">
        <f t="shared" si="147"/>
        <v>3.74</v>
      </c>
      <c r="H271" s="1"/>
      <c r="I271" s="21">
        <v>15</v>
      </c>
      <c r="J271" s="21">
        <v>-1</v>
      </c>
      <c r="K271" s="19">
        <f t="shared" si="151"/>
        <v>-1</v>
      </c>
      <c r="L271" s="16">
        <f t="shared" si="152"/>
        <v>2</v>
      </c>
      <c r="M271" s="19">
        <f t="shared" si="153"/>
        <v>-2</v>
      </c>
      <c r="N271" s="20"/>
      <c r="O271" s="20"/>
      <c r="P271" s="20"/>
      <c r="R271" s="21"/>
    </row>
    <row r="272" spans="2:18" x14ac:dyDescent="0.2">
      <c r="B272" s="17"/>
      <c r="C272" s="44"/>
      <c r="D272" s="44"/>
      <c r="E272" s="19"/>
      <c r="F272" s="16"/>
      <c r="G272" s="19"/>
      <c r="H272" s="16" t="s">
        <v>10</v>
      </c>
      <c r="I272" s="16"/>
      <c r="J272" s="16" t="e">
        <f>#REF!</f>
        <v>#REF!</v>
      </c>
      <c r="K272" s="19" t="s">
        <v>11</v>
      </c>
      <c r="L272" s="16" t="e">
        <f>#REF!</f>
        <v>#REF!</v>
      </c>
      <c r="M272" s="19" t="e">
        <f>J272-L272</f>
        <v>#REF!</v>
      </c>
      <c r="N272" s="20"/>
      <c r="O272" s="20"/>
      <c r="P272" s="20"/>
      <c r="R272" s="21"/>
    </row>
    <row r="273" spans="2:18" ht="15" x14ac:dyDescent="0.2">
      <c r="B273" s="1" t="s">
        <v>7</v>
      </c>
      <c r="C273" s="1"/>
      <c r="D273" s="109">
        <v>1.6</v>
      </c>
      <c r="E273" s="109"/>
      <c r="J273" s="13"/>
      <c r="K273" s="13"/>
      <c r="L273" s="13"/>
      <c r="M273" s="13"/>
      <c r="N273" s="14"/>
      <c r="O273" s="14"/>
      <c r="P273" s="14"/>
    </row>
    <row r="274" spans="2:18" x14ac:dyDescent="0.2">
      <c r="B274" s="2">
        <v>0</v>
      </c>
      <c r="C274" s="3">
        <v>0.93500000000000005</v>
      </c>
      <c r="D274" s="3" t="s">
        <v>31</v>
      </c>
      <c r="E274" s="16"/>
      <c r="F274" s="16"/>
      <c r="G274" s="16"/>
      <c r="H274" s="16"/>
      <c r="I274" s="17"/>
      <c r="J274" s="18"/>
      <c r="K274" s="19"/>
      <c r="L274" s="16"/>
      <c r="M274" s="19"/>
      <c r="N274" s="20"/>
      <c r="O274" s="20"/>
      <c r="P274" s="20"/>
      <c r="R274" s="21"/>
    </row>
    <row r="275" spans="2:18" x14ac:dyDescent="0.2">
      <c r="B275" s="2">
        <v>5</v>
      </c>
      <c r="C275" s="3">
        <v>0.92600000000000005</v>
      </c>
      <c r="D275" s="3"/>
      <c r="E275" s="19">
        <f>(C274+C275)/2</f>
        <v>0.9305000000000001</v>
      </c>
      <c r="F275" s="16">
        <f>B275-B274</f>
        <v>5</v>
      </c>
      <c r="G275" s="19">
        <f>E275*F275</f>
        <v>4.6525000000000007</v>
      </c>
      <c r="H275" s="16"/>
      <c r="I275" s="21"/>
      <c r="J275" s="21"/>
      <c r="K275" s="19"/>
      <c r="L275" s="16"/>
      <c r="M275" s="19"/>
      <c r="N275" s="20"/>
      <c r="O275" s="20"/>
      <c r="P275" s="20"/>
      <c r="Q275" s="22"/>
      <c r="R275" s="21"/>
    </row>
    <row r="276" spans="2:18" x14ac:dyDescent="0.2">
      <c r="B276" s="2">
        <v>10</v>
      </c>
      <c r="C276" s="3">
        <v>0.92100000000000004</v>
      </c>
      <c r="D276" s="3" t="s">
        <v>23</v>
      </c>
      <c r="E276" s="19">
        <f t="shared" ref="E276:E286" si="154">(C275+C276)/2</f>
        <v>0.92349999999999999</v>
      </c>
      <c r="F276" s="16">
        <f t="shared" ref="F276:F286" si="155">B276-B275</f>
        <v>5</v>
      </c>
      <c r="G276" s="19">
        <f t="shared" ref="G276:G286" si="156">E276*F276</f>
        <v>4.6174999999999997</v>
      </c>
      <c r="H276" s="16"/>
      <c r="I276" s="21"/>
      <c r="J276" s="21"/>
      <c r="K276" s="19"/>
      <c r="L276" s="16"/>
      <c r="M276" s="19"/>
      <c r="N276" s="20"/>
      <c r="O276" s="20"/>
      <c r="P276" s="20"/>
      <c r="Q276" s="22"/>
      <c r="R276" s="21"/>
    </row>
    <row r="277" spans="2:18" x14ac:dyDescent="0.2">
      <c r="B277" s="2">
        <v>11</v>
      </c>
      <c r="C277" s="3">
        <v>0.153</v>
      </c>
      <c r="D277" s="3"/>
      <c r="E277" s="19">
        <f t="shared" si="154"/>
        <v>0.53700000000000003</v>
      </c>
      <c r="F277" s="16">
        <f t="shared" si="155"/>
        <v>1</v>
      </c>
      <c r="G277" s="19">
        <f t="shared" si="156"/>
        <v>0.53700000000000003</v>
      </c>
      <c r="H277" s="16"/>
      <c r="I277" s="21"/>
      <c r="J277" s="21"/>
      <c r="K277" s="19"/>
      <c r="L277" s="16"/>
      <c r="M277" s="19"/>
      <c r="N277" s="20"/>
      <c r="O277" s="20"/>
      <c r="P277" s="20"/>
      <c r="Q277" s="22"/>
      <c r="R277" s="21"/>
    </row>
    <row r="278" spans="2:18" x14ac:dyDescent="0.2">
      <c r="B278" s="2">
        <v>13</v>
      </c>
      <c r="C278" s="3">
        <v>-0.24299999999999999</v>
      </c>
      <c r="D278" s="3"/>
      <c r="E278" s="19">
        <f t="shared" si="154"/>
        <v>-4.4999999999999998E-2</v>
      </c>
      <c r="F278" s="16">
        <f t="shared" si="155"/>
        <v>2</v>
      </c>
      <c r="G278" s="19">
        <f t="shared" si="156"/>
        <v>-0.09</v>
      </c>
      <c r="H278" s="16"/>
      <c r="I278" s="21"/>
      <c r="J278" s="21"/>
      <c r="K278" s="19"/>
      <c r="L278" s="16"/>
      <c r="M278" s="19"/>
      <c r="N278" s="20"/>
      <c r="O278" s="20"/>
      <c r="P278" s="20"/>
      <c r="Q278" s="22"/>
      <c r="R278" s="21"/>
    </row>
    <row r="279" spans="2:18" x14ac:dyDescent="0.2">
      <c r="B279" s="2">
        <v>15</v>
      </c>
      <c r="C279" s="3">
        <v>-0.55200000000000005</v>
      </c>
      <c r="D279" s="3"/>
      <c r="E279" s="19">
        <f t="shared" si="154"/>
        <v>-0.39750000000000002</v>
      </c>
      <c r="F279" s="16">
        <f t="shared" si="155"/>
        <v>2</v>
      </c>
      <c r="G279" s="19">
        <f t="shared" si="156"/>
        <v>-0.79500000000000004</v>
      </c>
      <c r="H279" s="16"/>
      <c r="I279" s="21"/>
      <c r="J279" s="21"/>
      <c r="K279" s="19"/>
      <c r="L279" s="16"/>
      <c r="M279" s="19"/>
      <c r="N279" s="20"/>
      <c r="O279" s="20"/>
      <c r="P279" s="20"/>
      <c r="Q279" s="22"/>
      <c r="R279" s="21"/>
    </row>
    <row r="280" spans="2:18" x14ac:dyDescent="0.2">
      <c r="B280" s="2">
        <v>17</v>
      </c>
      <c r="C280" s="3">
        <v>-0.65400000000000003</v>
      </c>
      <c r="D280" s="3" t="s">
        <v>24</v>
      </c>
      <c r="E280" s="19">
        <f t="shared" si="154"/>
        <v>-0.60299999999999998</v>
      </c>
      <c r="F280" s="16">
        <f t="shared" si="155"/>
        <v>2</v>
      </c>
      <c r="G280" s="19">
        <f t="shared" si="156"/>
        <v>-1.206</v>
      </c>
      <c r="I280" s="21">
        <v>0</v>
      </c>
      <c r="J280" s="21">
        <v>0.93500000000000005</v>
      </c>
      <c r="K280" s="19"/>
      <c r="L280" s="16"/>
      <c r="M280" s="19"/>
      <c r="N280" s="20"/>
      <c r="O280" s="20"/>
      <c r="P280" s="20"/>
      <c r="Q280" s="22"/>
      <c r="R280" s="21"/>
    </row>
    <row r="281" spans="2:18" x14ac:dyDescent="0.2">
      <c r="B281" s="2">
        <v>19</v>
      </c>
      <c r="C281" s="3">
        <v>-0.55300000000000005</v>
      </c>
      <c r="D281" s="3"/>
      <c r="E281" s="19">
        <f t="shared" si="154"/>
        <v>-0.60350000000000004</v>
      </c>
      <c r="F281" s="16">
        <f t="shared" si="155"/>
        <v>2</v>
      </c>
      <c r="G281" s="19">
        <f t="shared" si="156"/>
        <v>-1.2070000000000001</v>
      </c>
      <c r="I281" s="21">
        <v>5</v>
      </c>
      <c r="J281" s="21">
        <v>0.92600000000000005</v>
      </c>
      <c r="K281" s="19">
        <f t="shared" ref="K281:K286" si="157">AVERAGE(J280,J281)</f>
        <v>0.9305000000000001</v>
      </c>
      <c r="L281" s="16">
        <f t="shared" ref="L281:L286" si="158">I281-I280</f>
        <v>5</v>
      </c>
      <c r="M281" s="19">
        <f t="shared" ref="M281:M286" si="159">L281*K281</f>
        <v>4.6525000000000007</v>
      </c>
      <c r="N281" s="20"/>
      <c r="O281" s="20"/>
      <c r="P281" s="20"/>
      <c r="Q281" s="22"/>
      <c r="R281" s="21"/>
    </row>
    <row r="282" spans="2:18" x14ac:dyDescent="0.2">
      <c r="B282" s="2">
        <v>21</v>
      </c>
      <c r="C282" s="3">
        <v>-0.247</v>
      </c>
      <c r="D282" s="3"/>
      <c r="E282" s="19">
        <f t="shared" si="154"/>
        <v>-0.4</v>
      </c>
      <c r="F282" s="16">
        <f t="shared" si="155"/>
        <v>2</v>
      </c>
      <c r="G282" s="19">
        <f t="shared" si="156"/>
        <v>-0.8</v>
      </c>
      <c r="I282" s="21">
        <v>10</v>
      </c>
      <c r="J282" s="21">
        <v>0.92100000000000004</v>
      </c>
      <c r="K282" s="19">
        <f t="shared" si="157"/>
        <v>0.92349999999999999</v>
      </c>
      <c r="L282" s="16">
        <f t="shared" si="158"/>
        <v>5</v>
      </c>
      <c r="M282" s="19">
        <f t="shared" si="159"/>
        <v>4.6174999999999997</v>
      </c>
      <c r="N282" s="24"/>
      <c r="O282" s="24"/>
      <c r="P282" s="24"/>
      <c r="Q282" s="22"/>
      <c r="R282" s="21"/>
    </row>
    <row r="283" spans="2:18" x14ac:dyDescent="0.2">
      <c r="B283" s="2">
        <v>23</v>
      </c>
      <c r="C283" s="3">
        <v>0.17599999999999999</v>
      </c>
      <c r="D283" s="3"/>
      <c r="E283" s="19">
        <f t="shared" si="154"/>
        <v>-3.5500000000000004E-2</v>
      </c>
      <c r="F283" s="16">
        <f t="shared" si="155"/>
        <v>2</v>
      </c>
      <c r="G283" s="19">
        <f t="shared" si="156"/>
        <v>-7.1000000000000008E-2</v>
      </c>
      <c r="H283" s="16"/>
      <c r="I283" s="21">
        <v>11</v>
      </c>
      <c r="J283" s="21">
        <v>0.153</v>
      </c>
      <c r="K283" s="19">
        <f t="shared" si="157"/>
        <v>0.53700000000000003</v>
      </c>
      <c r="L283" s="16">
        <f t="shared" si="158"/>
        <v>1</v>
      </c>
      <c r="M283" s="19">
        <f t="shared" si="159"/>
        <v>0.53700000000000003</v>
      </c>
      <c r="N283" s="20"/>
      <c r="O283" s="20"/>
      <c r="P283" s="20"/>
      <c r="Q283" s="22"/>
      <c r="R283" s="21"/>
    </row>
    <row r="284" spans="2:18" x14ac:dyDescent="0.2">
      <c r="B284" s="2">
        <v>24</v>
      </c>
      <c r="C284" s="3">
        <v>1.034</v>
      </c>
      <c r="D284" s="3" t="s">
        <v>25</v>
      </c>
      <c r="E284" s="19">
        <f t="shared" si="154"/>
        <v>0.60499999999999998</v>
      </c>
      <c r="F284" s="16">
        <f t="shared" si="155"/>
        <v>1</v>
      </c>
      <c r="G284" s="19">
        <f t="shared" si="156"/>
        <v>0.60499999999999998</v>
      </c>
      <c r="H284" s="16"/>
      <c r="I284" s="21">
        <v>13</v>
      </c>
      <c r="J284" s="21">
        <v>-0.24299999999999999</v>
      </c>
      <c r="K284" s="19">
        <f t="shared" si="157"/>
        <v>-4.4999999999999998E-2</v>
      </c>
      <c r="L284" s="16">
        <f t="shared" si="158"/>
        <v>2</v>
      </c>
      <c r="M284" s="19">
        <f t="shared" si="159"/>
        <v>-0.09</v>
      </c>
      <c r="N284" s="24"/>
      <c r="O284" s="24"/>
      <c r="P284" s="24"/>
      <c r="Q284" s="22"/>
      <c r="R284" s="21"/>
    </row>
    <row r="285" spans="2:18" x14ac:dyDescent="0.2">
      <c r="B285" s="2">
        <v>30</v>
      </c>
      <c r="C285" s="3">
        <v>1.052</v>
      </c>
      <c r="D285" s="3"/>
      <c r="E285" s="19">
        <f t="shared" si="154"/>
        <v>1.0430000000000001</v>
      </c>
      <c r="F285" s="16">
        <f t="shared" si="155"/>
        <v>6</v>
      </c>
      <c r="G285" s="19">
        <f t="shared" si="156"/>
        <v>6.2580000000000009</v>
      </c>
      <c r="H285" s="16"/>
      <c r="I285" s="16" t="e">
        <f>I286-(J285-J286)*1.5</f>
        <v>#REF!</v>
      </c>
      <c r="J285" s="16">
        <v>-0.4</v>
      </c>
      <c r="K285" s="19">
        <f t="shared" si="157"/>
        <v>-0.32150000000000001</v>
      </c>
      <c r="L285" s="16" t="e">
        <f t="shared" si="158"/>
        <v>#REF!</v>
      </c>
      <c r="M285" s="19" t="e">
        <f t="shared" si="159"/>
        <v>#REF!</v>
      </c>
      <c r="N285" s="24"/>
      <c r="O285" s="24"/>
      <c r="P285" s="24"/>
      <c r="Q285" s="22"/>
      <c r="R285" s="21"/>
    </row>
    <row r="286" spans="2:18" x14ac:dyDescent="0.2">
      <c r="B286" s="2">
        <v>35</v>
      </c>
      <c r="C286" s="3">
        <v>1.0669999999999999</v>
      </c>
      <c r="D286" s="3" t="s">
        <v>31</v>
      </c>
      <c r="E286" s="19">
        <f t="shared" si="154"/>
        <v>1.0594999999999999</v>
      </c>
      <c r="F286" s="16">
        <f t="shared" si="155"/>
        <v>5</v>
      </c>
      <c r="G286" s="19">
        <f t="shared" si="156"/>
        <v>5.2974999999999994</v>
      </c>
      <c r="H286" s="16"/>
      <c r="I286" s="21" t="e">
        <f>#REF!-2</f>
        <v>#REF!</v>
      </c>
      <c r="J286" s="21" t="e">
        <f>#REF!</f>
        <v>#REF!</v>
      </c>
      <c r="K286" s="19" t="e">
        <f t="shared" si="157"/>
        <v>#REF!</v>
      </c>
      <c r="L286" s="16" t="e">
        <f t="shared" si="158"/>
        <v>#REF!</v>
      </c>
      <c r="M286" s="19" t="e">
        <f t="shared" si="159"/>
        <v>#REF!</v>
      </c>
      <c r="N286" s="20"/>
      <c r="O286" s="20"/>
      <c r="P286" s="20"/>
      <c r="R286" s="21"/>
    </row>
    <row r="287" spans="2:18" x14ac:dyDescent="0.2">
      <c r="B287" s="17"/>
      <c r="C287" s="44"/>
      <c r="D287" s="44"/>
      <c r="E287" s="19"/>
      <c r="F287" s="16"/>
      <c r="G287" s="19"/>
      <c r="H287" s="16" t="s">
        <v>10</v>
      </c>
      <c r="I287" s="16"/>
      <c r="J287" s="16" t="e">
        <f>#REF!</f>
        <v>#REF!</v>
      </c>
      <c r="K287" s="19" t="s">
        <v>11</v>
      </c>
      <c r="L287" s="16" t="e">
        <f>#REF!</f>
        <v>#REF!</v>
      </c>
      <c r="M287" s="19" t="e">
        <f>J287-L287</f>
        <v>#REF!</v>
      </c>
      <c r="N287" s="20"/>
      <c r="O287" s="20"/>
      <c r="P287" s="20"/>
      <c r="R287" s="21"/>
    </row>
    <row r="288" spans="2:18" ht="15" x14ac:dyDescent="0.2">
      <c r="B288" s="1" t="s">
        <v>7</v>
      </c>
      <c r="C288" s="1"/>
      <c r="D288" s="109">
        <v>1.7</v>
      </c>
      <c r="E288" s="109"/>
      <c r="J288" s="13"/>
      <c r="K288" s="13"/>
      <c r="L288" s="13"/>
      <c r="M288" s="13"/>
      <c r="N288" s="14"/>
      <c r="O288" s="14"/>
      <c r="P288" s="14"/>
    </row>
    <row r="289" spans="2:18" x14ac:dyDescent="0.2">
      <c r="B289" s="2">
        <v>0</v>
      </c>
      <c r="C289" s="3">
        <v>0.88800000000000001</v>
      </c>
      <c r="D289" s="3" t="s">
        <v>31</v>
      </c>
      <c r="E289" s="16"/>
      <c r="F289" s="16"/>
      <c r="G289" s="16"/>
      <c r="H289" s="16"/>
      <c r="I289" s="17"/>
      <c r="J289" s="18"/>
      <c r="K289" s="19"/>
      <c r="L289" s="16"/>
      <c r="M289" s="19"/>
      <c r="N289" s="20"/>
      <c r="O289" s="20"/>
      <c r="P289" s="20"/>
      <c r="R289" s="21"/>
    </row>
    <row r="290" spans="2:18" x14ac:dyDescent="0.2">
      <c r="B290" s="2">
        <v>5</v>
      </c>
      <c r="C290" s="3">
        <v>0.876</v>
      </c>
      <c r="D290" s="3"/>
      <c r="E290" s="19">
        <f>(C289+C290)/2</f>
        <v>0.88200000000000001</v>
      </c>
      <c r="F290" s="16">
        <f>B290-B289</f>
        <v>5</v>
      </c>
      <c r="G290" s="19">
        <f>E290*F290</f>
        <v>4.41</v>
      </c>
      <c r="H290" s="16"/>
      <c r="I290" s="21"/>
      <c r="J290" s="21"/>
      <c r="K290" s="19"/>
      <c r="L290" s="16"/>
      <c r="M290" s="19"/>
      <c r="N290" s="20"/>
      <c r="O290" s="20"/>
      <c r="P290" s="20"/>
      <c r="Q290" s="22"/>
      <c r="R290" s="21"/>
    </row>
    <row r="291" spans="2:18" x14ac:dyDescent="0.2">
      <c r="B291" s="2">
        <v>10</v>
      </c>
      <c r="C291" s="3">
        <v>0.85199999999999998</v>
      </c>
      <c r="D291" s="3" t="s">
        <v>23</v>
      </c>
      <c r="E291" s="19">
        <f t="shared" ref="E291:E304" si="160">(C290+C291)/2</f>
        <v>0.86399999999999999</v>
      </c>
      <c r="F291" s="16">
        <f t="shared" ref="F291:F304" si="161">B291-B290</f>
        <v>5</v>
      </c>
      <c r="G291" s="19">
        <f t="shared" ref="G291:G304" si="162">E291*F291</f>
        <v>4.32</v>
      </c>
      <c r="H291" s="16"/>
      <c r="I291" s="21"/>
      <c r="J291" s="21"/>
      <c r="K291" s="19"/>
      <c r="L291" s="16"/>
      <c r="M291" s="19"/>
      <c r="N291" s="20"/>
      <c r="O291" s="20"/>
      <c r="P291" s="20"/>
      <c r="Q291" s="22"/>
      <c r="R291" s="21"/>
    </row>
    <row r="292" spans="2:18" x14ac:dyDescent="0.2">
      <c r="B292" s="2">
        <v>12</v>
      </c>
      <c r="C292" s="3">
        <v>0.377</v>
      </c>
      <c r="D292" s="3"/>
      <c r="E292" s="19">
        <f t="shared" si="160"/>
        <v>0.61450000000000005</v>
      </c>
      <c r="F292" s="16">
        <f t="shared" si="161"/>
        <v>2</v>
      </c>
      <c r="G292" s="19">
        <f t="shared" si="162"/>
        <v>1.2290000000000001</v>
      </c>
      <c r="H292" s="16"/>
      <c r="I292" s="21"/>
      <c r="J292" s="21"/>
      <c r="K292" s="19"/>
      <c r="L292" s="16"/>
      <c r="M292" s="19"/>
      <c r="N292" s="20"/>
      <c r="O292" s="20"/>
      <c r="P292" s="20"/>
      <c r="Q292" s="22"/>
      <c r="R292" s="21"/>
    </row>
    <row r="293" spans="2:18" x14ac:dyDescent="0.2">
      <c r="B293" s="2">
        <v>14</v>
      </c>
      <c r="C293" s="3">
        <v>-3.6999999999999998E-2</v>
      </c>
      <c r="D293" s="3"/>
      <c r="E293" s="19">
        <f t="shared" si="160"/>
        <v>0.17</v>
      </c>
      <c r="F293" s="16">
        <f t="shared" si="161"/>
        <v>2</v>
      </c>
      <c r="G293" s="19">
        <f t="shared" si="162"/>
        <v>0.34</v>
      </c>
      <c r="H293" s="16"/>
      <c r="I293" s="21">
        <v>0</v>
      </c>
      <c r="J293" s="21">
        <v>0.88800000000000001</v>
      </c>
      <c r="K293" s="19"/>
      <c r="L293" s="16"/>
      <c r="M293" s="19"/>
      <c r="N293" s="20"/>
      <c r="O293" s="20"/>
      <c r="P293" s="20"/>
      <c r="Q293" s="22"/>
      <c r="R293" s="21"/>
    </row>
    <row r="294" spans="2:18" x14ac:dyDescent="0.2">
      <c r="B294" s="2">
        <v>16</v>
      </c>
      <c r="C294" s="3">
        <v>-0.42899999999999999</v>
      </c>
      <c r="D294" s="3"/>
      <c r="E294" s="19">
        <f t="shared" si="160"/>
        <v>-0.23299999999999998</v>
      </c>
      <c r="F294" s="16">
        <f t="shared" si="161"/>
        <v>2</v>
      </c>
      <c r="G294" s="19">
        <f t="shared" si="162"/>
        <v>-0.46599999999999997</v>
      </c>
      <c r="H294" s="16"/>
      <c r="I294" s="21">
        <v>5</v>
      </c>
      <c r="J294" s="21">
        <v>0.876</v>
      </c>
      <c r="K294" s="19">
        <f t="shared" ref="K294:K304" si="163">AVERAGE(J293,J294)</f>
        <v>0.88200000000000001</v>
      </c>
      <c r="L294" s="16">
        <f t="shared" ref="L294:L304" si="164">I294-I293</f>
        <v>5</v>
      </c>
      <c r="M294" s="19">
        <f t="shared" ref="M294:M304" si="165">L294*K294</f>
        <v>4.41</v>
      </c>
      <c r="N294" s="20"/>
      <c r="O294" s="20"/>
      <c r="P294" s="20"/>
      <c r="Q294" s="22"/>
      <c r="R294" s="21"/>
    </row>
    <row r="295" spans="2:18" x14ac:dyDescent="0.2">
      <c r="B295" s="2">
        <v>18</v>
      </c>
      <c r="C295" s="3">
        <v>-0.77500000000000002</v>
      </c>
      <c r="D295" s="3"/>
      <c r="E295" s="19">
        <f t="shared" si="160"/>
        <v>-0.60199999999999998</v>
      </c>
      <c r="F295" s="16">
        <f t="shared" si="161"/>
        <v>2</v>
      </c>
      <c r="G295" s="19">
        <f t="shared" si="162"/>
        <v>-1.204</v>
      </c>
      <c r="I295" s="21">
        <v>10</v>
      </c>
      <c r="J295" s="21">
        <v>0.85199999999999998</v>
      </c>
      <c r="K295" s="19">
        <f t="shared" si="163"/>
        <v>0.86399999999999999</v>
      </c>
      <c r="L295" s="16">
        <f t="shared" si="164"/>
        <v>5</v>
      </c>
      <c r="M295" s="19">
        <f t="shared" si="165"/>
        <v>4.32</v>
      </c>
      <c r="N295" s="20"/>
      <c r="O295" s="20"/>
      <c r="P295" s="20"/>
      <c r="Q295" s="22"/>
      <c r="R295" s="21"/>
    </row>
    <row r="296" spans="2:18" x14ac:dyDescent="0.2">
      <c r="B296" s="2">
        <v>20</v>
      </c>
      <c r="C296" s="3">
        <v>-0.876</v>
      </c>
      <c r="D296" s="3" t="s">
        <v>24</v>
      </c>
      <c r="E296" s="19">
        <f t="shared" si="160"/>
        <v>-0.82550000000000001</v>
      </c>
      <c r="F296" s="16">
        <f t="shared" si="161"/>
        <v>2</v>
      </c>
      <c r="G296" s="19">
        <f t="shared" si="162"/>
        <v>-1.651</v>
      </c>
      <c r="I296" s="21">
        <v>12</v>
      </c>
      <c r="J296" s="21">
        <v>0.377</v>
      </c>
      <c r="K296" s="19">
        <f t="shared" si="163"/>
        <v>0.61450000000000005</v>
      </c>
      <c r="L296" s="16">
        <f t="shared" si="164"/>
        <v>2</v>
      </c>
      <c r="M296" s="19">
        <f t="shared" si="165"/>
        <v>1.2290000000000001</v>
      </c>
      <c r="N296" s="20"/>
      <c r="O296" s="20"/>
      <c r="P296" s="20"/>
      <c r="Q296" s="22"/>
      <c r="R296" s="21"/>
    </row>
    <row r="297" spans="2:18" x14ac:dyDescent="0.2">
      <c r="B297" s="2">
        <v>22</v>
      </c>
      <c r="C297" s="3">
        <v>-0.77300000000000002</v>
      </c>
      <c r="D297" s="3"/>
      <c r="E297" s="19">
        <f t="shared" si="160"/>
        <v>-0.82450000000000001</v>
      </c>
      <c r="F297" s="16">
        <f t="shared" si="161"/>
        <v>2</v>
      </c>
      <c r="G297" s="19">
        <f t="shared" si="162"/>
        <v>-1.649</v>
      </c>
      <c r="I297" s="21">
        <v>14</v>
      </c>
      <c r="J297" s="21">
        <v>-3.6999999999999998E-2</v>
      </c>
      <c r="K297" s="19">
        <f t="shared" si="163"/>
        <v>0.17</v>
      </c>
      <c r="L297" s="16">
        <f t="shared" si="164"/>
        <v>2</v>
      </c>
      <c r="M297" s="19">
        <f t="shared" si="165"/>
        <v>0.34</v>
      </c>
      <c r="N297" s="24"/>
      <c r="O297" s="24"/>
      <c r="P297" s="24"/>
      <c r="Q297" s="22"/>
      <c r="R297" s="21"/>
    </row>
    <row r="298" spans="2:18" x14ac:dyDescent="0.2">
      <c r="B298" s="2">
        <v>24</v>
      </c>
      <c r="C298" s="3">
        <v>-0.317</v>
      </c>
      <c r="D298" s="3"/>
      <c r="E298" s="19">
        <f t="shared" si="160"/>
        <v>-0.54500000000000004</v>
      </c>
      <c r="F298" s="16">
        <f t="shared" si="161"/>
        <v>2</v>
      </c>
      <c r="G298" s="19">
        <f t="shared" si="162"/>
        <v>-1.0900000000000001</v>
      </c>
      <c r="H298" s="16"/>
      <c r="I298" s="21">
        <v>16</v>
      </c>
      <c r="J298" s="21">
        <v>-0.42899999999999999</v>
      </c>
      <c r="K298" s="19">
        <f t="shared" si="163"/>
        <v>-0.23299999999999998</v>
      </c>
      <c r="L298" s="16">
        <f t="shared" si="164"/>
        <v>2</v>
      </c>
      <c r="M298" s="19">
        <f t="shared" si="165"/>
        <v>-0.46599999999999997</v>
      </c>
      <c r="N298" s="20"/>
      <c r="O298" s="20"/>
      <c r="P298" s="20"/>
      <c r="Q298" s="22"/>
      <c r="R298" s="21"/>
    </row>
    <row r="299" spans="2:18" x14ac:dyDescent="0.2">
      <c r="B299" s="2">
        <v>26</v>
      </c>
      <c r="C299" s="3">
        <v>0.42399999999999999</v>
      </c>
      <c r="D299" s="3"/>
      <c r="E299" s="19">
        <f t="shared" si="160"/>
        <v>5.3499999999999992E-2</v>
      </c>
      <c r="F299" s="16">
        <f t="shared" si="161"/>
        <v>2</v>
      </c>
      <c r="G299" s="19">
        <f t="shared" si="162"/>
        <v>0.10699999999999998</v>
      </c>
      <c r="H299" s="16"/>
      <c r="I299" s="21">
        <v>18</v>
      </c>
      <c r="J299" s="21">
        <v>-0.77500000000000002</v>
      </c>
      <c r="K299" s="19">
        <f t="shared" si="163"/>
        <v>-0.60199999999999998</v>
      </c>
      <c r="L299" s="16">
        <f t="shared" si="164"/>
        <v>2</v>
      </c>
      <c r="M299" s="19">
        <f t="shared" si="165"/>
        <v>-1.204</v>
      </c>
      <c r="N299" s="24"/>
      <c r="O299" s="24"/>
      <c r="P299" s="24"/>
      <c r="Q299" s="22"/>
      <c r="R299" s="21"/>
    </row>
    <row r="300" spans="2:18" x14ac:dyDescent="0.2">
      <c r="B300" s="2">
        <v>28</v>
      </c>
      <c r="C300" s="3">
        <v>1.4139999999999999</v>
      </c>
      <c r="D300" s="3"/>
      <c r="E300" s="19">
        <f t="shared" si="160"/>
        <v>0.91899999999999993</v>
      </c>
      <c r="F300" s="16">
        <f t="shared" si="161"/>
        <v>2</v>
      </c>
      <c r="G300" s="19">
        <f t="shared" si="162"/>
        <v>1.8379999999999999</v>
      </c>
      <c r="H300" s="16"/>
      <c r="I300" s="16">
        <f>I301-(J300-J301)*1.5</f>
        <v>17.625</v>
      </c>
      <c r="J300" s="16">
        <v>-0.75</v>
      </c>
      <c r="K300" s="19">
        <f t="shared" si="163"/>
        <v>-0.76249999999999996</v>
      </c>
      <c r="L300" s="16">
        <f t="shared" si="164"/>
        <v>-0.375</v>
      </c>
      <c r="M300" s="19">
        <f t="shared" si="165"/>
        <v>0.28593749999999996</v>
      </c>
      <c r="N300" s="24"/>
      <c r="O300" s="24"/>
      <c r="P300" s="24"/>
      <c r="Q300" s="22"/>
      <c r="R300" s="21"/>
    </row>
    <row r="301" spans="2:18" x14ac:dyDescent="0.2">
      <c r="B301" s="2">
        <v>30</v>
      </c>
      <c r="C301" s="3">
        <v>2.7829999999999999</v>
      </c>
      <c r="D301" s="3" t="s">
        <v>25</v>
      </c>
      <c r="E301" s="19">
        <f t="shared" si="160"/>
        <v>2.0985</v>
      </c>
      <c r="F301" s="16">
        <f t="shared" si="161"/>
        <v>2</v>
      </c>
      <c r="G301" s="19">
        <f t="shared" si="162"/>
        <v>4.1970000000000001</v>
      </c>
      <c r="H301" s="16"/>
      <c r="I301" s="21">
        <f>I302-2</f>
        <v>18</v>
      </c>
      <c r="J301" s="21">
        <f>J302</f>
        <v>-1</v>
      </c>
      <c r="K301" s="19">
        <f t="shared" si="163"/>
        <v>-0.875</v>
      </c>
      <c r="L301" s="16">
        <f t="shared" si="164"/>
        <v>0.375</v>
      </c>
      <c r="M301" s="19">
        <f t="shared" si="165"/>
        <v>-0.328125</v>
      </c>
      <c r="N301" s="20"/>
      <c r="O301" s="20"/>
      <c r="P301" s="20"/>
      <c r="R301" s="21"/>
    </row>
    <row r="302" spans="2:18" x14ac:dyDescent="0.2">
      <c r="B302" s="2">
        <v>32</v>
      </c>
      <c r="C302" s="3">
        <v>2.7639999999999998</v>
      </c>
      <c r="D302" s="3"/>
      <c r="E302" s="19">
        <f t="shared" si="160"/>
        <v>2.7734999999999999</v>
      </c>
      <c r="F302" s="16">
        <f t="shared" si="161"/>
        <v>2</v>
      </c>
      <c r="G302" s="19">
        <f t="shared" si="162"/>
        <v>5.5469999999999997</v>
      </c>
      <c r="H302" s="1"/>
      <c r="I302" s="21">
        <v>20</v>
      </c>
      <c r="J302" s="21">
        <v>-1</v>
      </c>
      <c r="K302" s="19">
        <f t="shared" si="163"/>
        <v>-1</v>
      </c>
      <c r="L302" s="16">
        <f t="shared" si="164"/>
        <v>2</v>
      </c>
      <c r="M302" s="19">
        <f t="shared" si="165"/>
        <v>-2</v>
      </c>
      <c r="N302" s="20"/>
      <c r="O302" s="20"/>
      <c r="P302" s="20"/>
      <c r="R302" s="21"/>
    </row>
    <row r="303" spans="2:18" x14ac:dyDescent="0.2">
      <c r="B303" s="2">
        <v>34</v>
      </c>
      <c r="C303" s="3">
        <v>0.76300000000000001</v>
      </c>
      <c r="D303" s="3"/>
      <c r="E303" s="19">
        <f t="shared" si="160"/>
        <v>1.7634999999999998</v>
      </c>
      <c r="F303" s="16">
        <f t="shared" si="161"/>
        <v>2</v>
      </c>
      <c r="G303" s="19">
        <f t="shared" si="162"/>
        <v>3.5269999999999997</v>
      </c>
      <c r="H303" s="1"/>
      <c r="I303" s="16">
        <f>I302+2</f>
        <v>22</v>
      </c>
      <c r="J303" s="16">
        <f>J302</f>
        <v>-1</v>
      </c>
      <c r="K303" s="19">
        <f t="shared" si="163"/>
        <v>-1</v>
      </c>
      <c r="L303" s="16">
        <f t="shared" si="164"/>
        <v>2</v>
      </c>
      <c r="M303" s="19">
        <f t="shared" si="165"/>
        <v>-2</v>
      </c>
      <c r="N303" s="20"/>
      <c r="O303" s="20"/>
      <c r="P303" s="20"/>
      <c r="R303" s="21"/>
    </row>
    <row r="304" spans="2:18" x14ac:dyDescent="0.2">
      <c r="B304" s="17">
        <v>40</v>
      </c>
      <c r="C304" s="44">
        <v>0.751</v>
      </c>
      <c r="D304" s="3" t="s">
        <v>26</v>
      </c>
      <c r="E304" s="19">
        <f t="shared" si="160"/>
        <v>0.75700000000000001</v>
      </c>
      <c r="F304" s="16">
        <f t="shared" si="161"/>
        <v>6</v>
      </c>
      <c r="G304" s="19">
        <f t="shared" si="162"/>
        <v>4.5419999999999998</v>
      </c>
      <c r="H304" s="1"/>
      <c r="I304" s="16">
        <f>I303+(J304-J303)*1.5</f>
        <v>22.375</v>
      </c>
      <c r="J304" s="16">
        <v>-0.75</v>
      </c>
      <c r="K304" s="19">
        <f t="shared" si="163"/>
        <v>-0.875</v>
      </c>
      <c r="L304" s="16">
        <f t="shared" si="164"/>
        <v>0.375</v>
      </c>
      <c r="M304" s="19">
        <f t="shared" si="165"/>
        <v>-0.328125</v>
      </c>
      <c r="N304" s="20"/>
      <c r="O304" s="20"/>
      <c r="P304" s="20"/>
      <c r="R304" s="21"/>
    </row>
    <row r="305" spans="2:18" x14ac:dyDescent="0.2">
      <c r="B305" s="17"/>
      <c r="C305" s="44"/>
      <c r="D305" s="44"/>
      <c r="E305" s="19"/>
      <c r="F305" s="16"/>
      <c r="G305" s="19"/>
      <c r="H305" s="16" t="s">
        <v>10</v>
      </c>
      <c r="I305" s="16"/>
      <c r="J305" s="16" t="e">
        <f>#REF!</f>
        <v>#REF!</v>
      </c>
      <c r="K305" s="19" t="s">
        <v>11</v>
      </c>
      <c r="L305" s="16" t="e">
        <f>#REF!</f>
        <v>#REF!</v>
      </c>
      <c r="M305" s="19" t="e">
        <f>J305-L305</f>
        <v>#REF!</v>
      </c>
      <c r="N305" s="20"/>
      <c r="O305" s="20"/>
      <c r="P305" s="20"/>
      <c r="R305" s="21"/>
    </row>
    <row r="306" spans="2:18" ht="15" x14ac:dyDescent="0.2">
      <c r="B306" s="1" t="s">
        <v>7</v>
      </c>
      <c r="C306" s="1"/>
      <c r="D306" s="109">
        <v>1.8</v>
      </c>
      <c r="E306" s="109"/>
      <c r="J306" s="13"/>
      <c r="K306" s="13"/>
      <c r="L306" s="13"/>
      <c r="M306" s="13"/>
      <c r="N306" s="14"/>
      <c r="O306" s="14"/>
      <c r="P306" s="14"/>
    </row>
    <row r="307" spans="2:18" x14ac:dyDescent="0.2">
      <c r="B307" s="2">
        <v>0</v>
      </c>
      <c r="C307" s="3">
        <v>0.73099999999999998</v>
      </c>
      <c r="D307" s="3" t="s">
        <v>26</v>
      </c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>
        <v>8</v>
      </c>
      <c r="C308" s="3">
        <v>0.72599999999999998</v>
      </c>
      <c r="D308" s="3"/>
      <c r="E308" s="19">
        <f>(C307+C308)/2</f>
        <v>0.72849999999999993</v>
      </c>
      <c r="F308" s="16">
        <f>B308-B307</f>
        <v>8</v>
      </c>
      <c r="G308" s="19">
        <f>E308*F308</f>
        <v>5.8279999999999994</v>
      </c>
      <c r="H308" s="16"/>
      <c r="I308" s="21"/>
      <c r="J308" s="21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9</v>
      </c>
      <c r="C309" s="3">
        <v>1.6519999999999999</v>
      </c>
      <c r="D309" s="3"/>
      <c r="E309" s="19">
        <f t="shared" ref="E309:E320" si="166">(C308+C309)/2</f>
        <v>1.1890000000000001</v>
      </c>
      <c r="F309" s="16">
        <f t="shared" ref="F309:F320" si="167">B309-B308</f>
        <v>1</v>
      </c>
      <c r="G309" s="19">
        <f t="shared" ref="G309:G320" si="168">E309*F309</f>
        <v>1.1890000000000001</v>
      </c>
      <c r="H309" s="16"/>
      <c r="I309" s="21"/>
      <c r="J309" s="21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1.645</v>
      </c>
      <c r="D310" s="3" t="s">
        <v>23</v>
      </c>
      <c r="E310" s="19">
        <f t="shared" si="166"/>
        <v>1.6484999999999999</v>
      </c>
      <c r="F310" s="16">
        <f t="shared" si="167"/>
        <v>1</v>
      </c>
      <c r="G310" s="19">
        <f t="shared" si="168"/>
        <v>1.6484999999999999</v>
      </c>
      <c r="H310" s="16"/>
      <c r="I310" s="21"/>
      <c r="J310" s="21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11</v>
      </c>
      <c r="C311" s="3">
        <v>2.7E-2</v>
      </c>
      <c r="D311" s="3"/>
      <c r="E311" s="19">
        <f t="shared" si="166"/>
        <v>0.83599999999999997</v>
      </c>
      <c r="F311" s="16">
        <f t="shared" si="167"/>
        <v>1</v>
      </c>
      <c r="G311" s="19">
        <f t="shared" si="168"/>
        <v>0.83599999999999997</v>
      </c>
      <c r="H311" s="16"/>
      <c r="I311" s="21"/>
      <c r="J311" s="21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12</v>
      </c>
      <c r="C312" s="3">
        <v>-0.35199999999999998</v>
      </c>
      <c r="D312" s="3"/>
      <c r="E312" s="19">
        <f t="shared" si="166"/>
        <v>-0.16249999999999998</v>
      </c>
      <c r="F312" s="16">
        <f t="shared" si="167"/>
        <v>1</v>
      </c>
      <c r="G312" s="19">
        <f t="shared" si="168"/>
        <v>-0.16249999999999998</v>
      </c>
      <c r="H312" s="16"/>
      <c r="I312" s="21"/>
      <c r="J312" s="21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13</v>
      </c>
      <c r="C313" s="3">
        <v>-0.56200000000000006</v>
      </c>
      <c r="D313" s="3"/>
      <c r="E313" s="19">
        <f t="shared" si="166"/>
        <v>-0.45700000000000002</v>
      </c>
      <c r="F313" s="16">
        <f t="shared" si="167"/>
        <v>1</v>
      </c>
      <c r="G313" s="19">
        <f t="shared" si="168"/>
        <v>-0.45700000000000002</v>
      </c>
      <c r="I313" s="21"/>
      <c r="J313" s="21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14</v>
      </c>
      <c r="C314" s="3">
        <v>-0.66300000000000003</v>
      </c>
      <c r="D314" s="3" t="s">
        <v>24</v>
      </c>
      <c r="E314" s="19">
        <f t="shared" si="166"/>
        <v>-0.61250000000000004</v>
      </c>
      <c r="F314" s="16">
        <f t="shared" si="167"/>
        <v>1</v>
      </c>
      <c r="G314" s="19">
        <f t="shared" si="168"/>
        <v>-0.61250000000000004</v>
      </c>
      <c r="I314" s="21"/>
      <c r="J314" s="21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15</v>
      </c>
      <c r="C315" s="3">
        <v>-0.56100000000000005</v>
      </c>
      <c r="D315" s="3"/>
      <c r="E315" s="19">
        <f t="shared" si="166"/>
        <v>-0.6120000000000001</v>
      </c>
      <c r="F315" s="16">
        <f t="shared" si="167"/>
        <v>1</v>
      </c>
      <c r="G315" s="19">
        <f t="shared" si="168"/>
        <v>-0.6120000000000001</v>
      </c>
      <c r="I315" s="21"/>
      <c r="J315" s="21"/>
      <c r="K315" s="19"/>
      <c r="L315" s="16"/>
      <c r="M315" s="19"/>
      <c r="N315" s="24"/>
      <c r="O315" s="24"/>
      <c r="P315" s="24"/>
      <c r="Q315" s="22"/>
      <c r="R315" s="21"/>
    </row>
    <row r="316" spans="2:18" x14ac:dyDescent="0.2">
      <c r="B316" s="2">
        <v>16</v>
      </c>
      <c r="C316" s="3">
        <v>-0.35</v>
      </c>
      <c r="D316" s="3"/>
      <c r="E316" s="19">
        <f t="shared" si="166"/>
        <v>-0.45550000000000002</v>
      </c>
      <c r="F316" s="16">
        <f t="shared" si="167"/>
        <v>1</v>
      </c>
      <c r="G316" s="19">
        <f t="shared" si="168"/>
        <v>-0.45550000000000002</v>
      </c>
      <c r="H316" s="16"/>
      <c r="I316" s="21">
        <v>0</v>
      </c>
      <c r="J316" s="21">
        <v>0.73099999999999998</v>
      </c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>
        <v>17</v>
      </c>
      <c r="C317" s="3">
        <v>-4.4999999999999998E-2</v>
      </c>
      <c r="D317" s="3"/>
      <c r="E317" s="19">
        <f t="shared" si="166"/>
        <v>-0.19749999999999998</v>
      </c>
      <c r="F317" s="16">
        <f t="shared" si="167"/>
        <v>1</v>
      </c>
      <c r="G317" s="19">
        <f t="shared" si="168"/>
        <v>-0.19749999999999998</v>
      </c>
      <c r="H317" s="16"/>
      <c r="I317" s="21">
        <v>8</v>
      </c>
      <c r="J317" s="21">
        <v>0.72599999999999998</v>
      </c>
      <c r="K317" s="19">
        <f t="shared" ref="K317:K320" si="169">AVERAGE(J316,J317)</f>
        <v>0.72849999999999993</v>
      </c>
      <c r="L317" s="16">
        <f t="shared" ref="L317:L320" si="170">I317-I316</f>
        <v>8</v>
      </c>
      <c r="M317" s="19">
        <f t="shared" ref="M317:M320" si="171">L317*K317</f>
        <v>5.8279999999999994</v>
      </c>
      <c r="N317" s="24"/>
      <c r="O317" s="24"/>
      <c r="P317" s="24"/>
      <c r="Q317" s="22"/>
      <c r="R317" s="21"/>
    </row>
    <row r="318" spans="2:18" x14ac:dyDescent="0.2">
      <c r="B318" s="2">
        <v>18</v>
      </c>
      <c r="C318" s="3">
        <v>0.65200000000000002</v>
      </c>
      <c r="D318" s="3" t="s">
        <v>25</v>
      </c>
      <c r="E318" s="19">
        <f t="shared" si="166"/>
        <v>0.30349999999999999</v>
      </c>
      <c r="F318" s="16">
        <f t="shared" si="167"/>
        <v>1</v>
      </c>
      <c r="G318" s="19">
        <f t="shared" si="168"/>
        <v>0.30349999999999999</v>
      </c>
      <c r="H318" s="16"/>
      <c r="I318" s="16">
        <f>I319-(J318-J319)*1.5</f>
        <v>8.875</v>
      </c>
      <c r="J318" s="16">
        <v>1.55</v>
      </c>
      <c r="K318" s="19">
        <f t="shared" si="169"/>
        <v>1.1379999999999999</v>
      </c>
      <c r="L318" s="16">
        <f t="shared" si="170"/>
        <v>0.875</v>
      </c>
      <c r="M318" s="19">
        <f t="shared" si="171"/>
        <v>0.99574999999999991</v>
      </c>
      <c r="N318" s="24"/>
      <c r="O318" s="24"/>
      <c r="P318" s="24"/>
      <c r="Q318" s="22"/>
      <c r="R318" s="21"/>
    </row>
    <row r="319" spans="2:18" x14ac:dyDescent="0.2">
      <c r="B319" s="2">
        <v>23</v>
      </c>
      <c r="C319" s="3">
        <v>0.64</v>
      </c>
      <c r="D319" s="3"/>
      <c r="E319" s="19">
        <f t="shared" si="166"/>
        <v>0.64600000000000002</v>
      </c>
      <c r="F319" s="16">
        <f t="shared" si="167"/>
        <v>5</v>
      </c>
      <c r="G319" s="19">
        <f t="shared" si="168"/>
        <v>3.23</v>
      </c>
      <c r="H319" s="16"/>
      <c r="I319" s="21">
        <f>I320-2</f>
        <v>12.7</v>
      </c>
      <c r="J319" s="21">
        <f>J320</f>
        <v>-1</v>
      </c>
      <c r="K319" s="19">
        <f t="shared" si="169"/>
        <v>0.27500000000000002</v>
      </c>
      <c r="L319" s="16">
        <f t="shared" si="170"/>
        <v>3.8249999999999993</v>
      </c>
      <c r="M319" s="19">
        <f t="shared" si="171"/>
        <v>1.0518749999999999</v>
      </c>
      <c r="N319" s="20"/>
      <c r="O319" s="20"/>
      <c r="P319" s="20"/>
      <c r="R319" s="21"/>
    </row>
    <row r="320" spans="2:18" x14ac:dyDescent="0.2">
      <c r="B320" s="2">
        <v>30</v>
      </c>
      <c r="C320" s="3">
        <v>0.626</v>
      </c>
      <c r="D320" s="3" t="s">
        <v>26</v>
      </c>
      <c r="E320" s="19">
        <f t="shared" si="166"/>
        <v>0.63300000000000001</v>
      </c>
      <c r="F320" s="16">
        <f t="shared" si="167"/>
        <v>7</v>
      </c>
      <c r="G320" s="19">
        <f t="shared" si="168"/>
        <v>4.431</v>
      </c>
      <c r="H320" s="1"/>
      <c r="I320" s="21">
        <v>14.7</v>
      </c>
      <c r="J320" s="21">
        <v>-1</v>
      </c>
      <c r="K320" s="19">
        <f t="shared" si="169"/>
        <v>-1</v>
      </c>
      <c r="L320" s="16">
        <f t="shared" si="170"/>
        <v>2</v>
      </c>
      <c r="M320" s="19">
        <f t="shared" si="171"/>
        <v>-2</v>
      </c>
      <c r="N320" s="20"/>
      <c r="O320" s="20"/>
      <c r="P320" s="20"/>
      <c r="R320" s="21"/>
    </row>
    <row r="321" spans="2:18" x14ac:dyDescent="0.2">
      <c r="B321" s="17"/>
      <c r="C321" s="44"/>
      <c r="D321" s="44"/>
      <c r="E321" s="19"/>
      <c r="F321" s="16"/>
      <c r="G321" s="19"/>
      <c r="H321" s="16" t="s">
        <v>10</v>
      </c>
      <c r="I321" s="16"/>
      <c r="J321" s="16" t="e">
        <f>#REF!</f>
        <v>#REF!</v>
      </c>
      <c r="K321" s="19" t="s">
        <v>11</v>
      </c>
      <c r="L321" s="16" t="e">
        <f>#REF!</f>
        <v>#REF!</v>
      </c>
      <c r="M321" s="19" t="e">
        <f>J321-L321</f>
        <v>#REF!</v>
      </c>
      <c r="N321" s="20"/>
      <c r="O321" s="20"/>
      <c r="P321" s="20"/>
      <c r="R321" s="21"/>
    </row>
    <row r="322" spans="2:18" ht="15" x14ac:dyDescent="0.2">
      <c r="B322" s="1" t="s">
        <v>7</v>
      </c>
      <c r="C322" s="1"/>
      <c r="D322" s="109">
        <v>1.9</v>
      </c>
      <c r="E322" s="109"/>
      <c r="J322" s="13"/>
      <c r="K322" s="13"/>
      <c r="L322" s="13"/>
      <c r="M322" s="13"/>
      <c r="N322" s="14"/>
      <c r="O322" s="14"/>
      <c r="P322" s="14"/>
    </row>
    <row r="323" spans="2:18" x14ac:dyDescent="0.2">
      <c r="B323" s="110"/>
      <c r="C323" s="110"/>
      <c r="D323" s="110"/>
      <c r="E323" s="110"/>
      <c r="F323" s="110"/>
      <c r="G323" s="110"/>
      <c r="I323" s="110"/>
      <c r="J323" s="110"/>
      <c r="K323" s="110"/>
      <c r="L323" s="110"/>
      <c r="M323" s="110"/>
      <c r="N323" s="15"/>
      <c r="O323" s="15"/>
      <c r="P323" s="20"/>
    </row>
    <row r="324" spans="2:18" x14ac:dyDescent="0.2">
      <c r="B324" s="2">
        <v>0</v>
      </c>
      <c r="C324" s="3">
        <v>1.1180000000000001</v>
      </c>
      <c r="D324" s="3" t="s">
        <v>31</v>
      </c>
      <c r="E324" s="16"/>
      <c r="F324" s="16"/>
      <c r="G324" s="16"/>
      <c r="H324" s="16"/>
      <c r="I324" s="17"/>
      <c r="J324" s="18"/>
      <c r="K324" s="19"/>
      <c r="L324" s="16"/>
      <c r="M324" s="19"/>
      <c r="N324" s="20"/>
      <c r="O324" s="20"/>
      <c r="P324" s="20"/>
      <c r="R324" s="21"/>
    </row>
    <row r="325" spans="2:18" x14ac:dyDescent="0.2">
      <c r="B325" s="2">
        <v>5</v>
      </c>
      <c r="C325" s="3">
        <v>1.1120000000000001</v>
      </c>
      <c r="D325" s="3"/>
      <c r="E325" s="19">
        <f>(C324+C325)/2</f>
        <v>1.1150000000000002</v>
      </c>
      <c r="F325" s="16">
        <f>B325-B324</f>
        <v>5</v>
      </c>
      <c r="G325" s="19">
        <f>E325*F325</f>
        <v>5.5750000000000011</v>
      </c>
      <c r="H325" s="16"/>
      <c r="I325" s="21"/>
      <c r="J325" s="21"/>
      <c r="K325" s="19"/>
      <c r="L325" s="16"/>
      <c r="M325" s="19"/>
      <c r="N325" s="20"/>
      <c r="O325" s="20"/>
      <c r="P325" s="20"/>
      <c r="Q325" s="22"/>
      <c r="R325" s="21"/>
    </row>
    <row r="326" spans="2:18" x14ac:dyDescent="0.2">
      <c r="B326" s="2">
        <v>10</v>
      </c>
      <c r="C326" s="3">
        <v>1.101</v>
      </c>
      <c r="D326" s="3" t="s">
        <v>23</v>
      </c>
      <c r="E326" s="19">
        <f t="shared" ref="E326:E335" si="172">(C325+C326)/2</f>
        <v>1.1065</v>
      </c>
      <c r="F326" s="16">
        <f t="shared" ref="F326:F335" si="173">B326-B325</f>
        <v>5</v>
      </c>
      <c r="G326" s="19">
        <f t="shared" ref="G326:G335" si="174">E326*F326</f>
        <v>5.5325000000000006</v>
      </c>
      <c r="H326" s="16"/>
      <c r="I326" s="21"/>
      <c r="J326" s="21"/>
      <c r="K326" s="19"/>
      <c r="L326" s="16"/>
      <c r="M326" s="19"/>
      <c r="N326" s="20"/>
      <c r="O326" s="20"/>
      <c r="P326" s="20"/>
      <c r="Q326" s="22"/>
      <c r="R326" s="21"/>
    </row>
    <row r="327" spans="2:18" x14ac:dyDescent="0.2">
      <c r="B327" s="2">
        <v>11</v>
      </c>
      <c r="C327" s="3">
        <v>-0.36399999999999999</v>
      </c>
      <c r="D327" s="3"/>
      <c r="E327" s="19">
        <f t="shared" si="172"/>
        <v>0.36849999999999999</v>
      </c>
      <c r="F327" s="16">
        <f t="shared" si="173"/>
        <v>1</v>
      </c>
      <c r="G327" s="19">
        <f t="shared" si="174"/>
        <v>0.36849999999999999</v>
      </c>
      <c r="H327" s="16"/>
      <c r="I327" s="21"/>
      <c r="J327" s="21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">
      <c r="B328" s="2">
        <v>12</v>
      </c>
      <c r="C328" s="3">
        <v>-0.95</v>
      </c>
      <c r="D328" s="3"/>
      <c r="E328" s="19">
        <f t="shared" si="172"/>
        <v>-0.65700000000000003</v>
      </c>
      <c r="F328" s="16">
        <f t="shared" si="173"/>
        <v>1</v>
      </c>
      <c r="G328" s="19">
        <f t="shared" si="174"/>
        <v>-0.65700000000000003</v>
      </c>
      <c r="H328" s="16"/>
      <c r="I328" s="21"/>
      <c r="J328" s="21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">
      <c r="B329" s="2">
        <v>13</v>
      </c>
      <c r="C329" s="3">
        <v>-1.052</v>
      </c>
      <c r="D329" s="3" t="s">
        <v>24</v>
      </c>
      <c r="E329" s="19">
        <f t="shared" si="172"/>
        <v>-1.0009999999999999</v>
      </c>
      <c r="F329" s="16">
        <f t="shared" si="173"/>
        <v>1</v>
      </c>
      <c r="G329" s="19">
        <f t="shared" si="174"/>
        <v>-1.0009999999999999</v>
      </c>
      <c r="H329" s="16"/>
      <c r="I329" s="21"/>
      <c r="J329" s="21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">
      <c r="B330" s="2">
        <v>14</v>
      </c>
      <c r="C330" s="3">
        <v>-0.94899999999999995</v>
      </c>
      <c r="D330" s="3"/>
      <c r="E330" s="19">
        <f t="shared" si="172"/>
        <v>-1.0004999999999999</v>
      </c>
      <c r="F330" s="16">
        <f t="shared" si="173"/>
        <v>1</v>
      </c>
      <c r="G330" s="19">
        <f t="shared" si="174"/>
        <v>-1.0004999999999999</v>
      </c>
      <c r="I330" s="21"/>
      <c r="J330" s="21"/>
      <c r="K330" s="19"/>
      <c r="L330" s="16"/>
      <c r="M330" s="19"/>
      <c r="N330" s="20"/>
      <c r="O330" s="20"/>
      <c r="P330" s="20"/>
      <c r="Q330" s="22"/>
      <c r="R330" s="21"/>
    </row>
    <row r="331" spans="2:18" x14ac:dyDescent="0.2">
      <c r="B331" s="2">
        <v>15</v>
      </c>
      <c r="C331" s="3">
        <v>-0.39100000000000001</v>
      </c>
      <c r="D331" s="3"/>
      <c r="E331" s="19">
        <f t="shared" si="172"/>
        <v>-0.66999999999999993</v>
      </c>
      <c r="F331" s="16">
        <f t="shared" si="173"/>
        <v>1</v>
      </c>
      <c r="G331" s="19">
        <f t="shared" si="174"/>
        <v>-0.66999999999999993</v>
      </c>
      <c r="I331" s="21"/>
      <c r="J331" s="21"/>
      <c r="K331" s="19"/>
      <c r="L331" s="16"/>
      <c r="M331" s="19"/>
      <c r="N331" s="20"/>
      <c r="O331" s="20"/>
      <c r="P331" s="20"/>
      <c r="Q331" s="22"/>
      <c r="R331" s="21"/>
    </row>
    <row r="332" spans="2:18" x14ac:dyDescent="0.2">
      <c r="B332" s="2">
        <v>16</v>
      </c>
      <c r="C332" s="3">
        <v>0.61599999999999999</v>
      </c>
      <c r="D332" s="3" t="s">
        <v>25</v>
      </c>
      <c r="E332" s="19">
        <f t="shared" si="172"/>
        <v>0.11249999999999999</v>
      </c>
      <c r="F332" s="16">
        <f t="shared" si="173"/>
        <v>1</v>
      </c>
      <c r="G332" s="19">
        <f t="shared" si="174"/>
        <v>0.11249999999999999</v>
      </c>
      <c r="I332" s="21"/>
      <c r="J332" s="21"/>
      <c r="K332" s="19"/>
      <c r="L332" s="16"/>
      <c r="M332" s="19"/>
      <c r="N332" s="24"/>
      <c r="O332" s="24"/>
      <c r="P332" s="24"/>
      <c r="Q332" s="22"/>
      <c r="R332" s="21"/>
    </row>
    <row r="333" spans="2:18" x14ac:dyDescent="0.2">
      <c r="B333" s="2">
        <v>20</v>
      </c>
      <c r="C333" s="3">
        <v>0.61099999999999999</v>
      </c>
      <c r="E333" s="19">
        <f t="shared" si="172"/>
        <v>0.61349999999999993</v>
      </c>
      <c r="F333" s="16">
        <f t="shared" si="173"/>
        <v>4</v>
      </c>
      <c r="G333" s="19">
        <f t="shared" si="174"/>
        <v>2.4539999999999997</v>
      </c>
      <c r="H333" s="16"/>
      <c r="I333" s="21">
        <v>0</v>
      </c>
      <c r="J333" s="21">
        <v>1.1180000000000001</v>
      </c>
      <c r="K333" s="19"/>
      <c r="L333" s="16"/>
      <c r="M333" s="19"/>
      <c r="N333" s="20"/>
      <c r="O333" s="20"/>
      <c r="P333" s="20"/>
      <c r="Q333" s="22"/>
      <c r="R333" s="21"/>
    </row>
    <row r="334" spans="2:18" x14ac:dyDescent="0.2">
      <c r="B334" s="2">
        <v>25</v>
      </c>
      <c r="C334" s="3">
        <v>0.60599999999999998</v>
      </c>
      <c r="D334" s="3"/>
      <c r="E334" s="19">
        <f t="shared" si="172"/>
        <v>0.60850000000000004</v>
      </c>
      <c r="F334" s="16">
        <f t="shared" si="173"/>
        <v>5</v>
      </c>
      <c r="G334" s="19">
        <f t="shared" si="174"/>
        <v>3.0425000000000004</v>
      </c>
      <c r="H334" s="16"/>
      <c r="I334" s="21">
        <v>5</v>
      </c>
      <c r="J334" s="21">
        <v>1.1120000000000001</v>
      </c>
      <c r="K334" s="19">
        <f t="shared" ref="K334:K335" si="175">AVERAGE(J333,J334)</f>
        <v>1.1150000000000002</v>
      </c>
      <c r="L334" s="16">
        <f t="shared" ref="L334:L335" si="176">I334-I333</f>
        <v>5</v>
      </c>
      <c r="M334" s="19">
        <f t="shared" ref="M334:M335" si="177">L334*K334</f>
        <v>5.5750000000000011</v>
      </c>
      <c r="N334" s="24"/>
      <c r="O334" s="24"/>
      <c r="P334" s="24"/>
      <c r="Q334" s="22"/>
      <c r="R334" s="21"/>
    </row>
    <row r="335" spans="2:18" x14ac:dyDescent="0.2">
      <c r="B335" s="2">
        <v>30</v>
      </c>
      <c r="C335" s="3">
        <v>0.59699999999999998</v>
      </c>
      <c r="D335" s="3" t="s">
        <v>26</v>
      </c>
      <c r="E335" s="19">
        <f t="shared" si="172"/>
        <v>0.60149999999999992</v>
      </c>
      <c r="F335" s="16">
        <f t="shared" si="173"/>
        <v>5</v>
      </c>
      <c r="G335" s="19">
        <f t="shared" si="174"/>
        <v>3.0074999999999994</v>
      </c>
      <c r="H335" s="16"/>
      <c r="I335" s="16" t="e">
        <f>#REF!-(J335-#REF!)*1.5</f>
        <v>#REF!</v>
      </c>
      <c r="J335" s="16">
        <v>1.1000000000000001</v>
      </c>
      <c r="K335" s="19">
        <f t="shared" si="175"/>
        <v>1.1060000000000001</v>
      </c>
      <c r="L335" s="16" t="e">
        <f t="shared" si="176"/>
        <v>#REF!</v>
      </c>
      <c r="M335" s="19" t="e">
        <f t="shared" si="177"/>
        <v>#REF!</v>
      </c>
      <c r="N335" s="24"/>
      <c r="O335" s="24"/>
      <c r="P335" s="24"/>
      <c r="Q335" s="22"/>
      <c r="R335" s="21"/>
    </row>
    <row r="337" spans="2:18" ht="15" x14ac:dyDescent="0.2">
      <c r="B337" s="1" t="s">
        <v>7</v>
      </c>
      <c r="C337" s="1"/>
      <c r="D337" s="109">
        <v>2</v>
      </c>
      <c r="E337" s="109"/>
      <c r="J337" s="13"/>
      <c r="K337" s="13"/>
      <c r="L337" s="13"/>
      <c r="M337" s="13"/>
      <c r="N337" s="14"/>
      <c r="O337" s="14"/>
      <c r="P337" s="14"/>
    </row>
    <row r="338" spans="2:18" x14ac:dyDescent="0.2">
      <c r="B338" s="110"/>
      <c r="C338" s="110"/>
      <c r="D338" s="110"/>
      <c r="E338" s="110"/>
      <c r="F338" s="110"/>
      <c r="G338" s="110"/>
      <c r="I338" s="110"/>
      <c r="J338" s="110"/>
      <c r="K338" s="110"/>
      <c r="L338" s="110"/>
      <c r="M338" s="110"/>
      <c r="N338" s="15"/>
      <c r="O338" s="15"/>
      <c r="P338" s="20"/>
    </row>
    <row r="339" spans="2:18" x14ac:dyDescent="0.2">
      <c r="B339" s="2">
        <v>0</v>
      </c>
      <c r="C339" s="3">
        <v>2.0840000000000001</v>
      </c>
      <c r="D339" s="3" t="s">
        <v>30</v>
      </c>
      <c r="E339" s="16"/>
      <c r="F339" s="16"/>
      <c r="G339" s="16"/>
      <c r="H339" s="16"/>
      <c r="I339" s="17"/>
      <c r="J339" s="18"/>
      <c r="K339" s="19"/>
      <c r="L339" s="16"/>
      <c r="M339" s="19"/>
      <c r="N339" s="20"/>
      <c r="O339" s="20"/>
      <c r="P339" s="20"/>
      <c r="R339" s="21"/>
    </row>
    <row r="340" spans="2:18" x14ac:dyDescent="0.2">
      <c r="B340" s="2">
        <v>5</v>
      </c>
      <c r="C340" s="3">
        <v>2.0779999999999998</v>
      </c>
      <c r="D340" s="3"/>
      <c r="E340" s="19">
        <f>(C339+C340)/2</f>
        <v>2.081</v>
      </c>
      <c r="F340" s="16">
        <f>B340-B339</f>
        <v>5</v>
      </c>
      <c r="G340" s="19">
        <f>E340*F340</f>
        <v>10.404999999999999</v>
      </c>
      <c r="H340" s="16"/>
      <c r="I340" s="21"/>
      <c r="J340" s="21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10</v>
      </c>
      <c r="C341" s="3">
        <v>2.0640000000000001</v>
      </c>
      <c r="D341" s="3" t="s">
        <v>23</v>
      </c>
      <c r="E341" s="19">
        <f t="shared" ref="E341:E352" si="178">(C340+C341)/2</f>
        <v>2.0709999999999997</v>
      </c>
      <c r="F341" s="16">
        <f t="shared" ref="F341:F352" si="179">B341-B340</f>
        <v>5</v>
      </c>
      <c r="G341" s="19">
        <f t="shared" ref="G341:G352" si="180">E341*F341</f>
        <v>10.354999999999999</v>
      </c>
      <c r="H341" s="16"/>
      <c r="I341" s="21"/>
      <c r="J341" s="21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11</v>
      </c>
      <c r="C342" s="3">
        <v>0.74199999999999999</v>
      </c>
      <c r="D342" s="3"/>
      <c r="E342" s="19">
        <f t="shared" si="178"/>
        <v>1.403</v>
      </c>
      <c r="F342" s="16">
        <f t="shared" si="179"/>
        <v>1</v>
      </c>
      <c r="G342" s="19">
        <f t="shared" si="180"/>
        <v>1.403</v>
      </c>
      <c r="H342" s="16"/>
      <c r="I342" s="21"/>
      <c r="J342" s="21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13</v>
      </c>
      <c r="C343" s="3">
        <v>-0.29499999999999998</v>
      </c>
      <c r="D343" s="3"/>
      <c r="E343" s="19">
        <f t="shared" si="178"/>
        <v>0.2235</v>
      </c>
      <c r="F343" s="16">
        <f t="shared" si="179"/>
        <v>2</v>
      </c>
      <c r="G343" s="19">
        <f t="shared" si="180"/>
        <v>0.44700000000000001</v>
      </c>
      <c r="H343" s="16"/>
      <c r="I343" s="21"/>
      <c r="J343" s="21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15</v>
      </c>
      <c r="C344" s="3">
        <v>-1.046</v>
      </c>
      <c r="D344" s="3"/>
      <c r="E344" s="19">
        <f t="shared" si="178"/>
        <v>-0.67049999999999998</v>
      </c>
      <c r="F344" s="16">
        <f t="shared" si="179"/>
        <v>2</v>
      </c>
      <c r="G344" s="19">
        <f t="shared" si="180"/>
        <v>-1.341</v>
      </c>
      <c r="H344" s="16"/>
      <c r="I344" s="21"/>
      <c r="J344" s="21"/>
      <c r="K344" s="19" t="e">
        <f t="shared" ref="K344:K352" si="181">AVERAGE(J343,J344)</f>
        <v>#DIV/0!</v>
      </c>
      <c r="L344" s="16">
        <f t="shared" ref="L344:L352" si="182">I344-I343</f>
        <v>0</v>
      </c>
      <c r="M344" s="19" t="e">
        <f t="shared" ref="M344:M352" si="183">L344*K344</f>
        <v>#DIV/0!</v>
      </c>
      <c r="N344" s="20"/>
      <c r="O344" s="20"/>
      <c r="P344" s="20"/>
      <c r="Q344" s="22"/>
      <c r="R344" s="21"/>
    </row>
    <row r="345" spans="2:18" x14ac:dyDescent="0.2">
      <c r="B345" s="2">
        <v>17</v>
      </c>
      <c r="C345" s="3">
        <v>-1.147</v>
      </c>
      <c r="D345" s="3" t="s">
        <v>24</v>
      </c>
      <c r="E345" s="19">
        <f t="shared" si="178"/>
        <v>-1.0965</v>
      </c>
      <c r="F345" s="16">
        <f t="shared" si="179"/>
        <v>2</v>
      </c>
      <c r="G345" s="19">
        <f t="shared" si="180"/>
        <v>-2.1930000000000001</v>
      </c>
      <c r="I345" s="21"/>
      <c r="J345" s="21"/>
      <c r="K345" s="19" t="e">
        <f t="shared" si="181"/>
        <v>#DIV/0!</v>
      </c>
      <c r="L345" s="16">
        <f t="shared" si="182"/>
        <v>0</v>
      </c>
      <c r="M345" s="19" t="e">
        <f t="shared" si="183"/>
        <v>#DIV/0!</v>
      </c>
      <c r="N345" s="20"/>
      <c r="O345" s="20"/>
      <c r="P345" s="20"/>
      <c r="Q345" s="22"/>
      <c r="R345" s="21"/>
    </row>
    <row r="346" spans="2:18" x14ac:dyDescent="0.2">
      <c r="B346" s="2">
        <v>19</v>
      </c>
      <c r="C346" s="3">
        <v>-1.044</v>
      </c>
      <c r="D346" s="3"/>
      <c r="E346" s="19">
        <f t="shared" si="178"/>
        <v>-1.0954999999999999</v>
      </c>
      <c r="F346" s="16">
        <f t="shared" si="179"/>
        <v>2</v>
      </c>
      <c r="G346" s="19">
        <f t="shared" si="180"/>
        <v>-2.1909999999999998</v>
      </c>
      <c r="I346" s="21"/>
      <c r="J346" s="21"/>
      <c r="K346" s="19" t="e">
        <f t="shared" si="181"/>
        <v>#DIV/0!</v>
      </c>
      <c r="L346" s="16">
        <f t="shared" si="182"/>
        <v>0</v>
      </c>
      <c r="M346" s="19" t="e">
        <f t="shared" si="183"/>
        <v>#DIV/0!</v>
      </c>
      <c r="N346" s="20"/>
      <c r="O346" s="20"/>
      <c r="P346" s="20"/>
      <c r="Q346" s="22"/>
      <c r="R346" s="21"/>
    </row>
    <row r="347" spans="2:18" x14ac:dyDescent="0.2">
      <c r="B347" s="2">
        <v>21</v>
      </c>
      <c r="C347" s="3">
        <v>-0.32200000000000001</v>
      </c>
      <c r="D347" s="3"/>
      <c r="E347" s="19">
        <f t="shared" si="178"/>
        <v>-0.68300000000000005</v>
      </c>
      <c r="F347" s="16">
        <f t="shared" si="179"/>
        <v>2</v>
      </c>
      <c r="G347" s="19">
        <f t="shared" si="180"/>
        <v>-1.3660000000000001</v>
      </c>
      <c r="I347" s="21"/>
      <c r="J347" s="21"/>
      <c r="K347" s="19" t="e">
        <f t="shared" si="181"/>
        <v>#DIV/0!</v>
      </c>
      <c r="L347" s="16">
        <f t="shared" si="182"/>
        <v>0</v>
      </c>
      <c r="M347" s="19" t="e">
        <f t="shared" si="183"/>
        <v>#DIV/0!</v>
      </c>
      <c r="N347" s="24"/>
      <c r="O347" s="24"/>
      <c r="P347" s="24"/>
      <c r="Q347" s="22"/>
      <c r="R347" s="21"/>
    </row>
    <row r="348" spans="2:18" x14ac:dyDescent="0.2">
      <c r="B348" s="2">
        <v>23</v>
      </c>
      <c r="C348" s="3">
        <v>0.73299999999999998</v>
      </c>
      <c r="D348" s="3"/>
      <c r="E348" s="19">
        <f t="shared" si="178"/>
        <v>0.20549999999999999</v>
      </c>
      <c r="F348" s="16">
        <f t="shared" si="179"/>
        <v>2</v>
      </c>
      <c r="G348" s="19">
        <f t="shared" si="180"/>
        <v>0.41099999999999998</v>
      </c>
      <c r="H348" s="16"/>
      <c r="I348" s="21"/>
      <c r="J348" s="21"/>
      <c r="K348" s="19" t="e">
        <f t="shared" si="181"/>
        <v>#DIV/0!</v>
      </c>
      <c r="L348" s="16">
        <f t="shared" si="182"/>
        <v>0</v>
      </c>
      <c r="M348" s="19" t="e">
        <f t="shared" si="183"/>
        <v>#DIV/0!</v>
      </c>
      <c r="N348" s="20"/>
      <c r="O348" s="20"/>
      <c r="P348" s="20"/>
      <c r="Q348" s="22"/>
      <c r="R348" s="21"/>
    </row>
    <row r="349" spans="2:18" x14ac:dyDescent="0.2">
      <c r="B349" s="2">
        <v>24</v>
      </c>
      <c r="C349" s="3">
        <v>0.67100000000000004</v>
      </c>
      <c r="D349" s="3" t="s">
        <v>25</v>
      </c>
      <c r="E349" s="19">
        <f t="shared" si="178"/>
        <v>0.70199999999999996</v>
      </c>
      <c r="F349" s="16">
        <f t="shared" si="179"/>
        <v>1</v>
      </c>
      <c r="G349" s="19">
        <f t="shared" si="180"/>
        <v>0.70199999999999996</v>
      </c>
      <c r="H349" s="16"/>
      <c r="I349" s="21">
        <v>16</v>
      </c>
      <c r="J349" s="21">
        <v>0.76800000000000002</v>
      </c>
      <c r="K349" s="19">
        <f t="shared" si="181"/>
        <v>0.76800000000000002</v>
      </c>
      <c r="L349" s="16">
        <f t="shared" si="182"/>
        <v>16</v>
      </c>
      <c r="M349" s="19">
        <f t="shared" si="183"/>
        <v>12.288</v>
      </c>
      <c r="N349" s="24"/>
      <c r="O349" s="24"/>
      <c r="P349" s="24"/>
      <c r="Q349" s="22"/>
      <c r="R349" s="21"/>
    </row>
    <row r="350" spans="2:18" x14ac:dyDescent="0.2">
      <c r="B350" s="2">
        <v>26</v>
      </c>
      <c r="C350" s="3">
        <v>0.66400000000000003</v>
      </c>
      <c r="D350" s="3"/>
      <c r="E350" s="19">
        <f t="shared" si="178"/>
        <v>0.66749999999999998</v>
      </c>
      <c r="F350" s="16">
        <f t="shared" si="179"/>
        <v>2</v>
      </c>
      <c r="G350" s="19">
        <f t="shared" si="180"/>
        <v>1.335</v>
      </c>
      <c r="H350" s="16"/>
      <c r="I350" s="16">
        <f>I351-(J350-J351)*1.5</f>
        <v>11.85</v>
      </c>
      <c r="J350" s="16">
        <v>1.1000000000000001</v>
      </c>
      <c r="K350" s="19">
        <f t="shared" si="181"/>
        <v>0.93400000000000005</v>
      </c>
      <c r="L350" s="16">
        <f t="shared" si="182"/>
        <v>-4.1500000000000004</v>
      </c>
      <c r="M350" s="19">
        <f t="shared" si="183"/>
        <v>-3.8761000000000005</v>
      </c>
      <c r="N350" s="24"/>
      <c r="O350" s="24"/>
      <c r="P350" s="24"/>
      <c r="Q350" s="22"/>
      <c r="R350" s="21"/>
    </row>
    <row r="351" spans="2:18" x14ac:dyDescent="0.2">
      <c r="B351" s="2">
        <v>27</v>
      </c>
      <c r="C351" s="3">
        <v>-0.23599999999999999</v>
      </c>
      <c r="D351" s="3"/>
      <c r="E351" s="19">
        <f t="shared" si="178"/>
        <v>0.21400000000000002</v>
      </c>
      <c r="F351" s="16">
        <f t="shared" si="179"/>
        <v>1</v>
      </c>
      <c r="G351" s="19">
        <f t="shared" si="180"/>
        <v>0.21400000000000002</v>
      </c>
      <c r="H351" s="16"/>
      <c r="I351" s="21">
        <f>I352-2</f>
        <v>15</v>
      </c>
      <c r="J351" s="21">
        <f>J352</f>
        <v>-1</v>
      </c>
      <c r="K351" s="19">
        <f t="shared" si="181"/>
        <v>5.0000000000000044E-2</v>
      </c>
      <c r="L351" s="16">
        <f t="shared" si="182"/>
        <v>3.1500000000000004</v>
      </c>
      <c r="M351" s="19">
        <f t="shared" si="183"/>
        <v>0.15750000000000017</v>
      </c>
      <c r="N351" s="20"/>
      <c r="O351" s="20"/>
      <c r="P351" s="20"/>
      <c r="R351" s="21"/>
    </row>
    <row r="352" spans="2:18" x14ac:dyDescent="0.2">
      <c r="B352" s="2">
        <v>29</v>
      </c>
      <c r="C352" s="3">
        <v>-0.92900000000000005</v>
      </c>
      <c r="D352" s="3" t="s">
        <v>33</v>
      </c>
      <c r="E352" s="19">
        <f t="shared" si="178"/>
        <v>-0.58250000000000002</v>
      </c>
      <c r="F352" s="16">
        <f t="shared" si="179"/>
        <v>2</v>
      </c>
      <c r="G352" s="19">
        <f t="shared" si="180"/>
        <v>-1.165</v>
      </c>
      <c r="H352" s="1"/>
      <c r="I352" s="21">
        <v>17</v>
      </c>
      <c r="J352" s="21">
        <v>-1</v>
      </c>
      <c r="K352" s="19">
        <f t="shared" si="181"/>
        <v>-1</v>
      </c>
      <c r="L352" s="16">
        <f t="shared" si="182"/>
        <v>2</v>
      </c>
      <c r="M352" s="19">
        <f t="shared" si="183"/>
        <v>-2</v>
      </c>
      <c r="N352" s="20"/>
      <c r="O352" s="20"/>
      <c r="P352" s="20"/>
      <c r="R352" s="21"/>
    </row>
    <row r="354" spans="2:18" ht="15" x14ac:dyDescent="0.2">
      <c r="B354" s="1" t="s">
        <v>7</v>
      </c>
      <c r="C354" s="1"/>
      <c r="D354" s="109">
        <v>2.1</v>
      </c>
      <c r="E354" s="109"/>
      <c r="J354" s="13"/>
      <c r="K354" s="13"/>
      <c r="L354" s="13"/>
      <c r="M354" s="13"/>
      <c r="N354" s="14"/>
      <c r="O354" s="14"/>
      <c r="P354" s="14"/>
    </row>
    <row r="355" spans="2:18" x14ac:dyDescent="0.2">
      <c r="B355" s="110"/>
      <c r="C355" s="110"/>
      <c r="D355" s="110"/>
      <c r="E355" s="110"/>
      <c r="F355" s="110"/>
      <c r="G355" s="110"/>
      <c r="I355" s="110"/>
      <c r="J355" s="110"/>
      <c r="K355" s="110"/>
      <c r="L355" s="110"/>
      <c r="M355" s="110"/>
      <c r="N355" s="15"/>
      <c r="O355" s="15"/>
      <c r="P355" s="20"/>
    </row>
    <row r="356" spans="2:18" x14ac:dyDescent="0.2">
      <c r="B356" s="2">
        <v>0</v>
      </c>
      <c r="C356" s="3">
        <v>2.3929999999999998</v>
      </c>
      <c r="D356" s="3" t="s">
        <v>28</v>
      </c>
      <c r="E356" s="16"/>
      <c r="F356" s="16"/>
      <c r="G356" s="16"/>
      <c r="H356" s="16"/>
      <c r="I356" s="17"/>
      <c r="J356" s="18"/>
      <c r="K356" s="19"/>
      <c r="L356" s="16"/>
      <c r="M356" s="19"/>
      <c r="N356" s="20"/>
      <c r="O356" s="20"/>
      <c r="P356" s="20"/>
      <c r="R356" s="21"/>
    </row>
    <row r="357" spans="2:18" x14ac:dyDescent="0.2">
      <c r="B357" s="2">
        <v>5</v>
      </c>
      <c r="C357" s="3">
        <v>2.379</v>
      </c>
      <c r="D357" s="3" t="s">
        <v>23</v>
      </c>
      <c r="E357" s="19">
        <f>(C356+C357)/2</f>
        <v>2.3860000000000001</v>
      </c>
      <c r="F357" s="16">
        <f>B357-B356</f>
        <v>5</v>
      </c>
      <c r="G357" s="19">
        <f>E357*F357</f>
        <v>11.93</v>
      </c>
      <c r="H357" s="16"/>
      <c r="I357" s="21"/>
      <c r="J357" s="21"/>
      <c r="K357" s="19"/>
      <c r="L357" s="16"/>
      <c r="M357" s="19"/>
      <c r="N357" s="20"/>
      <c r="O357" s="20"/>
      <c r="P357" s="20"/>
      <c r="Q357" s="22"/>
      <c r="R357" s="21"/>
    </row>
    <row r="358" spans="2:18" x14ac:dyDescent="0.2">
      <c r="B358" s="2">
        <v>6</v>
      </c>
      <c r="C358" s="3">
        <v>0.90100000000000002</v>
      </c>
      <c r="D358" s="3"/>
      <c r="E358" s="19">
        <f t="shared" ref="E358:E368" si="184">(C357+C358)/2</f>
        <v>1.6400000000000001</v>
      </c>
      <c r="F358" s="16">
        <f t="shared" ref="F358:F368" si="185">B358-B357</f>
        <v>1</v>
      </c>
      <c r="G358" s="19">
        <f t="shared" ref="G358:G368" si="186">E358*F358</f>
        <v>1.6400000000000001</v>
      </c>
      <c r="H358" s="16"/>
      <c r="I358" s="21"/>
      <c r="J358" s="21"/>
      <c r="K358" s="19"/>
      <c r="L358" s="16"/>
      <c r="M358" s="19"/>
      <c r="N358" s="20"/>
      <c r="O358" s="20"/>
      <c r="P358" s="20"/>
      <c r="Q358" s="22"/>
      <c r="R358" s="21"/>
    </row>
    <row r="359" spans="2:18" x14ac:dyDescent="0.2">
      <c r="B359" s="2">
        <v>8</v>
      </c>
      <c r="C359" s="3">
        <v>8.2000000000000003E-2</v>
      </c>
      <c r="D359" s="3"/>
      <c r="E359" s="19">
        <f t="shared" si="184"/>
        <v>0.49149999999999999</v>
      </c>
      <c r="F359" s="16">
        <f t="shared" si="185"/>
        <v>2</v>
      </c>
      <c r="G359" s="19">
        <f t="shared" si="186"/>
        <v>0.98299999999999998</v>
      </c>
      <c r="H359" s="16"/>
      <c r="I359" s="21">
        <v>0</v>
      </c>
      <c r="J359" s="21">
        <v>2.3929999999999998</v>
      </c>
      <c r="K359" s="19"/>
      <c r="L359" s="16"/>
      <c r="M359" s="19"/>
      <c r="N359" s="20"/>
      <c r="O359" s="20"/>
      <c r="P359" s="20"/>
      <c r="Q359" s="22"/>
      <c r="R359" s="21"/>
    </row>
    <row r="360" spans="2:18" x14ac:dyDescent="0.2">
      <c r="B360" s="2">
        <v>10</v>
      </c>
      <c r="C360" s="3">
        <v>-0.30599999999999999</v>
      </c>
      <c r="D360" s="3"/>
      <c r="E360" s="19">
        <f t="shared" si="184"/>
        <v>-0.11199999999999999</v>
      </c>
      <c r="F360" s="16">
        <f t="shared" si="185"/>
        <v>2</v>
      </c>
      <c r="G360" s="19">
        <f t="shared" si="186"/>
        <v>-0.22399999999999998</v>
      </c>
      <c r="H360" s="16"/>
      <c r="I360" s="21">
        <v>5</v>
      </c>
      <c r="J360" s="21">
        <v>2.379</v>
      </c>
      <c r="K360" s="19">
        <f t="shared" ref="K360:K368" si="187">AVERAGE(J359,J360)</f>
        <v>2.3860000000000001</v>
      </c>
      <c r="L360" s="16">
        <f t="shared" ref="L360:L368" si="188">I360-I359</f>
        <v>5</v>
      </c>
      <c r="M360" s="19">
        <f t="shared" ref="M360:M368" si="189">L360*K360</f>
        <v>11.93</v>
      </c>
      <c r="N360" s="20"/>
      <c r="O360" s="20"/>
      <c r="P360" s="20"/>
      <c r="Q360" s="22"/>
      <c r="R360" s="21"/>
    </row>
    <row r="361" spans="2:18" x14ac:dyDescent="0.2">
      <c r="B361" s="2">
        <v>11</v>
      </c>
      <c r="C361" s="3">
        <v>-0.40899999999999997</v>
      </c>
      <c r="D361" s="3" t="s">
        <v>24</v>
      </c>
      <c r="E361" s="19">
        <f t="shared" si="184"/>
        <v>-0.35749999999999998</v>
      </c>
      <c r="F361" s="16">
        <f t="shared" si="185"/>
        <v>1</v>
      </c>
      <c r="G361" s="19">
        <f t="shared" si="186"/>
        <v>-0.35749999999999998</v>
      </c>
      <c r="H361" s="16"/>
      <c r="I361" s="21">
        <v>6</v>
      </c>
      <c r="J361" s="21">
        <v>0.90100000000000002</v>
      </c>
      <c r="K361" s="19">
        <f t="shared" si="187"/>
        <v>1.6400000000000001</v>
      </c>
      <c r="L361" s="16">
        <f t="shared" si="188"/>
        <v>1</v>
      </c>
      <c r="M361" s="19">
        <f t="shared" si="189"/>
        <v>1.6400000000000001</v>
      </c>
      <c r="N361" s="20"/>
      <c r="O361" s="20"/>
      <c r="P361" s="20"/>
      <c r="Q361" s="22"/>
      <c r="R361" s="21"/>
    </row>
    <row r="362" spans="2:18" x14ac:dyDescent="0.2">
      <c r="B362" s="2">
        <v>12</v>
      </c>
      <c r="C362" s="3">
        <v>-0.308</v>
      </c>
      <c r="D362" s="3"/>
      <c r="E362" s="19">
        <f t="shared" si="184"/>
        <v>-0.35849999999999999</v>
      </c>
      <c r="F362" s="16">
        <f t="shared" si="185"/>
        <v>1</v>
      </c>
      <c r="G362" s="19">
        <f t="shared" si="186"/>
        <v>-0.35849999999999999</v>
      </c>
      <c r="I362" s="16">
        <f>I363-(J362-J363)*1.5</f>
        <v>6.3</v>
      </c>
      <c r="J362" s="16">
        <v>0.8</v>
      </c>
      <c r="K362" s="19">
        <f t="shared" si="187"/>
        <v>0.85050000000000003</v>
      </c>
      <c r="L362" s="16">
        <f t="shared" si="188"/>
        <v>0.29999999999999982</v>
      </c>
      <c r="M362" s="19">
        <f t="shared" si="189"/>
        <v>0.25514999999999988</v>
      </c>
      <c r="N362" s="20"/>
      <c r="O362" s="20"/>
      <c r="P362" s="20"/>
      <c r="Q362" s="22"/>
      <c r="R362" s="21"/>
    </row>
    <row r="363" spans="2:18" x14ac:dyDescent="0.2">
      <c r="B363" s="2">
        <v>14</v>
      </c>
      <c r="C363" s="3">
        <v>9.4E-2</v>
      </c>
      <c r="D363" s="3"/>
      <c r="E363" s="19">
        <f t="shared" si="184"/>
        <v>-0.107</v>
      </c>
      <c r="F363" s="16">
        <f t="shared" si="185"/>
        <v>2</v>
      </c>
      <c r="G363" s="19">
        <f t="shared" si="186"/>
        <v>-0.214</v>
      </c>
      <c r="I363" s="21">
        <f>I364-2</f>
        <v>9</v>
      </c>
      <c r="J363" s="21">
        <f>J364</f>
        <v>-1</v>
      </c>
      <c r="K363" s="19">
        <f t="shared" si="187"/>
        <v>-9.9999999999999978E-2</v>
      </c>
      <c r="L363" s="16">
        <f t="shared" si="188"/>
        <v>2.7</v>
      </c>
      <c r="M363" s="19">
        <f t="shared" si="189"/>
        <v>-0.26999999999999996</v>
      </c>
      <c r="N363" s="20"/>
      <c r="O363" s="20"/>
      <c r="P363" s="20"/>
      <c r="Q363" s="22"/>
      <c r="R363" s="21"/>
    </row>
    <row r="364" spans="2:18" x14ac:dyDescent="0.2">
      <c r="B364" s="2">
        <v>16</v>
      </c>
      <c r="C364" s="3">
        <v>0.95</v>
      </c>
      <c r="D364" s="3"/>
      <c r="E364" s="19">
        <f t="shared" si="184"/>
        <v>0.52200000000000002</v>
      </c>
      <c r="F364" s="16">
        <f t="shared" si="185"/>
        <v>2</v>
      </c>
      <c r="G364" s="19">
        <f t="shared" si="186"/>
        <v>1.044</v>
      </c>
      <c r="I364" s="21">
        <v>11</v>
      </c>
      <c r="J364" s="21">
        <v>-1</v>
      </c>
      <c r="K364" s="19">
        <f t="shared" si="187"/>
        <v>-1</v>
      </c>
      <c r="L364" s="16">
        <f t="shared" si="188"/>
        <v>2</v>
      </c>
      <c r="M364" s="19">
        <f t="shared" si="189"/>
        <v>-2</v>
      </c>
      <c r="N364" s="24"/>
      <c r="O364" s="24"/>
      <c r="P364" s="24"/>
      <c r="Q364" s="22"/>
      <c r="R364" s="21"/>
    </row>
    <row r="365" spans="2:18" x14ac:dyDescent="0.2">
      <c r="B365" s="2">
        <v>17</v>
      </c>
      <c r="C365" s="3">
        <v>0.90100000000000002</v>
      </c>
      <c r="D365" s="3" t="s">
        <v>25</v>
      </c>
      <c r="E365" s="19">
        <f t="shared" si="184"/>
        <v>0.92549999999999999</v>
      </c>
      <c r="F365" s="16">
        <f t="shared" si="185"/>
        <v>1</v>
      </c>
      <c r="G365" s="19">
        <f t="shared" si="186"/>
        <v>0.92549999999999999</v>
      </c>
      <c r="H365" s="16"/>
      <c r="I365" s="16">
        <f>I364+2</f>
        <v>13</v>
      </c>
      <c r="J365" s="16">
        <f>J364</f>
        <v>-1</v>
      </c>
      <c r="K365" s="19">
        <f t="shared" si="187"/>
        <v>-1</v>
      </c>
      <c r="L365" s="16">
        <f t="shared" si="188"/>
        <v>2</v>
      </c>
      <c r="M365" s="19">
        <f t="shared" si="189"/>
        <v>-2</v>
      </c>
      <c r="N365" s="20"/>
      <c r="O365" s="20"/>
      <c r="P365" s="20"/>
      <c r="Q365" s="22"/>
      <c r="R365" s="21"/>
    </row>
    <row r="366" spans="2:18" x14ac:dyDescent="0.2">
      <c r="B366" s="2">
        <v>19</v>
      </c>
      <c r="C366" s="3">
        <v>0.88900000000000001</v>
      </c>
      <c r="E366" s="19">
        <f t="shared" si="184"/>
        <v>0.89500000000000002</v>
      </c>
      <c r="F366" s="16">
        <f t="shared" si="185"/>
        <v>2</v>
      </c>
      <c r="G366" s="19">
        <f t="shared" si="186"/>
        <v>1.79</v>
      </c>
      <c r="H366" s="16"/>
      <c r="I366" s="16">
        <f>I365+(J366-J365)*1.5</f>
        <v>15.85</v>
      </c>
      <c r="J366" s="16">
        <v>0.9</v>
      </c>
      <c r="K366" s="19">
        <f t="shared" si="187"/>
        <v>-4.9999999999999989E-2</v>
      </c>
      <c r="L366" s="16">
        <f t="shared" si="188"/>
        <v>2.8499999999999996</v>
      </c>
      <c r="M366" s="19">
        <f t="shared" si="189"/>
        <v>-0.14249999999999996</v>
      </c>
      <c r="N366" s="24"/>
      <c r="O366" s="24"/>
      <c r="P366" s="24"/>
      <c r="Q366" s="22"/>
      <c r="R366" s="21"/>
    </row>
    <row r="367" spans="2:18" x14ac:dyDescent="0.2">
      <c r="B367" s="2">
        <v>20</v>
      </c>
      <c r="C367" s="3">
        <v>-0.60199999999999998</v>
      </c>
      <c r="D367" s="3"/>
      <c r="E367" s="19">
        <f t="shared" si="184"/>
        <v>0.14350000000000002</v>
      </c>
      <c r="F367" s="16">
        <f t="shared" si="185"/>
        <v>1</v>
      </c>
      <c r="G367" s="19">
        <f t="shared" si="186"/>
        <v>0.14350000000000002</v>
      </c>
      <c r="H367" s="16"/>
      <c r="I367" s="17">
        <v>16</v>
      </c>
      <c r="J367" s="17">
        <v>0.95</v>
      </c>
      <c r="K367" s="19">
        <f t="shared" si="187"/>
        <v>0.92500000000000004</v>
      </c>
      <c r="L367" s="16">
        <f t="shared" si="188"/>
        <v>0.15000000000000036</v>
      </c>
      <c r="M367" s="19">
        <f t="shared" si="189"/>
        <v>0.13875000000000035</v>
      </c>
      <c r="N367" s="24"/>
      <c r="O367" s="24"/>
      <c r="P367" s="24"/>
      <c r="Q367" s="22"/>
      <c r="R367" s="21"/>
    </row>
    <row r="368" spans="2:18" x14ac:dyDescent="0.2">
      <c r="B368" s="2">
        <v>22</v>
      </c>
      <c r="C368" s="3">
        <v>-0.60599999999999998</v>
      </c>
      <c r="D368" s="3" t="s">
        <v>33</v>
      </c>
      <c r="E368" s="19">
        <f t="shared" si="184"/>
        <v>-0.60399999999999998</v>
      </c>
      <c r="F368" s="16">
        <f t="shared" si="185"/>
        <v>2</v>
      </c>
      <c r="G368" s="19">
        <f t="shared" si="186"/>
        <v>-1.208</v>
      </c>
      <c r="H368" s="16"/>
      <c r="I368" s="17">
        <v>17</v>
      </c>
      <c r="J368" s="17">
        <v>0.90100000000000002</v>
      </c>
      <c r="K368" s="19">
        <f t="shared" si="187"/>
        <v>0.92549999999999999</v>
      </c>
      <c r="L368" s="16">
        <f t="shared" si="188"/>
        <v>1</v>
      </c>
      <c r="M368" s="19">
        <f t="shared" si="189"/>
        <v>0.92549999999999999</v>
      </c>
      <c r="N368" s="20"/>
      <c r="O368" s="20"/>
      <c r="P368" s="20"/>
      <c r="R368" s="21"/>
    </row>
    <row r="370" spans="2:18" ht="15" x14ac:dyDescent="0.2">
      <c r="B370" s="1" t="s">
        <v>7</v>
      </c>
      <c r="C370" s="1"/>
      <c r="D370" s="109">
        <v>2.27</v>
      </c>
      <c r="E370" s="109"/>
      <c r="J370" s="13"/>
      <c r="K370" s="13"/>
      <c r="L370" s="13"/>
      <c r="M370" s="13"/>
      <c r="N370" s="14"/>
      <c r="O370" s="14"/>
      <c r="P370" s="14"/>
    </row>
    <row r="371" spans="2:18" x14ac:dyDescent="0.2">
      <c r="B371" s="110"/>
      <c r="C371" s="110"/>
      <c r="D371" s="110"/>
      <c r="E371" s="110"/>
      <c r="F371" s="110"/>
      <c r="G371" s="110"/>
      <c r="I371" s="110"/>
      <c r="J371" s="110"/>
      <c r="K371" s="110"/>
      <c r="L371" s="110"/>
      <c r="M371" s="110"/>
      <c r="N371" s="15"/>
      <c r="O371" s="15"/>
      <c r="P371" s="20"/>
    </row>
    <row r="372" spans="2:18" x14ac:dyDescent="0.2">
      <c r="B372" s="2">
        <v>0</v>
      </c>
      <c r="C372" s="3">
        <v>2.181</v>
      </c>
      <c r="D372" s="3" t="s">
        <v>34</v>
      </c>
      <c r="E372" s="16"/>
      <c r="F372" s="16"/>
      <c r="G372" s="16"/>
      <c r="H372" s="16"/>
      <c r="I372" s="17"/>
      <c r="J372" s="18"/>
      <c r="K372" s="19"/>
      <c r="L372" s="16"/>
      <c r="M372" s="19"/>
      <c r="N372" s="20"/>
      <c r="O372" s="20"/>
      <c r="P372" s="20"/>
      <c r="R372" s="21"/>
    </row>
    <row r="373" spans="2:18" x14ac:dyDescent="0.2">
      <c r="B373" s="2">
        <v>5</v>
      </c>
      <c r="C373" s="3">
        <v>2.1680000000000001</v>
      </c>
      <c r="D373" s="3"/>
      <c r="E373" s="19">
        <f>(C372+C373)/2</f>
        <v>2.1745000000000001</v>
      </c>
      <c r="F373" s="16">
        <f>B373-B372</f>
        <v>5</v>
      </c>
      <c r="G373" s="19">
        <f>E373*F373</f>
        <v>10.8725</v>
      </c>
      <c r="H373" s="16"/>
      <c r="I373" s="21"/>
      <c r="J373" s="21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">
      <c r="B374" s="2">
        <v>10</v>
      </c>
      <c r="C374" s="3">
        <v>2.157</v>
      </c>
      <c r="D374" s="3" t="s">
        <v>23</v>
      </c>
      <c r="E374" s="19">
        <f t="shared" ref="E374:E385" si="190">(C373+C374)/2</f>
        <v>2.1625000000000001</v>
      </c>
      <c r="F374" s="16">
        <f t="shared" ref="F374:F385" si="191">B374-B373</f>
        <v>5</v>
      </c>
      <c r="G374" s="19">
        <f t="shared" ref="G374:G385" si="192">E374*F374</f>
        <v>10.8125</v>
      </c>
      <c r="H374" s="16"/>
      <c r="I374" s="21">
        <v>0</v>
      </c>
      <c r="J374" s="21">
        <v>2.181</v>
      </c>
      <c r="K374" s="19"/>
      <c r="L374" s="16"/>
      <c r="M374" s="19"/>
      <c r="N374" s="20"/>
      <c r="O374" s="20"/>
      <c r="P374" s="20"/>
      <c r="Q374" s="22"/>
      <c r="R374" s="21"/>
    </row>
    <row r="375" spans="2:18" x14ac:dyDescent="0.2">
      <c r="B375" s="2">
        <v>11</v>
      </c>
      <c r="C375" s="3">
        <v>1.1319999999999999</v>
      </c>
      <c r="D375" s="3"/>
      <c r="E375" s="19">
        <f t="shared" si="190"/>
        <v>1.6444999999999999</v>
      </c>
      <c r="F375" s="16">
        <f t="shared" si="191"/>
        <v>1</v>
      </c>
      <c r="G375" s="19">
        <f t="shared" si="192"/>
        <v>1.6444999999999999</v>
      </c>
      <c r="H375" s="16"/>
      <c r="I375" s="21">
        <v>5</v>
      </c>
      <c r="J375" s="21">
        <v>2.1680000000000001</v>
      </c>
      <c r="K375" s="19">
        <f t="shared" ref="K375:K377" si="193">AVERAGE(J374,J375)</f>
        <v>2.1745000000000001</v>
      </c>
      <c r="L375" s="16">
        <f t="shared" ref="L375:L377" si="194">I375-I374</f>
        <v>5</v>
      </c>
      <c r="M375" s="19">
        <f t="shared" ref="M375:M377" si="195">L375*K375</f>
        <v>10.8725</v>
      </c>
      <c r="N375" s="20"/>
      <c r="O375" s="20"/>
      <c r="P375" s="20"/>
      <c r="Q375" s="22"/>
      <c r="R375" s="21"/>
    </row>
    <row r="376" spans="2:18" x14ac:dyDescent="0.2">
      <c r="B376" s="2">
        <v>13</v>
      </c>
      <c r="C376" s="3">
        <v>0.32300000000000001</v>
      </c>
      <c r="D376" s="3"/>
      <c r="E376" s="19">
        <f t="shared" si="190"/>
        <v>0.72749999999999992</v>
      </c>
      <c r="F376" s="16">
        <f t="shared" si="191"/>
        <v>2</v>
      </c>
      <c r="G376" s="19">
        <f t="shared" si="192"/>
        <v>1.4549999999999998</v>
      </c>
      <c r="H376" s="16"/>
      <c r="I376" s="21">
        <v>10</v>
      </c>
      <c r="J376" s="21">
        <v>2.157</v>
      </c>
      <c r="K376" s="19">
        <f t="shared" si="193"/>
        <v>2.1625000000000001</v>
      </c>
      <c r="L376" s="16">
        <f t="shared" si="194"/>
        <v>5</v>
      </c>
      <c r="M376" s="19">
        <f t="shared" si="195"/>
        <v>10.8125</v>
      </c>
      <c r="N376" s="20"/>
      <c r="O376" s="20"/>
      <c r="P376" s="20"/>
      <c r="Q376" s="22"/>
      <c r="R376" s="21"/>
    </row>
    <row r="377" spans="2:18" x14ac:dyDescent="0.2">
      <c r="B377" s="2">
        <v>15</v>
      </c>
      <c r="C377" s="3">
        <v>-0.20799999999999999</v>
      </c>
      <c r="D377" s="3"/>
      <c r="E377" s="19">
        <f t="shared" si="190"/>
        <v>5.7500000000000009E-2</v>
      </c>
      <c r="F377" s="16">
        <f t="shared" si="191"/>
        <v>2</v>
      </c>
      <c r="G377" s="19">
        <f t="shared" si="192"/>
        <v>0.11500000000000002</v>
      </c>
      <c r="H377" s="16"/>
      <c r="I377" s="21">
        <v>11</v>
      </c>
      <c r="J377" s="21">
        <v>1.1319999999999999</v>
      </c>
      <c r="K377" s="19">
        <f t="shared" si="193"/>
        <v>1.6444999999999999</v>
      </c>
      <c r="L377" s="16">
        <f t="shared" si="194"/>
        <v>1</v>
      </c>
      <c r="M377" s="19">
        <f t="shared" si="195"/>
        <v>1.6444999999999999</v>
      </c>
      <c r="N377" s="20"/>
      <c r="O377" s="20"/>
      <c r="P377" s="20"/>
      <c r="Q377" s="22"/>
      <c r="R377" s="21"/>
    </row>
    <row r="378" spans="2:18" x14ac:dyDescent="0.2">
      <c r="B378" s="2">
        <v>17</v>
      </c>
      <c r="C378" s="3">
        <v>-0.30299999999999999</v>
      </c>
      <c r="D378" s="3" t="s">
        <v>24</v>
      </c>
      <c r="E378" s="19">
        <f t="shared" si="190"/>
        <v>-0.2555</v>
      </c>
      <c r="F378" s="16">
        <f t="shared" si="191"/>
        <v>2</v>
      </c>
      <c r="G378" s="19">
        <f t="shared" si="192"/>
        <v>-0.51100000000000001</v>
      </c>
      <c r="I378" s="21">
        <v>13</v>
      </c>
      <c r="J378" s="21">
        <v>0.32300000000000001</v>
      </c>
      <c r="K378" s="19">
        <f t="shared" ref="K378:K388" si="196">AVERAGE(J377,J378)</f>
        <v>0.72749999999999992</v>
      </c>
      <c r="L378" s="16">
        <f t="shared" ref="L378:L388" si="197">I378-I377</f>
        <v>2</v>
      </c>
      <c r="M378" s="19">
        <f t="shared" ref="M378:M388" si="198">L378*K378</f>
        <v>1.4549999999999998</v>
      </c>
      <c r="N378" s="20"/>
      <c r="O378" s="20"/>
      <c r="P378" s="20"/>
      <c r="Q378" s="22"/>
      <c r="R378" s="21"/>
    </row>
    <row r="379" spans="2:18" x14ac:dyDescent="0.2">
      <c r="B379" s="2">
        <v>19</v>
      </c>
      <c r="C379" s="3">
        <v>-0.20100000000000001</v>
      </c>
      <c r="D379" s="3"/>
      <c r="E379" s="19">
        <f t="shared" si="190"/>
        <v>-0.252</v>
      </c>
      <c r="F379" s="16">
        <f t="shared" si="191"/>
        <v>2</v>
      </c>
      <c r="G379" s="19">
        <f t="shared" si="192"/>
        <v>-0.504</v>
      </c>
      <c r="I379" s="16">
        <f>I380-(J379-J380)*1.5</f>
        <v>13.05</v>
      </c>
      <c r="J379" s="16">
        <v>0.3</v>
      </c>
      <c r="K379" s="19">
        <f t="shared" si="196"/>
        <v>0.3115</v>
      </c>
      <c r="L379" s="16">
        <f t="shared" si="197"/>
        <v>5.0000000000000711E-2</v>
      </c>
      <c r="M379" s="19">
        <f t="shared" si="198"/>
        <v>1.5575000000000221E-2</v>
      </c>
      <c r="N379" s="20"/>
      <c r="O379" s="20"/>
      <c r="P379" s="20"/>
      <c r="Q379" s="22"/>
      <c r="R379" s="21"/>
    </row>
    <row r="380" spans="2:18" x14ac:dyDescent="0.2">
      <c r="B380" s="2">
        <v>21</v>
      </c>
      <c r="C380" s="3">
        <v>-8.9999999999999993E-3</v>
      </c>
      <c r="D380" s="3"/>
      <c r="E380" s="19">
        <f t="shared" si="190"/>
        <v>-0.10500000000000001</v>
      </c>
      <c r="F380" s="16">
        <f t="shared" si="191"/>
        <v>2</v>
      </c>
      <c r="G380" s="19">
        <f t="shared" si="192"/>
        <v>-0.21000000000000002</v>
      </c>
      <c r="I380" s="21">
        <f>I381-2</f>
        <v>15</v>
      </c>
      <c r="J380" s="21">
        <f>J381</f>
        <v>-1</v>
      </c>
      <c r="K380" s="19">
        <f t="shared" si="196"/>
        <v>-0.35</v>
      </c>
      <c r="L380" s="16">
        <f t="shared" si="197"/>
        <v>1.9499999999999993</v>
      </c>
      <c r="M380" s="19">
        <f t="shared" si="198"/>
        <v>-0.68249999999999966</v>
      </c>
      <c r="N380" s="24"/>
      <c r="O380" s="24"/>
      <c r="P380" s="24"/>
      <c r="Q380" s="22"/>
      <c r="R380" s="21"/>
    </row>
    <row r="381" spans="2:18" x14ac:dyDescent="0.2">
      <c r="B381" s="2">
        <v>23</v>
      </c>
      <c r="C381" s="3">
        <v>0.28199999999999997</v>
      </c>
      <c r="D381" s="3"/>
      <c r="E381" s="19">
        <f t="shared" si="190"/>
        <v>0.13649999999999998</v>
      </c>
      <c r="F381" s="16">
        <f t="shared" si="191"/>
        <v>2</v>
      </c>
      <c r="G381" s="19">
        <f t="shared" si="192"/>
        <v>0.27299999999999996</v>
      </c>
      <c r="H381" s="16"/>
      <c r="I381" s="21">
        <v>17</v>
      </c>
      <c r="J381" s="21">
        <v>-1</v>
      </c>
      <c r="K381" s="19">
        <f t="shared" si="196"/>
        <v>-1</v>
      </c>
      <c r="L381" s="16">
        <f t="shared" si="197"/>
        <v>2</v>
      </c>
      <c r="M381" s="19">
        <f t="shared" si="198"/>
        <v>-2</v>
      </c>
      <c r="N381" s="20"/>
      <c r="O381" s="20"/>
      <c r="P381" s="20"/>
      <c r="Q381" s="22"/>
      <c r="R381" s="21"/>
    </row>
    <row r="382" spans="2:18" x14ac:dyDescent="0.2">
      <c r="B382" s="2">
        <v>24</v>
      </c>
      <c r="C382" s="3">
        <v>0.69299999999999995</v>
      </c>
      <c r="D382" s="3" t="s">
        <v>25</v>
      </c>
      <c r="E382" s="19">
        <f t="shared" si="190"/>
        <v>0.48749999999999993</v>
      </c>
      <c r="F382" s="16">
        <f t="shared" si="191"/>
        <v>1</v>
      </c>
      <c r="G382" s="19">
        <f t="shared" si="192"/>
        <v>0.48749999999999993</v>
      </c>
      <c r="H382" s="16"/>
      <c r="I382" s="16">
        <f>I381+2</f>
        <v>19</v>
      </c>
      <c r="J382" s="16">
        <f>J381</f>
        <v>-1</v>
      </c>
      <c r="K382" s="19">
        <f t="shared" si="196"/>
        <v>-1</v>
      </c>
      <c r="L382" s="16">
        <f t="shared" si="197"/>
        <v>2</v>
      </c>
      <c r="M382" s="19">
        <f t="shared" si="198"/>
        <v>-2</v>
      </c>
      <c r="N382" s="24"/>
      <c r="O382" s="24"/>
      <c r="P382" s="24"/>
      <c r="Q382" s="22"/>
      <c r="R382" s="21"/>
    </row>
    <row r="383" spans="2:18" x14ac:dyDescent="0.2">
      <c r="B383" s="2">
        <v>30</v>
      </c>
      <c r="C383" s="3">
        <v>0.68200000000000005</v>
      </c>
      <c r="D383" s="3"/>
      <c r="E383" s="19">
        <f t="shared" si="190"/>
        <v>0.6875</v>
      </c>
      <c r="F383" s="16">
        <f t="shared" si="191"/>
        <v>6</v>
      </c>
      <c r="G383" s="19">
        <f t="shared" si="192"/>
        <v>4.125</v>
      </c>
      <c r="H383" s="16"/>
      <c r="I383" s="16">
        <f>I382+(J383-J382)*1.5</f>
        <v>20.38</v>
      </c>
      <c r="J383" s="16">
        <v>-0.08</v>
      </c>
      <c r="K383" s="19">
        <f t="shared" si="196"/>
        <v>-0.54</v>
      </c>
      <c r="L383" s="16">
        <f t="shared" si="197"/>
        <v>1.379999999999999</v>
      </c>
      <c r="M383" s="19">
        <f t="shared" si="198"/>
        <v>-0.74519999999999953</v>
      </c>
      <c r="N383" s="24"/>
      <c r="O383" s="24"/>
      <c r="P383" s="24"/>
      <c r="Q383" s="22"/>
      <c r="R383" s="21"/>
    </row>
    <row r="384" spans="2:18" x14ac:dyDescent="0.2">
      <c r="B384" s="2">
        <v>35</v>
      </c>
      <c r="C384" s="3">
        <v>0.67700000000000005</v>
      </c>
      <c r="D384" s="3"/>
      <c r="E384" s="19">
        <f t="shared" si="190"/>
        <v>0.67949999999999999</v>
      </c>
      <c r="F384" s="16">
        <f t="shared" si="191"/>
        <v>5</v>
      </c>
      <c r="G384" s="19">
        <f t="shared" si="192"/>
        <v>3.3975</v>
      </c>
      <c r="H384" s="16"/>
      <c r="I384" s="2">
        <v>21</v>
      </c>
      <c r="J384" s="28">
        <v>-8.9999999999999993E-3</v>
      </c>
      <c r="K384" s="19">
        <f t="shared" si="196"/>
        <v>-4.4499999999999998E-2</v>
      </c>
      <c r="L384" s="16">
        <f t="shared" si="197"/>
        <v>0.62000000000000099</v>
      </c>
      <c r="M384" s="19">
        <f t="shared" si="198"/>
        <v>-2.7590000000000042E-2</v>
      </c>
      <c r="N384" s="20"/>
      <c r="O384" s="20"/>
      <c r="P384" s="20"/>
      <c r="R384" s="21"/>
    </row>
    <row r="385" spans="2:18" x14ac:dyDescent="0.2">
      <c r="B385" s="2">
        <v>40</v>
      </c>
      <c r="C385" s="3">
        <v>0.66800000000000004</v>
      </c>
      <c r="D385" s="3" t="s">
        <v>26</v>
      </c>
      <c r="E385" s="19">
        <f t="shared" si="190"/>
        <v>0.6725000000000001</v>
      </c>
      <c r="F385" s="16">
        <f t="shared" si="191"/>
        <v>5</v>
      </c>
      <c r="G385" s="19">
        <f t="shared" si="192"/>
        <v>3.3625000000000007</v>
      </c>
      <c r="H385" s="1"/>
      <c r="I385" s="17">
        <v>23</v>
      </c>
      <c r="J385" s="17">
        <v>0.28199999999999997</v>
      </c>
      <c r="K385" s="19">
        <f t="shared" si="196"/>
        <v>0.13649999999999998</v>
      </c>
      <c r="L385" s="16">
        <f t="shared" si="197"/>
        <v>2</v>
      </c>
      <c r="M385" s="19">
        <f t="shared" si="198"/>
        <v>0.27299999999999996</v>
      </c>
      <c r="N385" s="20"/>
      <c r="O385" s="20"/>
      <c r="P385" s="20"/>
      <c r="R385" s="21"/>
    </row>
    <row r="386" spans="2:18" x14ac:dyDescent="0.2">
      <c r="B386" s="17"/>
      <c r="C386" s="44"/>
      <c r="D386" s="44"/>
      <c r="E386" s="19"/>
      <c r="F386" s="16"/>
      <c r="G386" s="19"/>
      <c r="H386" s="1"/>
      <c r="I386" s="17">
        <v>30</v>
      </c>
      <c r="J386" s="17">
        <v>0.68200000000000005</v>
      </c>
      <c r="K386" s="19" t="e">
        <f>AVERAGE(#REF!,J386)</f>
        <v>#REF!</v>
      </c>
      <c r="L386" s="16" t="e">
        <f>I386-#REF!</f>
        <v>#REF!</v>
      </c>
      <c r="M386" s="19" t="e">
        <f t="shared" si="198"/>
        <v>#REF!</v>
      </c>
      <c r="N386" s="20"/>
      <c r="O386" s="20"/>
      <c r="P386" s="20"/>
      <c r="R386" s="21"/>
    </row>
    <row r="387" spans="2:18" x14ac:dyDescent="0.2">
      <c r="B387" s="17"/>
      <c r="C387" s="44"/>
      <c r="D387" s="44"/>
      <c r="E387" s="19"/>
      <c r="F387" s="16"/>
      <c r="G387" s="19"/>
      <c r="H387" s="1"/>
      <c r="I387" s="17">
        <v>35</v>
      </c>
      <c r="J387" s="17">
        <v>0.67700000000000005</v>
      </c>
      <c r="K387" s="19">
        <f t="shared" si="196"/>
        <v>0.67949999999999999</v>
      </c>
      <c r="L387" s="16">
        <f t="shared" si="197"/>
        <v>5</v>
      </c>
      <c r="M387" s="19">
        <f t="shared" si="198"/>
        <v>3.3975</v>
      </c>
      <c r="O387" s="24"/>
      <c r="P387" s="24"/>
    </row>
    <row r="388" spans="2:18" x14ac:dyDescent="0.2">
      <c r="B388" s="17"/>
      <c r="C388" s="44"/>
      <c r="D388" s="44"/>
      <c r="E388" s="19"/>
      <c r="F388" s="16"/>
      <c r="G388" s="19"/>
      <c r="H388" s="1"/>
      <c r="I388" s="17">
        <v>40</v>
      </c>
      <c r="J388" s="17">
        <v>0.66800000000000004</v>
      </c>
      <c r="K388" s="19">
        <f t="shared" si="196"/>
        <v>0.6725000000000001</v>
      </c>
      <c r="L388" s="16">
        <f t="shared" si="197"/>
        <v>5</v>
      </c>
      <c r="M388" s="19">
        <f t="shared" si="198"/>
        <v>3.3625000000000007</v>
      </c>
      <c r="O388" s="14"/>
      <c r="P388" s="14"/>
    </row>
    <row r="389" spans="2:18" x14ac:dyDescent="0.2">
      <c r="B389" s="17"/>
      <c r="C389" s="44"/>
      <c r="D389" s="44"/>
      <c r="E389" s="19"/>
      <c r="F389" s="16"/>
      <c r="G389" s="19"/>
      <c r="J389" s="5"/>
      <c r="O389" s="14"/>
      <c r="P389" s="14"/>
    </row>
    <row r="390" spans="2:18" x14ac:dyDescent="0.2">
      <c r="B390" s="17"/>
      <c r="C390" s="44"/>
      <c r="D390" s="44"/>
      <c r="E390" s="19"/>
      <c r="F390" s="16"/>
      <c r="G390" s="19"/>
      <c r="J390" s="5"/>
      <c r="N390" s="14"/>
      <c r="O390" s="14"/>
      <c r="P390" s="14"/>
    </row>
    <row r="391" spans="2:18" x14ac:dyDescent="0.2">
      <c r="B391" s="17"/>
      <c r="C391" s="44"/>
      <c r="D391" s="44"/>
      <c r="E391" s="19"/>
      <c r="F391" s="16"/>
      <c r="G391" s="19"/>
      <c r="J391" s="5"/>
      <c r="N391" s="14"/>
      <c r="O391" s="14"/>
      <c r="P391" s="14"/>
    </row>
    <row r="392" spans="2:18" x14ac:dyDescent="0.2">
      <c r="B392" s="17"/>
      <c r="C392" s="44"/>
      <c r="D392" s="44"/>
      <c r="E392" s="19"/>
      <c r="F392" s="16"/>
      <c r="G392" s="19"/>
      <c r="J392" s="5"/>
      <c r="N392" s="14"/>
      <c r="O392" s="14"/>
      <c r="P392" s="14"/>
    </row>
    <row r="393" spans="2:18" x14ac:dyDescent="0.2">
      <c r="B393" s="17"/>
      <c r="C393" s="44"/>
      <c r="D393" s="44"/>
      <c r="E393" s="19"/>
      <c r="F393" s="16"/>
      <c r="G393" s="19"/>
      <c r="H393" s="19"/>
      <c r="I393" s="17"/>
      <c r="J393" s="17"/>
      <c r="K393" s="19"/>
      <c r="L393" s="16"/>
      <c r="M393" s="19"/>
      <c r="N393" s="14"/>
      <c r="O393" s="14"/>
      <c r="P393" s="14"/>
    </row>
    <row r="394" spans="2:18" x14ac:dyDescent="0.2">
      <c r="B394" s="17"/>
      <c r="C394" s="44"/>
      <c r="D394" s="44"/>
      <c r="E394" s="19"/>
      <c r="F394" s="16"/>
      <c r="G394" s="19"/>
      <c r="H394" s="19"/>
      <c r="I394" s="17"/>
      <c r="J394" s="17"/>
      <c r="K394" s="19"/>
      <c r="L394" s="16"/>
      <c r="M394" s="19"/>
      <c r="N394" s="24"/>
      <c r="O394" s="14"/>
      <c r="P394" s="14"/>
    </row>
    <row r="395" spans="2:18" x14ac:dyDescent="0.2">
      <c r="B395" s="17"/>
      <c r="C395" s="44"/>
      <c r="D395" s="44"/>
      <c r="E395" s="19"/>
      <c r="F395" s="16"/>
      <c r="G395" s="19"/>
      <c r="H395" s="19"/>
      <c r="I395" s="17"/>
      <c r="J395" s="17"/>
      <c r="K395" s="19"/>
      <c r="L395" s="16"/>
      <c r="M395" s="19"/>
      <c r="N395" s="20"/>
      <c r="O395" s="20"/>
      <c r="P395" s="20"/>
      <c r="R395" s="21"/>
    </row>
    <row r="396" spans="2:18" ht="15" x14ac:dyDescent="0.2">
      <c r="B396" s="17"/>
      <c r="C396" s="44"/>
      <c r="D396" s="44"/>
      <c r="E396" s="19"/>
      <c r="F396" s="16">
        <f>SUM(F373:F395)</f>
        <v>40</v>
      </c>
      <c r="G396" s="19">
        <f>SUM(G373:G395)</f>
        <v>35.32</v>
      </c>
      <c r="H396" s="19"/>
      <c r="I396" s="19"/>
      <c r="J396" s="13"/>
      <c r="K396" s="13"/>
      <c r="L396" s="16" t="e">
        <f>SUM(L374:L395)</f>
        <v>#REF!</v>
      </c>
      <c r="M396" s="16" t="e">
        <f>SUM(M374:M395)</f>
        <v>#REF!</v>
      </c>
      <c r="N396" s="20"/>
      <c r="O396" s="20"/>
      <c r="P396" s="20"/>
      <c r="R396" s="21"/>
    </row>
    <row r="397" spans="2:18" x14ac:dyDescent="0.2">
      <c r="B397" s="17"/>
      <c r="C397" s="44"/>
      <c r="D397" s="44"/>
      <c r="E397" s="19"/>
      <c r="F397" s="16"/>
      <c r="G397" s="19"/>
      <c r="H397" s="16" t="s">
        <v>10</v>
      </c>
      <c r="I397" s="16"/>
      <c r="J397" s="16">
        <f>G396</f>
        <v>35.32</v>
      </c>
      <c r="K397" s="19" t="s">
        <v>11</v>
      </c>
      <c r="L397" s="16" t="e">
        <f>M396</f>
        <v>#REF!</v>
      </c>
      <c r="M397" s="19" t="e">
        <f>J397-L397</f>
        <v>#REF!</v>
      </c>
      <c r="N397" s="20"/>
      <c r="O397" s="20"/>
      <c r="P397" s="20"/>
      <c r="R397" s="21"/>
    </row>
    <row r="399" spans="2:18" ht="15" x14ac:dyDescent="0.2">
      <c r="B399" s="13"/>
      <c r="C399" s="30"/>
      <c r="D399" s="30"/>
      <c r="E399" s="13"/>
      <c r="F399" s="1"/>
      <c r="G399" s="1"/>
      <c r="H399" s="109"/>
      <c r="I399" s="109"/>
      <c r="J399" s="13"/>
      <c r="K399" s="13"/>
      <c r="L399" s="13"/>
      <c r="M399" s="13"/>
      <c r="N399" s="14"/>
      <c r="O399" s="14"/>
      <c r="P399" s="14"/>
    </row>
    <row r="400" spans="2:18" x14ac:dyDescent="0.2">
      <c r="B400" s="110"/>
      <c r="C400" s="110"/>
      <c r="D400" s="110"/>
      <c r="E400" s="110"/>
      <c r="F400" s="110"/>
      <c r="G400" s="110"/>
      <c r="I400" s="110"/>
      <c r="J400" s="110"/>
      <c r="K400" s="110"/>
      <c r="L400" s="110"/>
      <c r="M400" s="110"/>
      <c r="N400" s="15"/>
      <c r="O400" s="15"/>
      <c r="P400" s="20"/>
    </row>
    <row r="401" spans="2:18" x14ac:dyDescent="0.2">
      <c r="B401" s="2"/>
      <c r="C401" s="3"/>
      <c r="D401" s="3"/>
      <c r="E401" s="16"/>
      <c r="F401" s="16"/>
      <c r="G401" s="16"/>
      <c r="H401" s="16"/>
      <c r="I401" s="17"/>
      <c r="J401" s="18"/>
      <c r="K401" s="19"/>
      <c r="L401" s="16"/>
      <c r="M401" s="19"/>
      <c r="N401" s="20"/>
      <c r="O401" s="20"/>
      <c r="P401" s="20"/>
      <c r="R401" s="21"/>
    </row>
    <row r="402" spans="2:18" x14ac:dyDescent="0.2">
      <c r="B402" s="2"/>
      <c r="C402" s="3"/>
      <c r="D402" s="3"/>
      <c r="E402" s="19"/>
      <c r="F402" s="16"/>
      <c r="G402" s="19"/>
      <c r="H402" s="16"/>
      <c r="I402" s="21"/>
      <c r="J402" s="21"/>
      <c r="K402" s="19"/>
      <c r="L402" s="16"/>
      <c r="M402" s="19"/>
      <c r="N402" s="20"/>
      <c r="O402" s="20"/>
      <c r="P402" s="20"/>
      <c r="Q402" s="22"/>
      <c r="R402" s="21"/>
    </row>
    <row r="403" spans="2:18" x14ac:dyDescent="0.2">
      <c r="B403" s="2"/>
      <c r="C403" s="3"/>
      <c r="D403" s="3"/>
      <c r="E403" s="19"/>
      <c r="F403" s="16"/>
      <c r="G403" s="19"/>
      <c r="H403" s="16"/>
      <c r="I403" s="21"/>
      <c r="J403" s="21"/>
      <c r="K403" s="19"/>
      <c r="L403" s="16"/>
      <c r="M403" s="19"/>
      <c r="N403" s="20"/>
      <c r="O403" s="20"/>
      <c r="P403" s="20"/>
      <c r="Q403" s="22"/>
      <c r="R403" s="21"/>
    </row>
    <row r="404" spans="2:18" x14ac:dyDescent="0.2">
      <c r="B404" s="2"/>
      <c r="C404" s="3"/>
      <c r="D404" s="3"/>
      <c r="E404" s="19"/>
      <c r="F404" s="16"/>
      <c r="G404" s="19"/>
      <c r="H404" s="16"/>
      <c r="I404" s="21"/>
      <c r="J404" s="21"/>
      <c r="K404" s="19"/>
      <c r="L404" s="16"/>
      <c r="M404" s="19"/>
      <c r="N404" s="20"/>
      <c r="O404" s="20"/>
      <c r="P404" s="20"/>
      <c r="Q404" s="22"/>
      <c r="R404" s="21"/>
    </row>
    <row r="405" spans="2:18" x14ac:dyDescent="0.2">
      <c r="B405" s="2"/>
      <c r="C405" s="3"/>
      <c r="D405" s="3"/>
      <c r="E405" s="19"/>
      <c r="F405" s="16"/>
      <c r="G405" s="19"/>
      <c r="H405" s="16"/>
      <c r="I405" s="21"/>
      <c r="J405" s="21"/>
      <c r="K405" s="19"/>
      <c r="L405" s="16"/>
      <c r="M405" s="19"/>
      <c r="N405" s="20"/>
      <c r="O405" s="20"/>
      <c r="P405" s="20"/>
      <c r="Q405" s="22"/>
      <c r="R405" s="21"/>
    </row>
    <row r="406" spans="2:18" x14ac:dyDescent="0.2">
      <c r="B406" s="2"/>
      <c r="C406" s="3"/>
      <c r="D406" s="3"/>
      <c r="E406" s="19"/>
      <c r="F406" s="16"/>
      <c r="G406" s="19"/>
      <c r="H406" s="16"/>
      <c r="I406" s="21"/>
      <c r="J406" s="21"/>
      <c r="K406" s="19"/>
      <c r="L406" s="16"/>
      <c r="M406" s="19"/>
      <c r="N406" s="20"/>
      <c r="O406" s="20"/>
      <c r="P406" s="20"/>
      <c r="Q406" s="22"/>
      <c r="R406" s="21"/>
    </row>
    <row r="407" spans="2:18" x14ac:dyDescent="0.2">
      <c r="B407" s="2"/>
      <c r="C407" s="3"/>
      <c r="D407" s="3"/>
      <c r="E407" s="19"/>
      <c r="F407" s="16"/>
      <c r="G407" s="19"/>
      <c r="I407" s="21"/>
      <c r="J407" s="21"/>
      <c r="K407" s="19"/>
      <c r="L407" s="16"/>
      <c r="M407" s="19"/>
      <c r="N407" s="20"/>
      <c r="O407" s="20"/>
      <c r="P407" s="20"/>
      <c r="Q407" s="22"/>
      <c r="R407" s="21"/>
    </row>
    <row r="408" spans="2:18" x14ac:dyDescent="0.2">
      <c r="B408" s="2"/>
      <c r="C408" s="3"/>
      <c r="D408" s="3"/>
      <c r="E408" s="19"/>
      <c r="F408" s="16"/>
      <c r="G408" s="19"/>
      <c r="I408" s="21"/>
      <c r="J408" s="21"/>
      <c r="K408" s="19"/>
      <c r="L408" s="16"/>
      <c r="M408" s="19"/>
      <c r="N408" s="20"/>
      <c r="O408" s="20"/>
      <c r="P408" s="20"/>
      <c r="Q408" s="22"/>
      <c r="R408" s="21"/>
    </row>
    <row r="409" spans="2:18" x14ac:dyDescent="0.2">
      <c r="B409" s="2"/>
      <c r="C409" s="3"/>
      <c r="D409" s="3"/>
      <c r="E409" s="19"/>
      <c r="F409" s="16"/>
      <c r="G409" s="19"/>
      <c r="I409" s="21"/>
      <c r="J409" s="21"/>
      <c r="K409" s="19"/>
      <c r="L409" s="16"/>
      <c r="M409" s="19"/>
      <c r="N409" s="24"/>
      <c r="O409" s="24"/>
      <c r="P409" s="24"/>
      <c r="Q409" s="22"/>
      <c r="R409" s="21"/>
    </row>
    <row r="410" spans="2:18" x14ac:dyDescent="0.2">
      <c r="B410" s="2"/>
      <c r="C410" s="3"/>
      <c r="D410" s="3"/>
      <c r="E410" s="19"/>
      <c r="F410" s="16"/>
      <c r="G410" s="19"/>
      <c r="H410" s="16"/>
      <c r="I410" s="21"/>
      <c r="J410" s="21"/>
      <c r="K410" s="19"/>
      <c r="L410" s="16"/>
      <c r="M410" s="19"/>
      <c r="N410" s="20"/>
      <c r="O410" s="20"/>
      <c r="P410" s="20"/>
      <c r="Q410" s="22"/>
      <c r="R410" s="21"/>
    </row>
    <row r="411" spans="2:18" x14ac:dyDescent="0.2">
      <c r="B411" s="2"/>
      <c r="C411" s="3"/>
      <c r="D411" s="3"/>
      <c r="E411" s="19"/>
      <c r="F411" s="16"/>
      <c r="G411" s="19"/>
      <c r="H411" s="16"/>
      <c r="I411" s="21"/>
      <c r="J411" s="21"/>
      <c r="K411" s="19"/>
      <c r="L411" s="16"/>
      <c r="M411" s="19"/>
      <c r="N411" s="24"/>
      <c r="O411" s="24"/>
      <c r="P411" s="24"/>
      <c r="Q411" s="22"/>
      <c r="R411" s="21"/>
    </row>
    <row r="412" spans="2:18" x14ac:dyDescent="0.2">
      <c r="B412" s="2"/>
      <c r="C412" s="3"/>
      <c r="D412" s="3"/>
      <c r="E412" s="19"/>
      <c r="F412" s="16"/>
      <c r="G412" s="19"/>
      <c r="H412" s="16"/>
      <c r="I412" s="16"/>
      <c r="J412" s="16"/>
      <c r="K412" s="19"/>
      <c r="L412" s="16"/>
      <c r="M412" s="19"/>
      <c r="N412" s="24"/>
      <c r="O412" s="24"/>
      <c r="P412" s="24"/>
      <c r="Q412" s="22"/>
      <c r="R412" s="21"/>
    </row>
    <row r="413" spans="2:18" x14ac:dyDescent="0.2">
      <c r="B413" s="2"/>
      <c r="C413" s="3"/>
      <c r="D413" s="3"/>
      <c r="E413" s="19"/>
      <c r="F413" s="16"/>
      <c r="G413" s="19"/>
      <c r="H413" s="16"/>
      <c r="I413" s="33"/>
      <c r="J413" s="21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/>
      <c r="C414" s="3"/>
      <c r="D414" s="3"/>
      <c r="E414" s="19"/>
      <c r="F414" s="16"/>
      <c r="G414" s="19"/>
      <c r="H414" s="1"/>
      <c r="I414" s="33"/>
      <c r="J414" s="21"/>
      <c r="K414" s="19"/>
      <c r="L414" s="16"/>
      <c r="M414" s="19"/>
      <c r="N414" s="20"/>
      <c r="O414" s="20"/>
      <c r="P414" s="20"/>
      <c r="R414" s="21"/>
    </row>
    <row r="415" spans="2:18" x14ac:dyDescent="0.2">
      <c r="B415" s="2"/>
      <c r="C415" s="3"/>
      <c r="D415" s="3"/>
      <c r="E415" s="19"/>
      <c r="F415" s="16"/>
      <c r="G415" s="19"/>
      <c r="H415" s="1"/>
      <c r="I415" s="34"/>
      <c r="J415" s="16"/>
      <c r="K415" s="19"/>
      <c r="L415" s="16"/>
      <c r="M415" s="19"/>
      <c r="N415" s="20"/>
      <c r="O415" s="20"/>
      <c r="P415" s="20"/>
      <c r="R415" s="21"/>
    </row>
    <row r="416" spans="2:18" x14ac:dyDescent="0.2">
      <c r="B416" s="17"/>
      <c r="C416" s="44"/>
      <c r="D416" s="44"/>
      <c r="E416" s="19"/>
      <c r="F416" s="16"/>
      <c r="G416" s="19"/>
      <c r="H416" s="1"/>
      <c r="I416" s="16"/>
      <c r="J416" s="16"/>
      <c r="K416" s="19"/>
      <c r="L416" s="16"/>
      <c r="M416" s="19"/>
      <c r="N416" s="20"/>
      <c r="O416" s="20"/>
      <c r="P416" s="20"/>
      <c r="R416" s="21"/>
    </row>
    <row r="417" spans="2:18" x14ac:dyDescent="0.2">
      <c r="B417" s="17"/>
      <c r="C417" s="44"/>
      <c r="D417" s="44"/>
      <c r="E417" s="19"/>
      <c r="F417" s="16"/>
      <c r="G417" s="19"/>
      <c r="H417" s="1"/>
      <c r="I417" s="2"/>
      <c r="J417" s="28"/>
      <c r="K417" s="19"/>
      <c r="L417" s="16"/>
      <c r="M417" s="19"/>
      <c r="O417" s="24"/>
      <c r="P417" s="24"/>
    </row>
    <row r="418" spans="2:18" x14ac:dyDescent="0.2">
      <c r="B418" s="17"/>
      <c r="C418" s="44"/>
      <c r="D418" s="44"/>
      <c r="E418" s="19"/>
      <c r="F418" s="16"/>
      <c r="G418" s="19"/>
      <c r="H418" s="1"/>
      <c r="I418" s="17"/>
      <c r="J418" s="17"/>
      <c r="K418" s="19"/>
      <c r="L418" s="16"/>
      <c r="M418" s="19"/>
      <c r="O418" s="14"/>
      <c r="P418" s="14"/>
    </row>
    <row r="419" spans="2:18" x14ac:dyDescent="0.2">
      <c r="B419" s="17"/>
      <c r="C419" s="44"/>
      <c r="D419" s="44"/>
      <c r="E419" s="19"/>
      <c r="F419" s="16"/>
      <c r="G419" s="19"/>
      <c r="I419" s="17"/>
      <c r="J419" s="17"/>
      <c r="K419" s="19"/>
      <c r="L419" s="16"/>
      <c r="M419" s="19"/>
      <c r="O419" s="14"/>
      <c r="P419" s="14"/>
    </row>
    <row r="420" spans="2:18" x14ac:dyDescent="0.2">
      <c r="B420" s="17"/>
      <c r="C420" s="44"/>
      <c r="D420" s="44"/>
      <c r="E420" s="19"/>
      <c r="F420" s="16"/>
      <c r="G420" s="19"/>
      <c r="I420" s="17"/>
      <c r="J420" s="17"/>
      <c r="K420" s="19"/>
      <c r="L420" s="16"/>
      <c r="M420" s="19"/>
      <c r="N420" s="14"/>
      <c r="O420" s="14"/>
      <c r="P420" s="14"/>
    </row>
    <row r="421" spans="2:18" x14ac:dyDescent="0.2">
      <c r="B421" s="17"/>
      <c r="C421" s="44"/>
      <c r="D421" s="44"/>
      <c r="E421" s="19"/>
      <c r="F421" s="16"/>
      <c r="G421" s="19"/>
      <c r="I421" s="17"/>
      <c r="J421" s="17"/>
      <c r="K421" s="19"/>
      <c r="L421" s="16"/>
      <c r="M421" s="19"/>
      <c r="N421" s="14"/>
      <c r="O421" s="14"/>
      <c r="P421" s="14"/>
    </row>
    <row r="422" spans="2:18" x14ac:dyDescent="0.2">
      <c r="B422" s="17"/>
      <c r="C422" s="44"/>
      <c r="D422" s="44"/>
      <c r="E422" s="19"/>
      <c r="F422" s="16"/>
      <c r="G422" s="19"/>
      <c r="I422" s="17"/>
      <c r="J422" s="17"/>
      <c r="K422" s="19"/>
      <c r="L422" s="16"/>
      <c r="M422" s="19"/>
      <c r="N422" s="14"/>
      <c r="O422" s="14"/>
      <c r="P422" s="14"/>
    </row>
    <row r="423" spans="2:18" x14ac:dyDescent="0.2">
      <c r="B423" s="17"/>
      <c r="C423" s="44"/>
      <c r="D423" s="44"/>
      <c r="E423" s="19"/>
      <c r="F423" s="16"/>
      <c r="G423" s="19"/>
      <c r="H423" s="19"/>
      <c r="I423" s="17"/>
      <c r="J423" s="17"/>
      <c r="K423" s="19"/>
      <c r="L423" s="16"/>
      <c r="M423" s="19"/>
      <c r="N423" s="14"/>
      <c r="O423" s="14"/>
      <c r="P423" s="14"/>
    </row>
    <row r="424" spans="2:18" x14ac:dyDescent="0.2">
      <c r="B424" s="17"/>
      <c r="C424" s="44"/>
      <c r="D424" s="44"/>
      <c r="E424" s="19"/>
      <c r="F424" s="16"/>
      <c r="G424" s="19"/>
      <c r="H424" s="19"/>
      <c r="I424" s="17"/>
      <c r="J424" s="17"/>
      <c r="K424" s="19"/>
      <c r="L424" s="16"/>
      <c r="M424" s="19"/>
      <c r="N424" s="24"/>
      <c r="O424" s="14"/>
      <c r="P424" s="14"/>
    </row>
    <row r="425" spans="2:18" x14ac:dyDescent="0.2">
      <c r="B425" s="17"/>
      <c r="C425" s="44"/>
      <c r="D425" s="44"/>
      <c r="E425" s="19"/>
      <c r="F425" s="16"/>
      <c r="G425" s="19"/>
      <c r="H425" s="19"/>
      <c r="I425" s="17"/>
      <c r="J425" s="17"/>
      <c r="K425" s="19"/>
      <c r="L425" s="16"/>
      <c r="M425" s="19"/>
      <c r="N425" s="20"/>
      <c r="O425" s="20"/>
      <c r="P425" s="20"/>
      <c r="R425" s="21"/>
    </row>
    <row r="426" spans="2:18" ht="15" x14ac:dyDescent="0.2">
      <c r="B426" s="17"/>
      <c r="C426" s="44"/>
      <c r="D426" s="44"/>
      <c r="E426" s="19"/>
      <c r="F426" s="16"/>
      <c r="G426" s="19"/>
      <c r="H426" s="19"/>
      <c r="I426" s="19"/>
      <c r="J426" s="13"/>
      <c r="K426" s="13"/>
      <c r="L426" s="16"/>
      <c r="M426" s="16"/>
      <c r="N426" s="20"/>
      <c r="O426" s="20"/>
      <c r="P426" s="20"/>
      <c r="R426" s="21"/>
    </row>
    <row r="427" spans="2:18" x14ac:dyDescent="0.2">
      <c r="B427" s="17"/>
      <c r="C427" s="44"/>
      <c r="D427" s="44"/>
      <c r="E427" s="19"/>
      <c r="F427" s="16"/>
      <c r="G427" s="19"/>
      <c r="H427" s="16"/>
      <c r="I427" s="16"/>
      <c r="J427" s="16"/>
      <c r="K427" s="19"/>
      <c r="L427" s="16"/>
      <c r="M427" s="19"/>
      <c r="N427" s="20"/>
      <c r="O427" s="20"/>
      <c r="P427" s="20"/>
      <c r="R427" s="21"/>
    </row>
    <row r="429" spans="2:18" ht="15" x14ac:dyDescent="0.2">
      <c r="B429" s="13"/>
      <c r="C429" s="30"/>
      <c r="D429" s="30"/>
      <c r="E429" s="13"/>
      <c r="F429" s="1"/>
      <c r="G429" s="1"/>
      <c r="H429" s="109"/>
      <c r="I429" s="109"/>
      <c r="J429" s="13"/>
      <c r="K429" s="13"/>
      <c r="L429" s="13"/>
      <c r="M429" s="13"/>
      <c r="N429" s="14"/>
      <c r="O429" s="14"/>
      <c r="P429" s="14"/>
    </row>
  </sheetData>
  <mergeCells count="58">
    <mergeCell ref="H41:I41"/>
    <mergeCell ref="D42:E42"/>
    <mergeCell ref="H92:I92"/>
    <mergeCell ref="D3:E3"/>
    <mergeCell ref="B4:G4"/>
    <mergeCell ref="I4:M4"/>
    <mergeCell ref="H21:I21"/>
    <mergeCell ref="B23:G23"/>
    <mergeCell ref="I23:M23"/>
    <mergeCell ref="D22:E22"/>
    <mergeCell ref="B43:G43"/>
    <mergeCell ref="I43:M43"/>
    <mergeCell ref="H61:I61"/>
    <mergeCell ref="D62:E62"/>
    <mergeCell ref="H77:I77"/>
    <mergeCell ref="D78:E78"/>
    <mergeCell ref="D93:E93"/>
    <mergeCell ref="H110:I110"/>
    <mergeCell ref="D111:E111"/>
    <mergeCell ref="D159:E159"/>
    <mergeCell ref="D126:E126"/>
    <mergeCell ref="D142:E142"/>
    <mergeCell ref="H158:I158"/>
    <mergeCell ref="D175:E175"/>
    <mergeCell ref="D241:E241"/>
    <mergeCell ref="H224:I224"/>
    <mergeCell ref="D225:E225"/>
    <mergeCell ref="B226:G226"/>
    <mergeCell ref="I226:M226"/>
    <mergeCell ref="D192:E192"/>
    <mergeCell ref="B193:G193"/>
    <mergeCell ref="I193:M193"/>
    <mergeCell ref="D208:E208"/>
    <mergeCell ref="B209:G209"/>
    <mergeCell ref="I209:M209"/>
    <mergeCell ref="I338:M338"/>
    <mergeCell ref="D306:E306"/>
    <mergeCell ref="D273:E273"/>
    <mergeCell ref="D288:E288"/>
    <mergeCell ref="B242:G242"/>
    <mergeCell ref="I242:M242"/>
    <mergeCell ref="D257:E257"/>
    <mergeCell ref="A1:T1"/>
    <mergeCell ref="H399:I399"/>
    <mergeCell ref="B400:G400"/>
    <mergeCell ref="I400:M400"/>
    <mergeCell ref="H429:I429"/>
    <mergeCell ref="D354:E354"/>
    <mergeCell ref="B355:G355"/>
    <mergeCell ref="I355:M355"/>
    <mergeCell ref="D370:E370"/>
    <mergeCell ref="B371:G371"/>
    <mergeCell ref="I371:M371"/>
    <mergeCell ref="D322:E322"/>
    <mergeCell ref="B323:G323"/>
    <mergeCell ref="I323:M323"/>
    <mergeCell ref="D337:E337"/>
    <mergeCell ref="B338:G33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1"/>
  <sheetViews>
    <sheetView topLeftCell="A37" workbookViewId="0">
      <selection activeCell="J19" sqref="J19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17" t="s">
        <v>12</v>
      </c>
      <c r="B2" s="117"/>
      <c r="C2" s="117"/>
      <c r="D2" s="117"/>
      <c r="E2" s="117"/>
      <c r="F2" s="117"/>
      <c r="G2" s="117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/>
      <c r="B5" s="36">
        <f>'Gabir Beel khal'!D3</f>
        <v>0</v>
      </c>
      <c r="C5" s="37" t="e">
        <f>'Gabir Beel khal'!M21</f>
        <v>#REF!</v>
      </c>
      <c r="D5" s="9"/>
      <c r="E5" s="10"/>
      <c r="F5" s="10"/>
      <c r="G5" s="41">
        <f>'Gabir Beel khal'!I16-'Gabir Beel khal'!I14</f>
        <v>4</v>
      </c>
      <c r="H5" s="41">
        <v>-3</v>
      </c>
      <c r="L5" s="39"/>
    </row>
    <row r="6" spans="1:12" ht="15.75" x14ac:dyDescent="0.25">
      <c r="A6" s="4"/>
      <c r="B6" s="11">
        <f>'Gabir Beel khal'!D22</f>
        <v>0.1</v>
      </c>
      <c r="C6" s="10" t="e">
        <f>'Gabir Beel khal'!M41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41">
        <f>'Gabir Beel khal'!I35-'Gabir Beel khal'!I33</f>
        <v>4</v>
      </c>
      <c r="H6" s="41">
        <f>H5+0.01</f>
        <v>-2.99</v>
      </c>
      <c r="L6" s="39"/>
    </row>
    <row r="7" spans="1:12" ht="15.75" x14ac:dyDescent="0.25">
      <c r="A7" s="4"/>
      <c r="B7" s="11">
        <f>'Gabir Beel khal'!D42</f>
        <v>0.2</v>
      </c>
      <c r="C7" s="10">
        <f>'Gabir Beel khal'!M61</f>
        <v>7.4175599999999999</v>
      </c>
      <c r="D7" s="11" t="e">
        <f t="shared" ref="D7:D27" si="0">(C6+C7)/2</f>
        <v>#REF!</v>
      </c>
      <c r="E7" s="10">
        <f t="shared" ref="E7:E27" si="1">(B7-B6)*1000</f>
        <v>100</v>
      </c>
      <c r="F7" s="10" t="e">
        <f t="shared" ref="F7:F27" si="2">ROUND(E7*D7,2)</f>
        <v>#REF!</v>
      </c>
      <c r="G7" s="41">
        <f>'Gabir Beel khal'!I55-'Gabir Beel khal'!I53</f>
        <v>4</v>
      </c>
      <c r="H7" s="41">
        <f t="shared" ref="H7:H23" si="3">H6+0.01</f>
        <v>-2.9800000000000004</v>
      </c>
      <c r="L7" s="39"/>
    </row>
    <row r="8" spans="1:12" ht="15.75" x14ac:dyDescent="0.25">
      <c r="A8" s="4"/>
      <c r="B8" s="11">
        <f>'Gabir Beel khal'!D62</f>
        <v>0.3</v>
      </c>
      <c r="C8" s="10" t="e">
        <f>'Gabir Beel khal'!M77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41">
        <f>'Gabir Beel khal'!P62</f>
        <v>0</v>
      </c>
      <c r="H8" s="41">
        <f t="shared" si="3"/>
        <v>-2.9700000000000006</v>
      </c>
      <c r="L8" s="39"/>
    </row>
    <row r="9" spans="1:12" ht="15.75" x14ac:dyDescent="0.25">
      <c r="A9" s="4"/>
      <c r="B9" s="11">
        <f>'Gabir Beel khal'!D78</f>
        <v>0.4</v>
      </c>
      <c r="C9" s="10" t="e">
        <f>'Gabir Beel khal'!M92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41" t="e">
        <f>'Gabir Beel khal'!#REF!</f>
        <v>#REF!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>
        <f>'Gabir Beel khal'!D93</f>
        <v>0.5</v>
      </c>
      <c r="C10" s="10" t="e">
        <f>'Gabir Beel khal'!M110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41" t="e">
        <f>'Gabir Beel khal'!#REF!</f>
        <v>#REF!</v>
      </c>
      <c r="H10" s="41">
        <f t="shared" si="3"/>
        <v>-2.9500000000000011</v>
      </c>
      <c r="L10" s="39"/>
    </row>
    <row r="11" spans="1:12" ht="15.75" x14ac:dyDescent="0.25">
      <c r="A11" s="4"/>
      <c r="B11" s="11">
        <f>'Gabir Beel khal'!D111</f>
        <v>0.6</v>
      </c>
      <c r="C11" s="10" t="e">
        <f>'Gabir Beel khal'!#REF!</f>
        <v>#REF!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41" t="e">
        <f>'Gabir Beel khal'!#REF!</f>
        <v>#REF!</v>
      </c>
      <c r="H11" s="41">
        <f t="shared" si="3"/>
        <v>-2.9400000000000013</v>
      </c>
      <c r="L11" s="39"/>
    </row>
    <row r="12" spans="1:12" ht="15.75" x14ac:dyDescent="0.25">
      <c r="A12" s="4"/>
      <c r="B12" s="11">
        <f>'Gabir Beel khal'!D126</f>
        <v>0.7</v>
      </c>
      <c r="C12" s="10" t="e">
        <f>'Gabir Beel khal'!#REF!</f>
        <v>#REF!</v>
      </c>
      <c r="D12" s="11" t="e">
        <f t="shared" si="0"/>
        <v>#REF!</v>
      </c>
      <c r="E12" s="10">
        <f t="shared" si="1"/>
        <v>99.999999999999972</v>
      </c>
      <c r="F12" s="10" t="e">
        <f t="shared" si="2"/>
        <v>#REF!</v>
      </c>
      <c r="G12" s="41" t="e">
        <f>'Gabir Beel khal'!#REF!</f>
        <v>#REF!</v>
      </c>
      <c r="H12" s="41">
        <f t="shared" si="3"/>
        <v>-2.9300000000000015</v>
      </c>
      <c r="L12" s="39"/>
    </row>
    <row r="13" spans="1:12" ht="15.75" x14ac:dyDescent="0.25">
      <c r="A13" s="4"/>
      <c r="B13" s="11">
        <f>'Gabir Beel khal'!D142</f>
        <v>0.8</v>
      </c>
      <c r="C13" s="10" t="e">
        <f>'Gabir Beel khal'!M158</f>
        <v>#REF!</v>
      </c>
      <c r="D13" s="11" t="e">
        <f t="shared" si="0"/>
        <v>#REF!</v>
      </c>
      <c r="E13" s="10">
        <f t="shared" si="1"/>
        <v>100.00000000000009</v>
      </c>
      <c r="F13" s="10" t="e">
        <f t="shared" si="2"/>
        <v>#REF!</v>
      </c>
      <c r="G13" s="41" t="e">
        <f>'Gabir Beel khal'!#REF!</f>
        <v>#REF!</v>
      </c>
      <c r="H13" s="41">
        <f t="shared" si="3"/>
        <v>-2.9200000000000017</v>
      </c>
      <c r="L13" s="39"/>
    </row>
    <row r="14" spans="1:12" ht="15.75" x14ac:dyDescent="0.25">
      <c r="A14" s="4"/>
      <c r="B14" s="11">
        <f>'Gabir Beel khal'!D159</f>
        <v>0.9</v>
      </c>
      <c r="C14" s="10" t="e">
        <f>'Gabir Beel khal'!#REF!</f>
        <v>#REF!</v>
      </c>
      <c r="D14" s="11" t="e">
        <f t="shared" si="0"/>
        <v>#REF!</v>
      </c>
      <c r="E14" s="10">
        <f t="shared" si="1"/>
        <v>99.999999999999972</v>
      </c>
      <c r="F14" s="10" t="e">
        <f t="shared" si="2"/>
        <v>#REF!</v>
      </c>
      <c r="G14" s="41" t="e">
        <f>'Gabir Beel khal'!#REF!</f>
        <v>#REF!</v>
      </c>
      <c r="H14" s="41">
        <f t="shared" si="3"/>
        <v>-2.9100000000000019</v>
      </c>
      <c r="L14" s="39"/>
    </row>
    <row r="15" spans="1:12" ht="15.75" x14ac:dyDescent="0.25">
      <c r="A15" s="4"/>
      <c r="B15" s="11">
        <f>'Gabir Beel khal'!D175</f>
        <v>1</v>
      </c>
      <c r="C15" s="10" t="e">
        <f>'Gabir Beel khal'!#REF!</f>
        <v>#REF!</v>
      </c>
      <c r="D15" s="11" t="e">
        <f t="shared" si="0"/>
        <v>#REF!</v>
      </c>
      <c r="E15" s="10">
        <f t="shared" si="1"/>
        <v>99.999999999999972</v>
      </c>
      <c r="F15" s="10" t="e">
        <f t="shared" si="2"/>
        <v>#REF!</v>
      </c>
      <c r="G15" s="41" t="e">
        <f>'Gabir Beel khal'!#REF!</f>
        <v>#REF!</v>
      </c>
      <c r="H15" s="41">
        <f t="shared" si="3"/>
        <v>-2.9000000000000021</v>
      </c>
      <c r="L15" s="39"/>
    </row>
    <row r="16" spans="1:12" ht="15.75" x14ac:dyDescent="0.25">
      <c r="A16" s="4"/>
      <c r="B16" s="11">
        <f>'Gabir Beel khal'!D192</f>
        <v>1.1000000000000001</v>
      </c>
      <c r="C16" s="10" t="e">
        <f>'Gabir Beel khal'!#REF!</f>
        <v>#REF!</v>
      </c>
      <c r="D16" s="11" t="e">
        <f t="shared" si="0"/>
        <v>#REF!</v>
      </c>
      <c r="E16" s="10">
        <f t="shared" si="1"/>
        <v>100.00000000000009</v>
      </c>
      <c r="F16" s="10" t="e">
        <f t="shared" si="2"/>
        <v>#REF!</v>
      </c>
      <c r="G16" s="41">
        <f>'Gabir Beel khal'!P193</f>
        <v>0</v>
      </c>
      <c r="H16" s="41">
        <f t="shared" si="3"/>
        <v>-2.8900000000000023</v>
      </c>
      <c r="L16" s="39"/>
    </row>
    <row r="17" spans="1:12" ht="15.75" x14ac:dyDescent="0.25">
      <c r="A17" s="4"/>
      <c r="B17" s="11">
        <f>'Gabir Beel khal'!D208</f>
        <v>1.2</v>
      </c>
      <c r="C17" s="10" t="e">
        <f>'Gabir Beel khal'!M224</f>
        <v>#REF!</v>
      </c>
      <c r="D17" s="11" t="e">
        <f t="shared" si="0"/>
        <v>#REF!</v>
      </c>
      <c r="E17" s="10">
        <f t="shared" si="1"/>
        <v>99.999999999999872</v>
      </c>
      <c r="F17" s="10" t="e">
        <f t="shared" si="2"/>
        <v>#REF!</v>
      </c>
      <c r="G17" s="41">
        <f>'Gabir Beel khal'!P209</f>
        <v>0</v>
      </c>
      <c r="H17" s="41">
        <f t="shared" si="3"/>
        <v>-2.8800000000000026</v>
      </c>
      <c r="L17" s="39"/>
    </row>
    <row r="18" spans="1:12" ht="15.75" x14ac:dyDescent="0.25">
      <c r="A18" s="4"/>
      <c r="B18" s="11">
        <f>'Gabir Beel khal'!D225</f>
        <v>1.3</v>
      </c>
      <c r="C18" s="10" t="e">
        <f>'Gabir Beel khal'!#REF!</f>
        <v>#REF!</v>
      </c>
      <c r="D18" s="11" t="e">
        <f t="shared" si="0"/>
        <v>#REF!</v>
      </c>
      <c r="E18" s="10">
        <f t="shared" si="1"/>
        <v>100.00000000000009</v>
      </c>
      <c r="F18" s="10" t="e">
        <f t="shared" si="2"/>
        <v>#REF!</v>
      </c>
      <c r="G18" s="41">
        <f>'Gabir Beel khal'!P226</f>
        <v>0</v>
      </c>
      <c r="H18" s="41">
        <f t="shared" si="3"/>
        <v>-2.8700000000000028</v>
      </c>
      <c r="L18" s="39"/>
    </row>
    <row r="19" spans="1:12" ht="15.75" x14ac:dyDescent="0.25">
      <c r="A19" s="4"/>
      <c r="B19" s="11">
        <f>'Gabir Beel khal'!D241</f>
        <v>1.4</v>
      </c>
      <c r="C19" s="10" t="e">
        <f>'Gabir Beel khal'!#REF!</f>
        <v>#REF!</v>
      </c>
      <c r="D19" s="11" t="e">
        <f t="shared" si="0"/>
        <v>#REF!</v>
      </c>
      <c r="E19" s="10">
        <f t="shared" si="1"/>
        <v>99.999999999999872</v>
      </c>
      <c r="F19" s="10" t="e">
        <f t="shared" si="2"/>
        <v>#REF!</v>
      </c>
      <c r="G19" s="41">
        <f>'Gabir Beel khal'!P242</f>
        <v>0</v>
      </c>
      <c r="H19" s="41">
        <f t="shared" si="3"/>
        <v>-2.860000000000003</v>
      </c>
      <c r="L19" s="39"/>
    </row>
    <row r="20" spans="1:12" ht="15.75" x14ac:dyDescent="0.25">
      <c r="A20" s="4"/>
      <c r="B20" s="11">
        <f>'Gabir Beel khal'!D257</f>
        <v>1.5</v>
      </c>
      <c r="C20" s="10" t="e">
        <f>'Gabir Beel khal'!M272</f>
        <v>#REF!</v>
      </c>
      <c r="D20" s="11" t="e">
        <f t="shared" si="0"/>
        <v>#REF!</v>
      </c>
      <c r="E20" s="10">
        <f t="shared" si="1"/>
        <v>100.00000000000009</v>
      </c>
      <c r="F20" s="10" t="e">
        <f t="shared" si="2"/>
        <v>#REF!</v>
      </c>
      <c r="G20" s="41" t="e">
        <f>'Gabir Beel khal'!#REF!</f>
        <v>#REF!</v>
      </c>
      <c r="H20" s="41">
        <f t="shared" si="3"/>
        <v>-2.8500000000000032</v>
      </c>
      <c r="L20" s="39"/>
    </row>
    <row r="21" spans="1:12" ht="15.75" x14ac:dyDescent="0.25">
      <c r="A21" s="4"/>
      <c r="B21" s="11">
        <f>'Gabir Beel khal'!D273</f>
        <v>1.6</v>
      </c>
      <c r="C21" s="10" t="e">
        <f>'Gabir Beel khal'!M287</f>
        <v>#REF!</v>
      </c>
      <c r="D21" s="11" t="e">
        <f t="shared" si="0"/>
        <v>#REF!</v>
      </c>
      <c r="E21" s="10">
        <f t="shared" si="1"/>
        <v>100.00000000000009</v>
      </c>
      <c r="F21" s="10" t="e">
        <f t="shared" si="2"/>
        <v>#REF!</v>
      </c>
      <c r="G21" s="41" t="e">
        <f>'Gabir Beel khal'!#REF!</f>
        <v>#REF!</v>
      </c>
      <c r="H21" s="41">
        <f t="shared" si="3"/>
        <v>-2.8400000000000034</v>
      </c>
      <c r="L21" s="39"/>
    </row>
    <row r="22" spans="1:12" ht="15.75" x14ac:dyDescent="0.25">
      <c r="A22" s="4"/>
      <c r="B22" s="11">
        <f>'Gabir Beel khal'!D288</f>
        <v>1.7</v>
      </c>
      <c r="C22" s="10" t="e">
        <f>'Gabir Beel khal'!M305</f>
        <v>#REF!</v>
      </c>
      <c r="D22" s="11" t="e">
        <f t="shared" si="0"/>
        <v>#REF!</v>
      </c>
      <c r="E22" s="10">
        <f t="shared" si="1"/>
        <v>99.999999999999872</v>
      </c>
      <c r="F22" s="10" t="e">
        <f t="shared" si="2"/>
        <v>#REF!</v>
      </c>
      <c r="G22" s="41" t="e">
        <f>'Gabir Beel khal'!#REF!</f>
        <v>#REF!</v>
      </c>
      <c r="H22" s="41">
        <f t="shared" si="3"/>
        <v>-2.8300000000000036</v>
      </c>
      <c r="L22" s="39"/>
    </row>
    <row r="23" spans="1:12" ht="15.75" x14ac:dyDescent="0.25">
      <c r="A23" s="4"/>
      <c r="B23" s="11">
        <f>'Gabir Beel khal'!D306</f>
        <v>1.8</v>
      </c>
      <c r="C23" s="10" t="e">
        <f>'Gabir Beel khal'!M321</f>
        <v>#REF!</v>
      </c>
      <c r="D23" s="11" t="e">
        <f t="shared" si="0"/>
        <v>#REF!</v>
      </c>
      <c r="E23" s="10">
        <f t="shared" si="1"/>
        <v>100.00000000000009</v>
      </c>
      <c r="F23" s="10" t="e">
        <f t="shared" si="2"/>
        <v>#REF!</v>
      </c>
      <c r="G23" s="41" t="e">
        <f>'Gabir Beel khal'!#REF!</f>
        <v>#REF!</v>
      </c>
      <c r="H23" s="41">
        <f t="shared" si="3"/>
        <v>-2.8200000000000038</v>
      </c>
      <c r="L23" s="39"/>
    </row>
    <row r="24" spans="1:12" ht="15.75" x14ac:dyDescent="0.25">
      <c r="A24" s="4"/>
      <c r="B24" s="11">
        <f>'Gabir Beel khal'!D322</f>
        <v>1.9</v>
      </c>
      <c r="C24" s="10" t="e">
        <f>'Gabir Beel khal'!#REF!</f>
        <v>#REF!</v>
      </c>
      <c r="D24" s="11" t="e">
        <f t="shared" si="0"/>
        <v>#REF!</v>
      </c>
      <c r="E24" s="10">
        <f t="shared" si="1"/>
        <v>99.999999999999872</v>
      </c>
      <c r="F24" s="10" t="e">
        <f t="shared" si="2"/>
        <v>#REF!</v>
      </c>
      <c r="G24" s="41">
        <f>'Gabir Beel khal'!P323</f>
        <v>0</v>
      </c>
      <c r="H24" s="41">
        <f>H23+0.02</f>
        <v>-2.8000000000000038</v>
      </c>
      <c r="L24" s="39"/>
    </row>
    <row r="25" spans="1:12" ht="15.75" x14ac:dyDescent="0.25">
      <c r="A25" s="4"/>
      <c r="B25" s="11">
        <f>'Gabir Beel khal'!D337</f>
        <v>2</v>
      </c>
      <c r="C25" s="10" t="e">
        <f>'Gabir Beel khal'!#REF!</f>
        <v>#REF!</v>
      </c>
      <c r="D25" s="11" t="e">
        <f t="shared" si="0"/>
        <v>#REF!</v>
      </c>
      <c r="E25" s="10">
        <f t="shared" si="1"/>
        <v>100.00000000000009</v>
      </c>
      <c r="F25" s="10" t="e">
        <f t="shared" si="2"/>
        <v>#REF!</v>
      </c>
      <c r="G25" s="41">
        <f>'Gabir Beel khal'!P338</f>
        <v>0</v>
      </c>
      <c r="H25" s="41">
        <f t="shared" ref="H25:H27" si="4">H24+0.02</f>
        <v>-2.7800000000000038</v>
      </c>
      <c r="L25" s="39"/>
    </row>
    <row r="26" spans="1:12" ht="15.75" x14ac:dyDescent="0.25">
      <c r="A26" s="4"/>
      <c r="B26" s="11">
        <f>'Gabir Beel khal'!D354</f>
        <v>2.1</v>
      </c>
      <c r="C26" s="10" t="e">
        <f>'Gabir Beel khal'!#REF!</f>
        <v>#REF!</v>
      </c>
      <c r="D26" s="11" t="e">
        <f t="shared" si="0"/>
        <v>#REF!</v>
      </c>
      <c r="E26" s="10">
        <f t="shared" si="1"/>
        <v>100.00000000000009</v>
      </c>
      <c r="F26" s="10" t="e">
        <f t="shared" si="2"/>
        <v>#REF!</v>
      </c>
      <c r="G26" s="41">
        <f>'Gabir Beel khal'!P355</f>
        <v>0</v>
      </c>
      <c r="H26" s="41">
        <f t="shared" si="4"/>
        <v>-2.7600000000000038</v>
      </c>
      <c r="L26" s="39"/>
    </row>
    <row r="27" spans="1:12" ht="15.75" x14ac:dyDescent="0.25">
      <c r="A27" s="4"/>
      <c r="B27" s="11">
        <f>'Gabir Beel khal'!D370</f>
        <v>2.27</v>
      </c>
      <c r="C27" s="10" t="e">
        <f>'Gabir Beel khal'!M397</f>
        <v>#REF!</v>
      </c>
      <c r="D27" s="11" t="e">
        <f t="shared" si="0"/>
        <v>#REF!</v>
      </c>
      <c r="E27" s="10">
        <f t="shared" si="1"/>
        <v>169.99999999999994</v>
      </c>
      <c r="F27" s="10" t="e">
        <f t="shared" si="2"/>
        <v>#REF!</v>
      </c>
      <c r="G27" s="41">
        <f>'Gabir Beel khal'!P371</f>
        <v>0</v>
      </c>
      <c r="H27" s="41">
        <f t="shared" si="4"/>
        <v>-2.7400000000000038</v>
      </c>
      <c r="L27" s="39"/>
    </row>
    <row r="28" spans="1:12" x14ac:dyDescent="0.2">
      <c r="B28" s="118" t="s">
        <v>6</v>
      </c>
      <c r="C28" s="119"/>
      <c r="D28" s="120"/>
      <c r="E28" s="37">
        <f>SUM(E6:E27)</f>
        <v>2269.9999999999995</v>
      </c>
      <c r="F28" s="37" t="e">
        <f>SUM(F6:F27)</f>
        <v>#REF!</v>
      </c>
    </row>
    <row r="29" spans="1:12" x14ac:dyDescent="0.2">
      <c r="F29" s="38"/>
    </row>
    <row r="30" spans="1:12" x14ac:dyDescent="0.2">
      <c r="D30" s="121" t="s">
        <v>15</v>
      </c>
      <c r="E30" s="121"/>
      <c r="F30" s="38">
        <v>764692.46</v>
      </c>
    </row>
    <row r="31" spans="1:12" x14ac:dyDescent="0.2">
      <c r="D31" s="122" t="s">
        <v>16</v>
      </c>
      <c r="E31" s="122"/>
      <c r="F31" s="43" t="e">
        <f>F30-F28</f>
        <v>#REF!</v>
      </c>
    </row>
  </sheetData>
  <mergeCells count="4">
    <mergeCell ref="A2:G2"/>
    <mergeCell ref="B28:D28"/>
    <mergeCell ref="D30:E30"/>
    <mergeCell ref="D31:E31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Long section Gabir Beel khal</vt:lpstr>
      <vt:lpstr>Offtake khal</vt:lpstr>
      <vt:lpstr>Outfall khal</vt:lpstr>
      <vt:lpstr>Gabir Beel khal</vt:lpstr>
      <vt:lpstr>Abstract of earth</vt:lpstr>
      <vt:lpstr>'Gabir Beel khal'!Print_Area</vt:lpstr>
      <vt:lpstr>'Long section Gabir Beel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2024-10-20T05:26:13Z</dcterms:modified>
</cp:coreProperties>
</file>