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 tabRatio="845" activeTab="3"/>
  </bookViews>
  <sheets>
    <sheet name="Long section Gazir khal" sheetId="17" r:id="rId1"/>
    <sheet name="Offtake khal" sheetId="16" r:id="rId2"/>
    <sheet name="Outfall khal" sheetId="15" r:id="rId3"/>
    <sheet name="Gazir khal" sheetId="14" r:id="rId4"/>
    <sheet name="Abstract of earth" sheetId="13" r:id="rId5"/>
  </sheets>
  <definedNames>
    <definedName name="_xlnm.Print_Area" localSheetId="0">'Long section Gazir khal'!$A$1:$AB$47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4" l="1"/>
  <c r="L177" i="14"/>
  <c r="M177" i="14" l="1"/>
  <c r="J386" i="14"/>
  <c r="I386" i="14"/>
  <c r="J371" i="14"/>
  <c r="I371" i="14"/>
  <c r="J355" i="14"/>
  <c r="I355" i="14"/>
  <c r="J353" i="14"/>
  <c r="I353" i="14"/>
  <c r="J338" i="14"/>
  <c r="I338" i="14"/>
  <c r="J336" i="14"/>
  <c r="I336" i="14"/>
  <c r="J320" i="14"/>
  <c r="I320" i="14"/>
  <c r="J306" i="14"/>
  <c r="I306" i="14"/>
  <c r="J290" i="14"/>
  <c r="I290" i="14"/>
  <c r="J274" i="14"/>
  <c r="I274" i="14"/>
  <c r="J272" i="14"/>
  <c r="I272" i="14"/>
  <c r="J256" i="14"/>
  <c r="I256" i="14"/>
  <c r="K236" i="14"/>
  <c r="L236" i="14"/>
  <c r="J240" i="14"/>
  <c r="I240" i="14"/>
  <c r="J238" i="14"/>
  <c r="I238" i="14"/>
  <c r="K220" i="14"/>
  <c r="L220" i="14"/>
  <c r="J224" i="14"/>
  <c r="I224" i="14"/>
  <c r="J222" i="14"/>
  <c r="I222" i="14"/>
  <c r="K202" i="14"/>
  <c r="L202" i="14"/>
  <c r="J206" i="14"/>
  <c r="I206" i="14"/>
  <c r="J204" i="14"/>
  <c r="I204" i="14"/>
  <c r="K187" i="14"/>
  <c r="L187" i="14"/>
  <c r="J191" i="14"/>
  <c r="I191" i="14"/>
  <c r="J189" i="14"/>
  <c r="I189" i="14"/>
  <c r="K168" i="14"/>
  <c r="L168" i="14"/>
  <c r="J173" i="14"/>
  <c r="I173" i="14"/>
  <c r="J171" i="14"/>
  <c r="I171" i="14"/>
  <c r="K152" i="14"/>
  <c r="L152" i="14"/>
  <c r="J157" i="14"/>
  <c r="I157" i="14"/>
  <c r="J155" i="14"/>
  <c r="I155" i="14"/>
  <c r="K134" i="14"/>
  <c r="L134" i="14"/>
  <c r="K135" i="14"/>
  <c r="L135" i="14"/>
  <c r="K136" i="14"/>
  <c r="L136" i="14"/>
  <c r="K137" i="14"/>
  <c r="L137" i="14"/>
  <c r="J141" i="14"/>
  <c r="I141" i="14"/>
  <c r="J139" i="14"/>
  <c r="I139" i="14"/>
  <c r="K119" i="14"/>
  <c r="L119" i="14"/>
  <c r="K120" i="14"/>
  <c r="L120" i="14"/>
  <c r="K121" i="14"/>
  <c r="L121" i="14"/>
  <c r="J126" i="14"/>
  <c r="I126" i="14"/>
  <c r="J124" i="14"/>
  <c r="I124" i="14"/>
  <c r="J109" i="14"/>
  <c r="I109" i="14"/>
  <c r="J107" i="14"/>
  <c r="I107" i="14"/>
  <c r="K86" i="14"/>
  <c r="L86" i="14"/>
  <c r="J93" i="14"/>
  <c r="I93" i="14"/>
  <c r="J91" i="14"/>
  <c r="I91" i="14"/>
  <c r="J76" i="14"/>
  <c r="I76" i="14"/>
  <c r="J74" i="14"/>
  <c r="I74" i="14"/>
  <c r="J60" i="14"/>
  <c r="I60" i="14"/>
  <c r="J58" i="14"/>
  <c r="I58" i="14"/>
  <c r="K40" i="14"/>
  <c r="L40" i="14"/>
  <c r="J45" i="14"/>
  <c r="I45" i="14"/>
  <c r="J43" i="14"/>
  <c r="I43" i="14"/>
  <c r="J30" i="14"/>
  <c r="I30" i="14"/>
  <c r="J28" i="14"/>
  <c r="I28" i="14"/>
  <c r="I14" i="14"/>
  <c r="I12" i="14"/>
  <c r="K60" i="16"/>
  <c r="J60" i="16"/>
  <c r="J59" i="16"/>
  <c r="E58" i="16"/>
  <c r="D58" i="16"/>
  <c r="I57" i="16"/>
  <c r="J58" i="16" s="1"/>
  <c r="H57" i="16"/>
  <c r="E57" i="16"/>
  <c r="D57" i="16"/>
  <c r="E56" i="16"/>
  <c r="D56" i="16"/>
  <c r="I55" i="16"/>
  <c r="J56" i="16" s="1"/>
  <c r="H55" i="16"/>
  <c r="E55" i="16"/>
  <c r="D55" i="16"/>
  <c r="J54" i="16"/>
  <c r="E54" i="16"/>
  <c r="D54" i="16"/>
  <c r="K53" i="16"/>
  <c r="J53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K42" i="16"/>
  <c r="J42" i="16"/>
  <c r="E42" i="16"/>
  <c r="D42" i="16"/>
  <c r="K40" i="16"/>
  <c r="J40" i="16"/>
  <c r="E40" i="16"/>
  <c r="D40" i="16"/>
  <c r="K39" i="16"/>
  <c r="J39" i="16"/>
  <c r="E39" i="16"/>
  <c r="D39" i="16"/>
  <c r="J38" i="16"/>
  <c r="E38" i="16"/>
  <c r="D38" i="16"/>
  <c r="E37" i="16"/>
  <c r="D37" i="16"/>
  <c r="F37" i="16" s="1"/>
  <c r="I36" i="16"/>
  <c r="J37" i="16" s="1"/>
  <c r="H36" i="16"/>
  <c r="K36" i="16" s="1"/>
  <c r="E36" i="16"/>
  <c r="D36" i="16"/>
  <c r="E35" i="16"/>
  <c r="D35" i="16"/>
  <c r="I34" i="16"/>
  <c r="J35" i="16" s="1"/>
  <c r="H34" i="16"/>
  <c r="K35" i="16" s="1"/>
  <c r="E34" i="16"/>
  <c r="D34" i="16"/>
  <c r="J33" i="16"/>
  <c r="E33" i="16"/>
  <c r="D33" i="16"/>
  <c r="F33" i="16" s="1"/>
  <c r="K32" i="16"/>
  <c r="J32" i="16"/>
  <c r="E32" i="16"/>
  <c r="D32" i="16"/>
  <c r="K31" i="16"/>
  <c r="J31" i="16"/>
  <c r="E31" i="16"/>
  <c r="D31" i="16"/>
  <c r="F31" i="16" s="1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E26" i="16"/>
  <c r="D26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27" i="16" l="1"/>
  <c r="F50" i="16"/>
  <c r="F17" i="16"/>
  <c r="F56" i="16"/>
  <c r="F53" i="16"/>
  <c r="I241" i="14"/>
  <c r="I255" i="14"/>
  <c r="I305" i="14"/>
  <c r="I319" i="14"/>
  <c r="I335" i="14"/>
  <c r="I356" i="14"/>
  <c r="I352" i="14"/>
  <c r="I385" i="14"/>
  <c r="I370" i="14"/>
  <c r="I271" i="14"/>
  <c r="I289" i="14"/>
  <c r="I207" i="14"/>
  <c r="M236" i="14"/>
  <c r="I237" i="14"/>
  <c r="I27" i="14"/>
  <c r="M40" i="14"/>
  <c r="I61" i="14"/>
  <c r="I90" i="14"/>
  <c r="I158" i="14"/>
  <c r="I225" i="14"/>
  <c r="I106" i="14"/>
  <c r="I123" i="14"/>
  <c r="M220" i="14"/>
  <c r="I221" i="14"/>
  <c r="I170" i="14"/>
  <c r="M168" i="14"/>
  <c r="I192" i="14"/>
  <c r="I203" i="14"/>
  <c r="M202" i="14"/>
  <c r="M187" i="14"/>
  <c r="I174" i="14"/>
  <c r="I188" i="14"/>
  <c r="M152" i="14"/>
  <c r="I77" i="14"/>
  <c r="I94" i="14"/>
  <c r="I110" i="14"/>
  <c r="M120" i="14"/>
  <c r="M137" i="14"/>
  <c r="M135" i="14"/>
  <c r="I154" i="14"/>
  <c r="M121" i="14"/>
  <c r="I142" i="14"/>
  <c r="I73" i="14"/>
  <c r="M86" i="14"/>
  <c r="M119" i="14"/>
  <c r="I127" i="14"/>
  <c r="I138" i="14"/>
  <c r="M136" i="14"/>
  <c r="M134" i="14"/>
  <c r="I31" i="14"/>
  <c r="I57" i="14"/>
  <c r="I46" i="14"/>
  <c r="I42" i="14"/>
  <c r="F29" i="16"/>
  <c r="H17" i="16"/>
  <c r="K17" i="16" s="1"/>
  <c r="F35" i="16"/>
  <c r="F58" i="16"/>
  <c r="F36" i="16"/>
  <c r="F39" i="16"/>
  <c r="F51" i="16"/>
  <c r="N42" i="16"/>
  <c r="N11" i="16"/>
  <c r="F40" i="16"/>
  <c r="F34" i="16"/>
  <c r="N10" i="16"/>
  <c r="N29" i="16"/>
  <c r="N31" i="16"/>
  <c r="F18" i="16"/>
  <c r="F32" i="16"/>
  <c r="N39" i="16"/>
  <c r="F54" i="16"/>
  <c r="N53" i="16"/>
  <c r="J55" i="16"/>
  <c r="N9" i="16"/>
  <c r="N28" i="16"/>
  <c r="N32" i="16"/>
  <c r="F48" i="16"/>
  <c r="F52" i="16"/>
  <c r="F55" i="16"/>
  <c r="F57" i="16"/>
  <c r="N60" i="16"/>
  <c r="N8" i="16"/>
  <c r="N35" i="16"/>
  <c r="F30" i="16"/>
  <c r="F49" i="16"/>
  <c r="N40" i="16"/>
  <c r="J34" i="16"/>
  <c r="N7" i="16"/>
  <c r="H13" i="16"/>
  <c r="K13" i="16" s="1"/>
  <c r="N13" i="16" s="1"/>
  <c r="N27" i="16"/>
  <c r="F47" i="16"/>
  <c r="F26" i="16"/>
  <c r="N12" i="16"/>
  <c r="K16" i="16"/>
  <c r="N16" i="16" s="1"/>
  <c r="N30" i="16"/>
  <c r="J36" i="16"/>
  <c r="N36" i="16" s="1"/>
  <c r="F42" i="16"/>
  <c r="F28" i="16"/>
  <c r="F38" i="16"/>
  <c r="H58" i="16"/>
  <c r="K59" i="16" s="1"/>
  <c r="N59" i="16" s="1"/>
  <c r="F16" i="16"/>
  <c r="F15" i="16"/>
  <c r="F14" i="16"/>
  <c r="F12" i="16"/>
  <c r="F11" i="16"/>
  <c r="F6" i="16"/>
  <c r="F13" i="16"/>
  <c r="F9" i="16"/>
  <c r="F10" i="16"/>
  <c r="F8" i="16"/>
  <c r="F7" i="16"/>
  <c r="J57" i="16"/>
  <c r="H54" i="16"/>
  <c r="K54" i="16" s="1"/>
  <c r="N54" i="16" s="1"/>
  <c r="K56" i="16"/>
  <c r="N56" i="16" s="1"/>
  <c r="K57" i="16"/>
  <c r="J17" i="16"/>
  <c r="H37" i="16"/>
  <c r="J15" i="16"/>
  <c r="N15" i="16" s="1"/>
  <c r="H33" i="16"/>
  <c r="K33" i="16" s="1"/>
  <c r="N33" i="16" s="1"/>
  <c r="F56" i="15"/>
  <c r="E56" i="15"/>
  <c r="I55" i="15"/>
  <c r="F55" i="15"/>
  <c r="E55" i="15"/>
  <c r="F54" i="15"/>
  <c r="E54" i="15"/>
  <c r="I53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I34" i="15"/>
  <c r="F34" i="15"/>
  <c r="E34" i="15"/>
  <c r="F33" i="15"/>
  <c r="E33" i="15"/>
  <c r="I32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18" i="15"/>
  <c r="E18" i="15"/>
  <c r="F17" i="15"/>
  <c r="E17" i="15"/>
  <c r="I16" i="15"/>
  <c r="F16" i="15"/>
  <c r="E16" i="15"/>
  <c r="F15" i="15"/>
  <c r="E15" i="15"/>
  <c r="I14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E181" i="14"/>
  <c r="F181" i="14"/>
  <c r="E182" i="14"/>
  <c r="F182" i="14"/>
  <c r="E183" i="14"/>
  <c r="F183" i="14"/>
  <c r="E184" i="14"/>
  <c r="F184" i="14"/>
  <c r="E185" i="14"/>
  <c r="F185" i="14"/>
  <c r="E186" i="14"/>
  <c r="F186" i="14"/>
  <c r="E187" i="14"/>
  <c r="F187" i="14"/>
  <c r="E188" i="14"/>
  <c r="F188" i="14"/>
  <c r="K188" i="14"/>
  <c r="E189" i="14"/>
  <c r="F189" i="14"/>
  <c r="L190" i="14"/>
  <c r="E190" i="14"/>
  <c r="F190" i="14"/>
  <c r="E191" i="14"/>
  <c r="F191" i="14"/>
  <c r="L191" i="14"/>
  <c r="K192" i="14"/>
  <c r="E192" i="14"/>
  <c r="F192" i="14"/>
  <c r="L172" i="14"/>
  <c r="L157" i="14"/>
  <c r="L156" i="14"/>
  <c r="L141" i="14"/>
  <c r="L140" i="14"/>
  <c r="L125" i="14"/>
  <c r="L60" i="14"/>
  <c r="L59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08" i="14"/>
  <c r="L257" i="14"/>
  <c r="L273" i="14"/>
  <c r="L338" i="14"/>
  <c r="L388" i="14"/>
  <c r="K388" i="14"/>
  <c r="K387" i="14"/>
  <c r="F386" i="14"/>
  <c r="E386" i="14"/>
  <c r="K385" i="14"/>
  <c r="F385" i="14"/>
  <c r="E385" i="14"/>
  <c r="L384" i="14"/>
  <c r="K384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1" i="14"/>
  <c r="E371" i="14"/>
  <c r="K370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6" i="14"/>
  <c r="E356" i="14"/>
  <c r="K356" i="14"/>
  <c r="F355" i="14"/>
  <c r="E355" i="14"/>
  <c r="F354" i="14"/>
  <c r="E354" i="14"/>
  <c r="K353" i="14"/>
  <c r="F353" i="14"/>
  <c r="E353" i="14"/>
  <c r="K352" i="14"/>
  <c r="F352" i="14"/>
  <c r="E352" i="14"/>
  <c r="L351" i="14"/>
  <c r="K351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K338" i="14"/>
  <c r="F338" i="14"/>
  <c r="E338" i="14"/>
  <c r="F337" i="14"/>
  <c r="E337" i="14"/>
  <c r="K336" i="14"/>
  <c r="F336" i="14"/>
  <c r="E336" i="14"/>
  <c r="K335" i="14"/>
  <c r="F335" i="14"/>
  <c r="E335" i="14"/>
  <c r="L334" i="14"/>
  <c r="K334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1" i="14"/>
  <c r="E321" i="14"/>
  <c r="K321" i="14"/>
  <c r="F320" i="14"/>
  <c r="E320" i="14"/>
  <c r="K319" i="14"/>
  <c r="F319" i="14"/>
  <c r="E319" i="14"/>
  <c r="L318" i="14"/>
  <c r="K318" i="14"/>
  <c r="F318" i="14"/>
  <c r="E318" i="14"/>
  <c r="L317" i="14"/>
  <c r="K317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K306" i="14"/>
  <c r="F306" i="14"/>
  <c r="E306" i="14"/>
  <c r="K305" i="14"/>
  <c r="F305" i="14"/>
  <c r="E305" i="14"/>
  <c r="L304" i="14"/>
  <c r="K304" i="14"/>
  <c r="F304" i="14"/>
  <c r="E304" i="14"/>
  <c r="L303" i="14"/>
  <c r="K303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F290" i="14"/>
  <c r="E290" i="14"/>
  <c r="K289" i="14"/>
  <c r="F289" i="14"/>
  <c r="E289" i="14"/>
  <c r="L288" i="14"/>
  <c r="K288" i="14"/>
  <c r="F288" i="14"/>
  <c r="E288" i="14"/>
  <c r="L287" i="14"/>
  <c r="K287" i="14"/>
  <c r="F287" i="14"/>
  <c r="E287" i="14"/>
  <c r="L286" i="14"/>
  <c r="K286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K274" i="14"/>
  <c r="F274" i="14"/>
  <c r="E274" i="14"/>
  <c r="F273" i="14"/>
  <c r="E273" i="14"/>
  <c r="K273" i="14"/>
  <c r="F272" i="14"/>
  <c r="E272" i="14"/>
  <c r="K271" i="14"/>
  <c r="F271" i="14"/>
  <c r="E271" i="14"/>
  <c r="L270" i="14"/>
  <c r="K270" i="14"/>
  <c r="F270" i="14"/>
  <c r="E270" i="14"/>
  <c r="L269" i="14"/>
  <c r="K269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K253" i="14"/>
  <c r="L253" i="14"/>
  <c r="K257" i="14"/>
  <c r="F257" i="14"/>
  <c r="E257" i="14"/>
  <c r="F256" i="14"/>
  <c r="E256" i="14"/>
  <c r="F255" i="14"/>
  <c r="E255" i="14"/>
  <c r="F254" i="14"/>
  <c r="E254" i="14"/>
  <c r="F253" i="14"/>
  <c r="E253" i="14"/>
  <c r="K255" i="14"/>
  <c r="F252" i="14"/>
  <c r="E252" i="14"/>
  <c r="L254" i="14"/>
  <c r="K254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1" i="14"/>
  <c r="E241" i="14"/>
  <c r="K241" i="14"/>
  <c r="F240" i="14"/>
  <c r="E240" i="14"/>
  <c r="F239" i="14"/>
  <c r="E239" i="14"/>
  <c r="F238" i="14"/>
  <c r="E238" i="14"/>
  <c r="K237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K226" i="14"/>
  <c r="F226" i="14"/>
  <c r="E226" i="14"/>
  <c r="F225" i="14"/>
  <c r="E225" i="14"/>
  <c r="K225" i="14"/>
  <c r="F224" i="14"/>
  <c r="E224" i="14"/>
  <c r="F223" i="14"/>
  <c r="E223" i="14"/>
  <c r="K222" i="14"/>
  <c r="F222" i="14"/>
  <c r="E222" i="14"/>
  <c r="K221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0" i="14"/>
  <c r="E210" i="14"/>
  <c r="L209" i="14"/>
  <c r="K209" i="14"/>
  <c r="F209" i="14"/>
  <c r="E209" i="14"/>
  <c r="K208" i="14"/>
  <c r="F208" i="14"/>
  <c r="E208" i="14"/>
  <c r="F207" i="14"/>
  <c r="E207" i="14"/>
  <c r="K206" i="14"/>
  <c r="F206" i="14"/>
  <c r="E206" i="14"/>
  <c r="F205" i="14"/>
  <c r="E205" i="14"/>
  <c r="K205" i="14"/>
  <c r="F204" i="14"/>
  <c r="E204" i="14"/>
  <c r="K203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74" i="14"/>
  <c r="E174" i="14"/>
  <c r="K173" i="14"/>
  <c r="F173" i="14"/>
  <c r="E173" i="14"/>
  <c r="F172" i="14"/>
  <c r="E172" i="14"/>
  <c r="K172" i="14"/>
  <c r="F171" i="14"/>
  <c r="E171" i="14"/>
  <c r="K170" i="14"/>
  <c r="F170" i="14"/>
  <c r="E170" i="14"/>
  <c r="L169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K153" i="14"/>
  <c r="L153" i="14"/>
  <c r="K154" i="14"/>
  <c r="F158" i="14"/>
  <c r="E158" i="14"/>
  <c r="K158" i="14"/>
  <c r="F157" i="14"/>
  <c r="E157" i="14"/>
  <c r="F156" i="14"/>
  <c r="E156" i="14"/>
  <c r="K155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2" i="14"/>
  <c r="E142" i="14"/>
  <c r="K141" i="14"/>
  <c r="F141" i="14"/>
  <c r="E141" i="14"/>
  <c r="F140" i="14"/>
  <c r="E140" i="14"/>
  <c r="K140" i="14"/>
  <c r="F139" i="14"/>
  <c r="E139" i="14"/>
  <c r="K138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27" i="14"/>
  <c r="E127" i="14"/>
  <c r="K126" i="14"/>
  <c r="F126" i="14"/>
  <c r="E126" i="14"/>
  <c r="F125" i="14"/>
  <c r="E125" i="14"/>
  <c r="K125" i="14"/>
  <c r="F124" i="14"/>
  <c r="E124" i="14"/>
  <c r="K123" i="14"/>
  <c r="F123" i="14"/>
  <c r="E123" i="14"/>
  <c r="L122" i="14"/>
  <c r="K122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L112" i="14"/>
  <c r="K112" i="14"/>
  <c r="F112" i="14"/>
  <c r="E112" i="14"/>
  <c r="K111" i="14"/>
  <c r="F111" i="14"/>
  <c r="E111" i="14"/>
  <c r="F110" i="14"/>
  <c r="E110" i="14"/>
  <c r="K109" i="14"/>
  <c r="F109" i="14"/>
  <c r="E109" i="14"/>
  <c r="F108" i="14"/>
  <c r="E108" i="14"/>
  <c r="K107" i="14"/>
  <c r="F107" i="14"/>
  <c r="E107" i="14"/>
  <c r="K106" i="14"/>
  <c r="F106" i="14"/>
  <c r="E106" i="14"/>
  <c r="L105" i="14"/>
  <c r="K105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K95" i="14"/>
  <c r="F95" i="14"/>
  <c r="E95" i="14"/>
  <c r="F94" i="14"/>
  <c r="E94" i="14"/>
  <c r="K93" i="14"/>
  <c r="F93" i="14"/>
  <c r="E93" i="14"/>
  <c r="F92" i="14"/>
  <c r="E92" i="14"/>
  <c r="K92" i="14"/>
  <c r="F91" i="14"/>
  <c r="E91" i="14"/>
  <c r="K90" i="14"/>
  <c r="F90" i="14"/>
  <c r="E90" i="14"/>
  <c r="L89" i="14"/>
  <c r="K89" i="14"/>
  <c r="F89" i="14"/>
  <c r="E89" i="14"/>
  <c r="L88" i="14"/>
  <c r="K88" i="14"/>
  <c r="F88" i="14"/>
  <c r="E88" i="14"/>
  <c r="L87" i="14"/>
  <c r="K87" i="14"/>
  <c r="F87" i="14"/>
  <c r="E87" i="14"/>
  <c r="F86" i="14"/>
  <c r="E86" i="14"/>
  <c r="F85" i="14"/>
  <c r="E85" i="14"/>
  <c r="F84" i="14"/>
  <c r="E84" i="14"/>
  <c r="F83" i="14"/>
  <c r="E83" i="14"/>
  <c r="L76" i="14"/>
  <c r="K78" i="14"/>
  <c r="F78" i="14"/>
  <c r="E78" i="14"/>
  <c r="F77" i="14"/>
  <c r="E77" i="14"/>
  <c r="K76" i="14"/>
  <c r="F76" i="14"/>
  <c r="E76" i="14"/>
  <c r="F75" i="14"/>
  <c r="E75" i="14"/>
  <c r="K75" i="14"/>
  <c r="F74" i="14"/>
  <c r="E74" i="14"/>
  <c r="K73" i="14"/>
  <c r="F73" i="14"/>
  <c r="E73" i="14"/>
  <c r="L72" i="14"/>
  <c r="K72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L62" i="14"/>
  <c r="K62" i="14"/>
  <c r="F61" i="14"/>
  <c r="E61" i="14"/>
  <c r="K60" i="14"/>
  <c r="F60" i="14"/>
  <c r="E60" i="14"/>
  <c r="F59" i="14"/>
  <c r="E59" i="14"/>
  <c r="K59" i="14"/>
  <c r="F58" i="14"/>
  <c r="E58" i="14"/>
  <c r="K57" i="14"/>
  <c r="F57" i="14"/>
  <c r="E57" i="14"/>
  <c r="L56" i="14"/>
  <c r="K56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6" i="14"/>
  <c r="E46" i="14"/>
  <c r="K46" i="14"/>
  <c r="F45" i="14"/>
  <c r="E45" i="14"/>
  <c r="F44" i="14"/>
  <c r="E44" i="14"/>
  <c r="K43" i="14"/>
  <c r="F43" i="14"/>
  <c r="E43" i="14"/>
  <c r="K42" i="14"/>
  <c r="F42" i="14"/>
  <c r="E42" i="14"/>
  <c r="L41" i="14"/>
  <c r="K41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E20" i="14"/>
  <c r="F20" i="14"/>
  <c r="F31" i="14"/>
  <c r="E31" i="14"/>
  <c r="K31" i="14"/>
  <c r="F30" i="14"/>
  <c r="E30" i="14"/>
  <c r="F29" i="14"/>
  <c r="E29" i="14"/>
  <c r="K28" i="14"/>
  <c r="L29" i="14"/>
  <c r="F28" i="14"/>
  <c r="E28" i="14"/>
  <c r="K27" i="14"/>
  <c r="F27" i="14"/>
  <c r="E27" i="14"/>
  <c r="L26" i="14"/>
  <c r="K26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K18" i="16" l="1"/>
  <c r="N18" i="16" s="1"/>
  <c r="K14" i="16"/>
  <c r="N14" i="16" s="1"/>
  <c r="N17" i="16"/>
  <c r="K58" i="16"/>
  <c r="N58" i="16" s="1"/>
  <c r="G6" i="13"/>
  <c r="K189" i="14"/>
  <c r="G191" i="14"/>
  <c r="G23" i="13"/>
  <c r="L192" i="14"/>
  <c r="M192" i="14" s="1"/>
  <c r="K190" i="14"/>
  <c r="M190" i="14" s="1"/>
  <c r="L189" i="14"/>
  <c r="L188" i="14"/>
  <c r="M188" i="14" s="1"/>
  <c r="K337" i="14"/>
  <c r="G5" i="13"/>
  <c r="L91" i="14"/>
  <c r="K191" i="14"/>
  <c r="M191" i="14" s="1"/>
  <c r="G184" i="14"/>
  <c r="K256" i="14"/>
  <c r="E10" i="13"/>
  <c r="G187" i="14"/>
  <c r="G182" i="14"/>
  <c r="G181" i="14"/>
  <c r="K37" i="16"/>
  <c r="N37" i="16" s="1"/>
  <c r="K38" i="16"/>
  <c r="N38" i="16" s="1"/>
  <c r="N57" i="16"/>
  <c r="K34" i="16"/>
  <c r="N34" i="16" s="1"/>
  <c r="K55" i="16"/>
  <c r="N55" i="16" s="1"/>
  <c r="I35" i="15"/>
  <c r="G8" i="15"/>
  <c r="G25" i="15"/>
  <c r="G27" i="15"/>
  <c r="G46" i="15"/>
  <c r="G47" i="15"/>
  <c r="G50" i="15"/>
  <c r="G45" i="15"/>
  <c r="G52" i="15"/>
  <c r="G54" i="15"/>
  <c r="G17" i="15"/>
  <c r="I31" i="15"/>
  <c r="G53" i="15"/>
  <c r="G7" i="15"/>
  <c r="G36" i="15"/>
  <c r="G51" i="15"/>
  <c r="G34" i="15"/>
  <c r="G30" i="15"/>
  <c r="G29" i="15"/>
  <c r="G40" i="15"/>
  <c r="G39" i="15"/>
  <c r="G35" i="15"/>
  <c r="G26" i="15"/>
  <c r="G28" i="15"/>
  <c r="G38" i="15"/>
  <c r="I13" i="15"/>
  <c r="G49" i="15"/>
  <c r="I17" i="15"/>
  <c r="G31" i="15"/>
  <c r="G37" i="15"/>
  <c r="G16" i="15"/>
  <c r="G12" i="15"/>
  <c r="G11" i="15"/>
  <c r="G9" i="15"/>
  <c r="G18" i="15"/>
  <c r="G13" i="15"/>
  <c r="G10" i="15"/>
  <c r="G6" i="15"/>
  <c r="G14" i="15"/>
  <c r="I52" i="15"/>
  <c r="G56" i="15"/>
  <c r="G33" i="15"/>
  <c r="G48" i="15"/>
  <c r="G55" i="15"/>
  <c r="I56" i="15"/>
  <c r="G24" i="15"/>
  <c r="G32" i="15"/>
  <c r="G15" i="15"/>
  <c r="G321" i="14"/>
  <c r="G320" i="14"/>
  <c r="G247" i="14"/>
  <c r="G192" i="14"/>
  <c r="G190" i="14"/>
  <c r="G189" i="14"/>
  <c r="G188" i="14"/>
  <c r="G186" i="14"/>
  <c r="G185" i="14"/>
  <c r="G183" i="14"/>
  <c r="G174" i="14"/>
  <c r="G173" i="14"/>
  <c r="G119" i="14"/>
  <c r="G111" i="14"/>
  <c r="G92" i="14"/>
  <c r="G70" i="14"/>
  <c r="G78" i="14"/>
  <c r="G68" i="14"/>
  <c r="G20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127" i="14"/>
  <c r="G140" i="14"/>
  <c r="G155" i="14"/>
  <c r="G156" i="14"/>
  <c r="G239" i="14"/>
  <c r="G326" i="14"/>
  <c r="G330" i="14"/>
  <c r="G331" i="14"/>
  <c r="G333" i="14"/>
  <c r="G343" i="14"/>
  <c r="G108" i="14"/>
  <c r="L110" i="14"/>
  <c r="L204" i="14"/>
  <c r="G231" i="14"/>
  <c r="G233" i="14"/>
  <c r="G248" i="14"/>
  <c r="G257" i="14"/>
  <c r="G261" i="14"/>
  <c r="G309" i="14"/>
  <c r="G319" i="14"/>
  <c r="G27" i="13"/>
  <c r="G10" i="13"/>
  <c r="G106" i="14"/>
  <c r="G215" i="14"/>
  <c r="G265" i="14"/>
  <c r="G269" i="14"/>
  <c r="G281" i="14"/>
  <c r="G286" i="14"/>
  <c r="G306" i="14"/>
  <c r="G126" i="14"/>
  <c r="G134" i="14"/>
  <c r="G139" i="14"/>
  <c r="G142" i="14"/>
  <c r="M169" i="14"/>
  <c r="G232" i="14"/>
  <c r="G234" i="14"/>
  <c r="G237" i="14"/>
  <c r="G282" i="14"/>
  <c r="L290" i="14"/>
  <c r="G310" i="14"/>
  <c r="L320" i="14"/>
  <c r="G21" i="14"/>
  <c r="G50" i="14"/>
  <c r="G52" i="14"/>
  <c r="G54" i="14"/>
  <c r="G56" i="14"/>
  <c r="G131" i="14"/>
  <c r="G133" i="14"/>
  <c r="G135" i="14"/>
  <c r="G137" i="14"/>
  <c r="G196" i="14"/>
  <c r="G203" i="14"/>
  <c r="G206" i="14"/>
  <c r="L272" i="14"/>
  <c r="G274" i="14"/>
  <c r="G327" i="14"/>
  <c r="G329" i="14"/>
  <c r="G346" i="14"/>
  <c r="G348" i="14"/>
  <c r="G55" i="14"/>
  <c r="G122" i="14"/>
  <c r="L155" i="14"/>
  <c r="M155" i="14" s="1"/>
  <c r="G207" i="14"/>
  <c r="G218" i="14"/>
  <c r="G221" i="14"/>
  <c r="K240" i="14"/>
  <c r="M253" i="14"/>
  <c r="M318" i="14"/>
  <c r="K355" i="14"/>
  <c r="K386" i="14"/>
  <c r="G28" i="14"/>
  <c r="G51" i="14"/>
  <c r="K58" i="14"/>
  <c r="G58" i="14"/>
  <c r="M60" i="14"/>
  <c r="G85" i="14"/>
  <c r="G89" i="14"/>
  <c r="G202" i="14"/>
  <c r="G297" i="14"/>
  <c r="G335" i="14"/>
  <c r="G355" i="14"/>
  <c r="G364" i="14"/>
  <c r="G369" i="14"/>
  <c r="G376" i="14"/>
  <c r="G380" i="14"/>
  <c r="M59" i="14"/>
  <c r="G76" i="14"/>
  <c r="M88" i="14"/>
  <c r="M89" i="14"/>
  <c r="G95" i="14"/>
  <c r="G101" i="14"/>
  <c r="G103" i="14"/>
  <c r="G148" i="14"/>
  <c r="G150" i="14"/>
  <c r="G152" i="14"/>
  <c r="M153" i="14"/>
  <c r="G163" i="14"/>
  <c r="G165" i="14"/>
  <c r="G197" i="14"/>
  <c r="G199" i="14"/>
  <c r="G205" i="14"/>
  <c r="G225" i="14"/>
  <c r="G238" i="14"/>
  <c r="G298" i="14"/>
  <c r="G314" i="14"/>
  <c r="G316" i="14"/>
  <c r="G353" i="14"/>
  <c r="G354" i="14"/>
  <c r="G384" i="14"/>
  <c r="K74" i="14"/>
  <c r="M87" i="14"/>
  <c r="G107" i="14"/>
  <c r="L106" i="14"/>
  <c r="M106" i="14" s="1"/>
  <c r="K238" i="14"/>
  <c r="K239" i="14"/>
  <c r="G381" i="14"/>
  <c r="G8" i="13"/>
  <c r="G25" i="14"/>
  <c r="G27" i="14"/>
  <c r="K29" i="14"/>
  <c r="M29" i="14" s="1"/>
  <c r="M56" i="14"/>
  <c r="G67" i="14"/>
  <c r="M72" i="14"/>
  <c r="G75" i="14"/>
  <c r="M76" i="14"/>
  <c r="G86" i="14"/>
  <c r="G87" i="14"/>
  <c r="G90" i="14"/>
  <c r="G91" i="14"/>
  <c r="G94" i="14"/>
  <c r="G100" i="14"/>
  <c r="G109" i="14"/>
  <c r="L109" i="14"/>
  <c r="M109" i="14" s="1"/>
  <c r="M122" i="14"/>
  <c r="G124" i="14"/>
  <c r="G138" i="14"/>
  <c r="G141" i="14"/>
  <c r="G149" i="14"/>
  <c r="G151" i="14"/>
  <c r="G164" i="14"/>
  <c r="G171" i="14"/>
  <c r="G172" i="14"/>
  <c r="L385" i="14"/>
  <c r="M385" i="14" s="1"/>
  <c r="G31" i="14"/>
  <c r="G71" i="14"/>
  <c r="G72" i="14"/>
  <c r="G77" i="14"/>
  <c r="G93" i="14"/>
  <c r="G99" i="14"/>
  <c r="G110" i="14"/>
  <c r="G120" i="14"/>
  <c r="G123" i="14"/>
  <c r="G127" i="14"/>
  <c r="G132" i="14"/>
  <c r="G136" i="14"/>
  <c r="G157" i="14"/>
  <c r="G168" i="14"/>
  <c r="G169" i="14"/>
  <c r="L174" i="14"/>
  <c r="G230" i="14"/>
  <c r="G217" i="14"/>
  <c r="G219" i="14"/>
  <c r="G223" i="14"/>
  <c r="G241" i="14"/>
  <c r="G264" i="14"/>
  <c r="M270" i="14"/>
  <c r="M317" i="14"/>
  <c r="G361" i="14"/>
  <c r="G363" i="14"/>
  <c r="G365" i="14"/>
  <c r="L207" i="14"/>
  <c r="G249" i="14"/>
  <c r="G251" i="14"/>
  <c r="G252" i="14"/>
  <c r="G253" i="14"/>
  <c r="G254" i="14"/>
  <c r="G21" i="13"/>
  <c r="M286" i="14"/>
  <c r="G301" i="14"/>
  <c r="G303" i="14"/>
  <c r="G305" i="14"/>
  <c r="G24" i="13"/>
  <c r="G350" i="14"/>
  <c r="G351" i="14"/>
  <c r="G352" i="14"/>
  <c r="G371" i="14"/>
  <c r="G382" i="14"/>
  <c r="G200" i="14"/>
  <c r="G204" i="14"/>
  <c r="M209" i="14"/>
  <c r="G214" i="14"/>
  <c r="G222" i="14"/>
  <c r="G224" i="14"/>
  <c r="G235" i="14"/>
  <c r="G255" i="14"/>
  <c r="G268" i="14"/>
  <c r="G283" i="14"/>
  <c r="G287" i="14"/>
  <c r="G289" i="14"/>
  <c r="G295" i="14"/>
  <c r="G317" i="14"/>
  <c r="G366" i="14"/>
  <c r="G370" i="14"/>
  <c r="G375" i="14"/>
  <c r="G377" i="14"/>
  <c r="G379" i="14"/>
  <c r="M384" i="14"/>
  <c r="M388" i="14"/>
  <c r="F389" i="14"/>
  <c r="G386" i="14"/>
  <c r="G383" i="14"/>
  <c r="G378" i="14"/>
  <c r="G385" i="14"/>
  <c r="G28" i="13"/>
  <c r="L371" i="14"/>
  <c r="G367" i="14"/>
  <c r="G368" i="14"/>
  <c r="G362" i="14"/>
  <c r="G360" i="14"/>
  <c r="K371" i="14"/>
  <c r="M351" i="14"/>
  <c r="L355" i="14"/>
  <c r="G345" i="14"/>
  <c r="G356" i="14"/>
  <c r="G347" i="14"/>
  <c r="G344" i="14"/>
  <c r="G349" i="14"/>
  <c r="K354" i="14"/>
  <c r="G342" i="14"/>
  <c r="L352" i="14"/>
  <c r="M352" i="14" s="1"/>
  <c r="L354" i="14"/>
  <c r="G26" i="13"/>
  <c r="M334" i="14"/>
  <c r="M338" i="14"/>
  <c r="G325" i="14"/>
  <c r="G332" i="14"/>
  <c r="G328" i="14"/>
  <c r="G334" i="14"/>
  <c r="G336" i="14"/>
  <c r="G337" i="14"/>
  <c r="G338" i="14"/>
  <c r="G25" i="13"/>
  <c r="L335" i="14"/>
  <c r="M335" i="14" s="1"/>
  <c r="L337" i="14"/>
  <c r="L321" i="14"/>
  <c r="M321" i="14" s="1"/>
  <c r="G318" i="14"/>
  <c r="G312" i="14"/>
  <c r="G313" i="14"/>
  <c r="G311" i="14"/>
  <c r="G315" i="14"/>
  <c r="K320" i="14"/>
  <c r="M303" i="14"/>
  <c r="M304" i="14"/>
  <c r="G299" i="14"/>
  <c r="G300" i="14"/>
  <c r="G302" i="14"/>
  <c r="G296" i="14"/>
  <c r="G304" i="14"/>
  <c r="M288" i="14"/>
  <c r="M287" i="14"/>
  <c r="G22" i="13"/>
  <c r="G279" i="14"/>
  <c r="G288" i="14"/>
  <c r="G290" i="14"/>
  <c r="G280" i="14"/>
  <c r="G284" i="14"/>
  <c r="G285" i="14"/>
  <c r="K290" i="14"/>
  <c r="M269" i="14"/>
  <c r="L274" i="14"/>
  <c r="M274" i="14" s="1"/>
  <c r="G262" i="14"/>
  <c r="G263" i="14"/>
  <c r="G270" i="14"/>
  <c r="G271" i="14"/>
  <c r="G272" i="14"/>
  <c r="G273" i="14"/>
  <c r="G266" i="14"/>
  <c r="G267" i="14"/>
  <c r="M273" i="14"/>
  <c r="K272" i="14"/>
  <c r="M254" i="14"/>
  <c r="M257" i="14"/>
  <c r="G246" i="14"/>
  <c r="G256" i="14"/>
  <c r="G245" i="14"/>
  <c r="G250" i="14"/>
  <c r="G20" i="13"/>
  <c r="L240" i="14"/>
  <c r="G236" i="14"/>
  <c r="G240" i="14"/>
  <c r="G19" i="13"/>
  <c r="L237" i="14"/>
  <c r="M237" i="14" s="1"/>
  <c r="L239" i="14"/>
  <c r="L225" i="14"/>
  <c r="M225" i="14" s="1"/>
  <c r="L221" i="14"/>
  <c r="M221" i="14" s="1"/>
  <c r="L223" i="14"/>
  <c r="G18" i="13"/>
  <c r="L224" i="14"/>
  <c r="G216" i="14"/>
  <c r="G220" i="14"/>
  <c r="G226" i="14"/>
  <c r="K223" i="14"/>
  <c r="K224" i="14"/>
  <c r="L206" i="14"/>
  <c r="M206" i="14" s="1"/>
  <c r="G17" i="13"/>
  <c r="L205" i="14"/>
  <c r="M205" i="14" s="1"/>
  <c r="G198" i="14"/>
  <c r="G208" i="14"/>
  <c r="G209" i="14"/>
  <c r="G210" i="14"/>
  <c r="G201" i="14"/>
  <c r="K204" i="14"/>
  <c r="K207" i="14"/>
  <c r="G16" i="13"/>
  <c r="G15" i="13"/>
  <c r="L173" i="14"/>
  <c r="M173" i="14" s="1"/>
  <c r="G166" i="14"/>
  <c r="G167" i="14"/>
  <c r="G170" i="14"/>
  <c r="L171" i="14"/>
  <c r="M172" i="14"/>
  <c r="K171" i="14"/>
  <c r="K174" i="14"/>
  <c r="L158" i="14"/>
  <c r="M158" i="14" s="1"/>
  <c r="G14" i="13"/>
  <c r="G153" i="14"/>
  <c r="G154" i="14"/>
  <c r="G158" i="14"/>
  <c r="G147" i="14"/>
  <c r="K156" i="14"/>
  <c r="M156" i="14" s="1"/>
  <c r="K157" i="14"/>
  <c r="M157" i="14" s="1"/>
  <c r="M140" i="14"/>
  <c r="L139" i="14"/>
  <c r="K139" i="14"/>
  <c r="M141" i="14"/>
  <c r="K142" i="14"/>
  <c r="G13" i="13"/>
  <c r="M125" i="14"/>
  <c r="L124" i="14"/>
  <c r="G12" i="13"/>
  <c r="L126" i="14"/>
  <c r="M126" i="14" s="1"/>
  <c r="G121" i="14"/>
  <c r="G116" i="14"/>
  <c r="G125" i="14"/>
  <c r="G117" i="14"/>
  <c r="G118" i="14"/>
  <c r="K124" i="14"/>
  <c r="K127" i="14"/>
  <c r="M112" i="14"/>
  <c r="M105" i="14"/>
  <c r="G11" i="13"/>
  <c r="G102" i="14"/>
  <c r="G104" i="14"/>
  <c r="G105" i="14"/>
  <c r="G112" i="14"/>
  <c r="K110" i="14"/>
  <c r="K108" i="14"/>
  <c r="M108" i="14" s="1"/>
  <c r="L94" i="14"/>
  <c r="L92" i="14"/>
  <c r="M92" i="14" s="1"/>
  <c r="L93" i="14"/>
  <c r="M93" i="14" s="1"/>
  <c r="G88" i="14"/>
  <c r="G83" i="14"/>
  <c r="G84" i="14"/>
  <c r="K91" i="14"/>
  <c r="K94" i="14"/>
  <c r="G9" i="13"/>
  <c r="L73" i="14"/>
  <c r="M73" i="14" s="1"/>
  <c r="L75" i="14"/>
  <c r="M75" i="14" s="1"/>
  <c r="G66" i="14"/>
  <c r="G69" i="14"/>
  <c r="G73" i="14"/>
  <c r="G74" i="14"/>
  <c r="K77" i="14"/>
  <c r="M62" i="14"/>
  <c r="L57" i="14"/>
  <c r="M57" i="14" s="1"/>
  <c r="G57" i="14"/>
  <c r="G59" i="14"/>
  <c r="G53" i="14"/>
  <c r="G60" i="14"/>
  <c r="G61" i="14"/>
  <c r="K61" i="14"/>
  <c r="G40" i="14"/>
  <c r="G29" i="14"/>
  <c r="G37" i="14"/>
  <c r="G43" i="14"/>
  <c r="K44" i="14"/>
  <c r="G46" i="14"/>
  <c r="L44" i="14"/>
  <c r="L45" i="14"/>
  <c r="M41" i="14"/>
  <c r="G42" i="14"/>
  <c r="G44" i="14"/>
  <c r="G35" i="14"/>
  <c r="G36" i="14"/>
  <c r="G38" i="14"/>
  <c r="G39" i="14"/>
  <c r="G41" i="14"/>
  <c r="G45" i="14"/>
  <c r="K45" i="14"/>
  <c r="M26" i="14"/>
  <c r="L30" i="14"/>
  <c r="G22" i="14"/>
  <c r="G23" i="14"/>
  <c r="G24" i="14"/>
  <c r="G26" i="14"/>
  <c r="G30" i="14"/>
  <c r="L31" i="14"/>
  <c r="M31" i="14" s="1"/>
  <c r="K30" i="14"/>
  <c r="L111" i="14" l="1"/>
  <c r="M111" i="14" s="1"/>
  <c r="L203" i="14"/>
  <c r="M203" i="14" s="1"/>
  <c r="M204" i="14"/>
  <c r="M290" i="14"/>
  <c r="L386" i="14"/>
  <c r="M386" i="14" s="1"/>
  <c r="M337" i="14"/>
  <c r="L154" i="14"/>
  <c r="M154" i="14" s="1"/>
  <c r="M189" i="14"/>
  <c r="L208" i="14"/>
  <c r="M208" i="14" s="1"/>
  <c r="L90" i="14"/>
  <c r="M90" i="14" s="1"/>
  <c r="M320" i="14"/>
  <c r="M91" i="14"/>
  <c r="L241" i="14"/>
  <c r="M241" i="14" s="1"/>
  <c r="L289" i="14"/>
  <c r="M289" i="14" s="1"/>
  <c r="M371" i="14"/>
  <c r="L319" i="14"/>
  <c r="M319" i="14" s="1"/>
  <c r="M239" i="14"/>
  <c r="M355" i="14"/>
  <c r="L356" i="14"/>
  <c r="M356" i="14" s="1"/>
  <c r="M44" i="14"/>
  <c r="L271" i="14"/>
  <c r="M271" i="14" s="1"/>
  <c r="M272" i="14"/>
  <c r="L46" i="14"/>
  <c r="M46" i="14" s="1"/>
  <c r="L138" i="14"/>
  <c r="M138" i="14" s="1"/>
  <c r="J143" i="14"/>
  <c r="L74" i="14"/>
  <c r="M74" i="14" s="1"/>
  <c r="M240" i="14"/>
  <c r="M30" i="14"/>
  <c r="M124" i="14"/>
  <c r="M223" i="14"/>
  <c r="L95" i="14"/>
  <c r="M95" i="14" s="1"/>
  <c r="J211" i="14"/>
  <c r="J275" i="14"/>
  <c r="G389" i="14"/>
  <c r="J390" i="14" s="1"/>
  <c r="M45" i="14"/>
  <c r="J258" i="14"/>
  <c r="M354" i="14"/>
  <c r="J291" i="14"/>
  <c r="L387" i="14"/>
  <c r="M387" i="14" s="1"/>
  <c r="L370" i="14"/>
  <c r="M370" i="14" s="1"/>
  <c r="L353" i="14"/>
  <c r="L336" i="14"/>
  <c r="M336" i="14" s="1"/>
  <c r="L306" i="14"/>
  <c r="M306" i="14" s="1"/>
  <c r="L305" i="14"/>
  <c r="L256" i="14"/>
  <c r="M256" i="14" s="1"/>
  <c r="L255" i="14"/>
  <c r="L238" i="14"/>
  <c r="M238" i="14" s="1"/>
  <c r="M224" i="14"/>
  <c r="L222" i="14"/>
  <c r="M222" i="14" s="1"/>
  <c r="L226" i="14"/>
  <c r="M226" i="14" s="1"/>
  <c r="M207" i="14"/>
  <c r="M171" i="14"/>
  <c r="L170" i="14"/>
  <c r="M174" i="14"/>
  <c r="M139" i="14"/>
  <c r="L142" i="14"/>
  <c r="M142" i="14" s="1"/>
  <c r="L123" i="14"/>
  <c r="M123" i="14" s="1"/>
  <c r="M127" i="14"/>
  <c r="L107" i="14"/>
  <c r="M107" i="14" s="1"/>
  <c r="M110" i="14"/>
  <c r="M94" i="14"/>
  <c r="J79" i="14"/>
  <c r="L77" i="14"/>
  <c r="M77" i="14" s="1"/>
  <c r="L78" i="14"/>
  <c r="M78" i="14" s="1"/>
  <c r="L58" i="14"/>
  <c r="M58" i="14" s="1"/>
  <c r="L61" i="14"/>
  <c r="J32" i="14"/>
  <c r="L43" i="14"/>
  <c r="M43" i="14" s="1"/>
  <c r="L42" i="14"/>
  <c r="L28" i="14"/>
  <c r="M28" i="14" s="1"/>
  <c r="L27" i="14"/>
  <c r="C14" i="13" l="1"/>
  <c r="L211" i="14"/>
  <c r="M211" i="14" s="1"/>
  <c r="C17" i="13" s="1"/>
  <c r="L291" i="14"/>
  <c r="M291" i="14" s="1"/>
  <c r="C22" i="13" s="1"/>
  <c r="C10" i="13"/>
  <c r="C19" i="13"/>
  <c r="C25" i="13"/>
  <c r="C24" i="13"/>
  <c r="L79" i="14"/>
  <c r="M79" i="14" s="1"/>
  <c r="C9" i="13" s="1"/>
  <c r="L143" i="14"/>
  <c r="M143" i="14" s="1"/>
  <c r="C13" i="13" s="1"/>
  <c r="L113" i="14"/>
  <c r="C12" i="13"/>
  <c r="M113" i="14"/>
  <c r="C11" i="13" s="1"/>
  <c r="M255" i="14"/>
  <c r="C18" i="13"/>
  <c r="M389" i="14"/>
  <c r="L390" i="14" s="1"/>
  <c r="M390" i="14" s="1"/>
  <c r="C28" i="13" s="1"/>
  <c r="L389" i="14"/>
  <c r="C27" i="13"/>
  <c r="M353" i="14"/>
  <c r="C26" i="13" s="1"/>
  <c r="M305" i="14"/>
  <c r="C23" i="13" s="1"/>
  <c r="L275" i="14"/>
  <c r="M275" i="14" s="1"/>
  <c r="C21" i="13" s="1"/>
  <c r="C16" i="13"/>
  <c r="M170" i="14"/>
  <c r="M61" i="14"/>
  <c r="C8" i="13" s="1"/>
  <c r="M42" i="14"/>
  <c r="M47" i="14" s="1"/>
  <c r="C7" i="13" s="1"/>
  <c r="L47" i="14"/>
  <c r="M27" i="14"/>
  <c r="D28" i="13" l="1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L258" i="14"/>
  <c r="M258" i="14" s="1"/>
  <c r="C20" i="13" s="1"/>
  <c r="D21" i="13" s="1"/>
  <c r="F21" i="13" s="1"/>
  <c r="L32" i="14"/>
  <c r="M32" i="14" s="1"/>
  <c r="C6" i="13" s="1"/>
  <c r="D7" i="13" s="1"/>
  <c r="F7" i="13" s="1"/>
  <c r="D20" i="13" l="1"/>
  <c r="F20" i="13" s="1"/>
  <c r="D16" i="13"/>
  <c r="F16" i="13" s="1"/>
  <c r="D15" i="13"/>
  <c r="F15" i="13" s="1"/>
  <c r="F16" i="14"/>
  <c r="E16" i="14"/>
  <c r="F15" i="14"/>
  <c r="E15" i="14"/>
  <c r="K16" i="14"/>
  <c r="F14" i="14"/>
  <c r="E14" i="14"/>
  <c r="F13" i="14"/>
  <c r="E13" i="14"/>
  <c r="J14" i="14"/>
  <c r="I15" i="14" s="1"/>
  <c r="F12" i="14"/>
  <c r="E12" i="14"/>
  <c r="F11" i="14"/>
  <c r="E11" i="14"/>
  <c r="J12" i="14"/>
  <c r="I11" i="14" s="1"/>
  <c r="F10" i="14"/>
  <c r="E10" i="14"/>
  <c r="K11" i="14"/>
  <c r="F9" i="14"/>
  <c r="E9" i="14"/>
  <c r="L10" i="14"/>
  <c r="K10" i="14"/>
  <c r="F8" i="14"/>
  <c r="E8" i="14"/>
  <c r="F7" i="14"/>
  <c r="E7" i="14"/>
  <c r="F6" i="14"/>
  <c r="E6" i="14"/>
  <c r="F5" i="14"/>
  <c r="E5" i="14"/>
  <c r="F4" i="14"/>
  <c r="E4" i="14"/>
  <c r="K13" i="14" l="1"/>
  <c r="L11" i="14"/>
  <c r="K14" i="14"/>
  <c r="L16" i="14"/>
  <c r="M16" i="14" s="1"/>
  <c r="M10" i="14"/>
  <c r="G12" i="14"/>
  <c r="G13" i="14"/>
  <c r="L13" i="14"/>
  <c r="L14" i="14"/>
  <c r="G6" i="14"/>
  <c r="G7" i="14"/>
  <c r="G4" i="14"/>
  <c r="G5" i="14"/>
  <c r="G8" i="14"/>
  <c r="G9" i="14"/>
  <c r="G10" i="14"/>
  <c r="G11" i="14"/>
  <c r="G14" i="14"/>
  <c r="G15" i="14"/>
  <c r="G16" i="14"/>
  <c r="K15" i="14"/>
  <c r="K12" i="14"/>
  <c r="J17" i="14" l="1"/>
  <c r="M14" i="14"/>
  <c r="M13" i="14"/>
  <c r="M11" i="14"/>
  <c r="L15" i="14"/>
  <c r="M15" i="14" s="1"/>
  <c r="L12" i="14"/>
  <c r="M12" i="14" l="1"/>
  <c r="L17" i="14" l="1"/>
  <c r="M17" i="14" s="1"/>
  <c r="C5" i="13" s="1"/>
  <c r="D6" i="13" l="1"/>
  <c r="E6" i="13"/>
  <c r="E29" i="13" s="1"/>
  <c r="F6" i="13" l="1"/>
  <c r="F29" i="13" s="1"/>
  <c r="F32" i="13" s="1"/>
</calcChain>
</file>

<file path=xl/sharedStrings.xml><?xml version="1.0" encoding="utf-8"?>
<sst xmlns="http://schemas.openxmlformats.org/spreadsheetml/2006/main" count="220" uniqueCount="60">
  <si>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</si>
  <si>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</si>
  <si>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</si>
  <si>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</si>
  <si>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</si>
  <si>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</si>
  <si>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</si>
  <si>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</si>
  <si>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</si>
  <si>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</si>
  <si>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</si>
  <si>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</si>
  <si>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</si>
  <si>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</si>
  <si>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Shortage </t>
  </si>
  <si>
    <t>Cross section of Digharkul khal along the Gazir khal</t>
  </si>
  <si>
    <t>lb</t>
  </si>
  <si>
    <t>LB</t>
  </si>
  <si>
    <t>RB</t>
  </si>
  <si>
    <t>House</t>
  </si>
  <si>
    <t>BC road</t>
  </si>
  <si>
    <t>Garden</t>
  </si>
  <si>
    <t>Khal bank</t>
  </si>
  <si>
    <t>Project</t>
  </si>
  <si>
    <t>Paddy land</t>
  </si>
  <si>
    <t>Br. Khal</t>
  </si>
  <si>
    <t>Road side</t>
  </si>
  <si>
    <t>Earthen rd</t>
  </si>
  <si>
    <t>Pond</t>
  </si>
  <si>
    <t>Home stead</t>
  </si>
  <si>
    <t>Cross section of Digharkul khal 50m DS from meeting point of Gazir khal</t>
  </si>
  <si>
    <t>Cross section of Digharkul khal 50m US from meeting point of Gazir khal</t>
  </si>
  <si>
    <t>Khal</t>
  </si>
  <si>
    <t>Char</t>
  </si>
  <si>
    <t>Embankt.</t>
  </si>
  <si>
    <t>House area</t>
  </si>
  <si>
    <t>Open land</t>
  </si>
  <si>
    <t>HBB road</t>
  </si>
  <si>
    <t xml:space="preserve">Total Earth  As DPP </t>
  </si>
  <si>
    <t>Ch.</t>
  </si>
  <si>
    <t>Long Section of Gazir khal</t>
  </si>
  <si>
    <t>Dist/Ch(m)</t>
  </si>
  <si>
    <t>C/L R.L.</t>
  </si>
  <si>
    <t>L/BR.L.</t>
  </si>
  <si>
    <t>R/B R.L.</t>
  </si>
  <si>
    <t>Long Section for re-excavation of Gazir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</si>
  <si>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</si>
  <si>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</si>
  <si>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</si>
  <si>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</si>
  <si>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</si>
  <si>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</si>
  <si>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</si>
  <si>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</si>
  <si>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</si>
  <si>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for Re-excavation of Gazir khal from km. 0.000 to km. 2.325 in polder -2 in c/w Tarail-Pachuria Sub-Project under CRISP-WRM under Specialized Division. BWDB, Gopalganj during the year 2024-2025.</t>
  </si>
  <si>
    <r>
      <t xml:space="preserve">Cross Section of Out fall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 Re-excavation of Gazir khal from km. 0.000 to km. 2.325 in polder -2 in c/w Tarail-Pachuria Sub-Project under CRISP-WRM under Specialized Division. BWDB, Gopalganj during the year 2024-2025.</t>
    </r>
  </si>
  <si>
    <t>Long Section for  Re-excavation of Gazir khal from km. 0.000 to km. 2.325 in polder -2 in c/w Tarail-Pachuria Sub-Project under CRISP-WRM under Specialized Division. BWDB, Gopalganj during the year 2024-2025.</t>
  </si>
  <si>
    <t>(Sadiur Rahman)</t>
  </si>
  <si>
    <r>
      <t xml:space="preserve">Cross Section of Offtake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Re-excavation of Gazir khal from km. 0.000 to km. 2.325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</si>
</sst>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35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0" fontId="17" fillId="0" borderId="0" xfId="5" applyFont="1"/>
    <xf numFmtId="0" fontId="18" fillId="0" borderId="0" xfId="5" applyFont="1" applyAlignment="1">
      <alignment horizontal="center"/>
    </xf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/>
    </xf>
    <xf numFmtId="2" fontId="17" fillId="0" borderId="0" xfId="5" applyNumberFormat="1" applyFont="1" applyAlignment="1">
      <alignment horizontal="center"/>
    </xf>
    <xf numFmtId="2" fontId="17" fillId="0" borderId="0" xfId="5" applyNumberFormat="1" applyFont="1"/>
    <xf numFmtId="0" fontId="18" fillId="0" borderId="0" xfId="5" applyFont="1"/>
    <xf numFmtId="0" fontId="17" fillId="0" borderId="0" xfId="1" applyFont="1"/>
    <xf numFmtId="2" fontId="19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 vertical="center"/>
    </xf>
    <xf numFmtId="0" fontId="20" fillId="0" borderId="0" xfId="5" applyFont="1" applyAlignment="1">
      <alignment horizontal="center" vertical="justify"/>
    </xf>
    <xf numFmtId="164" fontId="20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2" fontId="17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1" fillId="0" borderId="5" xfId="6" applyFont="1" applyBorder="1" applyAlignment="1">
      <alignment horizontal="center"/>
    </xf>
    <xf numFmtId="0" fontId="21" fillId="0" borderId="6" xfId="6" applyFont="1" applyBorder="1"/>
    <xf numFmtId="0" fontId="21" fillId="0" borderId="7" xfId="6" applyFont="1" applyBorder="1"/>
    <xf numFmtId="0" fontId="21" fillId="0" borderId="0" xfId="6" applyFont="1"/>
    <xf numFmtId="0" fontId="21" fillId="0" borderId="8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9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2" fontId="21" fillId="0" borderId="0" xfId="6" applyNumberFormat="1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21" fillId="0" borderId="9" xfId="6" applyFont="1" applyBorder="1" applyAlignment="1">
      <alignment horizontal="center" vertical="center"/>
    </xf>
    <xf numFmtId="2" fontId="21" fillId="0" borderId="0" xfId="6" applyNumberFormat="1" applyFont="1"/>
    <xf numFmtId="0" fontId="21" fillId="0" borderId="9" xfId="6" applyFont="1" applyBorder="1"/>
    <xf numFmtId="0" fontId="23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7" fillId="0" borderId="5" xfId="6" applyFont="1" applyBorder="1" applyAlignment="1">
      <alignment horizontal="center" vertical="top" wrapText="1"/>
    </xf>
    <xf numFmtId="0" fontId="27" fillId="0" borderId="6" xfId="6" applyFont="1" applyBorder="1" applyAlignment="1">
      <alignment horizontal="center" vertical="top" wrapText="1"/>
    </xf>
    <xf numFmtId="0" fontId="27" fillId="0" borderId="7" xfId="6" applyFont="1" applyBorder="1" applyAlignment="1">
      <alignment horizontal="center" vertical="top" wrapText="1"/>
    </xf>
    <xf numFmtId="0" fontId="27" fillId="0" borderId="8" xfId="6" applyFont="1" applyBorder="1" applyAlignment="1">
      <alignment horizontal="center" vertical="top" wrapText="1"/>
    </xf>
    <xf numFmtId="0" fontId="27" fillId="0" borderId="0" xfId="6" applyFont="1" applyAlignment="1">
      <alignment horizontal="center" vertical="top" wrapText="1"/>
    </xf>
    <xf numFmtId="0" fontId="27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27" fillId="0" borderId="9" xfId="6" applyFont="1" applyBorder="1"/>
    <xf numFmtId="0" fontId="1" fillId="0" borderId="10" xfId="6" applyBorder="1"/>
    <xf numFmtId="0" fontId="1" fillId="0" borderId="11" xfId="6" applyBorder="1"/>
    <xf numFmtId="0" fontId="27" fillId="0" borderId="12" xfId="6" applyFont="1" applyBorder="1"/>
    <xf numFmtId="0" fontId="29" fillId="0" borderId="0" xfId="6" applyFont="1"/>
    <xf numFmtId="0" fontId="0" fillId="0" borderId="0" xfId="0" applyAlignment="1"/>
    <xf numFmtId="0" fontId="1" fillId="0" borderId="6" xfId="6" applyFont="1" applyBorder="1" applyAlignment="1"/>
    <xf numFmtId="0" fontId="0" fillId="0" borderId="6" xfId="0" applyBorder="1" applyAlignment="1"/>
    <xf numFmtId="0" fontId="24" fillId="0" borderId="0" xfId="6" applyFont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5" xfId="6" applyFont="1" applyBorder="1" applyAlignment="1">
      <alignment horizontal="justify" vertical="justify" wrapText="1"/>
    </xf>
    <xf numFmtId="0" fontId="26" fillId="0" borderId="6" xfId="6" applyFont="1" applyBorder="1" applyAlignment="1">
      <alignment horizontal="justify" vertical="justify" wrapText="1"/>
    </xf>
    <xf numFmtId="0" fontId="26" fillId="0" borderId="7" xfId="6" applyFont="1" applyBorder="1" applyAlignment="1">
      <alignment horizontal="justify" vertical="justify" wrapText="1"/>
    </xf>
    <xf numFmtId="0" fontId="26" fillId="0" borderId="8" xfId="6" applyFont="1" applyBorder="1" applyAlignment="1">
      <alignment horizontal="justify" vertical="justify" wrapText="1"/>
    </xf>
    <xf numFmtId="0" fontId="26" fillId="0" borderId="0" xfId="6" applyFont="1" applyAlignment="1">
      <alignment horizontal="justify" vertical="justify" wrapText="1"/>
    </xf>
    <xf numFmtId="0" fontId="26" fillId="0" borderId="9" xfId="6" applyFont="1" applyBorder="1" applyAlignment="1">
      <alignment horizontal="justify" vertical="justify" wrapText="1"/>
    </xf>
    <xf numFmtId="0" fontId="26" fillId="0" borderId="10" xfId="6" applyFont="1" applyBorder="1" applyAlignment="1">
      <alignment horizontal="justify" vertical="justify" wrapText="1"/>
    </xf>
    <xf numFmtId="0" fontId="26" fillId="0" borderId="11" xfId="6" applyFont="1" applyBorder="1" applyAlignment="1">
      <alignment horizontal="justify" vertical="justify" wrapText="1"/>
    </xf>
    <xf numFmtId="0" fontId="26" fillId="0" borderId="12" xfId="6" applyFont="1" applyBorder="1" applyAlignment="1">
      <alignment horizontal="justify" vertical="justify" wrapText="1"/>
    </xf>
    <xf numFmtId="0" fontId="28" fillId="0" borderId="5" xfId="6" applyFont="1" applyBorder="1" applyAlignment="1">
      <alignment horizontal="center"/>
    </xf>
    <xf numFmtId="0" fontId="28" fillId="0" borderId="6" xfId="6" applyFont="1" applyBorder="1" applyAlignment="1">
      <alignment horizontal="center"/>
    </xf>
    <xf numFmtId="0" fontId="28" fillId="0" borderId="7" xfId="6" applyFont="1" applyBorder="1" applyAlignment="1">
      <alignment horizontal="center"/>
    </xf>
    <xf numFmtId="0" fontId="27" fillId="0" borderId="8" xfId="6" applyFont="1" applyBorder="1" applyAlignment="1">
      <alignment horizontal="center"/>
    </xf>
    <xf numFmtId="0" fontId="27" fillId="0" borderId="0" xfId="6" applyFont="1" applyAlignment="1">
      <alignment horizontal="center"/>
    </xf>
    <xf numFmtId="0" fontId="27" fillId="0" borderId="9" xfId="6" applyFont="1" applyBorder="1" applyAlignment="1">
      <alignment horizontal="center"/>
    </xf>
    <xf numFmtId="0" fontId="27" fillId="0" borderId="10" xfId="6" applyFont="1" applyBorder="1" applyAlignment="1">
      <alignment horizontal="center"/>
    </xf>
    <xf numFmtId="0" fontId="27" fillId="0" borderId="11" xfId="6" applyFont="1" applyBorder="1" applyAlignment="1">
      <alignment horizontal="center"/>
    </xf>
    <xf numFmtId="0" fontId="27" fillId="0" borderId="12" xfId="6" applyFont="1" applyBorder="1" applyAlignment="1">
      <alignment horizontal="center"/>
    </xf>
    <xf numFmtId="0" fontId="14" fillId="0" borderId="0" xfId="8" applyFont="1" applyAlignment="1">
      <alignment horizontal="center" vertical="top" wrapText="1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center" wrapText="1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khal'!$B$3:$Z$3</c:f>
              <c:numCache>
                <c:formatCode>0.00</c:formatCode>
                <c:ptCount val="25"/>
                <c:pt idx="0">
                  <c:v>-0.50700000000000001</c:v>
                </c:pt>
                <c:pt idx="1">
                  <c:v>-0.105</c:v>
                </c:pt>
                <c:pt idx="2">
                  <c:v>-2E-3</c:v>
                </c:pt>
                <c:pt idx="3">
                  <c:v>-0.124</c:v>
                </c:pt>
                <c:pt idx="4">
                  <c:v>-0.20699999999999999</c:v>
                </c:pt>
                <c:pt idx="5">
                  <c:v>-0.42299999999999999</c:v>
                </c:pt>
                <c:pt idx="6">
                  <c:v>-0.44</c:v>
                </c:pt>
                <c:pt idx="7">
                  <c:v>-0.35499999999999998</c:v>
                </c:pt>
                <c:pt idx="8">
                  <c:v>-0.20899999999999999</c:v>
                </c:pt>
                <c:pt idx="9">
                  <c:v>-7.4999999999999997E-2</c:v>
                </c:pt>
                <c:pt idx="10">
                  <c:v>8.9999999999999993E-3</c:v>
                </c:pt>
                <c:pt idx="11">
                  <c:v>5.6000000000000001E-2</c:v>
                </c:pt>
                <c:pt idx="12" formatCode="General">
                  <c:v>0.126</c:v>
                </c:pt>
                <c:pt idx="13" formatCode="General">
                  <c:v>0.13600000000000001</c:v>
                </c:pt>
                <c:pt idx="14" formatCode="General">
                  <c:v>0.17199999999999999</c:v>
                </c:pt>
                <c:pt idx="15" formatCode="General">
                  <c:v>5.8000000000000003E-2</c:v>
                </c:pt>
                <c:pt idx="16" formatCode="General">
                  <c:v>0.26400000000000001</c:v>
                </c:pt>
                <c:pt idx="17" formatCode="General">
                  <c:v>0.182</c:v>
                </c:pt>
                <c:pt idx="18" formatCode="General">
                  <c:v>0.28199999999999997</c:v>
                </c:pt>
                <c:pt idx="19" formatCode="General">
                  <c:v>-0.10299999999999999</c:v>
                </c:pt>
                <c:pt idx="20" formatCode="General">
                  <c:v>-7.1999999999999995E-2</c:v>
                </c:pt>
                <c:pt idx="21" formatCode="General">
                  <c:v>8.9999999999999993E-3</c:v>
                </c:pt>
                <c:pt idx="22" formatCode="General">
                  <c:v>0.23699999999999999</c:v>
                </c:pt>
                <c:pt idx="23" formatCode="General">
                  <c:v>9.4E-2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khal'!$B$4:$Z$4</c:f>
              <c:numCache>
                <c:formatCode>0.00</c:formatCode>
                <c:ptCount val="25"/>
                <c:pt idx="0">
                  <c:v>2.2480000000000002</c:v>
                </c:pt>
                <c:pt idx="1">
                  <c:v>2.5910000000000002</c:v>
                </c:pt>
                <c:pt idx="2">
                  <c:v>0.76800000000000002</c:v>
                </c:pt>
                <c:pt idx="3">
                  <c:v>1.29</c:v>
                </c:pt>
                <c:pt idx="4">
                  <c:v>1.159</c:v>
                </c:pt>
                <c:pt idx="5">
                  <c:v>1.367</c:v>
                </c:pt>
                <c:pt idx="6">
                  <c:v>1.8839999999999999</c:v>
                </c:pt>
                <c:pt idx="7">
                  <c:v>0.92100000000000004</c:v>
                </c:pt>
                <c:pt idx="8">
                  <c:v>0.90900000000000003</c:v>
                </c:pt>
                <c:pt idx="9">
                  <c:v>0.89100000000000001</c:v>
                </c:pt>
                <c:pt idx="10">
                  <c:v>0.79500000000000004</c:v>
                </c:pt>
                <c:pt idx="11">
                  <c:v>1.127</c:v>
                </c:pt>
                <c:pt idx="12" formatCode="General">
                  <c:v>1.74</c:v>
                </c:pt>
                <c:pt idx="13" formatCode="General">
                  <c:v>1.216</c:v>
                </c:pt>
                <c:pt idx="14" formatCode="General">
                  <c:v>0.94099999999999995</c:v>
                </c:pt>
                <c:pt idx="15" formatCode="General">
                  <c:v>2.0529999999999999</c:v>
                </c:pt>
                <c:pt idx="16" formatCode="General">
                  <c:v>2.4529999999999998</c:v>
                </c:pt>
                <c:pt idx="17" formatCode="General">
                  <c:v>0.94899999999999995</c:v>
                </c:pt>
                <c:pt idx="18" formatCode="General">
                  <c:v>2.1419999999999999</c:v>
                </c:pt>
                <c:pt idx="19" formatCode="General">
                  <c:v>2.15</c:v>
                </c:pt>
                <c:pt idx="20" formatCode="General">
                  <c:v>1.776</c:v>
                </c:pt>
                <c:pt idx="21" formatCode="General">
                  <c:v>2.6150000000000002</c:v>
                </c:pt>
                <c:pt idx="22" formatCode="General">
                  <c:v>2.82</c:v>
                </c:pt>
                <c:pt idx="23" formatCode="General">
                  <c:v>3.4390000000000001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khal'!$B$5:$Z$5</c:f>
              <c:numCache>
                <c:formatCode>0.00</c:formatCode>
                <c:ptCount val="25"/>
                <c:pt idx="0">
                  <c:v>2.1930000000000001</c:v>
                </c:pt>
                <c:pt idx="1">
                  <c:v>0.39400000000000002</c:v>
                </c:pt>
                <c:pt idx="2">
                  <c:v>0.39400000000000002</c:v>
                </c:pt>
                <c:pt idx="3">
                  <c:v>1.202</c:v>
                </c:pt>
                <c:pt idx="4">
                  <c:v>1.242</c:v>
                </c:pt>
                <c:pt idx="5">
                  <c:v>1.456</c:v>
                </c:pt>
                <c:pt idx="6">
                  <c:v>2.0470000000000002</c:v>
                </c:pt>
                <c:pt idx="7">
                  <c:v>0.89</c:v>
                </c:pt>
                <c:pt idx="8">
                  <c:v>0.85499999999999998</c:v>
                </c:pt>
                <c:pt idx="9">
                  <c:v>0.81100000000000005</c:v>
                </c:pt>
                <c:pt idx="10">
                  <c:v>0.71099999999999997</c:v>
                </c:pt>
                <c:pt idx="11">
                  <c:v>1.05</c:v>
                </c:pt>
                <c:pt idx="12" formatCode="General">
                  <c:v>1.9159999999999999</c:v>
                </c:pt>
                <c:pt idx="13" formatCode="General">
                  <c:v>1.026</c:v>
                </c:pt>
                <c:pt idx="14" formatCode="General">
                  <c:v>0.92100000000000004</c:v>
                </c:pt>
                <c:pt idx="15" formatCode="General">
                  <c:v>0.77400000000000002</c:v>
                </c:pt>
                <c:pt idx="16" formatCode="General">
                  <c:v>2.1579999999999999</c:v>
                </c:pt>
                <c:pt idx="17" formatCode="General">
                  <c:v>1.7509999999999999</c:v>
                </c:pt>
                <c:pt idx="18" formatCode="General">
                  <c:v>2.2570000000000001</c:v>
                </c:pt>
                <c:pt idx="19" formatCode="General">
                  <c:v>2.41</c:v>
                </c:pt>
                <c:pt idx="20" formatCode="General">
                  <c:v>2.528</c:v>
                </c:pt>
                <c:pt idx="21" formatCode="General">
                  <c:v>2.7490000000000001</c:v>
                </c:pt>
                <c:pt idx="22" formatCode="General">
                  <c:v>2.7029999999999998</c:v>
                </c:pt>
                <c:pt idx="23" formatCode="General">
                  <c:v>4.194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9616"/>
        <c:axId val="255441920"/>
      </c:lineChart>
      <c:catAx>
        <c:axId val="25543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41920"/>
        <c:crosses val="autoZero"/>
        <c:auto val="1"/>
        <c:lblAlgn val="ctr"/>
        <c:lblOffset val="100"/>
        <c:tickMarkSkip val="1"/>
        <c:noMultiLvlLbl val="0"/>
      </c:catAx>
      <c:valAx>
        <c:axId val="25544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3961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khal'!$B$34:$B$47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khal'!$C$34:$C$47</c:f>
              <c:numCache>
                <c:formatCode>0.000</c:formatCode>
                <c:ptCount val="14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khal'!$I$34:$I$47</c:f>
            </c:numRef>
          </c:xVal>
          <c:yVal>
            <c:numRef>
              <c:f>'Gazir khal'!$J$34:$J$47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01440"/>
        <c:axId val="257503232"/>
      </c:scatterChart>
      <c:valAx>
        <c:axId val="257501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03232"/>
        <c:crosses val="autoZero"/>
        <c:crossBetween val="midCat"/>
      </c:valAx>
      <c:valAx>
        <c:axId val="25750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01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khal'!$B$49:$B$62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khal'!$C$49:$C$62</c:f>
              <c:numCache>
                <c:formatCode>0.000</c:formatCode>
                <c:ptCount val="14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khal'!$I$49:$I$62</c:f>
            </c:numRef>
          </c:xVal>
          <c:yVal>
            <c:numRef>
              <c:f>'Gazir khal'!$J$49:$J$62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49056"/>
        <c:axId val="257550592"/>
      </c:scatterChart>
      <c:valAx>
        <c:axId val="257549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50592"/>
        <c:crosses val="autoZero"/>
        <c:crossBetween val="midCat"/>
      </c:valAx>
      <c:valAx>
        <c:axId val="25755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49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khal'!$B$65:$B$78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khal'!$C$65:$C$78</c:f>
              <c:numCache>
                <c:formatCode>0.000</c:formatCode>
                <c:ptCount val="14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khal'!$I$66:$I$78</c:f>
            </c:numRef>
          </c:xVal>
          <c:yVal>
            <c:numRef>
              <c:f>'Gazir khal'!$J$66:$J$78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6160"/>
        <c:axId val="257774336"/>
      </c:scatterChart>
      <c:valAx>
        <c:axId val="257756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74336"/>
        <c:crosses val="autoZero"/>
        <c:crossBetween val="midCat"/>
      </c:valAx>
      <c:valAx>
        <c:axId val="25777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56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khal'!$B$82:$B$95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khal'!$C$82:$C$95</c:f>
              <c:numCache>
                <c:formatCode>0.000</c:formatCode>
                <c:ptCount val="14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khal'!$I$82:$I$95</c:f>
            </c:numRef>
          </c:xVal>
          <c:yVal>
            <c:numRef>
              <c:f>'Gazir khal'!$J$82:$J$95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95584"/>
        <c:axId val="257797120"/>
      </c:scatterChart>
      <c:valAx>
        <c:axId val="257795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97120"/>
        <c:crosses val="autoZero"/>
        <c:crossBetween val="midCat"/>
      </c:valAx>
      <c:valAx>
        <c:axId val="25779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95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khal'!$B$98:$B$113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'Gazir khal'!$C$98:$C$113</c:f>
              <c:numCache>
                <c:formatCode>0.000</c:formatCode>
                <c:ptCount val="16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khal'!$I$99:$I$113</c:f>
            </c:numRef>
          </c:xVal>
          <c:yVal>
            <c:numRef>
              <c:f>'Gazir khal'!$J$99:$J$113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1248"/>
        <c:axId val="258102784"/>
      </c:scatterChart>
      <c:valAx>
        <c:axId val="258101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02784"/>
        <c:crosses val="autoZero"/>
        <c:crossBetween val="midCat"/>
      </c:valAx>
      <c:valAx>
        <c:axId val="25810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0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khal'!$B$115:$B$127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'Gazir khal'!$C$115:$C$127</c:f>
              <c:numCache>
                <c:formatCode>0.000</c:formatCode>
                <c:ptCount val="13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khal'!$I$115:$I$127</c:f>
            </c:numRef>
          </c:xVal>
          <c:yVal>
            <c:numRef>
              <c:f>'Gazir khal'!$J$115:$J$127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608"/>
        <c:axId val="258150784"/>
      </c:scatterChart>
      <c:valAx>
        <c:axId val="258132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50784"/>
        <c:crosses val="autoZero"/>
        <c:crossBetween val="midCat"/>
      </c:valAx>
      <c:valAx>
        <c:axId val="2581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32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khal'!$B$130:$B$142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khal'!$C$130:$C$142</c:f>
              <c:numCache>
                <c:formatCode>0.000</c:formatCode>
                <c:ptCount val="13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khal'!$I$130:$I$142</c:f>
            </c:numRef>
          </c:xVal>
          <c:yVal>
            <c:numRef>
              <c:f>'Gazir khal'!$J$130:$J$142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7936"/>
        <c:axId val="258169472"/>
      </c:scatterChart>
      <c:valAx>
        <c:axId val="258167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69472"/>
        <c:crosses val="autoZero"/>
        <c:crossBetween val="midCat"/>
      </c:valAx>
      <c:valAx>
        <c:axId val="25816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67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khal'!$B$146:$B$158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khal'!$C$146:$C$158</c:f>
              <c:numCache>
                <c:formatCode>0.000</c:formatCode>
                <c:ptCount val="13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khal'!$I$146:$I$158</c:f>
            </c:numRef>
          </c:xVal>
          <c:yVal>
            <c:numRef>
              <c:f>'Gazir khal'!$J$146:$J$158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80832"/>
        <c:axId val="258282624"/>
      </c:scatterChart>
      <c:valAx>
        <c:axId val="258280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82624"/>
        <c:crosses val="autoZero"/>
        <c:crossBetween val="midCat"/>
      </c:valAx>
      <c:valAx>
        <c:axId val="25828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80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khal'!$B$162:$B$176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khal'!$C$162:$C$176</c:f>
              <c:numCache>
                <c:formatCode>0.000</c:formatCode>
                <c:ptCount val="15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khal'!$I$162:$I$176</c:f>
            </c:numRef>
          </c:xVal>
          <c:yVal>
            <c:numRef>
              <c:f>'Gazir khal'!$J$162:$J$176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9776"/>
        <c:axId val="258301312"/>
      </c:scatterChart>
      <c:valAx>
        <c:axId val="25829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01312"/>
        <c:crosses val="autoZero"/>
        <c:crossBetween val="midCat"/>
      </c:valAx>
      <c:valAx>
        <c:axId val="25830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khal'!$B$180:$B$192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khal'!$C$180:$C$192</c:f>
              <c:numCache>
                <c:formatCode>0.000</c:formatCode>
                <c:ptCount val="13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khal'!$I$181:$I$192</c:f>
            </c:numRef>
          </c:xVal>
          <c:yVal>
            <c:numRef>
              <c:f>'Gazir khal'!$J$181:$J$192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47392"/>
        <c:axId val="258348928"/>
      </c:scatterChart>
      <c:valAx>
        <c:axId val="258347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48928"/>
        <c:crosses val="autoZero"/>
        <c:crossBetween val="midCat"/>
      </c:valAx>
      <c:valAx>
        <c:axId val="25834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47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khal'!$B$5:$B$24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'Offtake khal'!$C$5:$C$24</c:f>
              <c:numCache>
                <c:formatCode>0.000</c:formatCode>
                <c:ptCount val="20"/>
                <c:pt idx="0">
                  <c:v>0.28899999999999998</c:v>
                </c:pt>
                <c:pt idx="1">
                  <c:v>0.189</c:v>
                </c:pt>
                <c:pt idx="2">
                  <c:v>9.4E-2</c:v>
                </c:pt>
                <c:pt idx="3">
                  <c:v>-0.23200000000000001</c:v>
                </c:pt>
                <c:pt idx="4">
                  <c:v>-0.56100000000000005</c:v>
                </c:pt>
                <c:pt idx="5">
                  <c:v>-0.86599999999999999</c:v>
                </c:pt>
                <c:pt idx="6">
                  <c:v>-1.171</c:v>
                </c:pt>
                <c:pt idx="7">
                  <c:v>-1.45</c:v>
                </c:pt>
                <c:pt idx="8">
                  <c:v>-1.611</c:v>
                </c:pt>
                <c:pt idx="9">
                  <c:v>-1.661</c:v>
                </c:pt>
                <c:pt idx="10">
                  <c:v>-1.607</c:v>
                </c:pt>
                <c:pt idx="11">
                  <c:v>-1.486</c:v>
                </c:pt>
                <c:pt idx="12">
                  <c:v>-1.194</c:v>
                </c:pt>
                <c:pt idx="13">
                  <c:v>-0.91700000000000004</c:v>
                </c:pt>
                <c:pt idx="14">
                  <c:v>-0.56599999999999995</c:v>
                </c:pt>
                <c:pt idx="15">
                  <c:v>2.9000000000000001E-2</c:v>
                </c:pt>
                <c:pt idx="16">
                  <c:v>2.2290000000000001</c:v>
                </c:pt>
                <c:pt idx="17">
                  <c:v>2.2389999999999999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khal'!$I$5:$I$22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56544"/>
        <c:axId val="255762432"/>
      </c:scatterChart>
      <c:valAx>
        <c:axId val="255756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62432"/>
        <c:crosses val="autoZero"/>
        <c:crossBetween val="midCat"/>
      </c:valAx>
      <c:valAx>
        <c:axId val="25576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56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khal'!$B$195:$B$210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'Gazir khal'!$C$195:$C$210</c:f>
              <c:numCache>
                <c:formatCode>0.000</c:formatCode>
                <c:ptCount val="16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khal'!$I$195:$I$210</c:f>
            </c:numRef>
          </c:xVal>
          <c:yVal>
            <c:numRef>
              <c:f>'Gazir khal'!$J$195:$J$210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4272"/>
        <c:axId val="258380160"/>
      </c:scatterChart>
      <c:valAx>
        <c:axId val="258374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80160"/>
        <c:crosses val="autoZero"/>
        <c:crossBetween val="midCat"/>
      </c:valAx>
      <c:valAx>
        <c:axId val="25838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74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khal'!$B$213:$B$226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khal'!$C$213:$C$226</c:f>
              <c:numCache>
                <c:formatCode>0.000</c:formatCode>
                <c:ptCount val="14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khal'!$I$213:$I$226</c:f>
            </c:numRef>
          </c:xVal>
          <c:yVal>
            <c:numRef>
              <c:f>'Gazir khal'!$J$213:$J$226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79232"/>
        <c:axId val="258480768"/>
      </c:scatterChart>
      <c:valAx>
        <c:axId val="25847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80768"/>
        <c:crosses val="autoZero"/>
        <c:crossBetween val="midCat"/>
      </c:valAx>
      <c:valAx>
        <c:axId val="25848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7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khal'!$B$229:$B$241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khal'!$C$229:$C$241</c:f>
              <c:numCache>
                <c:formatCode>0.000</c:formatCode>
                <c:ptCount val="13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khal'!$I$229:$I$241</c:f>
            </c:numRef>
          </c:xVal>
          <c:yVal>
            <c:numRef>
              <c:f>'Gazir khal'!$J$229:$J$241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14944"/>
        <c:axId val="258516480"/>
      </c:scatterChart>
      <c:valAx>
        <c:axId val="258514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16480"/>
        <c:crosses val="autoZero"/>
        <c:crossBetween val="midCat"/>
      </c:valAx>
      <c:valAx>
        <c:axId val="2585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14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khal'!$B$244:$B$257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'Gazir khal'!$C$244:$C$257</c:f>
              <c:numCache>
                <c:formatCode>0.000</c:formatCode>
                <c:ptCount val="14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khal'!$I$245:$I$257</c:f>
            </c:numRef>
          </c:xVal>
          <c:yVal>
            <c:numRef>
              <c:f>'Gazir khal'!$J$245:$J$257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27840"/>
        <c:axId val="258633728"/>
      </c:scatterChart>
      <c:valAx>
        <c:axId val="258627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33728"/>
        <c:crosses val="autoZero"/>
        <c:crossBetween val="midCat"/>
      </c:valAx>
      <c:valAx>
        <c:axId val="25863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2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khal'!$B$260:$B$274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'Gazir khal'!$C$260:$C$274</c:f>
              <c:numCache>
                <c:formatCode>0.000</c:formatCode>
                <c:ptCount val="15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2.153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khal'!$I$261:$I$274</c:f>
            </c:numRef>
          </c:xVal>
          <c:yVal>
            <c:numRef>
              <c:f>'Gazir khal'!$J$261:$J$274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62784"/>
        <c:axId val="258664320"/>
      </c:scatterChart>
      <c:valAx>
        <c:axId val="25866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64320"/>
        <c:crosses val="autoZero"/>
        <c:crossBetween val="midCat"/>
      </c:valAx>
      <c:valAx>
        <c:axId val="25866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6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khal'!$B$278:$B$290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'Gazir khal'!$C$278:$C$290</c:f>
              <c:numCache>
                <c:formatCode>0.000</c:formatCode>
                <c:ptCount val="13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khal'!$I$278:$I$290</c:f>
            </c:numRef>
          </c:xVal>
          <c:yVal>
            <c:numRef>
              <c:f>'Gazir khal'!$J$278:$J$290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54496"/>
        <c:axId val="258556288"/>
      </c:scatterChart>
      <c:valAx>
        <c:axId val="258554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56288"/>
        <c:crosses val="autoZero"/>
        <c:crossBetween val="midCat"/>
      </c:valAx>
      <c:valAx>
        <c:axId val="2585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54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khal'!$B$294:$B$306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'Gazir khal'!$C$294:$C$306</c:f>
              <c:numCache>
                <c:formatCode>0.000</c:formatCode>
                <c:ptCount val="13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khal'!$I$295:$I$306</c:f>
            </c:numRef>
          </c:xVal>
          <c:yVal>
            <c:numRef>
              <c:f>'Gazir khal'!$J$295:$J$306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89824"/>
        <c:axId val="258591360"/>
      </c:scatterChart>
      <c:valAx>
        <c:axId val="258589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91360"/>
        <c:crosses val="autoZero"/>
        <c:crossBetween val="midCat"/>
      </c:valAx>
      <c:valAx>
        <c:axId val="25859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89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khal'!$B$308:$B$321</c:f>
              <c:numCache>
                <c:formatCode>0.00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'Gazir khal'!$C$308:$C$321</c:f>
              <c:numCache>
                <c:formatCode>0.000</c:formatCode>
                <c:ptCount val="14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khal'!$I$308:$I$321</c:f>
            </c:numRef>
          </c:xVal>
          <c:yVal>
            <c:numRef>
              <c:f>'Gazir khal'!$J$308:$J$321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78848"/>
        <c:axId val="258888832"/>
      </c:scatterChart>
      <c:valAx>
        <c:axId val="258878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88832"/>
        <c:crosses val="autoZero"/>
        <c:crossBetween val="midCat"/>
      </c:valAx>
      <c:valAx>
        <c:axId val="25888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78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khal'!$B$324:$B$338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'Gazir khal'!$C$324:$C$338</c:f>
              <c:numCache>
                <c:formatCode>0.000</c:formatCode>
                <c:ptCount val="15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khal'!$I$324:$I$338</c:f>
            </c:numRef>
          </c:xVal>
          <c:yVal>
            <c:numRef>
              <c:f>'Gazir khal'!$J$324:$J$338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26848"/>
        <c:axId val="258805760"/>
      </c:scatterChart>
      <c:valAx>
        <c:axId val="258926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05760"/>
        <c:crosses val="autoZero"/>
        <c:crossBetween val="midCat"/>
      </c:valAx>
      <c:valAx>
        <c:axId val="25880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926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khal'!$B$341:$B$356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'Gazir khal'!$C$341:$C$356</c:f>
              <c:numCache>
                <c:formatCode>0.000</c:formatCode>
                <c:ptCount val="16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khal'!$I$341:$I$356</c:f>
            </c:numRef>
          </c:xVal>
          <c:yVal>
            <c:numRef>
              <c:f>'Gazir khal'!$J$341:$J$356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26624"/>
        <c:axId val="258828160"/>
      </c:scatterChart>
      <c:valAx>
        <c:axId val="258826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28160"/>
        <c:crosses val="autoZero"/>
        <c:crossBetween val="midCat"/>
      </c:valAx>
      <c:valAx>
        <c:axId val="25882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26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</c:numCache>
            </c:numRef>
          </c:xVal>
          <c:yVal>
            <c:numRef>
              <c:f>'Offtake khal'!$C$25:$C$43</c:f>
              <c:numCache>
                <c:formatCode>0.000</c:formatCode>
                <c:ptCount val="19"/>
                <c:pt idx="0">
                  <c:v>2.4489999999999998</c:v>
                </c:pt>
                <c:pt idx="1">
                  <c:v>2.444</c:v>
                </c:pt>
                <c:pt idx="2">
                  <c:v>2.4390000000000001</c:v>
                </c:pt>
                <c:pt idx="3">
                  <c:v>-0.23200000000000001</c:v>
                </c:pt>
                <c:pt idx="4">
                  <c:v>-0.65600000000000003</c:v>
                </c:pt>
                <c:pt idx="5">
                  <c:v>-0.95099999999999996</c:v>
                </c:pt>
                <c:pt idx="6">
                  <c:v>-1.25</c:v>
                </c:pt>
                <c:pt idx="7">
                  <c:v>-1.417</c:v>
                </c:pt>
                <c:pt idx="8">
                  <c:v>-1.4610000000000001</c:v>
                </c:pt>
                <c:pt idx="9">
                  <c:v>-1.407</c:v>
                </c:pt>
                <c:pt idx="10">
                  <c:v>-1.2410000000000001</c:v>
                </c:pt>
                <c:pt idx="11">
                  <c:v>-0.94599999999999995</c:v>
                </c:pt>
                <c:pt idx="12">
                  <c:v>-0.55200000000000005</c:v>
                </c:pt>
                <c:pt idx="13">
                  <c:v>-0.191</c:v>
                </c:pt>
                <c:pt idx="14">
                  <c:v>2.234</c:v>
                </c:pt>
                <c:pt idx="15">
                  <c:v>2.2259000000000002</c:v>
                </c:pt>
                <c:pt idx="16">
                  <c:v>4.1050000000000004</c:v>
                </c:pt>
                <c:pt idx="17">
                  <c:v>4.1100000000000003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khal'!$I$24:$I$41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91872"/>
        <c:axId val="255793408"/>
      </c:scatterChart>
      <c:valAx>
        <c:axId val="25579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93408"/>
        <c:crosses val="autoZero"/>
        <c:crossBetween val="midCat"/>
      </c:valAx>
      <c:valAx>
        <c:axId val="2557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91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khal'!$B$359:$B$371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'Gazir khal'!$C$359:$C$371</c:f>
              <c:numCache>
                <c:formatCode>0.000</c:formatCode>
                <c:ptCount val="13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khal'!$I$359:$I$371</c:f>
            </c:numRef>
          </c:xVal>
          <c:yVal>
            <c:numRef>
              <c:f>'Gazir khal'!$J$359:$J$371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61696"/>
        <c:axId val="258863488"/>
      </c:scatterChart>
      <c:valAx>
        <c:axId val="258861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63488"/>
        <c:crosses val="autoZero"/>
        <c:crossBetween val="midCat"/>
      </c:valAx>
      <c:valAx>
        <c:axId val="25886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61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khal'!$B$374:$B$388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'Gazir khal'!$C$374:$C$388</c:f>
              <c:numCache>
                <c:formatCode>0.000</c:formatCode>
                <c:ptCount val="15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khal'!$I$374:$I$388</c:f>
            </c:numRef>
          </c:xVal>
          <c:yVal>
            <c:numRef>
              <c:f>'Gazir khal'!$J$374:$J$388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70752"/>
        <c:axId val="258972288"/>
      </c:scatterChart>
      <c:valAx>
        <c:axId val="258970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972288"/>
        <c:crosses val="autoZero"/>
        <c:crossBetween val="midCat"/>
      </c:valAx>
      <c:valAx>
        <c:axId val="25897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970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khal'!$B$46:$B$63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40</c:v>
                </c:pt>
              </c:numCache>
            </c:numRef>
          </c:xVal>
          <c:yVal>
            <c:numRef>
              <c:f>'Offtake khal'!$C$46:$C$63</c:f>
              <c:numCache>
                <c:formatCode>0.000</c:formatCode>
                <c:ptCount val="18"/>
                <c:pt idx="0">
                  <c:v>4.5110000000000001</c:v>
                </c:pt>
                <c:pt idx="1">
                  <c:v>4.5460000000000003</c:v>
                </c:pt>
                <c:pt idx="2">
                  <c:v>2.5339999999999998</c:v>
                </c:pt>
                <c:pt idx="3">
                  <c:v>2.5289999999999999</c:v>
                </c:pt>
                <c:pt idx="4">
                  <c:v>0.13900000000000001</c:v>
                </c:pt>
                <c:pt idx="5">
                  <c:v>-0.81100000000000005</c:v>
                </c:pt>
                <c:pt idx="6">
                  <c:v>-1.2170000000000001</c:v>
                </c:pt>
                <c:pt idx="7">
                  <c:v>-1.5660000000000001</c:v>
                </c:pt>
                <c:pt idx="8">
                  <c:v>-1.708</c:v>
                </c:pt>
                <c:pt idx="9">
                  <c:v>-1.7609999999999999</c:v>
                </c:pt>
                <c:pt idx="10">
                  <c:v>-1.7070000000000001</c:v>
                </c:pt>
                <c:pt idx="11">
                  <c:v>-1.5609999999999999</c:v>
                </c:pt>
                <c:pt idx="12">
                  <c:v>-1.2609999999999999</c:v>
                </c:pt>
                <c:pt idx="13">
                  <c:v>-0.76600000000000001</c:v>
                </c:pt>
                <c:pt idx="14">
                  <c:v>0.13400000000000001</c:v>
                </c:pt>
                <c:pt idx="15">
                  <c:v>1.768</c:v>
                </c:pt>
                <c:pt idx="16">
                  <c:v>1.774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khal'!$I$44:$I$61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31040"/>
        <c:axId val="255832832"/>
      </c:scatterChart>
      <c:valAx>
        <c:axId val="255831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32832"/>
        <c:crosses val="autoZero"/>
        <c:crossBetween val="midCat"/>
      </c:valAx>
      <c:valAx>
        <c:axId val="25583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31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xVal>
          <c:yVal>
            <c:numRef>
              <c:f>'Outfall khal'!$C$5:$C$22</c:f>
              <c:numCache>
                <c:formatCode>0.000</c:formatCode>
                <c:ptCount val="18"/>
                <c:pt idx="0">
                  <c:v>-0.51</c:v>
                </c:pt>
                <c:pt idx="1">
                  <c:v>-0.51600000000000001</c:v>
                </c:pt>
                <c:pt idx="2">
                  <c:v>-0.52</c:v>
                </c:pt>
                <c:pt idx="3">
                  <c:v>-1.512</c:v>
                </c:pt>
                <c:pt idx="4">
                  <c:v>-1.8</c:v>
                </c:pt>
                <c:pt idx="5">
                  <c:v>-2.2949999999999999</c:v>
                </c:pt>
                <c:pt idx="6">
                  <c:v>-2.6019999999999999</c:v>
                </c:pt>
                <c:pt idx="7">
                  <c:v>-2.8109999999999999</c:v>
                </c:pt>
                <c:pt idx="8">
                  <c:v>-2.605</c:v>
                </c:pt>
                <c:pt idx="9">
                  <c:v>-1.9059999999999999</c:v>
                </c:pt>
                <c:pt idx="10">
                  <c:v>-0.91600000000000004</c:v>
                </c:pt>
                <c:pt idx="11">
                  <c:v>0.90300000000000002</c:v>
                </c:pt>
                <c:pt idx="12">
                  <c:v>2.39</c:v>
                </c:pt>
                <c:pt idx="13">
                  <c:v>2.38</c:v>
                </c:pt>
                <c:pt idx="14">
                  <c:v>2.3690000000000002</c:v>
                </c:pt>
                <c:pt idx="15">
                  <c:v>2.3540000000000001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khal'!$I$5:$I$22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05024"/>
        <c:axId val="256306560"/>
      </c:scatterChart>
      <c:valAx>
        <c:axId val="256305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06560"/>
        <c:crosses val="autoZero"/>
        <c:crossBetween val="midCat"/>
      </c:valAx>
      <c:valAx>
        <c:axId val="25630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0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'Outfall khal'!$C$23:$C$41</c:f>
              <c:numCache>
                <c:formatCode>0.000</c:formatCode>
                <c:ptCount val="19"/>
                <c:pt idx="0">
                  <c:v>0.84099999999999997</c:v>
                </c:pt>
                <c:pt idx="1">
                  <c:v>0.83</c:v>
                </c:pt>
                <c:pt idx="2">
                  <c:v>0.81899999999999995</c:v>
                </c:pt>
                <c:pt idx="3">
                  <c:v>-0.20599999999999999</c:v>
                </c:pt>
                <c:pt idx="4">
                  <c:v>-1.1000000000000001</c:v>
                </c:pt>
                <c:pt idx="5">
                  <c:v>-1.7050000000000001</c:v>
                </c:pt>
                <c:pt idx="6">
                  <c:v>-2.1070000000000002</c:v>
                </c:pt>
                <c:pt idx="7">
                  <c:v>-2.4359999999999999</c:v>
                </c:pt>
                <c:pt idx="8">
                  <c:v>-2.6280000000000001</c:v>
                </c:pt>
                <c:pt idx="9">
                  <c:v>-2.431</c:v>
                </c:pt>
                <c:pt idx="10">
                  <c:v>-2.0960000000000001</c:v>
                </c:pt>
                <c:pt idx="11">
                  <c:v>-1.607</c:v>
                </c:pt>
                <c:pt idx="12">
                  <c:v>-0.80500000000000005</c:v>
                </c:pt>
                <c:pt idx="13">
                  <c:v>0.88900000000000001</c:v>
                </c:pt>
                <c:pt idx="14">
                  <c:v>2.3050000000000002</c:v>
                </c:pt>
                <c:pt idx="15">
                  <c:v>2.2292999999999998</c:v>
                </c:pt>
                <c:pt idx="16">
                  <c:v>2.27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khal'!$I$24:$I$41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0352"/>
        <c:axId val="256341888"/>
      </c:scatterChart>
      <c:valAx>
        <c:axId val="256340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41888"/>
        <c:crosses val="autoZero"/>
        <c:crossBetween val="midCat"/>
      </c:valAx>
      <c:valAx>
        <c:axId val="2563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40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'Outfall khal'!$C$44:$C$61</c:f>
              <c:numCache>
                <c:formatCode>0.000</c:formatCode>
                <c:ptCount val="18"/>
                <c:pt idx="0">
                  <c:v>0.69899999999999995</c:v>
                </c:pt>
                <c:pt idx="1">
                  <c:v>0.69099999999999995</c:v>
                </c:pt>
                <c:pt idx="2">
                  <c:v>0.66800000000000004</c:v>
                </c:pt>
                <c:pt idx="3">
                  <c:v>-0.64700000000000002</c:v>
                </c:pt>
                <c:pt idx="4">
                  <c:v>-1.405</c:v>
                </c:pt>
                <c:pt idx="5">
                  <c:v>-1.93</c:v>
                </c:pt>
                <c:pt idx="6">
                  <c:v>-2.2949999999999999</c:v>
                </c:pt>
                <c:pt idx="7">
                  <c:v>-2.617</c:v>
                </c:pt>
                <c:pt idx="8">
                  <c:v>-2.8069999999999999</c:v>
                </c:pt>
                <c:pt idx="9">
                  <c:v>-2.621</c:v>
                </c:pt>
                <c:pt idx="10">
                  <c:v>-2.1669999999999998</c:v>
                </c:pt>
                <c:pt idx="11">
                  <c:v>-0.60499999999999998</c:v>
                </c:pt>
                <c:pt idx="12">
                  <c:v>-7.0000000000000001E-3</c:v>
                </c:pt>
                <c:pt idx="13">
                  <c:v>1.0980000000000001</c:v>
                </c:pt>
                <c:pt idx="14">
                  <c:v>2.3940000000000001</c:v>
                </c:pt>
                <c:pt idx="15">
                  <c:v>2.38</c:v>
                </c:pt>
                <c:pt idx="16">
                  <c:v>2.3690000000000002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khal'!$I$44:$I$61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75424"/>
        <c:axId val="256381312"/>
      </c:scatterChart>
      <c:valAx>
        <c:axId val="25637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81312"/>
        <c:crosses val="autoZero"/>
        <c:crossBetween val="midCat"/>
      </c:valAx>
      <c:valAx>
        <c:axId val="2563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7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khal'!$C$3:$C$16</c:f>
              <c:numCache>
                <c:formatCode>0.000</c:formatCode>
                <c:ptCount val="14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khal'!$I$3:$I$16</c:f>
            </c:numRef>
          </c:xVal>
          <c:yVal>
            <c:numRef>
              <c:f>'Gazir khal'!$J$3:$J$16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48000"/>
        <c:axId val="256449536"/>
      </c:scatterChart>
      <c:valAx>
        <c:axId val="25644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49536"/>
        <c:crosses val="autoZero"/>
        <c:crossBetween val="midCat"/>
      </c:valAx>
      <c:valAx>
        <c:axId val="25644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4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khal'!$B$19:$B$31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khal'!$C$19:$C$31</c:f>
              <c:numCache>
                <c:formatCode>0.000</c:formatCode>
                <c:ptCount val="1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khal'!$I$20:$I$31</c:f>
            </c:numRef>
          </c:xVal>
          <c:yVal>
            <c:numRef>
              <c:f>'Gazir khal'!$J$20:$J$31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75136"/>
        <c:axId val="256476672"/>
      </c:scatterChart>
      <c:valAx>
        <c:axId val="256475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76672"/>
        <c:crosses val="autoZero"/>
        <c:crossBetween val="midCat"/>
      </c:valAx>
      <c:valAx>
        <c:axId val="2564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75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28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149861</xdr:rowOff>
    </xdr:from>
    <xdr:to>
      <xdr:col>19</xdr:col>
      <xdr:colOff>396875</xdr:colOff>
      <xdr:row>18</xdr:row>
      <xdr:rowOff>127001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</xdr:colOff>
      <xdr:row>25</xdr:row>
      <xdr:rowOff>30481</xdr:rowOff>
    </xdr:from>
    <xdr:to>
      <xdr:col>19</xdr:col>
      <xdr:colOff>428625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142876</xdr:rowOff>
    </xdr:from>
    <xdr:to>
      <xdr:col>19</xdr:col>
      <xdr:colOff>381000</xdr:colOff>
      <xdr:row>59</xdr:row>
      <xdr:rowOff>142876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60959</xdr:rowOff>
    </xdr:from>
    <xdr:to>
      <xdr:col>14</xdr:col>
      <xdr:colOff>1111250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15240</xdr:rowOff>
    </xdr:from>
    <xdr:to>
      <xdr:col>14</xdr:col>
      <xdr:colOff>1063625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44</xdr:row>
      <xdr:rowOff>1</xdr:rowOff>
    </xdr:from>
    <xdr:to>
      <xdr:col>14</xdr:col>
      <xdr:colOff>1111251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19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34</xdr:row>
      <xdr:rowOff>38817</xdr:rowOff>
    </xdr:from>
    <xdr:to>
      <xdr:col>19</xdr:col>
      <xdr:colOff>163973</xdr:colOff>
      <xdr:row>46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49</xdr:row>
      <xdr:rowOff>31197</xdr:rowOff>
    </xdr:from>
    <xdr:to>
      <xdr:col>19</xdr:col>
      <xdr:colOff>186833</xdr:colOff>
      <xdr:row>61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65</xdr:row>
      <xdr:rowOff>38817</xdr:rowOff>
    </xdr:from>
    <xdr:to>
      <xdr:col>19</xdr:col>
      <xdr:colOff>163973</xdr:colOff>
      <xdr:row>78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95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112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180455</xdr:colOff>
      <xdr:row>114</xdr:row>
      <xdr:rowOff>89844</xdr:rowOff>
    </xdr:from>
    <xdr:to>
      <xdr:col>19</xdr:col>
      <xdr:colOff>146964</xdr:colOff>
      <xdr:row>126</xdr:row>
      <xdr:rowOff>51027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158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197464</xdr:colOff>
      <xdr:row>179</xdr:row>
      <xdr:rowOff>55826</xdr:rowOff>
    </xdr:from>
    <xdr:to>
      <xdr:col>19</xdr:col>
      <xdr:colOff>163973</xdr:colOff>
      <xdr:row>191</xdr:row>
      <xdr:rowOff>17008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195</xdr:row>
      <xdr:rowOff>38817</xdr:rowOff>
    </xdr:from>
    <xdr:to>
      <xdr:col>19</xdr:col>
      <xdr:colOff>163973</xdr:colOff>
      <xdr:row>209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213</xdr:row>
      <xdr:rowOff>38817</xdr:rowOff>
    </xdr:from>
    <xdr:to>
      <xdr:col>19</xdr:col>
      <xdr:colOff>163973</xdr:colOff>
      <xdr:row>226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171951</xdr:colOff>
      <xdr:row>228</xdr:row>
      <xdr:rowOff>4800</xdr:rowOff>
    </xdr:from>
    <xdr:to>
      <xdr:col>19</xdr:col>
      <xdr:colOff>138460</xdr:colOff>
      <xdr:row>239</xdr:row>
      <xdr:rowOff>127568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154941</xdr:colOff>
      <xdr:row>243</xdr:row>
      <xdr:rowOff>81339</xdr:rowOff>
    </xdr:from>
    <xdr:to>
      <xdr:col>19</xdr:col>
      <xdr:colOff>121450</xdr:colOff>
      <xdr:row>256</xdr:row>
      <xdr:rowOff>42522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274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278</xdr:row>
      <xdr:rowOff>38817</xdr:rowOff>
    </xdr:from>
    <xdr:to>
      <xdr:col>19</xdr:col>
      <xdr:colOff>163973</xdr:colOff>
      <xdr:row>290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154941</xdr:colOff>
      <xdr:row>293</xdr:row>
      <xdr:rowOff>47322</xdr:rowOff>
    </xdr:from>
    <xdr:to>
      <xdr:col>19</xdr:col>
      <xdr:colOff>121450</xdr:colOff>
      <xdr:row>305</xdr:row>
      <xdr:rowOff>8505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341</xdr:row>
      <xdr:rowOff>38817</xdr:rowOff>
    </xdr:from>
    <xdr:to>
      <xdr:col>19</xdr:col>
      <xdr:colOff>163973</xdr:colOff>
      <xdr:row>355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197464</xdr:colOff>
      <xdr:row>359</xdr:row>
      <xdr:rowOff>38818</xdr:rowOff>
    </xdr:from>
    <xdr:to>
      <xdr:col>19</xdr:col>
      <xdr:colOff>163973</xdr:colOff>
      <xdr:row>370</xdr:row>
      <xdr:rowOff>8505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374</xdr:row>
      <xdr:rowOff>38817</xdr:rowOff>
    </xdr:from>
    <xdr:to>
      <xdr:col>19</xdr:col>
      <xdr:colOff>163973</xdr:colOff>
      <xdr:row>386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17" zoomScale="106" zoomScaleNormal="100" zoomScaleSheetLayoutView="106" workbookViewId="0">
      <selection activeCell="R35" sqref="R35:AB38"/>
    </sheetView>
  </sheetViews>
  <sheetFormatPr defaultRowHeight="12.75" x14ac:dyDescent="0.2"/>
  <cols>
    <col min="1" max="1" width="7.85546875" style="77" customWidth="1"/>
    <col min="2" max="15" width="4.7109375" style="77" customWidth="1"/>
    <col min="16" max="16" width="3.7109375" style="77" customWidth="1"/>
    <col min="17" max="17" width="4.140625" style="77" customWidth="1"/>
    <col min="18" max="18" width="4.7109375" style="77" customWidth="1"/>
    <col min="19" max="19" width="4.85546875" style="77" customWidth="1"/>
    <col min="20" max="20" width="4.42578125" style="77" customWidth="1"/>
    <col min="21" max="21" width="5.28515625" style="77" customWidth="1"/>
    <col min="22" max="22" width="4.42578125" style="77" customWidth="1"/>
    <col min="23" max="23" width="4.5703125" style="77" customWidth="1"/>
    <col min="24" max="24" width="4.42578125" style="77" customWidth="1"/>
    <col min="25" max="25" width="4.7109375" style="77" customWidth="1"/>
    <col min="26" max="26" width="4.5703125" style="77" customWidth="1"/>
    <col min="27" max="27" width="4.28515625" style="77" customWidth="1"/>
    <col min="28" max="28" width="4.42578125" style="77" customWidth="1"/>
    <col min="29" max="45" width="4.7109375" style="77" customWidth="1"/>
    <col min="46" max="255" width="9.140625" style="77"/>
    <col min="256" max="256" width="7.85546875" style="77" customWidth="1"/>
    <col min="257" max="283" width="4.7109375" style="77" customWidth="1"/>
    <col min="284" max="284" width="8.85546875" style="77" customWidth="1"/>
    <col min="285" max="301" width="4.7109375" style="77" customWidth="1"/>
    <col min="302" max="511" width="9.140625" style="77"/>
    <col min="512" max="512" width="7.85546875" style="77" customWidth="1"/>
    <col min="513" max="539" width="4.7109375" style="77" customWidth="1"/>
    <col min="540" max="540" width="8.85546875" style="77" customWidth="1"/>
    <col min="541" max="557" width="4.7109375" style="77" customWidth="1"/>
    <col min="558" max="767" width="9.140625" style="77"/>
    <col min="768" max="768" width="7.85546875" style="77" customWidth="1"/>
    <col min="769" max="795" width="4.7109375" style="77" customWidth="1"/>
    <col min="796" max="796" width="8.85546875" style="77" customWidth="1"/>
    <col min="797" max="813" width="4.7109375" style="77" customWidth="1"/>
    <col min="814" max="1023" width="9.140625" style="77"/>
    <col min="1024" max="1024" width="7.85546875" style="77" customWidth="1"/>
    <col min="1025" max="1051" width="4.7109375" style="77" customWidth="1"/>
    <col min="1052" max="1052" width="8.85546875" style="77" customWidth="1"/>
    <col min="1053" max="1069" width="4.7109375" style="77" customWidth="1"/>
    <col min="1070" max="1279" width="9.140625" style="77"/>
    <col min="1280" max="1280" width="7.85546875" style="77" customWidth="1"/>
    <col min="1281" max="1307" width="4.7109375" style="77" customWidth="1"/>
    <col min="1308" max="1308" width="8.85546875" style="77" customWidth="1"/>
    <col min="1309" max="1325" width="4.7109375" style="77" customWidth="1"/>
    <col min="1326" max="1535" width="9.140625" style="77"/>
    <col min="1536" max="1536" width="7.85546875" style="77" customWidth="1"/>
    <col min="1537" max="1563" width="4.7109375" style="77" customWidth="1"/>
    <col min="1564" max="1564" width="8.85546875" style="77" customWidth="1"/>
    <col min="1565" max="1581" width="4.7109375" style="77" customWidth="1"/>
    <col min="1582" max="1791" width="9.140625" style="77"/>
    <col min="1792" max="1792" width="7.85546875" style="77" customWidth="1"/>
    <col min="1793" max="1819" width="4.7109375" style="77" customWidth="1"/>
    <col min="1820" max="1820" width="8.85546875" style="77" customWidth="1"/>
    <col min="1821" max="1837" width="4.7109375" style="77" customWidth="1"/>
    <col min="1838" max="2047" width="9.140625" style="77"/>
    <col min="2048" max="2048" width="7.85546875" style="77" customWidth="1"/>
    <col min="2049" max="2075" width="4.7109375" style="77" customWidth="1"/>
    <col min="2076" max="2076" width="8.85546875" style="77" customWidth="1"/>
    <col min="2077" max="2093" width="4.7109375" style="77" customWidth="1"/>
    <col min="2094" max="2303" width="9.140625" style="77"/>
    <col min="2304" max="2304" width="7.85546875" style="77" customWidth="1"/>
    <col min="2305" max="2331" width="4.7109375" style="77" customWidth="1"/>
    <col min="2332" max="2332" width="8.85546875" style="77" customWidth="1"/>
    <col min="2333" max="2349" width="4.7109375" style="77" customWidth="1"/>
    <col min="2350" max="2559" width="9.140625" style="77"/>
    <col min="2560" max="2560" width="7.85546875" style="77" customWidth="1"/>
    <col min="2561" max="2587" width="4.7109375" style="77" customWidth="1"/>
    <col min="2588" max="2588" width="8.85546875" style="77" customWidth="1"/>
    <col min="2589" max="2605" width="4.7109375" style="77" customWidth="1"/>
    <col min="2606" max="2815" width="9.140625" style="77"/>
    <col min="2816" max="2816" width="7.85546875" style="77" customWidth="1"/>
    <col min="2817" max="2843" width="4.7109375" style="77" customWidth="1"/>
    <col min="2844" max="2844" width="8.85546875" style="77" customWidth="1"/>
    <col min="2845" max="2861" width="4.7109375" style="77" customWidth="1"/>
    <col min="2862" max="3071" width="9.140625" style="77"/>
    <col min="3072" max="3072" width="7.85546875" style="77" customWidth="1"/>
    <col min="3073" max="3099" width="4.7109375" style="77" customWidth="1"/>
    <col min="3100" max="3100" width="8.85546875" style="77" customWidth="1"/>
    <col min="3101" max="3117" width="4.7109375" style="77" customWidth="1"/>
    <col min="3118" max="3327" width="9.140625" style="77"/>
    <col min="3328" max="3328" width="7.85546875" style="77" customWidth="1"/>
    <col min="3329" max="3355" width="4.7109375" style="77" customWidth="1"/>
    <col min="3356" max="3356" width="8.85546875" style="77" customWidth="1"/>
    <col min="3357" max="3373" width="4.7109375" style="77" customWidth="1"/>
    <col min="3374" max="3583" width="9.140625" style="77"/>
    <col min="3584" max="3584" width="7.85546875" style="77" customWidth="1"/>
    <col min="3585" max="3611" width="4.7109375" style="77" customWidth="1"/>
    <col min="3612" max="3612" width="8.85546875" style="77" customWidth="1"/>
    <col min="3613" max="3629" width="4.7109375" style="77" customWidth="1"/>
    <col min="3630" max="3839" width="9.140625" style="77"/>
    <col min="3840" max="3840" width="7.85546875" style="77" customWidth="1"/>
    <col min="3841" max="3867" width="4.7109375" style="77" customWidth="1"/>
    <col min="3868" max="3868" width="8.85546875" style="77" customWidth="1"/>
    <col min="3869" max="3885" width="4.7109375" style="77" customWidth="1"/>
    <col min="3886" max="4095" width="9.140625" style="77"/>
    <col min="4096" max="4096" width="7.85546875" style="77" customWidth="1"/>
    <col min="4097" max="4123" width="4.7109375" style="77" customWidth="1"/>
    <col min="4124" max="4124" width="8.85546875" style="77" customWidth="1"/>
    <col min="4125" max="4141" width="4.7109375" style="77" customWidth="1"/>
    <col min="4142" max="4351" width="9.140625" style="77"/>
    <col min="4352" max="4352" width="7.85546875" style="77" customWidth="1"/>
    <col min="4353" max="4379" width="4.7109375" style="77" customWidth="1"/>
    <col min="4380" max="4380" width="8.85546875" style="77" customWidth="1"/>
    <col min="4381" max="4397" width="4.7109375" style="77" customWidth="1"/>
    <col min="4398" max="4607" width="9.140625" style="77"/>
    <col min="4608" max="4608" width="7.85546875" style="77" customWidth="1"/>
    <col min="4609" max="4635" width="4.7109375" style="77" customWidth="1"/>
    <col min="4636" max="4636" width="8.85546875" style="77" customWidth="1"/>
    <col min="4637" max="4653" width="4.7109375" style="77" customWidth="1"/>
    <col min="4654" max="4863" width="9.140625" style="77"/>
    <col min="4864" max="4864" width="7.85546875" style="77" customWidth="1"/>
    <col min="4865" max="4891" width="4.7109375" style="77" customWidth="1"/>
    <col min="4892" max="4892" width="8.85546875" style="77" customWidth="1"/>
    <col min="4893" max="4909" width="4.7109375" style="77" customWidth="1"/>
    <col min="4910" max="5119" width="9.140625" style="77"/>
    <col min="5120" max="5120" width="7.85546875" style="77" customWidth="1"/>
    <col min="5121" max="5147" width="4.7109375" style="77" customWidth="1"/>
    <col min="5148" max="5148" width="8.85546875" style="77" customWidth="1"/>
    <col min="5149" max="5165" width="4.7109375" style="77" customWidth="1"/>
    <col min="5166" max="5375" width="9.140625" style="77"/>
    <col min="5376" max="5376" width="7.85546875" style="77" customWidth="1"/>
    <col min="5377" max="5403" width="4.7109375" style="77" customWidth="1"/>
    <col min="5404" max="5404" width="8.85546875" style="77" customWidth="1"/>
    <col min="5405" max="5421" width="4.7109375" style="77" customWidth="1"/>
    <col min="5422" max="5631" width="9.140625" style="77"/>
    <col min="5632" max="5632" width="7.85546875" style="77" customWidth="1"/>
    <col min="5633" max="5659" width="4.7109375" style="77" customWidth="1"/>
    <col min="5660" max="5660" width="8.85546875" style="77" customWidth="1"/>
    <col min="5661" max="5677" width="4.7109375" style="77" customWidth="1"/>
    <col min="5678" max="5887" width="9.140625" style="77"/>
    <col min="5888" max="5888" width="7.85546875" style="77" customWidth="1"/>
    <col min="5889" max="5915" width="4.7109375" style="77" customWidth="1"/>
    <col min="5916" max="5916" width="8.85546875" style="77" customWidth="1"/>
    <col min="5917" max="5933" width="4.7109375" style="77" customWidth="1"/>
    <col min="5934" max="6143" width="9.140625" style="77"/>
    <col min="6144" max="6144" width="7.85546875" style="77" customWidth="1"/>
    <col min="6145" max="6171" width="4.7109375" style="77" customWidth="1"/>
    <col min="6172" max="6172" width="8.85546875" style="77" customWidth="1"/>
    <col min="6173" max="6189" width="4.7109375" style="77" customWidth="1"/>
    <col min="6190" max="6399" width="9.140625" style="77"/>
    <col min="6400" max="6400" width="7.85546875" style="77" customWidth="1"/>
    <col min="6401" max="6427" width="4.7109375" style="77" customWidth="1"/>
    <col min="6428" max="6428" width="8.85546875" style="77" customWidth="1"/>
    <col min="6429" max="6445" width="4.7109375" style="77" customWidth="1"/>
    <col min="6446" max="6655" width="9.140625" style="77"/>
    <col min="6656" max="6656" width="7.85546875" style="77" customWidth="1"/>
    <col min="6657" max="6683" width="4.7109375" style="77" customWidth="1"/>
    <col min="6684" max="6684" width="8.85546875" style="77" customWidth="1"/>
    <col min="6685" max="6701" width="4.7109375" style="77" customWidth="1"/>
    <col min="6702" max="6911" width="9.140625" style="77"/>
    <col min="6912" max="6912" width="7.85546875" style="77" customWidth="1"/>
    <col min="6913" max="6939" width="4.7109375" style="77" customWidth="1"/>
    <col min="6940" max="6940" width="8.85546875" style="77" customWidth="1"/>
    <col min="6941" max="6957" width="4.7109375" style="77" customWidth="1"/>
    <col min="6958" max="7167" width="9.140625" style="77"/>
    <col min="7168" max="7168" width="7.85546875" style="77" customWidth="1"/>
    <col min="7169" max="7195" width="4.7109375" style="77" customWidth="1"/>
    <col min="7196" max="7196" width="8.85546875" style="77" customWidth="1"/>
    <col min="7197" max="7213" width="4.7109375" style="77" customWidth="1"/>
    <col min="7214" max="7423" width="9.140625" style="77"/>
    <col min="7424" max="7424" width="7.85546875" style="77" customWidth="1"/>
    <col min="7425" max="7451" width="4.7109375" style="77" customWidth="1"/>
    <col min="7452" max="7452" width="8.85546875" style="77" customWidth="1"/>
    <col min="7453" max="7469" width="4.7109375" style="77" customWidth="1"/>
    <col min="7470" max="7679" width="9.140625" style="77"/>
    <col min="7680" max="7680" width="7.85546875" style="77" customWidth="1"/>
    <col min="7681" max="7707" width="4.7109375" style="77" customWidth="1"/>
    <col min="7708" max="7708" width="8.85546875" style="77" customWidth="1"/>
    <col min="7709" max="7725" width="4.7109375" style="77" customWidth="1"/>
    <col min="7726" max="7935" width="9.140625" style="77"/>
    <col min="7936" max="7936" width="7.85546875" style="77" customWidth="1"/>
    <col min="7937" max="7963" width="4.7109375" style="77" customWidth="1"/>
    <col min="7964" max="7964" width="8.85546875" style="77" customWidth="1"/>
    <col min="7965" max="7981" width="4.7109375" style="77" customWidth="1"/>
    <col min="7982" max="8191" width="9.140625" style="77"/>
    <col min="8192" max="8192" width="7.85546875" style="77" customWidth="1"/>
    <col min="8193" max="8219" width="4.7109375" style="77" customWidth="1"/>
    <col min="8220" max="8220" width="8.85546875" style="77" customWidth="1"/>
    <col min="8221" max="8237" width="4.7109375" style="77" customWidth="1"/>
    <col min="8238" max="8447" width="9.140625" style="77"/>
    <col min="8448" max="8448" width="7.85546875" style="77" customWidth="1"/>
    <col min="8449" max="8475" width="4.7109375" style="77" customWidth="1"/>
    <col min="8476" max="8476" width="8.85546875" style="77" customWidth="1"/>
    <col min="8477" max="8493" width="4.7109375" style="77" customWidth="1"/>
    <col min="8494" max="8703" width="9.140625" style="77"/>
    <col min="8704" max="8704" width="7.85546875" style="77" customWidth="1"/>
    <col min="8705" max="8731" width="4.7109375" style="77" customWidth="1"/>
    <col min="8732" max="8732" width="8.85546875" style="77" customWidth="1"/>
    <col min="8733" max="8749" width="4.7109375" style="77" customWidth="1"/>
    <col min="8750" max="8959" width="9.140625" style="77"/>
    <col min="8960" max="8960" width="7.85546875" style="77" customWidth="1"/>
    <col min="8961" max="8987" width="4.7109375" style="77" customWidth="1"/>
    <col min="8988" max="8988" width="8.85546875" style="77" customWidth="1"/>
    <col min="8989" max="9005" width="4.7109375" style="77" customWidth="1"/>
    <col min="9006" max="9215" width="9.140625" style="77"/>
    <col min="9216" max="9216" width="7.85546875" style="77" customWidth="1"/>
    <col min="9217" max="9243" width="4.7109375" style="77" customWidth="1"/>
    <col min="9244" max="9244" width="8.85546875" style="77" customWidth="1"/>
    <col min="9245" max="9261" width="4.7109375" style="77" customWidth="1"/>
    <col min="9262" max="9471" width="9.140625" style="77"/>
    <col min="9472" max="9472" width="7.85546875" style="77" customWidth="1"/>
    <col min="9473" max="9499" width="4.7109375" style="77" customWidth="1"/>
    <col min="9500" max="9500" width="8.85546875" style="77" customWidth="1"/>
    <col min="9501" max="9517" width="4.7109375" style="77" customWidth="1"/>
    <col min="9518" max="9727" width="9.140625" style="77"/>
    <col min="9728" max="9728" width="7.85546875" style="77" customWidth="1"/>
    <col min="9729" max="9755" width="4.7109375" style="77" customWidth="1"/>
    <col min="9756" max="9756" width="8.85546875" style="77" customWidth="1"/>
    <col min="9757" max="9773" width="4.7109375" style="77" customWidth="1"/>
    <col min="9774" max="9983" width="9.140625" style="77"/>
    <col min="9984" max="9984" width="7.85546875" style="77" customWidth="1"/>
    <col min="9985" max="10011" width="4.7109375" style="77" customWidth="1"/>
    <col min="10012" max="10012" width="8.85546875" style="77" customWidth="1"/>
    <col min="10013" max="10029" width="4.7109375" style="77" customWidth="1"/>
    <col min="10030" max="10239" width="9.140625" style="77"/>
    <col min="10240" max="10240" width="7.85546875" style="77" customWidth="1"/>
    <col min="10241" max="10267" width="4.7109375" style="77" customWidth="1"/>
    <col min="10268" max="10268" width="8.85546875" style="77" customWidth="1"/>
    <col min="10269" max="10285" width="4.7109375" style="77" customWidth="1"/>
    <col min="10286" max="10495" width="9.140625" style="77"/>
    <col min="10496" max="10496" width="7.85546875" style="77" customWidth="1"/>
    <col min="10497" max="10523" width="4.7109375" style="77" customWidth="1"/>
    <col min="10524" max="10524" width="8.85546875" style="77" customWidth="1"/>
    <col min="10525" max="10541" width="4.7109375" style="77" customWidth="1"/>
    <col min="10542" max="10751" width="9.140625" style="77"/>
    <col min="10752" max="10752" width="7.85546875" style="77" customWidth="1"/>
    <col min="10753" max="10779" width="4.7109375" style="77" customWidth="1"/>
    <col min="10780" max="10780" width="8.85546875" style="77" customWidth="1"/>
    <col min="10781" max="10797" width="4.7109375" style="77" customWidth="1"/>
    <col min="10798" max="11007" width="9.140625" style="77"/>
    <col min="11008" max="11008" width="7.85546875" style="77" customWidth="1"/>
    <col min="11009" max="11035" width="4.7109375" style="77" customWidth="1"/>
    <col min="11036" max="11036" width="8.85546875" style="77" customWidth="1"/>
    <col min="11037" max="11053" width="4.7109375" style="77" customWidth="1"/>
    <col min="11054" max="11263" width="9.140625" style="77"/>
    <col min="11264" max="11264" width="7.85546875" style="77" customWidth="1"/>
    <col min="11265" max="11291" width="4.7109375" style="77" customWidth="1"/>
    <col min="11292" max="11292" width="8.85546875" style="77" customWidth="1"/>
    <col min="11293" max="11309" width="4.7109375" style="77" customWidth="1"/>
    <col min="11310" max="11519" width="9.140625" style="77"/>
    <col min="11520" max="11520" width="7.85546875" style="77" customWidth="1"/>
    <col min="11521" max="11547" width="4.7109375" style="77" customWidth="1"/>
    <col min="11548" max="11548" width="8.85546875" style="77" customWidth="1"/>
    <col min="11549" max="11565" width="4.7109375" style="77" customWidth="1"/>
    <col min="11566" max="11775" width="9.140625" style="77"/>
    <col min="11776" max="11776" width="7.85546875" style="77" customWidth="1"/>
    <col min="11777" max="11803" width="4.7109375" style="77" customWidth="1"/>
    <col min="11804" max="11804" width="8.85546875" style="77" customWidth="1"/>
    <col min="11805" max="11821" width="4.7109375" style="77" customWidth="1"/>
    <col min="11822" max="12031" width="9.140625" style="77"/>
    <col min="12032" max="12032" width="7.85546875" style="77" customWidth="1"/>
    <col min="12033" max="12059" width="4.7109375" style="77" customWidth="1"/>
    <col min="12060" max="12060" width="8.85546875" style="77" customWidth="1"/>
    <col min="12061" max="12077" width="4.7109375" style="77" customWidth="1"/>
    <col min="12078" max="12287" width="9.140625" style="77"/>
    <col min="12288" max="12288" width="7.85546875" style="77" customWidth="1"/>
    <col min="12289" max="12315" width="4.7109375" style="77" customWidth="1"/>
    <col min="12316" max="12316" width="8.85546875" style="77" customWidth="1"/>
    <col min="12317" max="12333" width="4.7109375" style="77" customWidth="1"/>
    <col min="12334" max="12543" width="9.140625" style="77"/>
    <col min="12544" max="12544" width="7.85546875" style="77" customWidth="1"/>
    <col min="12545" max="12571" width="4.7109375" style="77" customWidth="1"/>
    <col min="12572" max="12572" width="8.85546875" style="77" customWidth="1"/>
    <col min="12573" max="12589" width="4.7109375" style="77" customWidth="1"/>
    <col min="12590" max="12799" width="9.140625" style="77"/>
    <col min="12800" max="12800" width="7.85546875" style="77" customWidth="1"/>
    <col min="12801" max="12827" width="4.7109375" style="77" customWidth="1"/>
    <col min="12828" max="12828" width="8.85546875" style="77" customWidth="1"/>
    <col min="12829" max="12845" width="4.7109375" style="77" customWidth="1"/>
    <col min="12846" max="13055" width="9.140625" style="77"/>
    <col min="13056" max="13056" width="7.85546875" style="77" customWidth="1"/>
    <col min="13057" max="13083" width="4.7109375" style="77" customWidth="1"/>
    <col min="13084" max="13084" width="8.85546875" style="77" customWidth="1"/>
    <col min="13085" max="13101" width="4.7109375" style="77" customWidth="1"/>
    <col min="13102" max="13311" width="9.140625" style="77"/>
    <col min="13312" max="13312" width="7.85546875" style="77" customWidth="1"/>
    <col min="13313" max="13339" width="4.7109375" style="77" customWidth="1"/>
    <col min="13340" max="13340" width="8.85546875" style="77" customWidth="1"/>
    <col min="13341" max="13357" width="4.7109375" style="77" customWidth="1"/>
    <col min="13358" max="13567" width="9.140625" style="77"/>
    <col min="13568" max="13568" width="7.85546875" style="77" customWidth="1"/>
    <col min="13569" max="13595" width="4.7109375" style="77" customWidth="1"/>
    <col min="13596" max="13596" width="8.85546875" style="77" customWidth="1"/>
    <col min="13597" max="13613" width="4.7109375" style="77" customWidth="1"/>
    <col min="13614" max="13823" width="9.140625" style="77"/>
    <col min="13824" max="13824" width="7.85546875" style="77" customWidth="1"/>
    <col min="13825" max="13851" width="4.7109375" style="77" customWidth="1"/>
    <col min="13852" max="13852" width="8.85546875" style="77" customWidth="1"/>
    <col min="13853" max="13869" width="4.7109375" style="77" customWidth="1"/>
    <col min="13870" max="14079" width="9.140625" style="77"/>
    <col min="14080" max="14080" width="7.85546875" style="77" customWidth="1"/>
    <col min="14081" max="14107" width="4.7109375" style="77" customWidth="1"/>
    <col min="14108" max="14108" width="8.85546875" style="77" customWidth="1"/>
    <col min="14109" max="14125" width="4.7109375" style="77" customWidth="1"/>
    <col min="14126" max="14335" width="9.140625" style="77"/>
    <col min="14336" max="14336" width="7.85546875" style="77" customWidth="1"/>
    <col min="14337" max="14363" width="4.7109375" style="77" customWidth="1"/>
    <col min="14364" max="14364" width="8.85546875" style="77" customWidth="1"/>
    <col min="14365" max="14381" width="4.7109375" style="77" customWidth="1"/>
    <col min="14382" max="14591" width="9.140625" style="77"/>
    <col min="14592" max="14592" width="7.85546875" style="77" customWidth="1"/>
    <col min="14593" max="14619" width="4.7109375" style="77" customWidth="1"/>
    <col min="14620" max="14620" width="8.85546875" style="77" customWidth="1"/>
    <col min="14621" max="14637" width="4.7109375" style="77" customWidth="1"/>
    <col min="14638" max="14847" width="9.140625" style="77"/>
    <col min="14848" max="14848" width="7.85546875" style="77" customWidth="1"/>
    <col min="14849" max="14875" width="4.7109375" style="77" customWidth="1"/>
    <col min="14876" max="14876" width="8.85546875" style="77" customWidth="1"/>
    <col min="14877" max="14893" width="4.7109375" style="77" customWidth="1"/>
    <col min="14894" max="15103" width="9.140625" style="77"/>
    <col min="15104" max="15104" width="7.85546875" style="77" customWidth="1"/>
    <col min="15105" max="15131" width="4.7109375" style="77" customWidth="1"/>
    <col min="15132" max="15132" width="8.85546875" style="77" customWidth="1"/>
    <col min="15133" max="15149" width="4.7109375" style="77" customWidth="1"/>
    <col min="15150" max="15359" width="9.140625" style="77"/>
    <col min="15360" max="15360" width="7.85546875" style="77" customWidth="1"/>
    <col min="15361" max="15387" width="4.7109375" style="77" customWidth="1"/>
    <col min="15388" max="15388" width="8.85546875" style="77" customWidth="1"/>
    <col min="15389" max="15405" width="4.7109375" style="77" customWidth="1"/>
    <col min="15406" max="15615" width="9.140625" style="77"/>
    <col min="15616" max="15616" width="7.85546875" style="77" customWidth="1"/>
    <col min="15617" max="15643" width="4.7109375" style="77" customWidth="1"/>
    <col min="15644" max="15644" width="8.85546875" style="77" customWidth="1"/>
    <col min="15645" max="15661" width="4.7109375" style="77" customWidth="1"/>
    <col min="15662" max="15871" width="9.140625" style="77"/>
    <col min="15872" max="15872" width="7.85546875" style="77" customWidth="1"/>
    <col min="15873" max="15899" width="4.7109375" style="77" customWidth="1"/>
    <col min="15900" max="15900" width="8.85546875" style="77" customWidth="1"/>
    <col min="15901" max="15917" width="4.7109375" style="77" customWidth="1"/>
    <col min="15918" max="16127" width="9.140625" style="77"/>
    <col min="16128" max="16128" width="7.85546875" style="77" customWidth="1"/>
    <col min="16129" max="16155" width="4.7109375" style="77" customWidth="1"/>
    <col min="16156" max="16156" width="8.85546875" style="77" customWidth="1"/>
    <col min="16157" max="16173" width="4.7109375" style="77" customWidth="1"/>
    <col min="16174" max="16384" width="9.140625" style="77"/>
  </cols>
  <sheetData>
    <row r="1" spans="1:39" s="64" customFormat="1" ht="12.75" customHeight="1" x14ac:dyDescent="0.25">
      <c r="A1" s="61" t="s">
        <v>39</v>
      </c>
      <c r="B1" s="95" t="s">
        <v>40</v>
      </c>
      <c r="C1" s="96"/>
      <c r="D1" s="96"/>
      <c r="E1" s="96"/>
      <c r="F1" s="96"/>
      <c r="G1" s="96"/>
      <c r="H1" s="96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</row>
    <row r="2" spans="1:39" s="64" customFormat="1" ht="9" x14ac:dyDescent="0.15">
      <c r="A2" s="65" t="s">
        <v>41</v>
      </c>
      <c r="B2" s="66">
        <v>0</v>
      </c>
      <c r="C2" s="66">
        <v>0.1</v>
      </c>
      <c r="D2" s="66">
        <v>0.2</v>
      </c>
      <c r="E2" s="66">
        <v>0.3</v>
      </c>
      <c r="F2" s="66">
        <v>0.4</v>
      </c>
      <c r="G2" s="66">
        <v>0.5</v>
      </c>
      <c r="H2" s="66">
        <v>0.6</v>
      </c>
      <c r="I2" s="66">
        <v>0.7</v>
      </c>
      <c r="J2" s="66">
        <v>0.8</v>
      </c>
      <c r="K2" s="66">
        <v>0.9</v>
      </c>
      <c r="L2" s="66">
        <v>1</v>
      </c>
      <c r="M2" s="66">
        <v>1.1000000000000001</v>
      </c>
      <c r="N2" s="66">
        <v>1.2</v>
      </c>
      <c r="O2" s="66">
        <v>1.3</v>
      </c>
      <c r="P2" s="66">
        <v>1.4</v>
      </c>
      <c r="Q2" s="66">
        <v>1.5</v>
      </c>
      <c r="R2" s="66">
        <v>1.6</v>
      </c>
      <c r="S2" s="66">
        <v>1.7</v>
      </c>
      <c r="T2" s="66">
        <v>1.8</v>
      </c>
      <c r="U2" s="66">
        <v>1.9</v>
      </c>
      <c r="V2" s="66">
        <v>2</v>
      </c>
      <c r="W2" s="66">
        <v>2.1</v>
      </c>
      <c r="X2" s="66">
        <v>2.2000000000000002</v>
      </c>
      <c r="Y2" s="66">
        <v>2.3250000000000002</v>
      </c>
      <c r="Z2" s="66"/>
      <c r="AA2" s="66"/>
      <c r="AB2" s="67"/>
      <c r="AC2" s="66"/>
      <c r="AD2" s="66"/>
      <c r="AE2" s="66"/>
      <c r="AF2" s="66"/>
      <c r="AG2" s="68"/>
      <c r="AH2" s="69"/>
      <c r="AI2" s="69"/>
      <c r="AJ2" s="69"/>
      <c r="AK2" s="69"/>
      <c r="AL2" s="69"/>
      <c r="AM2" s="69"/>
    </row>
    <row r="3" spans="1:39" s="64" customFormat="1" ht="9" x14ac:dyDescent="0.15">
      <c r="A3" s="65" t="s">
        <v>42</v>
      </c>
      <c r="B3" s="70">
        <v>-0.50700000000000001</v>
      </c>
      <c r="C3" s="70">
        <v>-0.105</v>
      </c>
      <c r="D3" s="70">
        <v>-2E-3</v>
      </c>
      <c r="E3" s="70">
        <v>-0.124</v>
      </c>
      <c r="F3" s="70">
        <v>-0.20699999999999999</v>
      </c>
      <c r="G3" s="70">
        <v>-0.42299999999999999</v>
      </c>
      <c r="H3" s="70">
        <v>-0.44</v>
      </c>
      <c r="I3" s="70">
        <v>-0.35499999999999998</v>
      </c>
      <c r="J3" s="70">
        <v>-0.20899999999999999</v>
      </c>
      <c r="K3" s="70">
        <v>-7.4999999999999997E-2</v>
      </c>
      <c r="L3" s="70">
        <v>8.9999999999999993E-3</v>
      </c>
      <c r="M3" s="70">
        <v>5.6000000000000001E-2</v>
      </c>
      <c r="N3" s="71">
        <v>0.126</v>
      </c>
      <c r="O3" s="71">
        <v>0.13600000000000001</v>
      </c>
      <c r="P3" s="71">
        <v>0.17199999999999999</v>
      </c>
      <c r="Q3" s="71">
        <v>5.8000000000000003E-2</v>
      </c>
      <c r="R3" s="71">
        <v>0.26400000000000001</v>
      </c>
      <c r="S3" s="71">
        <v>0.182</v>
      </c>
      <c r="T3" s="71">
        <v>0.28199999999999997</v>
      </c>
      <c r="U3" s="71">
        <v>-0.10299999999999999</v>
      </c>
      <c r="V3" s="71">
        <v>-7.1999999999999995E-2</v>
      </c>
      <c r="W3" s="71">
        <v>8.9999999999999993E-3</v>
      </c>
      <c r="X3" s="71">
        <v>0.23699999999999999</v>
      </c>
      <c r="Y3" s="71">
        <v>9.4E-2</v>
      </c>
      <c r="Z3" s="71"/>
      <c r="AA3" s="71"/>
      <c r="AB3" s="72"/>
      <c r="AC3" s="71"/>
      <c r="AD3" s="71"/>
      <c r="AE3" s="71"/>
      <c r="AF3" s="71"/>
    </row>
    <row r="4" spans="1:39" s="64" customFormat="1" ht="9" x14ac:dyDescent="0.15">
      <c r="A4" s="65" t="s">
        <v>43</v>
      </c>
      <c r="B4" s="70">
        <v>2.2480000000000002</v>
      </c>
      <c r="C4" s="70">
        <v>2.5910000000000002</v>
      </c>
      <c r="D4" s="70">
        <v>0.76800000000000002</v>
      </c>
      <c r="E4" s="70">
        <v>1.29</v>
      </c>
      <c r="F4" s="70">
        <v>1.159</v>
      </c>
      <c r="G4" s="70">
        <v>1.367</v>
      </c>
      <c r="H4" s="70">
        <v>1.8839999999999999</v>
      </c>
      <c r="I4" s="70">
        <v>0.92100000000000004</v>
      </c>
      <c r="J4" s="70">
        <v>0.90900000000000003</v>
      </c>
      <c r="K4" s="70">
        <v>0.89100000000000001</v>
      </c>
      <c r="L4" s="70">
        <v>0.79500000000000004</v>
      </c>
      <c r="M4" s="70">
        <v>1.127</v>
      </c>
      <c r="N4" s="71">
        <v>1.74</v>
      </c>
      <c r="O4" s="71">
        <v>1.216</v>
      </c>
      <c r="P4" s="71">
        <v>0.94099999999999995</v>
      </c>
      <c r="Q4" s="71">
        <v>2.0529999999999999</v>
      </c>
      <c r="R4" s="71">
        <v>2.4529999999999998</v>
      </c>
      <c r="S4" s="71">
        <v>0.94899999999999995</v>
      </c>
      <c r="T4" s="71">
        <v>2.1419999999999999</v>
      </c>
      <c r="U4" s="71">
        <v>2.15</v>
      </c>
      <c r="V4" s="71">
        <v>1.776</v>
      </c>
      <c r="W4" s="71">
        <v>2.6150000000000002</v>
      </c>
      <c r="X4" s="71">
        <v>2.82</v>
      </c>
      <c r="Y4" s="71">
        <v>3.4390000000000001</v>
      </c>
      <c r="Z4" s="71"/>
      <c r="AA4" s="71"/>
      <c r="AB4" s="72"/>
      <c r="AC4" s="71"/>
      <c r="AD4" s="71"/>
      <c r="AE4" s="71"/>
      <c r="AF4" s="71"/>
    </row>
    <row r="5" spans="1:39" s="64" customFormat="1" ht="9" x14ac:dyDescent="0.15">
      <c r="A5" s="65" t="s">
        <v>44</v>
      </c>
      <c r="B5" s="70">
        <v>2.1930000000000001</v>
      </c>
      <c r="C5" s="70">
        <v>0.39400000000000002</v>
      </c>
      <c r="D5" s="70">
        <v>0.39400000000000002</v>
      </c>
      <c r="E5" s="70">
        <v>1.202</v>
      </c>
      <c r="F5" s="70">
        <v>1.242</v>
      </c>
      <c r="G5" s="70">
        <v>1.456</v>
      </c>
      <c r="H5" s="70">
        <v>2.0470000000000002</v>
      </c>
      <c r="I5" s="70">
        <v>0.89</v>
      </c>
      <c r="J5" s="70">
        <v>0.85499999999999998</v>
      </c>
      <c r="K5" s="70">
        <v>0.81100000000000005</v>
      </c>
      <c r="L5" s="70">
        <v>0.71099999999999997</v>
      </c>
      <c r="M5" s="70">
        <v>1.05</v>
      </c>
      <c r="N5" s="71">
        <v>1.9159999999999999</v>
      </c>
      <c r="O5" s="71">
        <v>1.026</v>
      </c>
      <c r="P5" s="71">
        <v>0.92100000000000004</v>
      </c>
      <c r="Q5" s="71">
        <v>0.77400000000000002</v>
      </c>
      <c r="R5" s="71">
        <v>2.1579999999999999</v>
      </c>
      <c r="S5" s="71">
        <v>1.7509999999999999</v>
      </c>
      <c r="T5" s="71">
        <v>2.2570000000000001</v>
      </c>
      <c r="U5" s="71">
        <v>2.41</v>
      </c>
      <c r="V5" s="71">
        <v>2.528</v>
      </c>
      <c r="W5" s="71">
        <v>2.7490000000000001</v>
      </c>
      <c r="X5" s="71">
        <v>2.7029999999999998</v>
      </c>
      <c r="Y5" s="71">
        <v>4.194</v>
      </c>
      <c r="Z5" s="71"/>
      <c r="AA5" s="71"/>
      <c r="AB5" s="72"/>
      <c r="AC5" s="71"/>
      <c r="AD5" s="71"/>
      <c r="AE5" s="71"/>
      <c r="AF5" s="71"/>
    </row>
    <row r="6" spans="1:39" s="75" customFormat="1" ht="9" x14ac:dyDescent="0.15">
      <c r="A6" s="65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64"/>
      <c r="O6" s="64"/>
      <c r="P6" s="64"/>
      <c r="Q6" s="64"/>
      <c r="R6" s="64"/>
      <c r="S6" s="73"/>
      <c r="T6" s="73"/>
      <c r="U6" s="73"/>
      <c r="V6" s="73"/>
      <c r="W6" s="73"/>
      <c r="X6" s="73"/>
      <c r="Y6" s="73"/>
      <c r="Z6" s="64"/>
      <c r="AA6" s="64"/>
      <c r="AB6" s="74"/>
    </row>
    <row r="7" spans="1:39" ht="15" x14ac:dyDescent="0.2">
      <c r="A7" s="76"/>
      <c r="F7" s="97" t="s">
        <v>45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AB7" s="78"/>
    </row>
    <row r="8" spans="1:39" x14ac:dyDescent="0.2">
      <c r="A8" s="76"/>
      <c r="AB8" s="78"/>
    </row>
    <row r="9" spans="1:39" x14ac:dyDescent="0.2">
      <c r="A9" s="76"/>
      <c r="AB9" s="78"/>
      <c r="AF9" s="79"/>
    </row>
    <row r="10" spans="1:39" x14ac:dyDescent="0.2">
      <c r="A10" s="76"/>
      <c r="AB10" s="78"/>
    </row>
    <row r="11" spans="1:39" x14ac:dyDescent="0.2">
      <c r="A11" s="76"/>
      <c r="AB11" s="78"/>
    </row>
    <row r="12" spans="1:39" x14ac:dyDescent="0.2">
      <c r="A12" s="76"/>
      <c r="AB12" s="78"/>
    </row>
    <row r="13" spans="1:39" x14ac:dyDescent="0.2">
      <c r="A13" s="76"/>
      <c r="AB13" s="78"/>
    </row>
    <row r="14" spans="1:39" x14ac:dyDescent="0.2">
      <c r="A14" s="76"/>
      <c r="AB14" s="78"/>
    </row>
    <row r="15" spans="1:39" x14ac:dyDescent="0.2">
      <c r="A15" s="76"/>
      <c r="AB15" s="78"/>
    </row>
    <row r="16" spans="1:39" x14ac:dyDescent="0.2">
      <c r="A16" s="76"/>
      <c r="AB16" s="78"/>
    </row>
    <row r="17" spans="1:28" x14ac:dyDescent="0.2">
      <c r="A17" s="76"/>
      <c r="AB17" s="78"/>
    </row>
    <row r="18" spans="1:28" x14ac:dyDescent="0.2">
      <c r="A18" s="76"/>
      <c r="AB18" s="78"/>
    </row>
    <row r="19" spans="1:28" x14ac:dyDescent="0.2">
      <c r="A19" s="76"/>
      <c r="AB19" s="78"/>
    </row>
    <row r="20" spans="1:28" x14ac:dyDescent="0.2">
      <c r="A20" s="76"/>
      <c r="AB20" s="78"/>
    </row>
    <row r="21" spans="1:28" x14ac:dyDescent="0.2">
      <c r="A21" s="76"/>
      <c r="AB21" s="78"/>
    </row>
    <row r="22" spans="1:28" x14ac:dyDescent="0.2">
      <c r="A22" s="76"/>
      <c r="AB22" s="78"/>
    </row>
    <row r="23" spans="1:28" x14ac:dyDescent="0.2">
      <c r="A23" s="76"/>
      <c r="AB23" s="78"/>
    </row>
    <row r="24" spans="1:28" x14ac:dyDescent="0.2">
      <c r="A24" s="76"/>
      <c r="AB24" s="78"/>
    </row>
    <row r="25" spans="1:28" x14ac:dyDescent="0.2">
      <c r="A25" s="76"/>
      <c r="AB25" s="78"/>
    </row>
    <row r="26" spans="1:28" x14ac:dyDescent="0.2">
      <c r="A26" s="76"/>
      <c r="AB26" s="78"/>
    </row>
    <row r="27" spans="1:28" x14ac:dyDescent="0.2">
      <c r="A27" s="76"/>
      <c r="AB27" s="78"/>
    </row>
    <row r="28" spans="1:28" x14ac:dyDescent="0.2">
      <c r="A28" s="76"/>
      <c r="AB28" s="78"/>
    </row>
    <row r="29" spans="1:28" x14ac:dyDescent="0.2">
      <c r="A29" s="76"/>
      <c r="AB29" s="78"/>
    </row>
    <row r="30" spans="1:28" x14ac:dyDescent="0.2">
      <c r="A30" s="76"/>
      <c r="AB30" s="78"/>
    </row>
    <row r="31" spans="1:28" x14ac:dyDescent="0.2">
      <c r="A31" s="76"/>
      <c r="AB31" s="78"/>
    </row>
    <row r="32" spans="1:28" x14ac:dyDescent="0.2">
      <c r="A32" s="76"/>
      <c r="AB32" s="78"/>
    </row>
    <row r="33" spans="1:29" x14ac:dyDescent="0.2">
      <c r="A33" s="76"/>
      <c r="AB33" s="78"/>
    </row>
    <row r="34" spans="1:29" x14ac:dyDescent="0.2">
      <c r="A34" s="76"/>
      <c r="R34" s="98" t="s">
        <v>46</v>
      </c>
      <c r="S34" s="99"/>
      <c r="T34" s="99"/>
      <c r="U34" s="99"/>
      <c r="V34" s="99"/>
      <c r="W34" s="99"/>
      <c r="X34" s="99"/>
      <c r="Y34" s="99"/>
      <c r="Z34" s="99"/>
      <c r="AA34" s="99"/>
      <c r="AB34" s="100"/>
    </row>
    <row r="35" spans="1:29" ht="12.75" customHeight="1" x14ac:dyDescent="0.2">
      <c r="A35" s="76"/>
      <c r="R35" s="101" t="s">
        <v>57</v>
      </c>
      <c r="S35" s="102"/>
      <c r="T35" s="102"/>
      <c r="U35" s="102"/>
      <c r="V35" s="102"/>
      <c r="W35" s="102"/>
      <c r="X35" s="102"/>
      <c r="Y35" s="102"/>
      <c r="Z35" s="102"/>
      <c r="AA35" s="102"/>
      <c r="AB35" s="103"/>
    </row>
    <row r="36" spans="1:29" x14ac:dyDescent="0.2">
      <c r="A36" s="76"/>
      <c r="R36" s="104"/>
      <c r="S36" s="105"/>
      <c r="T36" s="105"/>
      <c r="U36" s="105"/>
      <c r="V36" s="105"/>
      <c r="W36" s="105"/>
      <c r="X36" s="105"/>
      <c r="Y36" s="105"/>
      <c r="Z36" s="105"/>
      <c r="AA36" s="105"/>
      <c r="AB36" s="106"/>
    </row>
    <row r="37" spans="1:29" x14ac:dyDescent="0.2">
      <c r="A37" s="76"/>
      <c r="R37" s="104"/>
      <c r="S37" s="105"/>
      <c r="T37" s="105"/>
      <c r="U37" s="105"/>
      <c r="V37" s="105"/>
      <c r="W37" s="105"/>
      <c r="X37" s="105"/>
      <c r="Y37" s="105"/>
      <c r="Z37" s="105"/>
      <c r="AA37" s="105"/>
      <c r="AB37" s="106"/>
    </row>
    <row r="38" spans="1:29" x14ac:dyDescent="0.2">
      <c r="A38" s="76"/>
      <c r="R38" s="107"/>
      <c r="S38" s="108"/>
      <c r="T38" s="108"/>
      <c r="U38" s="108"/>
      <c r="V38" s="108"/>
      <c r="W38" s="108"/>
      <c r="X38" s="108"/>
      <c r="Y38" s="108"/>
      <c r="Z38" s="108"/>
      <c r="AA38" s="108"/>
      <c r="AB38" s="109"/>
    </row>
    <row r="39" spans="1:29" x14ac:dyDescent="0.2">
      <c r="A39" s="76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2"/>
    </row>
    <row r="40" spans="1:29" x14ac:dyDescent="0.2">
      <c r="A40" s="76"/>
      <c r="R40" s="83"/>
      <c r="S40" s="84"/>
      <c r="T40" s="84"/>
      <c r="U40" s="85"/>
      <c r="V40" s="83"/>
      <c r="W40" s="84"/>
      <c r="X40" s="84"/>
      <c r="Y40" s="85"/>
      <c r="Z40" s="83"/>
      <c r="AA40" s="84"/>
      <c r="AB40" s="85"/>
    </row>
    <row r="41" spans="1:29" x14ac:dyDescent="0.2">
      <c r="A41" s="76"/>
      <c r="R41" s="83"/>
      <c r="S41" s="84"/>
      <c r="T41" s="84"/>
      <c r="U41" s="85"/>
      <c r="V41" s="83"/>
      <c r="W41" s="84"/>
      <c r="X41" s="84"/>
      <c r="Y41" s="85"/>
      <c r="Z41" s="83"/>
      <c r="AA41" s="84"/>
      <c r="AB41" s="85"/>
    </row>
    <row r="42" spans="1:29" x14ac:dyDescent="0.2">
      <c r="A42" s="76"/>
      <c r="R42" s="86"/>
      <c r="S42" s="87"/>
      <c r="T42" s="87"/>
      <c r="U42" s="88"/>
      <c r="V42" s="86"/>
      <c r="W42" s="87"/>
      <c r="X42" s="87"/>
      <c r="Y42" s="88"/>
      <c r="Z42" s="86"/>
      <c r="AA42" s="87"/>
      <c r="AB42" s="88"/>
    </row>
    <row r="43" spans="1:29" ht="11.1" customHeight="1" x14ac:dyDescent="0.2">
      <c r="A43" s="76"/>
      <c r="R43" s="110" t="s">
        <v>47</v>
      </c>
      <c r="S43" s="111"/>
      <c r="T43" s="111"/>
      <c r="U43" s="112"/>
      <c r="V43" s="110" t="s">
        <v>48</v>
      </c>
      <c r="W43" s="111"/>
      <c r="X43" s="111"/>
      <c r="Y43" s="112"/>
      <c r="Z43" s="110" t="s">
        <v>58</v>
      </c>
      <c r="AA43" s="111"/>
      <c r="AB43" s="112"/>
    </row>
    <row r="44" spans="1:29" ht="11.1" customHeight="1" x14ac:dyDescent="0.2">
      <c r="A44" s="76"/>
      <c r="R44" s="113" t="s">
        <v>49</v>
      </c>
      <c r="S44" s="114"/>
      <c r="T44" s="114"/>
      <c r="U44" s="115"/>
      <c r="V44" s="113" t="s">
        <v>50</v>
      </c>
      <c r="W44" s="114"/>
      <c r="X44" s="114"/>
      <c r="Y44" s="115"/>
      <c r="Z44" s="113" t="s">
        <v>51</v>
      </c>
      <c r="AA44" s="114"/>
      <c r="AB44" s="115"/>
    </row>
    <row r="45" spans="1:29" ht="11.1" customHeight="1" x14ac:dyDescent="0.2">
      <c r="A45" s="76"/>
      <c r="R45" s="113" t="s">
        <v>52</v>
      </c>
      <c r="S45" s="114"/>
      <c r="T45" s="114"/>
      <c r="U45" s="115"/>
      <c r="V45" s="113" t="s">
        <v>52</v>
      </c>
      <c r="W45" s="114"/>
      <c r="X45" s="114"/>
      <c r="Y45" s="115"/>
      <c r="Z45" s="113" t="s">
        <v>52</v>
      </c>
      <c r="AA45" s="114"/>
      <c r="AB45" s="115"/>
      <c r="AC45" s="89"/>
    </row>
    <row r="46" spans="1:29" ht="11.1" customHeight="1" x14ac:dyDescent="0.2">
      <c r="A46" s="76"/>
      <c r="R46" s="113" t="s">
        <v>53</v>
      </c>
      <c r="S46" s="114"/>
      <c r="T46" s="114"/>
      <c r="U46" s="115"/>
      <c r="V46" s="113" t="s">
        <v>53</v>
      </c>
      <c r="W46" s="114"/>
      <c r="X46" s="114"/>
      <c r="Y46" s="115"/>
      <c r="Z46" s="113" t="s">
        <v>53</v>
      </c>
      <c r="AA46" s="114"/>
      <c r="AB46" s="115"/>
      <c r="AC46" s="89"/>
    </row>
    <row r="47" spans="1:29" ht="11.1" customHeight="1" x14ac:dyDescent="0.2">
      <c r="A47" s="90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116" t="s">
        <v>54</v>
      </c>
      <c r="S47" s="117"/>
      <c r="T47" s="117"/>
      <c r="U47" s="118"/>
      <c r="V47" s="116" t="s">
        <v>54</v>
      </c>
      <c r="W47" s="117"/>
      <c r="X47" s="117"/>
      <c r="Y47" s="118"/>
      <c r="Z47" s="116" t="s">
        <v>54</v>
      </c>
      <c r="AA47" s="117"/>
      <c r="AB47" s="118"/>
      <c r="AC47" s="92"/>
    </row>
    <row r="53" spans="18:28" x14ac:dyDescent="0.2"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</row>
    <row r="54" spans="18:28" x14ac:dyDescent="0.2"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</row>
    <row r="55" spans="18:28" x14ac:dyDescent="0.2"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</row>
  </sheetData>
  <mergeCells count="19">
    <mergeCell ref="R46:U46"/>
    <mergeCell ref="V46:Y46"/>
    <mergeCell ref="Z46:AB46"/>
    <mergeCell ref="R47:U47"/>
    <mergeCell ref="V47:Y47"/>
    <mergeCell ref="Z47:AB47"/>
    <mergeCell ref="R44:U44"/>
    <mergeCell ref="V44:Y44"/>
    <mergeCell ref="Z44:AB44"/>
    <mergeCell ref="R45:U45"/>
    <mergeCell ref="V45:Y45"/>
    <mergeCell ref="Z45:AB45"/>
    <mergeCell ref="B1:H1"/>
    <mergeCell ref="F7:R7"/>
    <mergeCell ref="R34:AB34"/>
    <mergeCell ref="R35:AB38"/>
    <mergeCell ref="R43:U43"/>
    <mergeCell ref="V43:Y43"/>
    <mergeCell ref="Z43:AB43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3"/>
  <sheetViews>
    <sheetView view="pageBreakPreview" zoomScale="60" zoomScaleNormal="100" workbookViewId="0">
      <selection activeCell="A3" sqref="A3:R3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0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0" width="7.42578125" style="5" hidden="1" customWidth="1"/>
    <col min="11" max="11" width="6.7109375" style="5" hidden="1" customWidth="1"/>
    <col min="12" max="12" width="10.7109375" style="5" customWidth="1"/>
    <col min="13" max="13" width="7.42578125" style="5" customWidth="1"/>
    <col min="14" max="14" width="8.28515625" style="5" hidden="1" customWidth="1"/>
    <col min="15" max="17" width="10.140625" style="5" customWidth="1"/>
    <col min="18" max="18" width="8.7109375" style="5" customWidth="1"/>
    <col min="19" max="259" width="8.85546875" style="5"/>
    <col min="260" max="264" width="8.140625" style="5" customWidth="1"/>
    <col min="265" max="265" width="2.85546875" style="5" customWidth="1"/>
    <col min="266" max="270" width="7.42578125" style="5" customWidth="1"/>
    <col min="271" max="273" width="10.140625" style="5" customWidth="1"/>
    <col min="274" max="274" width="8.7109375" style="5" customWidth="1"/>
    <col min="275" max="515" width="8.85546875" style="5"/>
    <col min="516" max="520" width="8.140625" style="5" customWidth="1"/>
    <col min="521" max="521" width="2.85546875" style="5" customWidth="1"/>
    <col min="522" max="526" width="7.42578125" style="5" customWidth="1"/>
    <col min="527" max="529" width="10.140625" style="5" customWidth="1"/>
    <col min="530" max="530" width="8.7109375" style="5" customWidth="1"/>
    <col min="531" max="771" width="8.85546875" style="5"/>
    <col min="772" max="776" width="8.140625" style="5" customWidth="1"/>
    <col min="777" max="777" width="2.85546875" style="5" customWidth="1"/>
    <col min="778" max="782" width="7.42578125" style="5" customWidth="1"/>
    <col min="783" max="785" width="10.140625" style="5" customWidth="1"/>
    <col min="786" max="786" width="8.7109375" style="5" customWidth="1"/>
    <col min="787" max="1027" width="8.85546875" style="5"/>
    <col min="1028" max="1032" width="8.140625" style="5" customWidth="1"/>
    <col min="1033" max="1033" width="2.85546875" style="5" customWidth="1"/>
    <col min="1034" max="1038" width="7.42578125" style="5" customWidth="1"/>
    <col min="1039" max="1041" width="10.140625" style="5" customWidth="1"/>
    <col min="1042" max="1042" width="8.7109375" style="5" customWidth="1"/>
    <col min="1043" max="1283" width="8.85546875" style="5"/>
    <col min="1284" max="1288" width="8.140625" style="5" customWidth="1"/>
    <col min="1289" max="1289" width="2.85546875" style="5" customWidth="1"/>
    <col min="1290" max="1294" width="7.42578125" style="5" customWidth="1"/>
    <col min="1295" max="1297" width="10.140625" style="5" customWidth="1"/>
    <col min="1298" max="1298" width="8.7109375" style="5" customWidth="1"/>
    <col min="1299" max="1539" width="8.85546875" style="5"/>
    <col min="1540" max="1544" width="8.140625" style="5" customWidth="1"/>
    <col min="1545" max="1545" width="2.85546875" style="5" customWidth="1"/>
    <col min="1546" max="1550" width="7.42578125" style="5" customWidth="1"/>
    <col min="1551" max="1553" width="10.140625" style="5" customWidth="1"/>
    <col min="1554" max="1554" width="8.7109375" style="5" customWidth="1"/>
    <col min="1555" max="1795" width="8.85546875" style="5"/>
    <col min="1796" max="1800" width="8.140625" style="5" customWidth="1"/>
    <col min="1801" max="1801" width="2.85546875" style="5" customWidth="1"/>
    <col min="1802" max="1806" width="7.42578125" style="5" customWidth="1"/>
    <col min="1807" max="1809" width="10.140625" style="5" customWidth="1"/>
    <col min="1810" max="1810" width="8.7109375" style="5" customWidth="1"/>
    <col min="1811" max="2051" width="8.85546875" style="5"/>
    <col min="2052" max="2056" width="8.140625" style="5" customWidth="1"/>
    <col min="2057" max="2057" width="2.85546875" style="5" customWidth="1"/>
    <col min="2058" max="2062" width="7.42578125" style="5" customWidth="1"/>
    <col min="2063" max="2065" width="10.140625" style="5" customWidth="1"/>
    <col min="2066" max="2066" width="8.7109375" style="5" customWidth="1"/>
    <col min="2067" max="2307" width="8.85546875" style="5"/>
    <col min="2308" max="2312" width="8.140625" style="5" customWidth="1"/>
    <col min="2313" max="2313" width="2.85546875" style="5" customWidth="1"/>
    <col min="2314" max="2318" width="7.42578125" style="5" customWidth="1"/>
    <col min="2319" max="2321" width="10.140625" style="5" customWidth="1"/>
    <col min="2322" max="2322" width="8.7109375" style="5" customWidth="1"/>
    <col min="2323" max="2563" width="8.85546875" style="5"/>
    <col min="2564" max="2568" width="8.140625" style="5" customWidth="1"/>
    <col min="2569" max="2569" width="2.85546875" style="5" customWidth="1"/>
    <col min="2570" max="2574" width="7.42578125" style="5" customWidth="1"/>
    <col min="2575" max="2577" width="10.140625" style="5" customWidth="1"/>
    <col min="2578" max="2578" width="8.7109375" style="5" customWidth="1"/>
    <col min="2579" max="2819" width="8.85546875" style="5"/>
    <col min="2820" max="2824" width="8.140625" style="5" customWidth="1"/>
    <col min="2825" max="2825" width="2.85546875" style="5" customWidth="1"/>
    <col min="2826" max="2830" width="7.42578125" style="5" customWidth="1"/>
    <col min="2831" max="2833" width="10.140625" style="5" customWidth="1"/>
    <col min="2834" max="2834" width="8.7109375" style="5" customWidth="1"/>
    <col min="2835" max="3075" width="8.85546875" style="5"/>
    <col min="3076" max="3080" width="8.140625" style="5" customWidth="1"/>
    <col min="3081" max="3081" width="2.85546875" style="5" customWidth="1"/>
    <col min="3082" max="3086" width="7.42578125" style="5" customWidth="1"/>
    <col min="3087" max="3089" width="10.140625" style="5" customWidth="1"/>
    <col min="3090" max="3090" width="8.7109375" style="5" customWidth="1"/>
    <col min="3091" max="3331" width="8.85546875" style="5"/>
    <col min="3332" max="3336" width="8.140625" style="5" customWidth="1"/>
    <col min="3337" max="3337" width="2.85546875" style="5" customWidth="1"/>
    <col min="3338" max="3342" width="7.42578125" style="5" customWidth="1"/>
    <col min="3343" max="3345" width="10.140625" style="5" customWidth="1"/>
    <col min="3346" max="3346" width="8.7109375" style="5" customWidth="1"/>
    <col min="3347" max="3587" width="8.85546875" style="5"/>
    <col min="3588" max="3592" width="8.140625" style="5" customWidth="1"/>
    <col min="3593" max="3593" width="2.85546875" style="5" customWidth="1"/>
    <col min="3594" max="3598" width="7.42578125" style="5" customWidth="1"/>
    <col min="3599" max="3601" width="10.140625" style="5" customWidth="1"/>
    <col min="3602" max="3602" width="8.7109375" style="5" customWidth="1"/>
    <col min="3603" max="3843" width="8.85546875" style="5"/>
    <col min="3844" max="3848" width="8.140625" style="5" customWidth="1"/>
    <col min="3849" max="3849" width="2.85546875" style="5" customWidth="1"/>
    <col min="3850" max="3854" width="7.42578125" style="5" customWidth="1"/>
    <col min="3855" max="3857" width="10.140625" style="5" customWidth="1"/>
    <col min="3858" max="3858" width="8.7109375" style="5" customWidth="1"/>
    <col min="3859" max="4099" width="8.85546875" style="5"/>
    <col min="4100" max="4104" width="8.140625" style="5" customWidth="1"/>
    <col min="4105" max="4105" width="2.85546875" style="5" customWidth="1"/>
    <col min="4106" max="4110" width="7.42578125" style="5" customWidth="1"/>
    <col min="4111" max="4113" width="10.140625" style="5" customWidth="1"/>
    <col min="4114" max="4114" width="8.7109375" style="5" customWidth="1"/>
    <col min="4115" max="4355" width="8.85546875" style="5"/>
    <col min="4356" max="4360" width="8.140625" style="5" customWidth="1"/>
    <col min="4361" max="4361" width="2.85546875" style="5" customWidth="1"/>
    <col min="4362" max="4366" width="7.42578125" style="5" customWidth="1"/>
    <col min="4367" max="4369" width="10.140625" style="5" customWidth="1"/>
    <col min="4370" max="4370" width="8.7109375" style="5" customWidth="1"/>
    <col min="4371" max="4611" width="8.85546875" style="5"/>
    <col min="4612" max="4616" width="8.140625" style="5" customWidth="1"/>
    <col min="4617" max="4617" width="2.85546875" style="5" customWidth="1"/>
    <col min="4618" max="4622" width="7.42578125" style="5" customWidth="1"/>
    <col min="4623" max="4625" width="10.140625" style="5" customWidth="1"/>
    <col min="4626" max="4626" width="8.7109375" style="5" customWidth="1"/>
    <col min="4627" max="4867" width="8.85546875" style="5"/>
    <col min="4868" max="4872" width="8.140625" style="5" customWidth="1"/>
    <col min="4873" max="4873" width="2.85546875" style="5" customWidth="1"/>
    <col min="4874" max="4878" width="7.42578125" style="5" customWidth="1"/>
    <col min="4879" max="4881" width="10.140625" style="5" customWidth="1"/>
    <col min="4882" max="4882" width="8.7109375" style="5" customWidth="1"/>
    <col min="4883" max="5123" width="8.85546875" style="5"/>
    <col min="5124" max="5128" width="8.140625" style="5" customWidth="1"/>
    <col min="5129" max="5129" width="2.85546875" style="5" customWidth="1"/>
    <col min="5130" max="5134" width="7.42578125" style="5" customWidth="1"/>
    <col min="5135" max="5137" width="10.140625" style="5" customWidth="1"/>
    <col min="5138" max="5138" width="8.7109375" style="5" customWidth="1"/>
    <col min="5139" max="5379" width="8.85546875" style="5"/>
    <col min="5380" max="5384" width="8.140625" style="5" customWidth="1"/>
    <col min="5385" max="5385" width="2.85546875" style="5" customWidth="1"/>
    <col min="5386" max="5390" width="7.42578125" style="5" customWidth="1"/>
    <col min="5391" max="5393" width="10.140625" style="5" customWidth="1"/>
    <col min="5394" max="5394" width="8.7109375" style="5" customWidth="1"/>
    <col min="5395" max="5635" width="8.85546875" style="5"/>
    <col min="5636" max="5640" width="8.140625" style="5" customWidth="1"/>
    <col min="5641" max="5641" width="2.85546875" style="5" customWidth="1"/>
    <col min="5642" max="5646" width="7.42578125" style="5" customWidth="1"/>
    <col min="5647" max="5649" width="10.140625" style="5" customWidth="1"/>
    <col min="5650" max="5650" width="8.7109375" style="5" customWidth="1"/>
    <col min="5651" max="5891" width="8.85546875" style="5"/>
    <col min="5892" max="5896" width="8.140625" style="5" customWidth="1"/>
    <col min="5897" max="5897" width="2.85546875" style="5" customWidth="1"/>
    <col min="5898" max="5902" width="7.42578125" style="5" customWidth="1"/>
    <col min="5903" max="5905" width="10.140625" style="5" customWidth="1"/>
    <col min="5906" max="5906" width="8.7109375" style="5" customWidth="1"/>
    <col min="5907" max="6147" width="8.85546875" style="5"/>
    <col min="6148" max="6152" width="8.140625" style="5" customWidth="1"/>
    <col min="6153" max="6153" width="2.85546875" style="5" customWidth="1"/>
    <col min="6154" max="6158" width="7.42578125" style="5" customWidth="1"/>
    <col min="6159" max="6161" width="10.140625" style="5" customWidth="1"/>
    <col min="6162" max="6162" width="8.7109375" style="5" customWidth="1"/>
    <col min="6163" max="6403" width="8.85546875" style="5"/>
    <col min="6404" max="6408" width="8.140625" style="5" customWidth="1"/>
    <col min="6409" max="6409" width="2.85546875" style="5" customWidth="1"/>
    <col min="6410" max="6414" width="7.42578125" style="5" customWidth="1"/>
    <col min="6415" max="6417" width="10.140625" style="5" customWidth="1"/>
    <col min="6418" max="6418" width="8.7109375" style="5" customWidth="1"/>
    <col min="6419" max="6659" width="8.85546875" style="5"/>
    <col min="6660" max="6664" width="8.140625" style="5" customWidth="1"/>
    <col min="6665" max="6665" width="2.85546875" style="5" customWidth="1"/>
    <col min="6666" max="6670" width="7.42578125" style="5" customWidth="1"/>
    <col min="6671" max="6673" width="10.140625" style="5" customWidth="1"/>
    <col min="6674" max="6674" width="8.7109375" style="5" customWidth="1"/>
    <col min="6675" max="6915" width="8.85546875" style="5"/>
    <col min="6916" max="6920" width="8.140625" style="5" customWidth="1"/>
    <col min="6921" max="6921" width="2.85546875" style="5" customWidth="1"/>
    <col min="6922" max="6926" width="7.42578125" style="5" customWidth="1"/>
    <col min="6927" max="6929" width="10.140625" style="5" customWidth="1"/>
    <col min="6930" max="6930" width="8.7109375" style="5" customWidth="1"/>
    <col min="6931" max="7171" width="8.85546875" style="5"/>
    <col min="7172" max="7176" width="8.140625" style="5" customWidth="1"/>
    <col min="7177" max="7177" width="2.85546875" style="5" customWidth="1"/>
    <col min="7178" max="7182" width="7.42578125" style="5" customWidth="1"/>
    <col min="7183" max="7185" width="10.140625" style="5" customWidth="1"/>
    <col min="7186" max="7186" width="8.7109375" style="5" customWidth="1"/>
    <col min="7187" max="7427" width="8.85546875" style="5"/>
    <col min="7428" max="7432" width="8.140625" style="5" customWidth="1"/>
    <col min="7433" max="7433" width="2.85546875" style="5" customWidth="1"/>
    <col min="7434" max="7438" width="7.42578125" style="5" customWidth="1"/>
    <col min="7439" max="7441" width="10.140625" style="5" customWidth="1"/>
    <col min="7442" max="7442" width="8.7109375" style="5" customWidth="1"/>
    <col min="7443" max="7683" width="8.85546875" style="5"/>
    <col min="7684" max="7688" width="8.140625" style="5" customWidth="1"/>
    <col min="7689" max="7689" width="2.85546875" style="5" customWidth="1"/>
    <col min="7690" max="7694" width="7.42578125" style="5" customWidth="1"/>
    <col min="7695" max="7697" width="10.140625" style="5" customWidth="1"/>
    <col min="7698" max="7698" width="8.7109375" style="5" customWidth="1"/>
    <col min="7699" max="7939" width="8.85546875" style="5"/>
    <col min="7940" max="7944" width="8.140625" style="5" customWidth="1"/>
    <col min="7945" max="7945" width="2.85546875" style="5" customWidth="1"/>
    <col min="7946" max="7950" width="7.42578125" style="5" customWidth="1"/>
    <col min="7951" max="7953" width="10.140625" style="5" customWidth="1"/>
    <col min="7954" max="7954" width="8.7109375" style="5" customWidth="1"/>
    <col min="7955" max="8195" width="8.85546875" style="5"/>
    <col min="8196" max="8200" width="8.140625" style="5" customWidth="1"/>
    <col min="8201" max="8201" width="2.85546875" style="5" customWidth="1"/>
    <col min="8202" max="8206" width="7.42578125" style="5" customWidth="1"/>
    <col min="8207" max="8209" width="10.140625" style="5" customWidth="1"/>
    <col min="8210" max="8210" width="8.7109375" style="5" customWidth="1"/>
    <col min="8211" max="8451" width="8.85546875" style="5"/>
    <col min="8452" max="8456" width="8.140625" style="5" customWidth="1"/>
    <col min="8457" max="8457" width="2.85546875" style="5" customWidth="1"/>
    <col min="8458" max="8462" width="7.42578125" style="5" customWidth="1"/>
    <col min="8463" max="8465" width="10.140625" style="5" customWidth="1"/>
    <col min="8466" max="8466" width="8.7109375" style="5" customWidth="1"/>
    <col min="8467" max="8707" width="8.85546875" style="5"/>
    <col min="8708" max="8712" width="8.140625" style="5" customWidth="1"/>
    <col min="8713" max="8713" width="2.85546875" style="5" customWidth="1"/>
    <col min="8714" max="8718" width="7.42578125" style="5" customWidth="1"/>
    <col min="8719" max="8721" width="10.140625" style="5" customWidth="1"/>
    <col min="8722" max="8722" width="8.7109375" style="5" customWidth="1"/>
    <col min="8723" max="8963" width="8.85546875" style="5"/>
    <col min="8964" max="8968" width="8.140625" style="5" customWidth="1"/>
    <col min="8969" max="8969" width="2.85546875" style="5" customWidth="1"/>
    <col min="8970" max="8974" width="7.42578125" style="5" customWidth="1"/>
    <col min="8975" max="8977" width="10.140625" style="5" customWidth="1"/>
    <col min="8978" max="8978" width="8.7109375" style="5" customWidth="1"/>
    <col min="8979" max="9219" width="8.85546875" style="5"/>
    <col min="9220" max="9224" width="8.140625" style="5" customWidth="1"/>
    <col min="9225" max="9225" width="2.85546875" style="5" customWidth="1"/>
    <col min="9226" max="9230" width="7.42578125" style="5" customWidth="1"/>
    <col min="9231" max="9233" width="10.140625" style="5" customWidth="1"/>
    <col min="9234" max="9234" width="8.7109375" style="5" customWidth="1"/>
    <col min="9235" max="9475" width="8.85546875" style="5"/>
    <col min="9476" max="9480" width="8.140625" style="5" customWidth="1"/>
    <col min="9481" max="9481" width="2.85546875" style="5" customWidth="1"/>
    <col min="9482" max="9486" width="7.42578125" style="5" customWidth="1"/>
    <col min="9487" max="9489" width="10.140625" style="5" customWidth="1"/>
    <col min="9490" max="9490" width="8.7109375" style="5" customWidth="1"/>
    <col min="9491" max="9731" width="8.85546875" style="5"/>
    <col min="9732" max="9736" width="8.140625" style="5" customWidth="1"/>
    <col min="9737" max="9737" width="2.85546875" style="5" customWidth="1"/>
    <col min="9738" max="9742" width="7.42578125" style="5" customWidth="1"/>
    <col min="9743" max="9745" width="10.140625" style="5" customWidth="1"/>
    <col min="9746" max="9746" width="8.7109375" style="5" customWidth="1"/>
    <col min="9747" max="9987" width="8.85546875" style="5"/>
    <col min="9988" max="9992" width="8.140625" style="5" customWidth="1"/>
    <col min="9993" max="9993" width="2.85546875" style="5" customWidth="1"/>
    <col min="9994" max="9998" width="7.42578125" style="5" customWidth="1"/>
    <col min="9999" max="10001" width="10.140625" style="5" customWidth="1"/>
    <col min="10002" max="10002" width="8.7109375" style="5" customWidth="1"/>
    <col min="10003" max="10243" width="8.85546875" style="5"/>
    <col min="10244" max="10248" width="8.140625" style="5" customWidth="1"/>
    <col min="10249" max="10249" width="2.85546875" style="5" customWidth="1"/>
    <col min="10250" max="10254" width="7.42578125" style="5" customWidth="1"/>
    <col min="10255" max="10257" width="10.140625" style="5" customWidth="1"/>
    <col min="10258" max="10258" width="8.7109375" style="5" customWidth="1"/>
    <col min="10259" max="10499" width="8.85546875" style="5"/>
    <col min="10500" max="10504" width="8.140625" style="5" customWidth="1"/>
    <col min="10505" max="10505" width="2.85546875" style="5" customWidth="1"/>
    <col min="10506" max="10510" width="7.42578125" style="5" customWidth="1"/>
    <col min="10511" max="10513" width="10.140625" style="5" customWidth="1"/>
    <col min="10514" max="10514" width="8.7109375" style="5" customWidth="1"/>
    <col min="10515" max="10755" width="8.85546875" style="5"/>
    <col min="10756" max="10760" width="8.140625" style="5" customWidth="1"/>
    <col min="10761" max="10761" width="2.85546875" style="5" customWidth="1"/>
    <col min="10762" max="10766" width="7.42578125" style="5" customWidth="1"/>
    <col min="10767" max="10769" width="10.140625" style="5" customWidth="1"/>
    <col min="10770" max="10770" width="8.7109375" style="5" customWidth="1"/>
    <col min="10771" max="11011" width="8.85546875" style="5"/>
    <col min="11012" max="11016" width="8.140625" style="5" customWidth="1"/>
    <col min="11017" max="11017" width="2.85546875" style="5" customWidth="1"/>
    <col min="11018" max="11022" width="7.42578125" style="5" customWidth="1"/>
    <col min="11023" max="11025" width="10.140625" style="5" customWidth="1"/>
    <col min="11026" max="11026" width="8.7109375" style="5" customWidth="1"/>
    <col min="11027" max="11267" width="8.85546875" style="5"/>
    <col min="11268" max="11272" width="8.140625" style="5" customWidth="1"/>
    <col min="11273" max="11273" width="2.85546875" style="5" customWidth="1"/>
    <col min="11274" max="11278" width="7.42578125" style="5" customWidth="1"/>
    <col min="11279" max="11281" width="10.140625" style="5" customWidth="1"/>
    <col min="11282" max="11282" width="8.7109375" style="5" customWidth="1"/>
    <col min="11283" max="11523" width="8.85546875" style="5"/>
    <col min="11524" max="11528" width="8.140625" style="5" customWidth="1"/>
    <col min="11529" max="11529" width="2.85546875" style="5" customWidth="1"/>
    <col min="11530" max="11534" width="7.42578125" style="5" customWidth="1"/>
    <col min="11535" max="11537" width="10.140625" style="5" customWidth="1"/>
    <col min="11538" max="11538" width="8.7109375" style="5" customWidth="1"/>
    <col min="11539" max="11779" width="8.85546875" style="5"/>
    <col min="11780" max="11784" width="8.140625" style="5" customWidth="1"/>
    <col min="11785" max="11785" width="2.85546875" style="5" customWidth="1"/>
    <col min="11786" max="11790" width="7.42578125" style="5" customWidth="1"/>
    <col min="11791" max="11793" width="10.140625" style="5" customWidth="1"/>
    <col min="11794" max="11794" width="8.7109375" style="5" customWidth="1"/>
    <col min="11795" max="12035" width="8.85546875" style="5"/>
    <col min="12036" max="12040" width="8.140625" style="5" customWidth="1"/>
    <col min="12041" max="12041" width="2.85546875" style="5" customWidth="1"/>
    <col min="12042" max="12046" width="7.42578125" style="5" customWidth="1"/>
    <col min="12047" max="12049" width="10.140625" style="5" customWidth="1"/>
    <col min="12050" max="12050" width="8.7109375" style="5" customWidth="1"/>
    <col min="12051" max="12291" width="8.85546875" style="5"/>
    <col min="12292" max="12296" width="8.140625" style="5" customWidth="1"/>
    <col min="12297" max="12297" width="2.85546875" style="5" customWidth="1"/>
    <col min="12298" max="12302" width="7.42578125" style="5" customWidth="1"/>
    <col min="12303" max="12305" width="10.140625" style="5" customWidth="1"/>
    <col min="12306" max="12306" width="8.7109375" style="5" customWidth="1"/>
    <col min="12307" max="12547" width="8.85546875" style="5"/>
    <col min="12548" max="12552" width="8.140625" style="5" customWidth="1"/>
    <col min="12553" max="12553" width="2.85546875" style="5" customWidth="1"/>
    <col min="12554" max="12558" width="7.42578125" style="5" customWidth="1"/>
    <col min="12559" max="12561" width="10.140625" style="5" customWidth="1"/>
    <col min="12562" max="12562" width="8.7109375" style="5" customWidth="1"/>
    <col min="12563" max="12803" width="8.85546875" style="5"/>
    <col min="12804" max="12808" width="8.140625" style="5" customWidth="1"/>
    <col min="12809" max="12809" width="2.85546875" style="5" customWidth="1"/>
    <col min="12810" max="12814" width="7.42578125" style="5" customWidth="1"/>
    <col min="12815" max="12817" width="10.140625" style="5" customWidth="1"/>
    <col min="12818" max="12818" width="8.7109375" style="5" customWidth="1"/>
    <col min="12819" max="13059" width="8.85546875" style="5"/>
    <col min="13060" max="13064" width="8.140625" style="5" customWidth="1"/>
    <col min="13065" max="13065" width="2.85546875" style="5" customWidth="1"/>
    <col min="13066" max="13070" width="7.42578125" style="5" customWidth="1"/>
    <col min="13071" max="13073" width="10.140625" style="5" customWidth="1"/>
    <col min="13074" max="13074" width="8.7109375" style="5" customWidth="1"/>
    <col min="13075" max="13315" width="8.85546875" style="5"/>
    <col min="13316" max="13320" width="8.140625" style="5" customWidth="1"/>
    <col min="13321" max="13321" width="2.85546875" style="5" customWidth="1"/>
    <col min="13322" max="13326" width="7.42578125" style="5" customWidth="1"/>
    <col min="13327" max="13329" width="10.140625" style="5" customWidth="1"/>
    <col min="13330" max="13330" width="8.7109375" style="5" customWidth="1"/>
    <col min="13331" max="13571" width="8.85546875" style="5"/>
    <col min="13572" max="13576" width="8.140625" style="5" customWidth="1"/>
    <col min="13577" max="13577" width="2.85546875" style="5" customWidth="1"/>
    <col min="13578" max="13582" width="7.42578125" style="5" customWidth="1"/>
    <col min="13583" max="13585" width="10.140625" style="5" customWidth="1"/>
    <col min="13586" max="13586" width="8.7109375" style="5" customWidth="1"/>
    <col min="13587" max="13827" width="8.85546875" style="5"/>
    <col min="13828" max="13832" width="8.140625" style="5" customWidth="1"/>
    <col min="13833" max="13833" width="2.85546875" style="5" customWidth="1"/>
    <col min="13834" max="13838" width="7.42578125" style="5" customWidth="1"/>
    <col min="13839" max="13841" width="10.140625" style="5" customWidth="1"/>
    <col min="13842" max="13842" width="8.7109375" style="5" customWidth="1"/>
    <col min="13843" max="14083" width="8.85546875" style="5"/>
    <col min="14084" max="14088" width="8.140625" style="5" customWidth="1"/>
    <col min="14089" max="14089" width="2.85546875" style="5" customWidth="1"/>
    <col min="14090" max="14094" width="7.42578125" style="5" customWidth="1"/>
    <col min="14095" max="14097" width="10.140625" style="5" customWidth="1"/>
    <col min="14098" max="14098" width="8.7109375" style="5" customWidth="1"/>
    <col min="14099" max="14339" width="8.85546875" style="5"/>
    <col min="14340" max="14344" width="8.140625" style="5" customWidth="1"/>
    <col min="14345" max="14345" width="2.85546875" style="5" customWidth="1"/>
    <col min="14346" max="14350" width="7.42578125" style="5" customWidth="1"/>
    <col min="14351" max="14353" width="10.140625" style="5" customWidth="1"/>
    <col min="14354" max="14354" width="8.7109375" style="5" customWidth="1"/>
    <col min="14355" max="14595" width="8.85546875" style="5"/>
    <col min="14596" max="14600" width="8.140625" style="5" customWidth="1"/>
    <col min="14601" max="14601" width="2.85546875" style="5" customWidth="1"/>
    <col min="14602" max="14606" width="7.42578125" style="5" customWidth="1"/>
    <col min="14607" max="14609" width="10.140625" style="5" customWidth="1"/>
    <col min="14610" max="14610" width="8.7109375" style="5" customWidth="1"/>
    <col min="14611" max="14851" width="8.85546875" style="5"/>
    <col min="14852" max="14856" width="8.140625" style="5" customWidth="1"/>
    <col min="14857" max="14857" width="2.85546875" style="5" customWidth="1"/>
    <col min="14858" max="14862" width="7.42578125" style="5" customWidth="1"/>
    <col min="14863" max="14865" width="10.140625" style="5" customWidth="1"/>
    <col min="14866" max="14866" width="8.7109375" style="5" customWidth="1"/>
    <col min="14867" max="15107" width="8.85546875" style="5"/>
    <col min="15108" max="15112" width="8.140625" style="5" customWidth="1"/>
    <col min="15113" max="15113" width="2.85546875" style="5" customWidth="1"/>
    <col min="15114" max="15118" width="7.42578125" style="5" customWidth="1"/>
    <col min="15119" max="15121" width="10.140625" style="5" customWidth="1"/>
    <col min="15122" max="15122" width="8.7109375" style="5" customWidth="1"/>
    <col min="15123" max="15363" width="8.85546875" style="5"/>
    <col min="15364" max="15368" width="8.140625" style="5" customWidth="1"/>
    <col min="15369" max="15369" width="2.85546875" style="5" customWidth="1"/>
    <col min="15370" max="15374" width="7.42578125" style="5" customWidth="1"/>
    <col min="15375" max="15377" width="10.140625" style="5" customWidth="1"/>
    <col min="15378" max="15378" width="8.7109375" style="5" customWidth="1"/>
    <col min="15379" max="15619" width="8.85546875" style="5"/>
    <col min="15620" max="15624" width="8.140625" style="5" customWidth="1"/>
    <col min="15625" max="15625" width="2.85546875" style="5" customWidth="1"/>
    <col min="15626" max="15630" width="7.42578125" style="5" customWidth="1"/>
    <col min="15631" max="15633" width="10.140625" style="5" customWidth="1"/>
    <col min="15634" max="15634" width="8.7109375" style="5" customWidth="1"/>
    <col min="15635" max="15875" width="8.85546875" style="5"/>
    <col min="15876" max="15880" width="8.140625" style="5" customWidth="1"/>
    <col min="15881" max="15881" width="2.85546875" style="5" customWidth="1"/>
    <col min="15882" max="15886" width="7.42578125" style="5" customWidth="1"/>
    <col min="15887" max="15889" width="10.140625" style="5" customWidth="1"/>
    <col min="15890" max="15890" width="8.7109375" style="5" customWidth="1"/>
    <col min="15891" max="16131" width="8.85546875" style="5"/>
    <col min="16132" max="16136" width="8.140625" style="5" customWidth="1"/>
    <col min="16137" max="16137" width="2.85546875" style="5" customWidth="1"/>
    <col min="16138" max="16142" width="7.42578125" style="5" customWidth="1"/>
    <col min="16143" max="16145" width="10.140625" style="5" customWidth="1"/>
    <col min="16146" max="16146" width="8.7109375" style="5" customWidth="1"/>
    <col min="16147" max="16384" width="8.85546875" style="5"/>
  </cols>
  <sheetData>
    <row r="1" spans="1:23" ht="49.9" customHeight="1" x14ac:dyDescent="0.25">
      <c r="A1" s="119" t="s">
        <v>59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12"/>
      <c r="W1" s="12"/>
    </row>
    <row r="2" spans="1:23" ht="15" x14ac:dyDescent="0.2">
      <c r="B2" s="13"/>
      <c r="C2" s="2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2"/>
      <c r="W2" s="12"/>
    </row>
    <row r="3" spans="1:23" ht="15" x14ac:dyDescent="0.25">
      <c r="A3" s="121" t="s">
        <v>15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42"/>
      <c r="T3" s="42"/>
      <c r="U3" s="41"/>
    </row>
    <row r="4" spans="1:23" x14ac:dyDescent="0.2">
      <c r="A4" s="42"/>
      <c r="B4" s="121"/>
      <c r="C4" s="121"/>
      <c r="D4" s="121"/>
      <c r="E4" s="121"/>
      <c r="F4" s="121"/>
      <c r="G4" s="42"/>
      <c r="H4" s="121"/>
      <c r="I4" s="121"/>
      <c r="J4" s="121"/>
      <c r="K4" s="121"/>
      <c r="L4" s="121"/>
      <c r="M4" s="121"/>
      <c r="N4" s="121"/>
      <c r="O4" s="43"/>
      <c r="P4" s="43"/>
      <c r="Q4" s="43"/>
      <c r="R4" s="42"/>
      <c r="S4" s="42"/>
      <c r="T4" s="42"/>
      <c r="U4" s="41"/>
    </row>
    <row r="5" spans="1:23" x14ac:dyDescent="0.2">
      <c r="A5" s="42"/>
      <c r="B5" s="44">
        <v>0</v>
      </c>
      <c r="C5" s="45">
        <v>0.28899999999999998</v>
      </c>
      <c r="D5" s="44"/>
      <c r="E5" s="44"/>
      <c r="F5" s="44"/>
      <c r="G5" s="44"/>
      <c r="H5" s="46"/>
      <c r="I5" s="47"/>
      <c r="J5" s="45"/>
      <c r="K5" s="44"/>
      <c r="L5" s="44"/>
      <c r="M5" s="44"/>
      <c r="N5" s="45"/>
      <c r="O5" s="48"/>
      <c r="P5" s="48"/>
      <c r="Q5" s="48"/>
      <c r="R5" s="42"/>
      <c r="S5" s="49"/>
      <c r="T5" s="42"/>
      <c r="U5" s="41"/>
    </row>
    <row r="6" spans="1:23" x14ac:dyDescent="0.2">
      <c r="A6" s="42"/>
      <c r="B6" s="44">
        <v>2</v>
      </c>
      <c r="C6" s="45">
        <v>0.189</v>
      </c>
      <c r="D6" s="45">
        <f>(C5+C6)/2</f>
        <v>0.23899999999999999</v>
      </c>
      <c r="E6" s="44">
        <f t="shared" ref="E6:E18" si="0">B6-B5</f>
        <v>2</v>
      </c>
      <c r="F6" s="45">
        <f>D6*E6</f>
        <v>0.47799999999999998</v>
      </c>
      <c r="G6" s="44"/>
      <c r="H6" s="44">
        <v>0</v>
      </c>
      <c r="I6" s="44">
        <v>2.1709999999999998</v>
      </c>
      <c r="J6" s="45"/>
      <c r="K6" s="44"/>
      <c r="L6" s="44"/>
      <c r="M6" s="44"/>
      <c r="N6" s="45"/>
      <c r="O6" s="48"/>
      <c r="P6" s="48"/>
      <c r="Q6" s="48"/>
      <c r="R6" s="50"/>
      <c r="S6" s="49"/>
      <c r="T6" s="42"/>
      <c r="U6" s="41"/>
    </row>
    <row r="7" spans="1:23" x14ac:dyDescent="0.2">
      <c r="A7" s="42"/>
      <c r="B7" s="44">
        <v>4</v>
      </c>
      <c r="C7" s="45">
        <v>9.4E-2</v>
      </c>
      <c r="D7" s="45">
        <f t="shared" ref="D7:D18" si="1">(C6+C7)/2</f>
        <v>0.14150000000000001</v>
      </c>
      <c r="E7" s="44">
        <f t="shared" si="0"/>
        <v>2</v>
      </c>
      <c r="F7" s="45">
        <f t="shared" ref="F7:F18" si="2">D7*E7</f>
        <v>0.28300000000000003</v>
      </c>
      <c r="G7" s="44"/>
      <c r="H7" s="44">
        <v>5</v>
      </c>
      <c r="I7" s="44">
        <v>2.1840000000000002</v>
      </c>
      <c r="J7" s="45">
        <f t="shared" ref="J7:J12" si="3">AVERAGE(I6,I7)</f>
        <v>2.1775000000000002</v>
      </c>
      <c r="K7" s="44">
        <f t="shared" ref="K7:K12" si="4">H7-H6</f>
        <v>5</v>
      </c>
      <c r="L7" s="44" t="s">
        <v>17</v>
      </c>
      <c r="M7" s="44"/>
      <c r="N7" s="45">
        <f t="shared" ref="N7:N18" si="5">K7*J7</f>
        <v>10.887500000000001</v>
      </c>
      <c r="O7" s="48"/>
      <c r="P7" s="48"/>
      <c r="Q7" s="48"/>
      <c r="R7" s="50"/>
      <c r="S7" s="49"/>
      <c r="T7" s="42"/>
      <c r="U7" s="41"/>
    </row>
    <row r="8" spans="1:23" x14ac:dyDescent="0.2">
      <c r="A8" s="42"/>
      <c r="B8" s="44">
        <v>6</v>
      </c>
      <c r="C8" s="45">
        <v>-0.23200000000000001</v>
      </c>
      <c r="D8" s="45">
        <f t="shared" si="1"/>
        <v>-6.9000000000000006E-2</v>
      </c>
      <c r="E8" s="44">
        <f t="shared" si="0"/>
        <v>2</v>
      </c>
      <c r="F8" s="45">
        <f t="shared" si="2"/>
        <v>-0.13800000000000001</v>
      </c>
      <c r="G8" s="44"/>
      <c r="H8" s="44">
        <v>10</v>
      </c>
      <c r="I8" s="44">
        <v>2.1960000000000002</v>
      </c>
      <c r="J8" s="45">
        <f t="shared" si="3"/>
        <v>2.1900000000000004</v>
      </c>
      <c r="K8" s="44">
        <f t="shared" si="4"/>
        <v>5</v>
      </c>
      <c r="L8" s="44"/>
      <c r="M8" s="44"/>
      <c r="N8" s="45">
        <f t="shared" si="5"/>
        <v>10.950000000000003</v>
      </c>
      <c r="O8" s="48"/>
      <c r="P8" s="48"/>
      <c r="Q8" s="48"/>
      <c r="R8" s="50"/>
      <c r="S8" s="49"/>
      <c r="T8" s="42"/>
      <c r="U8" s="41"/>
    </row>
    <row r="9" spans="1:23" x14ac:dyDescent="0.2">
      <c r="A9" s="42"/>
      <c r="B9" s="44">
        <v>8</v>
      </c>
      <c r="C9" s="45">
        <v>-0.56100000000000005</v>
      </c>
      <c r="D9" s="45">
        <f t="shared" si="1"/>
        <v>-0.39650000000000002</v>
      </c>
      <c r="E9" s="44">
        <f t="shared" si="0"/>
        <v>2</v>
      </c>
      <c r="F9" s="45">
        <f t="shared" si="2"/>
        <v>-0.79300000000000004</v>
      </c>
      <c r="G9" s="44"/>
      <c r="H9" s="44">
        <v>12</v>
      </c>
      <c r="I9" s="44">
        <v>1.306</v>
      </c>
      <c r="J9" s="45">
        <f t="shared" si="3"/>
        <v>1.7510000000000001</v>
      </c>
      <c r="K9" s="44">
        <f t="shared" si="4"/>
        <v>2</v>
      </c>
      <c r="L9" s="44"/>
      <c r="M9" s="44"/>
      <c r="N9" s="45">
        <f t="shared" si="5"/>
        <v>3.5020000000000002</v>
      </c>
      <c r="O9" s="48"/>
      <c r="P9" s="48"/>
      <c r="Q9" s="48"/>
      <c r="R9" s="50"/>
      <c r="S9" s="49"/>
      <c r="T9" s="42"/>
      <c r="U9" s="41"/>
    </row>
    <row r="10" spans="1:23" x14ac:dyDescent="0.2">
      <c r="A10" s="42"/>
      <c r="B10" s="44">
        <v>10</v>
      </c>
      <c r="C10" s="45">
        <v>-0.86599999999999999</v>
      </c>
      <c r="D10" s="45">
        <f t="shared" si="1"/>
        <v>-0.71350000000000002</v>
      </c>
      <c r="E10" s="44">
        <f t="shared" si="0"/>
        <v>2</v>
      </c>
      <c r="F10" s="45">
        <f t="shared" si="2"/>
        <v>-1.427</v>
      </c>
      <c r="G10" s="44"/>
      <c r="H10" s="44">
        <v>15</v>
      </c>
      <c r="I10" s="44">
        <v>0.70899999999999996</v>
      </c>
      <c r="J10" s="45">
        <f t="shared" si="3"/>
        <v>1.0075000000000001</v>
      </c>
      <c r="K10" s="44">
        <f t="shared" si="4"/>
        <v>3</v>
      </c>
      <c r="L10" s="44"/>
      <c r="M10" s="44"/>
      <c r="N10" s="45">
        <f t="shared" si="5"/>
        <v>3.0225</v>
      </c>
      <c r="O10" s="48"/>
      <c r="P10" s="48"/>
      <c r="Q10" s="48"/>
      <c r="R10" s="50"/>
      <c r="S10" s="49"/>
      <c r="T10" s="42"/>
      <c r="U10" s="41"/>
    </row>
    <row r="11" spans="1:23" x14ac:dyDescent="0.2">
      <c r="A11" s="42"/>
      <c r="B11" s="44">
        <v>12</v>
      </c>
      <c r="C11" s="45">
        <v>-1.171</v>
      </c>
      <c r="D11" s="45">
        <f t="shared" si="1"/>
        <v>-1.0185</v>
      </c>
      <c r="E11" s="44">
        <f t="shared" si="0"/>
        <v>2</v>
      </c>
      <c r="F11" s="45">
        <f t="shared" si="2"/>
        <v>-2.0369999999999999</v>
      </c>
      <c r="G11" s="44"/>
      <c r="H11" s="44">
        <v>18</v>
      </c>
      <c r="I11" s="44">
        <v>-0.20799999999999999</v>
      </c>
      <c r="J11" s="45">
        <f t="shared" si="3"/>
        <v>0.2505</v>
      </c>
      <c r="K11" s="44">
        <f t="shared" si="4"/>
        <v>3</v>
      </c>
      <c r="L11" s="44"/>
      <c r="M11" s="44"/>
      <c r="N11" s="45">
        <f t="shared" si="5"/>
        <v>0.75150000000000006</v>
      </c>
      <c r="O11" s="48"/>
      <c r="P11" s="48"/>
      <c r="Q11" s="48"/>
      <c r="R11" s="50"/>
      <c r="S11" s="49"/>
      <c r="T11" s="42"/>
      <c r="U11" s="41"/>
    </row>
    <row r="12" spans="1:23" x14ac:dyDescent="0.2">
      <c r="A12" s="42"/>
      <c r="B12" s="44">
        <v>14</v>
      </c>
      <c r="C12" s="45">
        <v>-1.45</v>
      </c>
      <c r="D12" s="45">
        <f t="shared" si="1"/>
        <v>-1.3105</v>
      </c>
      <c r="E12" s="44">
        <f t="shared" si="0"/>
        <v>2</v>
      </c>
      <c r="F12" s="45">
        <f t="shared" si="2"/>
        <v>-2.621</v>
      </c>
      <c r="G12" s="44"/>
      <c r="H12" s="44">
        <v>21</v>
      </c>
      <c r="I12" s="44">
        <v>-0.69599999999999995</v>
      </c>
      <c r="J12" s="45">
        <f t="shared" si="3"/>
        <v>-0.45199999999999996</v>
      </c>
      <c r="K12" s="44">
        <f t="shared" si="4"/>
        <v>3</v>
      </c>
      <c r="L12" s="44"/>
      <c r="M12" s="44"/>
      <c r="N12" s="45">
        <f t="shared" si="5"/>
        <v>-1.3559999999999999</v>
      </c>
      <c r="O12" s="48"/>
      <c r="P12" s="48"/>
      <c r="Q12" s="48"/>
      <c r="R12" s="50"/>
      <c r="S12" s="49"/>
      <c r="T12" s="42"/>
      <c r="U12" s="41"/>
    </row>
    <row r="13" spans="1:23" x14ac:dyDescent="0.2">
      <c r="A13" s="42"/>
      <c r="B13" s="44">
        <v>16</v>
      </c>
      <c r="C13" s="45">
        <v>-1.611</v>
      </c>
      <c r="D13" s="45">
        <f t="shared" si="1"/>
        <v>-1.5305</v>
      </c>
      <c r="E13" s="44">
        <f t="shared" si="0"/>
        <v>2</v>
      </c>
      <c r="F13" s="45">
        <f t="shared" si="2"/>
        <v>-3.0609999999999999</v>
      </c>
      <c r="G13" s="44"/>
      <c r="H13" s="44">
        <f>H14-(I13-I14)*2</f>
        <v>23.2</v>
      </c>
      <c r="I13" s="44">
        <v>-1.1000000000000001</v>
      </c>
      <c r="J13" s="45">
        <f>AVERAGE(I12,I13)</f>
        <v>-0.89800000000000002</v>
      </c>
      <c r="K13" s="44">
        <f>H13-H12</f>
        <v>2.1999999999999993</v>
      </c>
      <c r="L13" s="44"/>
      <c r="M13" s="44"/>
      <c r="N13" s="45">
        <f t="shared" si="5"/>
        <v>-1.9755999999999994</v>
      </c>
      <c r="O13" s="51"/>
      <c r="P13" s="51"/>
      <c r="Q13" s="51"/>
      <c r="R13" s="50"/>
      <c r="S13" s="49"/>
      <c r="T13" s="42"/>
      <c r="U13" s="41"/>
    </row>
    <row r="14" spans="1:23" x14ac:dyDescent="0.2">
      <c r="A14" s="42"/>
      <c r="B14" s="44">
        <v>17</v>
      </c>
      <c r="C14" s="45">
        <v>-1.661</v>
      </c>
      <c r="D14" s="45">
        <f t="shared" si="1"/>
        <v>-1.6360000000000001</v>
      </c>
      <c r="E14" s="44">
        <f t="shared" si="0"/>
        <v>1</v>
      </c>
      <c r="F14" s="45">
        <f t="shared" si="2"/>
        <v>-1.6360000000000001</v>
      </c>
      <c r="G14" s="44"/>
      <c r="H14" s="49">
        <f>H15-9</f>
        <v>27</v>
      </c>
      <c r="I14" s="49">
        <f>I15</f>
        <v>-3</v>
      </c>
      <c r="J14" s="45">
        <f t="shared" ref="J14:J18" si="6">AVERAGE(I13,I14)</f>
        <v>-2.0499999999999998</v>
      </c>
      <c r="K14" s="44">
        <f t="shared" ref="K14:K18" si="7">H14-H13</f>
        <v>3.8000000000000007</v>
      </c>
      <c r="L14" s="44"/>
      <c r="M14" s="44"/>
      <c r="N14" s="45">
        <f t="shared" si="5"/>
        <v>-7.7900000000000009</v>
      </c>
      <c r="O14" s="48"/>
      <c r="P14" s="48"/>
      <c r="Q14" s="48"/>
      <c r="R14" s="50"/>
      <c r="S14" s="49"/>
      <c r="T14" s="42"/>
      <c r="U14" s="41"/>
    </row>
    <row r="15" spans="1:23" x14ac:dyDescent="0.2">
      <c r="A15" s="42"/>
      <c r="B15" s="44">
        <v>18</v>
      </c>
      <c r="C15" s="45">
        <v>-1.607</v>
      </c>
      <c r="D15" s="45">
        <f t="shared" si="1"/>
        <v>-1.6339999999999999</v>
      </c>
      <c r="E15" s="44">
        <f t="shared" si="0"/>
        <v>1</v>
      </c>
      <c r="F15" s="45">
        <f t="shared" si="2"/>
        <v>-1.6339999999999999</v>
      </c>
      <c r="G15" s="52"/>
      <c r="H15" s="49">
        <v>36</v>
      </c>
      <c r="I15" s="49">
        <v>-3</v>
      </c>
      <c r="J15" s="45">
        <f t="shared" si="6"/>
        <v>-3</v>
      </c>
      <c r="K15" s="44">
        <f t="shared" si="7"/>
        <v>9</v>
      </c>
      <c r="L15" s="44"/>
      <c r="M15" s="44"/>
      <c r="N15" s="45">
        <f t="shared" si="5"/>
        <v>-27</v>
      </c>
      <c r="O15" s="51"/>
      <c r="P15" s="51"/>
      <c r="Q15" s="51"/>
      <c r="R15" s="50"/>
      <c r="S15" s="49"/>
      <c r="T15" s="42"/>
      <c r="U15" s="41"/>
    </row>
    <row r="16" spans="1:23" x14ac:dyDescent="0.2">
      <c r="A16" s="42"/>
      <c r="B16" s="44">
        <v>20</v>
      </c>
      <c r="C16" s="45">
        <v>-1.486</v>
      </c>
      <c r="D16" s="45">
        <f t="shared" si="1"/>
        <v>-1.5465</v>
      </c>
      <c r="E16" s="44">
        <f t="shared" si="0"/>
        <v>2</v>
      </c>
      <c r="F16" s="45">
        <f t="shared" si="2"/>
        <v>-3.093</v>
      </c>
      <c r="G16" s="52"/>
      <c r="H16" s="44">
        <f>H15+9</f>
        <v>45</v>
      </c>
      <c r="I16" s="44">
        <f>I15</f>
        <v>-3</v>
      </c>
      <c r="J16" s="45">
        <f t="shared" si="6"/>
        <v>-3</v>
      </c>
      <c r="K16" s="44">
        <f t="shared" si="7"/>
        <v>9</v>
      </c>
      <c r="L16" s="44"/>
      <c r="M16" s="44"/>
      <c r="N16" s="45">
        <f t="shared" si="5"/>
        <v>-27</v>
      </c>
      <c r="O16" s="51"/>
      <c r="P16" s="51"/>
      <c r="Q16" s="51"/>
      <c r="R16" s="50"/>
      <c r="S16" s="49"/>
      <c r="T16" s="42"/>
      <c r="U16" s="41"/>
    </row>
    <row r="17" spans="1:21" x14ac:dyDescent="0.2">
      <c r="A17" s="42"/>
      <c r="B17" s="44">
        <v>22</v>
      </c>
      <c r="C17" s="45">
        <v>-1.194</v>
      </c>
      <c r="D17" s="45">
        <f t="shared" si="1"/>
        <v>-1.3399999999999999</v>
      </c>
      <c r="E17" s="44">
        <f t="shared" si="0"/>
        <v>2</v>
      </c>
      <c r="F17" s="45">
        <f t="shared" si="2"/>
        <v>-2.6799999999999997</v>
      </c>
      <c r="G17" s="52"/>
      <c r="H17" s="44">
        <f>H16+(I17-I16)*2</f>
        <v>49</v>
      </c>
      <c r="I17" s="44">
        <v>-1</v>
      </c>
      <c r="J17" s="45">
        <f t="shared" si="6"/>
        <v>-2</v>
      </c>
      <c r="K17" s="44">
        <f t="shared" si="7"/>
        <v>4</v>
      </c>
      <c r="L17" s="44"/>
      <c r="M17" s="44"/>
      <c r="N17" s="45">
        <f t="shared" si="5"/>
        <v>-8</v>
      </c>
      <c r="O17" s="48"/>
      <c r="P17" s="48"/>
      <c r="Q17" s="48"/>
      <c r="R17" s="42"/>
      <c r="S17" s="49"/>
      <c r="T17" s="42"/>
      <c r="U17" s="41"/>
    </row>
    <row r="18" spans="1:21" x14ac:dyDescent="0.2">
      <c r="A18" s="42"/>
      <c r="B18" s="44">
        <v>24</v>
      </c>
      <c r="C18" s="45">
        <v>-0.91700000000000004</v>
      </c>
      <c r="D18" s="45">
        <f t="shared" si="1"/>
        <v>-1.0554999999999999</v>
      </c>
      <c r="E18" s="44">
        <f t="shared" si="0"/>
        <v>2</v>
      </c>
      <c r="F18" s="45">
        <f t="shared" si="2"/>
        <v>-2.1109999999999998</v>
      </c>
      <c r="G18" s="52"/>
      <c r="H18" s="44">
        <v>50</v>
      </c>
      <c r="I18" s="53">
        <v>-0.69399999999999995</v>
      </c>
      <c r="J18" s="45">
        <f t="shared" si="6"/>
        <v>-0.84699999999999998</v>
      </c>
      <c r="K18" s="44">
        <f t="shared" si="7"/>
        <v>1</v>
      </c>
      <c r="L18" s="44"/>
      <c r="M18" s="44"/>
      <c r="N18" s="45">
        <f t="shared" si="5"/>
        <v>-0.84699999999999998</v>
      </c>
      <c r="O18" s="48"/>
      <c r="P18" s="48"/>
      <c r="Q18" s="48"/>
      <c r="R18" s="42"/>
      <c r="S18" s="49"/>
      <c r="T18" s="42"/>
      <c r="U18" s="41"/>
    </row>
    <row r="19" spans="1:21" x14ac:dyDescent="0.2">
      <c r="A19" s="42"/>
      <c r="B19" s="44">
        <v>26</v>
      </c>
      <c r="C19" s="45">
        <v>-0.56599999999999995</v>
      </c>
      <c r="D19" s="45"/>
      <c r="E19" s="44"/>
      <c r="F19" s="45"/>
      <c r="G19" s="52"/>
      <c r="H19" s="46"/>
      <c r="I19" s="46"/>
      <c r="J19" s="45"/>
      <c r="K19" s="44"/>
      <c r="L19" s="44"/>
      <c r="M19" s="44"/>
      <c r="N19" s="45"/>
      <c r="O19" s="48"/>
      <c r="P19" s="48"/>
      <c r="Q19" s="48"/>
      <c r="R19" s="42"/>
      <c r="S19" s="49"/>
      <c r="T19" s="42"/>
      <c r="U19" s="41"/>
    </row>
    <row r="20" spans="1:21" x14ac:dyDescent="0.2">
      <c r="A20" s="42"/>
      <c r="B20" s="46">
        <v>28</v>
      </c>
      <c r="C20" s="54">
        <v>2.9000000000000001E-2</v>
      </c>
      <c r="D20" s="45"/>
      <c r="E20" s="44"/>
      <c r="F20" s="45"/>
      <c r="G20" s="42"/>
      <c r="H20" s="46"/>
      <c r="I20" s="46"/>
      <c r="J20" s="45"/>
      <c r="K20" s="44"/>
      <c r="L20" s="44"/>
      <c r="M20" s="44"/>
      <c r="N20" s="45"/>
      <c r="O20" s="48"/>
      <c r="P20" s="48"/>
      <c r="Q20" s="48"/>
      <c r="R20" s="42"/>
      <c r="S20" s="49"/>
      <c r="T20" s="42"/>
      <c r="U20" s="41"/>
    </row>
    <row r="21" spans="1:21" x14ac:dyDescent="0.2">
      <c r="A21" s="42"/>
      <c r="B21" s="46">
        <v>30</v>
      </c>
      <c r="C21" s="54">
        <v>2.2290000000000001</v>
      </c>
      <c r="D21" s="45"/>
      <c r="E21" s="44"/>
      <c r="F21" s="45"/>
      <c r="G21" s="42"/>
      <c r="H21" s="46"/>
      <c r="I21" s="46"/>
      <c r="J21" s="45"/>
      <c r="K21" s="44"/>
      <c r="L21" s="44" t="s">
        <v>18</v>
      </c>
      <c r="M21" s="44"/>
      <c r="N21" s="45"/>
      <c r="O21" s="48"/>
      <c r="P21" s="48"/>
      <c r="Q21" s="48"/>
      <c r="R21" s="42"/>
      <c r="S21" s="49"/>
      <c r="T21" s="42"/>
      <c r="U21" s="41"/>
    </row>
    <row r="22" spans="1:21" x14ac:dyDescent="0.2">
      <c r="A22" s="42"/>
      <c r="B22" s="46">
        <v>35</v>
      </c>
      <c r="C22" s="54">
        <v>2.2389999999999999</v>
      </c>
      <c r="D22" s="45"/>
      <c r="E22" s="44"/>
      <c r="F22" s="45"/>
      <c r="G22" s="42"/>
      <c r="H22" s="46"/>
      <c r="I22" s="46"/>
      <c r="J22" s="45"/>
      <c r="K22" s="44"/>
      <c r="L22" s="44"/>
      <c r="M22" s="44"/>
      <c r="N22" s="45"/>
      <c r="O22" s="48"/>
      <c r="P22" s="48"/>
      <c r="Q22" s="48"/>
      <c r="R22" s="42"/>
      <c r="S22" s="49"/>
      <c r="T22" s="42"/>
      <c r="U22" s="41"/>
    </row>
    <row r="23" spans="1:21" x14ac:dyDescent="0.2">
      <c r="A23" s="42"/>
      <c r="B23" s="42"/>
      <c r="C23" s="54"/>
      <c r="D23" s="45"/>
      <c r="E23" s="44"/>
      <c r="F23" s="45"/>
      <c r="G23" s="42"/>
      <c r="H23" s="46"/>
      <c r="I23" s="46"/>
      <c r="J23" s="45"/>
      <c r="K23" s="44"/>
      <c r="L23" s="44"/>
      <c r="M23" s="44"/>
      <c r="N23" s="45"/>
      <c r="O23" s="42"/>
      <c r="P23" s="51"/>
      <c r="Q23" s="51"/>
      <c r="R23" s="42"/>
      <c r="S23" s="42"/>
      <c r="T23" s="42"/>
      <c r="U23" s="41"/>
    </row>
    <row r="24" spans="1:21" ht="15" x14ac:dyDescent="0.25">
      <c r="A24" s="121" t="s">
        <v>31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41"/>
    </row>
    <row r="25" spans="1:21" x14ac:dyDescent="0.2">
      <c r="A25" s="42"/>
      <c r="B25" s="44">
        <v>0</v>
      </c>
      <c r="C25" s="45">
        <v>2.4489999999999998</v>
      </c>
      <c r="D25" s="44"/>
      <c r="E25" s="44"/>
      <c r="F25" s="44"/>
      <c r="G25" s="44"/>
      <c r="H25" s="46"/>
      <c r="I25" s="47"/>
      <c r="J25" s="45"/>
      <c r="K25" s="44"/>
      <c r="L25" s="44" t="s">
        <v>35</v>
      </c>
      <c r="M25" s="44"/>
      <c r="N25" s="45"/>
      <c r="O25" s="48"/>
      <c r="P25" s="48"/>
      <c r="Q25" s="48"/>
      <c r="R25" s="42"/>
      <c r="S25" s="49"/>
      <c r="T25" s="42"/>
      <c r="U25" s="41"/>
    </row>
    <row r="26" spans="1:21" x14ac:dyDescent="0.2">
      <c r="A26" s="42"/>
      <c r="B26" s="44">
        <v>5</v>
      </c>
      <c r="C26" s="45">
        <v>2.444</v>
      </c>
      <c r="D26" s="45">
        <f>(C25+C26)/2</f>
        <v>2.4464999999999999</v>
      </c>
      <c r="E26" s="44">
        <f t="shared" ref="E26:E40" si="8">B26-B25</f>
        <v>5</v>
      </c>
      <c r="F26" s="45">
        <f>D26*E26</f>
        <v>12.2325</v>
      </c>
      <c r="G26" s="44"/>
      <c r="H26" s="44">
        <v>0</v>
      </c>
      <c r="I26" s="44">
        <v>1.8839999999999999</v>
      </c>
      <c r="J26" s="45"/>
      <c r="K26" s="44"/>
      <c r="L26" s="44"/>
      <c r="M26" s="44"/>
      <c r="N26" s="45"/>
      <c r="O26" s="48"/>
      <c r="P26" s="48"/>
      <c r="Q26" s="48"/>
      <c r="R26" s="50"/>
      <c r="S26" s="49"/>
      <c r="T26" s="42"/>
      <c r="U26" s="41"/>
    </row>
    <row r="27" spans="1:21" x14ac:dyDescent="0.2">
      <c r="A27" s="42"/>
      <c r="B27" s="44">
        <v>10</v>
      </c>
      <c r="C27" s="45">
        <v>2.4390000000000001</v>
      </c>
      <c r="D27" s="45">
        <f t="shared" ref="D27:D40" si="9">(C26+C27)/2</f>
        <v>2.4415</v>
      </c>
      <c r="E27" s="44">
        <f t="shared" si="8"/>
        <v>5</v>
      </c>
      <c r="F27" s="45">
        <f t="shared" ref="F27:F42" si="10">D27*E27</f>
        <v>12.2075</v>
      </c>
      <c r="G27" s="44"/>
      <c r="H27" s="44">
        <v>5</v>
      </c>
      <c r="I27" s="44">
        <v>1.861</v>
      </c>
      <c r="J27" s="45">
        <f t="shared" ref="J27:J32" si="11">AVERAGE(I26,I27)</f>
        <v>1.8725000000000001</v>
      </c>
      <c r="K27" s="44">
        <f t="shared" ref="K27:K32" si="12">H27-H26</f>
        <v>5</v>
      </c>
      <c r="L27" s="44" t="s">
        <v>17</v>
      </c>
      <c r="M27" s="44"/>
      <c r="N27" s="45">
        <f t="shared" ref="N27:N42" si="13">K27*J27</f>
        <v>9.3625000000000007</v>
      </c>
      <c r="O27" s="48"/>
      <c r="P27" s="48"/>
      <c r="Q27" s="48"/>
      <c r="R27" s="50"/>
      <c r="S27" s="49"/>
      <c r="T27" s="42"/>
      <c r="U27" s="41"/>
    </row>
    <row r="28" spans="1:21" x14ac:dyDescent="0.2">
      <c r="A28" s="42"/>
      <c r="B28" s="44">
        <v>12</v>
      </c>
      <c r="C28" s="45">
        <v>-0.23200000000000001</v>
      </c>
      <c r="D28" s="45">
        <f t="shared" si="9"/>
        <v>1.1034999999999999</v>
      </c>
      <c r="E28" s="44">
        <f t="shared" si="8"/>
        <v>2</v>
      </c>
      <c r="F28" s="45">
        <f t="shared" si="10"/>
        <v>2.2069999999999999</v>
      </c>
      <c r="G28" s="44"/>
      <c r="H28" s="44">
        <v>10</v>
      </c>
      <c r="I28" s="44">
        <v>1.8089999999999999</v>
      </c>
      <c r="J28" s="45">
        <f t="shared" si="11"/>
        <v>1.835</v>
      </c>
      <c r="K28" s="44">
        <f t="shared" si="12"/>
        <v>5</v>
      </c>
      <c r="L28" s="44"/>
      <c r="M28" s="44"/>
      <c r="N28" s="45">
        <f t="shared" si="13"/>
        <v>9.1750000000000007</v>
      </c>
      <c r="O28" s="48"/>
      <c r="P28" s="48"/>
      <c r="Q28" s="48"/>
      <c r="R28" s="50"/>
      <c r="S28" s="49"/>
      <c r="T28" s="42"/>
      <c r="U28" s="41"/>
    </row>
    <row r="29" spans="1:21" x14ac:dyDescent="0.2">
      <c r="A29" s="42"/>
      <c r="B29" s="44">
        <v>14</v>
      </c>
      <c r="C29" s="45">
        <v>-0.65600000000000003</v>
      </c>
      <c r="D29" s="45">
        <f t="shared" si="9"/>
        <v>-0.44400000000000001</v>
      </c>
      <c r="E29" s="44">
        <f t="shared" si="8"/>
        <v>2</v>
      </c>
      <c r="F29" s="45">
        <f t="shared" si="10"/>
        <v>-0.88800000000000001</v>
      </c>
      <c r="G29" s="44"/>
      <c r="H29" s="44">
        <v>12</v>
      </c>
      <c r="I29" s="44">
        <v>1.129</v>
      </c>
      <c r="J29" s="45">
        <f t="shared" si="11"/>
        <v>1.4689999999999999</v>
      </c>
      <c r="K29" s="44">
        <f t="shared" si="12"/>
        <v>2</v>
      </c>
      <c r="L29" s="44"/>
      <c r="M29" s="44"/>
      <c r="N29" s="45">
        <f t="shared" si="13"/>
        <v>2.9379999999999997</v>
      </c>
      <c r="O29" s="48"/>
      <c r="P29" s="48"/>
      <c r="Q29" s="48"/>
      <c r="R29" s="50"/>
      <c r="S29" s="49"/>
      <c r="T29" s="42"/>
      <c r="U29" s="41"/>
    </row>
    <row r="30" spans="1:21" x14ac:dyDescent="0.2">
      <c r="A30" s="42"/>
      <c r="B30" s="44">
        <v>16</v>
      </c>
      <c r="C30" s="45">
        <v>-0.95099999999999996</v>
      </c>
      <c r="D30" s="45">
        <f t="shared" si="9"/>
        <v>-0.80349999999999999</v>
      </c>
      <c r="E30" s="44">
        <f t="shared" si="8"/>
        <v>2</v>
      </c>
      <c r="F30" s="45">
        <f t="shared" si="10"/>
        <v>-1.607</v>
      </c>
      <c r="G30" s="44"/>
      <c r="H30" s="44">
        <v>15</v>
      </c>
      <c r="I30" s="44">
        <v>0.308</v>
      </c>
      <c r="J30" s="45">
        <f t="shared" si="11"/>
        <v>0.71850000000000003</v>
      </c>
      <c r="K30" s="44">
        <f t="shared" si="12"/>
        <v>3</v>
      </c>
      <c r="L30" s="44"/>
      <c r="M30" s="44"/>
      <c r="N30" s="45">
        <f t="shared" si="13"/>
        <v>2.1555</v>
      </c>
      <c r="O30" s="48"/>
      <c r="P30" s="48"/>
      <c r="Q30" s="48"/>
      <c r="R30" s="50"/>
      <c r="S30" s="49"/>
      <c r="T30" s="42"/>
      <c r="U30" s="41"/>
    </row>
    <row r="31" spans="1:21" x14ac:dyDescent="0.2">
      <c r="A31" s="42"/>
      <c r="B31" s="44">
        <v>18</v>
      </c>
      <c r="C31" s="45">
        <v>-1.25</v>
      </c>
      <c r="D31" s="45">
        <f t="shared" si="9"/>
        <v>-1.1005</v>
      </c>
      <c r="E31" s="44">
        <f t="shared" si="8"/>
        <v>2</v>
      </c>
      <c r="F31" s="45">
        <f t="shared" si="10"/>
        <v>-2.2010000000000001</v>
      </c>
      <c r="G31" s="44"/>
      <c r="H31" s="44">
        <v>20</v>
      </c>
      <c r="I31" s="44">
        <v>-0.28100000000000003</v>
      </c>
      <c r="J31" s="45">
        <f t="shared" si="11"/>
        <v>1.3499999999999984E-2</v>
      </c>
      <c r="K31" s="44">
        <f t="shared" si="12"/>
        <v>5</v>
      </c>
      <c r="L31" s="44"/>
      <c r="M31" s="44"/>
      <c r="N31" s="45">
        <f t="shared" si="13"/>
        <v>6.7499999999999921E-2</v>
      </c>
      <c r="O31" s="48"/>
      <c r="P31" s="48"/>
      <c r="Q31" s="48"/>
      <c r="R31" s="50"/>
      <c r="S31" s="49"/>
      <c r="T31" s="42"/>
      <c r="U31" s="41"/>
    </row>
    <row r="32" spans="1:21" x14ac:dyDescent="0.2">
      <c r="A32" s="42"/>
      <c r="B32" s="44">
        <v>20</v>
      </c>
      <c r="C32" s="45">
        <v>-1.417</v>
      </c>
      <c r="D32" s="45">
        <f t="shared" si="9"/>
        <v>-1.3334999999999999</v>
      </c>
      <c r="E32" s="44">
        <f t="shared" si="8"/>
        <v>2</v>
      </c>
      <c r="F32" s="45">
        <f t="shared" si="10"/>
        <v>-2.6669999999999998</v>
      </c>
      <c r="G32" s="44"/>
      <c r="H32" s="44">
        <v>25</v>
      </c>
      <c r="I32" s="44">
        <v>-0.95099999999999996</v>
      </c>
      <c r="J32" s="45">
        <f t="shared" si="11"/>
        <v>-0.61599999999999999</v>
      </c>
      <c r="K32" s="44">
        <f t="shared" si="12"/>
        <v>5</v>
      </c>
      <c r="L32" s="44"/>
      <c r="M32" s="44"/>
      <c r="N32" s="45">
        <f t="shared" si="13"/>
        <v>-3.08</v>
      </c>
      <c r="O32" s="48"/>
      <c r="P32" s="48"/>
      <c r="Q32" s="48"/>
      <c r="R32" s="50"/>
      <c r="S32" s="49"/>
      <c r="T32" s="42"/>
      <c r="U32" s="41"/>
    </row>
    <row r="33" spans="1:21" x14ac:dyDescent="0.2">
      <c r="A33" s="42"/>
      <c r="B33" s="44">
        <v>22</v>
      </c>
      <c r="C33" s="45">
        <v>-1.4610000000000001</v>
      </c>
      <c r="D33" s="45">
        <f t="shared" si="9"/>
        <v>-1.4390000000000001</v>
      </c>
      <c r="E33" s="44">
        <f t="shared" si="8"/>
        <v>2</v>
      </c>
      <c r="F33" s="45">
        <f t="shared" si="10"/>
        <v>-2.8780000000000001</v>
      </c>
      <c r="G33" s="44"/>
      <c r="H33" s="44">
        <f>H34-(I33-I34)*2</f>
        <v>25.22</v>
      </c>
      <c r="I33" s="44">
        <v>-1.1000000000000001</v>
      </c>
      <c r="J33" s="45">
        <f>AVERAGE(I32,I33)</f>
        <v>-1.0255000000000001</v>
      </c>
      <c r="K33" s="44">
        <f>H33-H32</f>
        <v>0.21999999999999886</v>
      </c>
      <c r="L33" s="44"/>
      <c r="M33" s="44"/>
      <c r="N33" s="45">
        <f t="shared" si="13"/>
        <v>-0.22560999999999884</v>
      </c>
      <c r="O33" s="51"/>
      <c r="P33" s="51"/>
      <c r="Q33" s="51"/>
      <c r="R33" s="50"/>
      <c r="S33" s="49"/>
      <c r="T33" s="42"/>
      <c r="U33" s="41"/>
    </row>
    <row r="34" spans="1:21" x14ac:dyDescent="0.2">
      <c r="A34" s="42"/>
      <c r="B34" s="44">
        <v>24</v>
      </c>
      <c r="C34" s="45">
        <v>-1.407</v>
      </c>
      <c r="D34" s="45">
        <f t="shared" si="9"/>
        <v>-1.4340000000000002</v>
      </c>
      <c r="E34" s="44">
        <f t="shared" si="8"/>
        <v>2</v>
      </c>
      <c r="F34" s="45">
        <f t="shared" si="10"/>
        <v>-2.8680000000000003</v>
      </c>
      <c r="G34" s="44"/>
      <c r="H34" s="49">
        <f>H35-9</f>
        <v>29</v>
      </c>
      <c r="I34" s="49">
        <f>I35</f>
        <v>-2.99</v>
      </c>
      <c r="J34" s="45">
        <f t="shared" ref="J34:J40" si="14">AVERAGE(I33,I34)</f>
        <v>-2.0449999999999999</v>
      </c>
      <c r="K34" s="44">
        <f t="shared" ref="K34:K40" si="15">H34-H33</f>
        <v>3.7800000000000011</v>
      </c>
      <c r="L34" s="44"/>
      <c r="M34" s="44"/>
      <c r="N34" s="45">
        <f t="shared" si="13"/>
        <v>-7.730100000000002</v>
      </c>
      <c r="O34" s="48"/>
      <c r="P34" s="48"/>
      <c r="Q34" s="48"/>
      <c r="R34" s="50"/>
      <c r="S34" s="49"/>
      <c r="T34" s="42"/>
      <c r="U34" s="41"/>
    </row>
    <row r="35" spans="1:21" x14ac:dyDescent="0.2">
      <c r="A35" s="42"/>
      <c r="B35" s="44">
        <v>26</v>
      </c>
      <c r="C35" s="45">
        <v>-1.2410000000000001</v>
      </c>
      <c r="D35" s="45">
        <f t="shared" si="9"/>
        <v>-1.3240000000000001</v>
      </c>
      <c r="E35" s="44">
        <f t="shared" si="8"/>
        <v>2</v>
      </c>
      <c r="F35" s="45">
        <f t="shared" si="10"/>
        <v>-2.6480000000000001</v>
      </c>
      <c r="G35" s="52"/>
      <c r="H35" s="49">
        <v>38</v>
      </c>
      <c r="I35" s="49">
        <v>-2.99</v>
      </c>
      <c r="J35" s="45">
        <f t="shared" si="14"/>
        <v>-2.99</v>
      </c>
      <c r="K35" s="44">
        <f t="shared" si="15"/>
        <v>9</v>
      </c>
      <c r="L35" s="44"/>
      <c r="M35" s="44"/>
      <c r="N35" s="45">
        <f t="shared" si="13"/>
        <v>-26.910000000000004</v>
      </c>
      <c r="O35" s="51"/>
      <c r="P35" s="51"/>
      <c r="Q35" s="51"/>
      <c r="R35" s="50"/>
      <c r="S35" s="49"/>
      <c r="T35" s="42"/>
      <c r="U35" s="41"/>
    </row>
    <row r="36" spans="1:21" x14ac:dyDescent="0.2">
      <c r="A36" s="42"/>
      <c r="B36" s="44">
        <v>28</v>
      </c>
      <c r="C36" s="45">
        <v>-0.94599999999999995</v>
      </c>
      <c r="D36" s="45">
        <f t="shared" si="9"/>
        <v>-1.0935000000000001</v>
      </c>
      <c r="E36" s="44">
        <f t="shared" si="8"/>
        <v>2</v>
      </c>
      <c r="F36" s="45">
        <f t="shared" si="10"/>
        <v>-2.1870000000000003</v>
      </c>
      <c r="G36" s="52"/>
      <c r="H36" s="44">
        <f>H35+9</f>
        <v>47</v>
      </c>
      <c r="I36" s="44">
        <f>I35</f>
        <v>-2.99</v>
      </c>
      <c r="J36" s="45">
        <f t="shared" si="14"/>
        <v>-2.99</v>
      </c>
      <c r="K36" s="44">
        <f t="shared" si="15"/>
        <v>9</v>
      </c>
      <c r="L36" s="44"/>
      <c r="M36" s="44"/>
      <c r="N36" s="45">
        <f t="shared" si="13"/>
        <v>-26.910000000000004</v>
      </c>
      <c r="O36" s="51"/>
      <c r="P36" s="51"/>
      <c r="Q36" s="51"/>
      <c r="R36" s="50"/>
      <c r="S36" s="49"/>
      <c r="T36" s="42"/>
      <c r="U36" s="41"/>
    </row>
    <row r="37" spans="1:21" x14ac:dyDescent="0.2">
      <c r="A37" s="42"/>
      <c r="B37" s="44">
        <v>30</v>
      </c>
      <c r="C37" s="45">
        <v>-0.55200000000000005</v>
      </c>
      <c r="D37" s="45">
        <f t="shared" si="9"/>
        <v>-0.749</v>
      </c>
      <c r="E37" s="44">
        <f t="shared" si="8"/>
        <v>2</v>
      </c>
      <c r="F37" s="45">
        <f t="shared" si="10"/>
        <v>-1.498</v>
      </c>
      <c r="G37" s="52"/>
      <c r="H37" s="44">
        <f>H36+(I37-I36)*2</f>
        <v>51.38</v>
      </c>
      <c r="I37" s="44">
        <v>-0.8</v>
      </c>
      <c r="J37" s="45">
        <f t="shared" si="14"/>
        <v>-1.895</v>
      </c>
      <c r="K37" s="44">
        <f t="shared" si="15"/>
        <v>4.3800000000000026</v>
      </c>
      <c r="L37" s="44"/>
      <c r="M37" s="44"/>
      <c r="N37" s="45">
        <f t="shared" si="13"/>
        <v>-8.3001000000000058</v>
      </c>
      <c r="O37" s="48"/>
      <c r="P37" s="48"/>
      <c r="Q37" s="48"/>
      <c r="R37" s="42"/>
      <c r="S37" s="49"/>
      <c r="T37" s="42"/>
      <c r="U37" s="41"/>
    </row>
    <row r="38" spans="1:21" x14ac:dyDescent="0.2">
      <c r="A38" s="42"/>
      <c r="B38" s="44">
        <v>32</v>
      </c>
      <c r="C38" s="45">
        <v>-0.191</v>
      </c>
      <c r="D38" s="45">
        <f t="shared" si="9"/>
        <v>-0.37150000000000005</v>
      </c>
      <c r="E38" s="44">
        <f t="shared" si="8"/>
        <v>2</v>
      </c>
      <c r="F38" s="45">
        <f t="shared" si="10"/>
        <v>-0.7430000000000001</v>
      </c>
      <c r="G38" s="52"/>
      <c r="H38" s="44">
        <v>55</v>
      </c>
      <c r="I38" s="53">
        <v>-0.29099999999999998</v>
      </c>
      <c r="J38" s="45">
        <f t="shared" si="14"/>
        <v>-0.54549999999999998</v>
      </c>
      <c r="K38" s="44">
        <f t="shared" si="15"/>
        <v>3.6199999999999974</v>
      </c>
      <c r="L38" s="44"/>
      <c r="M38" s="44"/>
      <c r="N38" s="45">
        <f t="shared" si="13"/>
        <v>-1.9747099999999986</v>
      </c>
      <c r="O38" s="48"/>
      <c r="P38" s="48"/>
      <c r="Q38" s="48"/>
      <c r="R38" s="42"/>
      <c r="S38" s="49"/>
      <c r="T38" s="42"/>
      <c r="U38" s="41"/>
    </row>
    <row r="39" spans="1:21" x14ac:dyDescent="0.2">
      <c r="A39" s="42"/>
      <c r="B39" s="44">
        <v>34</v>
      </c>
      <c r="C39" s="45">
        <v>2.234</v>
      </c>
      <c r="D39" s="45">
        <f t="shared" si="9"/>
        <v>1.0215000000000001</v>
      </c>
      <c r="E39" s="44">
        <f t="shared" si="8"/>
        <v>2</v>
      </c>
      <c r="F39" s="45">
        <f t="shared" si="10"/>
        <v>2.0430000000000001</v>
      </c>
      <c r="G39" s="52"/>
      <c r="H39" s="46">
        <v>58</v>
      </c>
      <c r="I39" s="46">
        <v>-9.1999999999999998E-2</v>
      </c>
      <c r="J39" s="45">
        <f t="shared" si="14"/>
        <v>-0.1915</v>
      </c>
      <c r="K39" s="44">
        <f t="shared" si="15"/>
        <v>3</v>
      </c>
      <c r="L39" s="44" t="s">
        <v>18</v>
      </c>
      <c r="M39" s="44"/>
      <c r="N39" s="45">
        <f t="shared" si="13"/>
        <v>-0.57450000000000001</v>
      </c>
      <c r="O39" s="48"/>
      <c r="P39" s="48"/>
      <c r="Q39" s="48"/>
      <c r="R39" s="42"/>
      <c r="S39" s="49"/>
      <c r="T39" s="42"/>
      <c r="U39" s="41"/>
    </row>
    <row r="40" spans="1:21" x14ac:dyDescent="0.2">
      <c r="A40" s="42"/>
      <c r="B40" s="46">
        <v>39</v>
      </c>
      <c r="C40" s="54">
        <v>2.2259000000000002</v>
      </c>
      <c r="D40" s="45">
        <f t="shared" si="9"/>
        <v>2.2299500000000001</v>
      </c>
      <c r="E40" s="44">
        <f t="shared" si="8"/>
        <v>5</v>
      </c>
      <c r="F40" s="45">
        <f t="shared" si="10"/>
        <v>11.149750000000001</v>
      </c>
      <c r="G40" s="42"/>
      <c r="H40" s="46">
        <v>60</v>
      </c>
      <c r="I40" s="46">
        <v>0.70099999999999996</v>
      </c>
      <c r="J40" s="45">
        <f t="shared" si="14"/>
        <v>0.30449999999999999</v>
      </c>
      <c r="K40" s="44">
        <f t="shared" si="15"/>
        <v>2</v>
      </c>
      <c r="L40" s="44"/>
      <c r="M40" s="44"/>
      <c r="N40" s="45">
        <f t="shared" si="13"/>
        <v>0.60899999999999999</v>
      </c>
      <c r="O40" s="48"/>
      <c r="P40" s="48"/>
      <c r="Q40" s="48"/>
      <c r="R40" s="42"/>
      <c r="S40" s="49"/>
      <c r="T40" s="42"/>
      <c r="U40" s="41"/>
    </row>
    <row r="41" spans="1:21" x14ac:dyDescent="0.2">
      <c r="A41" s="42"/>
      <c r="B41" s="46">
        <v>41</v>
      </c>
      <c r="C41" s="54">
        <v>4.1050000000000004</v>
      </c>
      <c r="D41" s="45"/>
      <c r="E41" s="44"/>
      <c r="F41" s="45"/>
      <c r="G41" s="42"/>
      <c r="H41" s="46"/>
      <c r="I41" s="46"/>
      <c r="J41" s="45"/>
      <c r="K41" s="44"/>
      <c r="L41" s="44"/>
      <c r="M41" s="44"/>
      <c r="N41" s="45"/>
      <c r="O41" s="48"/>
      <c r="P41" s="48"/>
      <c r="Q41" s="48"/>
      <c r="R41" s="42"/>
      <c r="S41" s="49"/>
      <c r="T41" s="42"/>
      <c r="U41" s="41"/>
    </row>
    <row r="42" spans="1:21" x14ac:dyDescent="0.2">
      <c r="A42" s="42"/>
      <c r="B42" s="46">
        <v>44</v>
      </c>
      <c r="C42" s="54">
        <v>4.1100000000000003</v>
      </c>
      <c r="D42" s="45">
        <f>(C40+C42)/2</f>
        <v>3.1679500000000003</v>
      </c>
      <c r="E42" s="44">
        <f>B42-B40</f>
        <v>5</v>
      </c>
      <c r="F42" s="45">
        <f t="shared" si="10"/>
        <v>15.839750000000002</v>
      </c>
      <c r="G42" s="42"/>
      <c r="H42" s="46">
        <v>62</v>
      </c>
      <c r="I42" s="46">
        <v>1.4590000000000001</v>
      </c>
      <c r="J42" s="45">
        <f>AVERAGE(I40,I42)</f>
        <v>1.08</v>
      </c>
      <c r="K42" s="44">
        <f>H42-H40</f>
        <v>2</v>
      </c>
      <c r="L42" s="44" t="s">
        <v>34</v>
      </c>
      <c r="M42" s="44"/>
      <c r="N42" s="45">
        <f t="shared" si="13"/>
        <v>2.16</v>
      </c>
      <c r="O42" s="42"/>
      <c r="P42" s="51"/>
      <c r="Q42" s="51"/>
      <c r="R42" s="42"/>
      <c r="S42" s="42"/>
      <c r="T42" s="42"/>
      <c r="U42" s="41"/>
    </row>
    <row r="43" spans="1:21" ht="15" x14ac:dyDescent="0.25">
      <c r="A43" s="121" t="s">
        <v>30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41"/>
    </row>
    <row r="44" spans="1:21" ht="15" x14ac:dyDescent="0.2">
      <c r="A44" s="42"/>
      <c r="B44" s="55"/>
      <c r="C44" s="56"/>
      <c r="D44" s="55"/>
      <c r="E44" s="52" t="s">
        <v>7</v>
      </c>
      <c r="F44" s="52"/>
      <c r="G44" s="120">
        <v>0.2</v>
      </c>
      <c r="H44" s="120"/>
      <c r="I44" s="55"/>
      <c r="J44" s="55"/>
      <c r="K44" s="55"/>
      <c r="L44" s="55"/>
      <c r="M44" s="55"/>
      <c r="N44" s="55"/>
      <c r="O44" s="57"/>
      <c r="P44" s="57"/>
      <c r="Q44" s="58"/>
      <c r="R44" s="42"/>
      <c r="S44" s="42"/>
      <c r="T44" s="42"/>
      <c r="U44" s="41"/>
    </row>
    <row r="45" spans="1:21" x14ac:dyDescent="0.2">
      <c r="A45" s="42"/>
      <c r="B45" s="121"/>
      <c r="C45" s="121"/>
      <c r="D45" s="121"/>
      <c r="E45" s="121"/>
      <c r="F45" s="121"/>
      <c r="G45" s="42" t="s">
        <v>5</v>
      </c>
      <c r="H45" s="121"/>
      <c r="I45" s="121"/>
      <c r="J45" s="121"/>
      <c r="K45" s="121"/>
      <c r="L45" s="121"/>
      <c r="M45" s="121"/>
      <c r="N45" s="121"/>
      <c r="O45" s="43"/>
      <c r="P45" s="43"/>
      <c r="Q45" s="43"/>
      <c r="R45" s="42"/>
      <c r="S45" s="42"/>
      <c r="T45" s="42"/>
      <c r="U45" s="41"/>
    </row>
    <row r="46" spans="1:21" x14ac:dyDescent="0.2">
      <c r="A46" s="42"/>
      <c r="B46" s="44">
        <v>0</v>
      </c>
      <c r="C46" s="45">
        <v>4.5110000000000001</v>
      </c>
      <c r="D46" s="44"/>
      <c r="E46" s="44"/>
      <c r="F46" s="44"/>
      <c r="G46" s="44"/>
      <c r="H46" s="46"/>
      <c r="I46" s="47"/>
      <c r="J46" s="45"/>
      <c r="K46" s="44"/>
      <c r="L46" s="44" t="s">
        <v>20</v>
      </c>
      <c r="M46" s="44"/>
      <c r="N46" s="45"/>
      <c r="O46" s="48"/>
      <c r="P46" s="48"/>
      <c r="Q46" s="48"/>
      <c r="R46" s="42"/>
      <c r="S46" s="49"/>
      <c r="T46" s="42"/>
      <c r="U46" s="41"/>
    </row>
    <row r="47" spans="1:21" x14ac:dyDescent="0.2">
      <c r="A47" s="42"/>
      <c r="B47" s="44">
        <v>3</v>
      </c>
      <c r="C47" s="45">
        <v>4.5460000000000003</v>
      </c>
      <c r="D47" s="45">
        <f>(C46+C47)/2</f>
        <v>4.5285000000000002</v>
      </c>
      <c r="E47" s="44">
        <f t="shared" ref="E47:E58" si="16">B47-B46</f>
        <v>3</v>
      </c>
      <c r="F47" s="45">
        <f>D47*E47</f>
        <v>13.5855</v>
      </c>
      <c r="G47" s="44"/>
      <c r="H47" s="44"/>
      <c r="I47" s="44"/>
      <c r="J47" s="45"/>
      <c r="K47" s="44"/>
      <c r="L47" s="44"/>
      <c r="M47" s="44"/>
      <c r="N47" s="45"/>
      <c r="O47" s="48"/>
      <c r="P47" s="48"/>
      <c r="Q47" s="48"/>
      <c r="R47" s="50"/>
      <c r="S47" s="49"/>
      <c r="T47" s="42"/>
      <c r="U47" s="41"/>
    </row>
    <row r="48" spans="1:21" x14ac:dyDescent="0.2">
      <c r="A48" s="42"/>
      <c r="B48" s="44">
        <v>5</v>
      </c>
      <c r="C48" s="45">
        <v>2.5339999999999998</v>
      </c>
      <c r="D48" s="45">
        <f t="shared" ref="D48:D58" si="17">(C47+C48)/2</f>
        <v>3.54</v>
      </c>
      <c r="E48" s="44">
        <f t="shared" si="16"/>
        <v>2</v>
      </c>
      <c r="F48" s="45">
        <f t="shared" ref="F48:F58" si="18">D48*E48</f>
        <v>7.08</v>
      </c>
      <c r="G48" s="44"/>
      <c r="H48" s="44"/>
      <c r="I48" s="44"/>
      <c r="J48" s="45"/>
      <c r="K48" s="44"/>
      <c r="L48" s="44"/>
      <c r="M48" s="44"/>
      <c r="N48" s="45"/>
      <c r="O48" s="48"/>
      <c r="P48" s="48"/>
      <c r="Q48" s="48"/>
      <c r="R48" s="50"/>
      <c r="S48" s="49"/>
      <c r="T48" s="42"/>
      <c r="U48" s="41"/>
    </row>
    <row r="49" spans="1:21" x14ac:dyDescent="0.2">
      <c r="A49" s="42"/>
      <c r="B49" s="44">
        <v>8</v>
      </c>
      <c r="C49" s="45">
        <v>2.5289999999999999</v>
      </c>
      <c r="D49" s="45">
        <f t="shared" si="17"/>
        <v>2.5314999999999999</v>
      </c>
      <c r="E49" s="44">
        <f t="shared" si="16"/>
        <v>3</v>
      </c>
      <c r="F49" s="45">
        <f t="shared" si="18"/>
        <v>7.5945</v>
      </c>
      <c r="G49" s="44"/>
      <c r="H49" s="44"/>
      <c r="I49" s="44"/>
      <c r="J49" s="45"/>
      <c r="K49" s="44"/>
      <c r="L49" s="44" t="s">
        <v>17</v>
      </c>
      <c r="M49" s="44"/>
      <c r="N49" s="45"/>
      <c r="O49" s="48"/>
      <c r="P49" s="48"/>
      <c r="Q49" s="48"/>
      <c r="R49" s="50"/>
      <c r="S49" s="49"/>
      <c r="T49" s="42"/>
      <c r="U49" s="41"/>
    </row>
    <row r="50" spans="1:21" x14ac:dyDescent="0.2">
      <c r="A50" s="42"/>
      <c r="B50" s="44">
        <v>10</v>
      </c>
      <c r="C50" s="45">
        <v>0.13900000000000001</v>
      </c>
      <c r="D50" s="45">
        <f t="shared" si="17"/>
        <v>1.3340000000000001</v>
      </c>
      <c r="E50" s="44">
        <f t="shared" si="16"/>
        <v>2</v>
      </c>
      <c r="F50" s="45">
        <f t="shared" si="18"/>
        <v>2.6680000000000001</v>
      </c>
      <c r="G50" s="44"/>
      <c r="H50" s="44"/>
      <c r="I50" s="44"/>
      <c r="J50" s="45"/>
      <c r="K50" s="44"/>
      <c r="L50" s="44"/>
      <c r="M50" s="44"/>
      <c r="N50" s="45"/>
      <c r="O50" s="48"/>
      <c r="P50" s="48"/>
      <c r="Q50" s="48"/>
      <c r="R50" s="50"/>
      <c r="S50" s="49"/>
      <c r="T50" s="42"/>
      <c r="U50" s="41"/>
    </row>
    <row r="51" spans="1:21" x14ac:dyDescent="0.2">
      <c r="A51" s="42"/>
      <c r="B51" s="44">
        <v>12</v>
      </c>
      <c r="C51" s="45">
        <v>-0.81100000000000005</v>
      </c>
      <c r="D51" s="45">
        <f t="shared" si="17"/>
        <v>-0.33600000000000002</v>
      </c>
      <c r="E51" s="44">
        <f t="shared" si="16"/>
        <v>2</v>
      </c>
      <c r="F51" s="45">
        <f t="shared" si="18"/>
        <v>-0.67200000000000004</v>
      </c>
      <c r="G51" s="44"/>
      <c r="H51" s="44"/>
      <c r="I51" s="44"/>
      <c r="J51" s="45"/>
      <c r="K51" s="44"/>
      <c r="L51" s="44"/>
      <c r="M51" s="44"/>
      <c r="N51" s="45"/>
      <c r="O51" s="48"/>
      <c r="P51" s="48"/>
      <c r="Q51" s="48"/>
      <c r="R51" s="50"/>
      <c r="S51" s="49"/>
      <c r="T51" s="42"/>
      <c r="U51" s="41"/>
    </row>
    <row r="52" spans="1:21" x14ac:dyDescent="0.2">
      <c r="A52" s="42"/>
      <c r="B52" s="44">
        <v>14</v>
      </c>
      <c r="C52" s="45">
        <v>-1.2170000000000001</v>
      </c>
      <c r="D52" s="45">
        <f t="shared" si="17"/>
        <v>-1.014</v>
      </c>
      <c r="E52" s="44">
        <f t="shared" si="16"/>
        <v>2</v>
      </c>
      <c r="F52" s="45">
        <f t="shared" si="18"/>
        <v>-2.028</v>
      </c>
      <c r="G52" s="44"/>
      <c r="H52" s="44">
        <v>0</v>
      </c>
      <c r="I52" s="44">
        <v>1.925</v>
      </c>
      <c r="J52" s="45"/>
      <c r="K52" s="44"/>
      <c r="L52" s="44"/>
      <c r="M52" s="44"/>
      <c r="N52" s="45"/>
      <c r="O52" s="48"/>
      <c r="P52" s="48"/>
      <c r="Q52" s="48"/>
      <c r="R52" s="50"/>
      <c r="S52" s="49"/>
      <c r="T52" s="42"/>
      <c r="U52" s="41"/>
    </row>
    <row r="53" spans="1:21" x14ac:dyDescent="0.2">
      <c r="A53" s="42"/>
      <c r="B53" s="44">
        <v>16</v>
      </c>
      <c r="C53" s="45">
        <v>-1.5660000000000001</v>
      </c>
      <c r="D53" s="45">
        <f t="shared" si="17"/>
        <v>-1.3915000000000002</v>
      </c>
      <c r="E53" s="44">
        <f t="shared" si="16"/>
        <v>2</v>
      </c>
      <c r="F53" s="45">
        <f t="shared" si="18"/>
        <v>-2.7830000000000004</v>
      </c>
      <c r="G53" s="44"/>
      <c r="H53" s="44">
        <v>5</v>
      </c>
      <c r="I53" s="44">
        <v>1.9119999999999999</v>
      </c>
      <c r="J53" s="45">
        <f t="shared" ref="J53" si="19">AVERAGE(I52,I53)</f>
        <v>1.9184999999999999</v>
      </c>
      <c r="K53" s="44">
        <f t="shared" ref="K53" si="20">H53-H52</f>
        <v>5</v>
      </c>
      <c r="L53" s="44"/>
      <c r="M53" s="44"/>
      <c r="N53" s="45">
        <f t="shared" ref="N53:N60" si="21">K53*J53</f>
        <v>9.5924999999999994</v>
      </c>
      <c r="O53" s="48"/>
      <c r="P53" s="48"/>
      <c r="Q53" s="48"/>
      <c r="R53" s="50"/>
      <c r="S53" s="49"/>
      <c r="T53" s="42"/>
      <c r="U53" s="41"/>
    </row>
    <row r="54" spans="1:21" x14ac:dyDescent="0.2">
      <c r="A54" s="42"/>
      <c r="B54" s="44">
        <v>18</v>
      </c>
      <c r="C54" s="45">
        <v>-1.708</v>
      </c>
      <c r="D54" s="45">
        <f t="shared" si="17"/>
        <v>-1.637</v>
      </c>
      <c r="E54" s="44">
        <f t="shared" si="16"/>
        <v>2</v>
      </c>
      <c r="F54" s="45">
        <f t="shared" si="18"/>
        <v>-3.274</v>
      </c>
      <c r="G54" s="44"/>
      <c r="H54" s="44">
        <f>H55-(I54-I55)*2</f>
        <v>6.2200000000000006</v>
      </c>
      <c r="I54" s="44">
        <v>1.91</v>
      </c>
      <c r="J54" s="45">
        <f>AVERAGE(I53,I54)</f>
        <v>1.911</v>
      </c>
      <c r="K54" s="44">
        <f>H54-H53</f>
        <v>1.2200000000000006</v>
      </c>
      <c r="L54" s="44"/>
      <c r="M54" s="44"/>
      <c r="N54" s="45">
        <f t="shared" si="21"/>
        <v>2.3314200000000014</v>
      </c>
      <c r="O54" s="51"/>
      <c r="P54" s="51"/>
      <c r="Q54" s="51"/>
      <c r="R54" s="50"/>
      <c r="S54" s="49"/>
      <c r="T54" s="42"/>
      <c r="U54" s="41"/>
    </row>
    <row r="55" spans="1:21" x14ac:dyDescent="0.2">
      <c r="A55" s="42"/>
      <c r="B55" s="44">
        <v>20</v>
      </c>
      <c r="C55" s="45">
        <v>-1.7609999999999999</v>
      </c>
      <c r="D55" s="45">
        <f t="shared" si="17"/>
        <v>-1.7344999999999999</v>
      </c>
      <c r="E55" s="44">
        <f t="shared" si="16"/>
        <v>2</v>
      </c>
      <c r="F55" s="45">
        <f t="shared" si="18"/>
        <v>-3.4689999999999999</v>
      </c>
      <c r="G55" s="44"/>
      <c r="H55" s="49">
        <f>H56-9</f>
        <v>16</v>
      </c>
      <c r="I55" s="49">
        <f>I56</f>
        <v>-2.98</v>
      </c>
      <c r="J55" s="45">
        <f t="shared" ref="J55:J60" si="22">AVERAGE(I54,I55)</f>
        <v>-0.53500000000000003</v>
      </c>
      <c r="K55" s="44">
        <f t="shared" ref="K55:K60" si="23">H55-H54</f>
        <v>9.7799999999999994</v>
      </c>
      <c r="L55" s="44"/>
      <c r="M55" s="44"/>
      <c r="N55" s="45">
        <f t="shared" si="21"/>
        <v>-5.2323000000000004</v>
      </c>
      <c r="O55" s="48"/>
      <c r="P55" s="48"/>
      <c r="Q55" s="48"/>
      <c r="R55" s="50"/>
      <c r="S55" s="49"/>
      <c r="T55" s="42"/>
      <c r="U55" s="41"/>
    </row>
    <row r="56" spans="1:21" x14ac:dyDescent="0.2">
      <c r="A56" s="42"/>
      <c r="B56" s="44">
        <v>22</v>
      </c>
      <c r="C56" s="45">
        <v>-1.7070000000000001</v>
      </c>
      <c r="D56" s="45">
        <f t="shared" si="17"/>
        <v>-1.734</v>
      </c>
      <c r="E56" s="44">
        <f t="shared" si="16"/>
        <v>2</v>
      </c>
      <c r="F56" s="45">
        <f t="shared" si="18"/>
        <v>-3.468</v>
      </c>
      <c r="G56" s="52"/>
      <c r="H56" s="49">
        <v>25</v>
      </c>
      <c r="I56" s="49">
        <v>-2.98</v>
      </c>
      <c r="J56" s="45">
        <f t="shared" si="22"/>
        <v>-2.98</v>
      </c>
      <c r="K56" s="44">
        <f t="shared" si="23"/>
        <v>9</v>
      </c>
      <c r="L56" s="44"/>
      <c r="M56" s="44"/>
      <c r="N56" s="45">
        <f t="shared" si="21"/>
        <v>-26.82</v>
      </c>
      <c r="O56" s="51"/>
      <c r="P56" s="51"/>
      <c r="Q56" s="51"/>
      <c r="R56" s="50"/>
      <c r="S56" s="49"/>
      <c r="T56" s="42"/>
      <c r="U56" s="41"/>
    </row>
    <row r="57" spans="1:21" x14ac:dyDescent="0.2">
      <c r="A57" s="42"/>
      <c r="B57" s="44">
        <v>24</v>
      </c>
      <c r="C57" s="45">
        <v>-1.5609999999999999</v>
      </c>
      <c r="D57" s="45">
        <f t="shared" si="17"/>
        <v>-1.6339999999999999</v>
      </c>
      <c r="E57" s="44">
        <f t="shared" si="16"/>
        <v>2</v>
      </c>
      <c r="F57" s="45">
        <f t="shared" si="18"/>
        <v>-3.2679999999999998</v>
      </c>
      <c r="G57" s="52"/>
      <c r="H57" s="44">
        <f>H56+9</f>
        <v>34</v>
      </c>
      <c r="I57" s="44">
        <f>I56</f>
        <v>-2.98</v>
      </c>
      <c r="J57" s="45">
        <f t="shared" si="22"/>
        <v>-2.98</v>
      </c>
      <c r="K57" s="44">
        <f t="shared" si="23"/>
        <v>9</v>
      </c>
      <c r="L57" s="44"/>
      <c r="M57" s="44"/>
      <c r="N57" s="45">
        <f t="shared" si="21"/>
        <v>-26.82</v>
      </c>
      <c r="O57" s="51"/>
      <c r="P57" s="51"/>
      <c r="Q57" s="51"/>
      <c r="R57" s="50"/>
      <c r="S57" s="49"/>
      <c r="T57" s="42"/>
      <c r="U57" s="41"/>
    </row>
    <row r="58" spans="1:21" x14ac:dyDescent="0.2">
      <c r="A58" s="42"/>
      <c r="B58" s="44">
        <v>26</v>
      </c>
      <c r="C58" s="45">
        <v>-1.2609999999999999</v>
      </c>
      <c r="D58" s="45">
        <f t="shared" si="17"/>
        <v>-1.411</v>
      </c>
      <c r="E58" s="44">
        <f t="shared" si="16"/>
        <v>2</v>
      </c>
      <c r="F58" s="45">
        <f t="shared" si="18"/>
        <v>-2.8220000000000001</v>
      </c>
      <c r="G58" s="52"/>
      <c r="H58" s="44">
        <f>H57+(I58-I57)*2</f>
        <v>44.06</v>
      </c>
      <c r="I58" s="44">
        <v>2.0499999999999998</v>
      </c>
      <c r="J58" s="45">
        <f t="shared" si="22"/>
        <v>-0.46500000000000008</v>
      </c>
      <c r="K58" s="44">
        <f t="shared" si="23"/>
        <v>10.060000000000002</v>
      </c>
      <c r="L58" s="44"/>
      <c r="M58" s="44"/>
      <c r="N58" s="45">
        <f t="shared" si="21"/>
        <v>-4.6779000000000019</v>
      </c>
      <c r="O58" s="48"/>
      <c r="P58" s="48"/>
      <c r="Q58" s="48"/>
      <c r="R58" s="42"/>
      <c r="S58" s="49"/>
      <c r="T58" s="42"/>
      <c r="U58" s="41"/>
    </row>
    <row r="59" spans="1:21" x14ac:dyDescent="0.2">
      <c r="A59" s="42"/>
      <c r="B59" s="44">
        <v>28</v>
      </c>
      <c r="C59" s="45">
        <v>-0.76600000000000001</v>
      </c>
      <c r="D59" s="45"/>
      <c r="E59" s="44"/>
      <c r="F59" s="45"/>
      <c r="G59" s="52"/>
      <c r="H59" s="44">
        <v>45</v>
      </c>
      <c r="I59" s="53">
        <v>2.0379999999999998</v>
      </c>
      <c r="J59" s="45">
        <f t="shared" si="22"/>
        <v>2.0439999999999996</v>
      </c>
      <c r="K59" s="44">
        <f t="shared" si="23"/>
        <v>0.93999999999999773</v>
      </c>
      <c r="L59" s="44"/>
      <c r="M59" s="44"/>
      <c r="N59" s="45">
        <f t="shared" si="21"/>
        <v>1.9213599999999951</v>
      </c>
      <c r="O59" s="48"/>
      <c r="P59" s="48"/>
      <c r="Q59" s="48"/>
      <c r="R59" s="42"/>
      <c r="S59" s="49"/>
      <c r="T59" s="42"/>
      <c r="U59" s="41"/>
    </row>
    <row r="60" spans="1:21" x14ac:dyDescent="0.2">
      <c r="A60" s="42"/>
      <c r="B60" s="44">
        <v>30</v>
      </c>
      <c r="C60" s="45">
        <v>0.13400000000000001</v>
      </c>
      <c r="D60" s="45"/>
      <c r="E60" s="44"/>
      <c r="F60" s="45"/>
      <c r="G60" s="52"/>
      <c r="H60" s="46">
        <v>50</v>
      </c>
      <c r="I60" s="46">
        <v>2.0249999999999999</v>
      </c>
      <c r="J60" s="45">
        <f t="shared" si="22"/>
        <v>2.0314999999999999</v>
      </c>
      <c r="K60" s="44">
        <f t="shared" si="23"/>
        <v>5</v>
      </c>
      <c r="L60" s="44"/>
      <c r="M60" s="44"/>
      <c r="N60" s="45">
        <f t="shared" si="21"/>
        <v>10.157499999999999</v>
      </c>
      <c r="O60" s="48"/>
      <c r="P60" s="48"/>
      <c r="Q60" s="48"/>
      <c r="R60" s="42"/>
      <c r="S60" s="49"/>
      <c r="T60" s="42"/>
      <c r="U60" s="41"/>
    </row>
    <row r="61" spans="1:21" x14ac:dyDescent="0.2">
      <c r="A61" s="42"/>
      <c r="B61" s="46">
        <v>32</v>
      </c>
      <c r="C61" s="54">
        <v>1.768</v>
      </c>
      <c r="D61" s="45"/>
      <c r="E61" s="44"/>
      <c r="F61" s="45"/>
      <c r="G61" s="42"/>
      <c r="H61" s="46"/>
      <c r="I61" s="46"/>
      <c r="J61" s="45"/>
      <c r="K61" s="44"/>
      <c r="L61" s="44" t="s">
        <v>18</v>
      </c>
      <c r="M61" s="44"/>
      <c r="N61" s="45"/>
      <c r="O61" s="48"/>
      <c r="P61" s="48"/>
      <c r="Q61" s="48"/>
      <c r="R61" s="42"/>
      <c r="S61" s="49"/>
      <c r="T61" s="42"/>
      <c r="U61" s="41"/>
    </row>
    <row r="62" spans="1:21" x14ac:dyDescent="0.2">
      <c r="A62" s="42"/>
      <c r="B62" s="46">
        <v>40</v>
      </c>
      <c r="C62" s="54">
        <v>1.774</v>
      </c>
      <c r="D62" s="45"/>
      <c r="E62" s="44"/>
      <c r="F62" s="45"/>
      <c r="G62" s="42"/>
      <c r="H62" s="46"/>
      <c r="I62" s="46"/>
      <c r="J62" s="45"/>
      <c r="K62" s="44"/>
      <c r="L62" s="44" t="s">
        <v>36</v>
      </c>
      <c r="M62" s="44"/>
      <c r="N62" s="45"/>
      <c r="O62" s="42"/>
      <c r="P62" s="51"/>
      <c r="Q62" s="51"/>
      <c r="R62" s="42"/>
      <c r="S62" s="42"/>
      <c r="T62" s="42"/>
      <c r="U62" s="41"/>
    </row>
    <row r="63" spans="1:21" x14ac:dyDescent="0.2">
      <c r="B63" s="17"/>
      <c r="C63" s="39"/>
      <c r="D63" s="19"/>
      <c r="E63" s="16"/>
      <c r="F63" s="19"/>
      <c r="H63" s="17"/>
      <c r="I63" s="17"/>
      <c r="J63" s="19"/>
      <c r="K63" s="16"/>
      <c r="L63" s="16"/>
      <c r="M63" s="16"/>
      <c r="N63" s="19"/>
      <c r="P63" s="14"/>
      <c r="Q63" s="14"/>
    </row>
  </sheetData>
  <mergeCells count="9">
    <mergeCell ref="A1:T1"/>
    <mergeCell ref="G44:H44"/>
    <mergeCell ref="B45:F45"/>
    <mergeCell ref="H45:N45"/>
    <mergeCell ref="A3:R3"/>
    <mergeCell ref="B4:F4"/>
    <mergeCell ref="H4:N4"/>
    <mergeCell ref="A24:T24"/>
    <mergeCell ref="A43:T4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61"/>
  <sheetViews>
    <sheetView view="pageBreakPreview" zoomScale="60" zoomScaleNormal="100" workbookViewId="0">
      <selection activeCell="AC20" sqref="AC20"/>
    </sheetView>
  </sheetViews>
  <sheetFormatPr defaultRowHeight="12.75" x14ac:dyDescent="0.2"/>
  <cols>
    <col min="1" max="1" width="8.85546875" style="5"/>
    <col min="2" max="2" width="8.140625" style="22" customWidth="1"/>
    <col min="3" max="3" width="7.28515625" style="40" customWidth="1"/>
    <col min="4" max="4" width="11.7109375" style="40" customWidth="1"/>
    <col min="5" max="6" width="3.28515625" style="5" hidden="1" customWidth="1"/>
    <col min="7" max="7" width="3.5703125" style="5" hidden="1" customWidth="1"/>
    <col min="8" max="8" width="2.7109375" style="5" hidden="1" customWidth="1"/>
    <col min="9" max="9" width="4.7109375" style="5" hidden="1" customWidth="1"/>
    <col min="10" max="11" width="10.140625" style="5" customWidth="1"/>
    <col min="12" max="12" width="8.7109375" style="5" customWidth="1"/>
    <col min="13" max="13" width="8.85546875" style="5"/>
    <col min="14" max="14" width="9" style="5" customWidth="1"/>
    <col min="15" max="15" width="18" style="5" customWidth="1"/>
    <col min="16" max="253" width="8.85546875" style="5"/>
    <col min="254" max="258" width="8.140625" style="5" customWidth="1"/>
    <col min="259" max="259" width="2.85546875" style="5" customWidth="1"/>
    <col min="260" max="264" width="7.42578125" style="5" customWidth="1"/>
    <col min="265" max="267" width="10.140625" style="5" customWidth="1"/>
    <col min="268" max="268" width="8.7109375" style="5" customWidth="1"/>
    <col min="269" max="509" width="8.85546875" style="5"/>
    <col min="510" max="514" width="8.140625" style="5" customWidth="1"/>
    <col min="515" max="515" width="2.85546875" style="5" customWidth="1"/>
    <col min="516" max="520" width="7.42578125" style="5" customWidth="1"/>
    <col min="521" max="523" width="10.140625" style="5" customWidth="1"/>
    <col min="524" max="524" width="8.7109375" style="5" customWidth="1"/>
    <col min="525" max="765" width="8.85546875" style="5"/>
    <col min="766" max="770" width="8.140625" style="5" customWidth="1"/>
    <col min="771" max="771" width="2.85546875" style="5" customWidth="1"/>
    <col min="772" max="776" width="7.42578125" style="5" customWidth="1"/>
    <col min="777" max="779" width="10.140625" style="5" customWidth="1"/>
    <col min="780" max="780" width="8.7109375" style="5" customWidth="1"/>
    <col min="781" max="1021" width="8.85546875" style="5"/>
    <col min="1022" max="1026" width="8.140625" style="5" customWidth="1"/>
    <col min="1027" max="1027" width="2.85546875" style="5" customWidth="1"/>
    <col min="1028" max="1032" width="7.42578125" style="5" customWidth="1"/>
    <col min="1033" max="1035" width="10.140625" style="5" customWidth="1"/>
    <col min="1036" max="1036" width="8.7109375" style="5" customWidth="1"/>
    <col min="1037" max="1277" width="8.85546875" style="5"/>
    <col min="1278" max="1282" width="8.140625" style="5" customWidth="1"/>
    <col min="1283" max="1283" width="2.85546875" style="5" customWidth="1"/>
    <col min="1284" max="1288" width="7.42578125" style="5" customWidth="1"/>
    <col min="1289" max="1291" width="10.140625" style="5" customWidth="1"/>
    <col min="1292" max="1292" width="8.7109375" style="5" customWidth="1"/>
    <col min="1293" max="1533" width="8.85546875" style="5"/>
    <col min="1534" max="1538" width="8.140625" style="5" customWidth="1"/>
    <col min="1539" max="1539" width="2.85546875" style="5" customWidth="1"/>
    <col min="1540" max="1544" width="7.42578125" style="5" customWidth="1"/>
    <col min="1545" max="1547" width="10.140625" style="5" customWidth="1"/>
    <col min="1548" max="1548" width="8.7109375" style="5" customWidth="1"/>
    <col min="1549" max="1789" width="8.85546875" style="5"/>
    <col min="1790" max="1794" width="8.140625" style="5" customWidth="1"/>
    <col min="1795" max="1795" width="2.85546875" style="5" customWidth="1"/>
    <col min="1796" max="1800" width="7.42578125" style="5" customWidth="1"/>
    <col min="1801" max="1803" width="10.140625" style="5" customWidth="1"/>
    <col min="1804" max="1804" width="8.7109375" style="5" customWidth="1"/>
    <col min="1805" max="2045" width="8.85546875" style="5"/>
    <col min="2046" max="2050" width="8.140625" style="5" customWidth="1"/>
    <col min="2051" max="2051" width="2.85546875" style="5" customWidth="1"/>
    <col min="2052" max="2056" width="7.42578125" style="5" customWidth="1"/>
    <col min="2057" max="2059" width="10.140625" style="5" customWidth="1"/>
    <col min="2060" max="2060" width="8.7109375" style="5" customWidth="1"/>
    <col min="2061" max="2301" width="8.85546875" style="5"/>
    <col min="2302" max="2306" width="8.140625" style="5" customWidth="1"/>
    <col min="2307" max="2307" width="2.85546875" style="5" customWidth="1"/>
    <col min="2308" max="2312" width="7.42578125" style="5" customWidth="1"/>
    <col min="2313" max="2315" width="10.140625" style="5" customWidth="1"/>
    <col min="2316" max="2316" width="8.7109375" style="5" customWidth="1"/>
    <col min="2317" max="2557" width="8.85546875" style="5"/>
    <col min="2558" max="2562" width="8.140625" style="5" customWidth="1"/>
    <col min="2563" max="2563" width="2.85546875" style="5" customWidth="1"/>
    <col min="2564" max="2568" width="7.42578125" style="5" customWidth="1"/>
    <col min="2569" max="2571" width="10.140625" style="5" customWidth="1"/>
    <col min="2572" max="2572" width="8.7109375" style="5" customWidth="1"/>
    <col min="2573" max="2813" width="8.85546875" style="5"/>
    <col min="2814" max="2818" width="8.140625" style="5" customWidth="1"/>
    <col min="2819" max="2819" width="2.85546875" style="5" customWidth="1"/>
    <col min="2820" max="2824" width="7.42578125" style="5" customWidth="1"/>
    <col min="2825" max="2827" width="10.140625" style="5" customWidth="1"/>
    <col min="2828" max="2828" width="8.7109375" style="5" customWidth="1"/>
    <col min="2829" max="3069" width="8.85546875" style="5"/>
    <col min="3070" max="3074" width="8.140625" style="5" customWidth="1"/>
    <col min="3075" max="3075" width="2.85546875" style="5" customWidth="1"/>
    <col min="3076" max="3080" width="7.42578125" style="5" customWidth="1"/>
    <col min="3081" max="3083" width="10.140625" style="5" customWidth="1"/>
    <col min="3084" max="3084" width="8.7109375" style="5" customWidth="1"/>
    <col min="3085" max="3325" width="8.85546875" style="5"/>
    <col min="3326" max="3330" width="8.140625" style="5" customWidth="1"/>
    <col min="3331" max="3331" width="2.85546875" style="5" customWidth="1"/>
    <col min="3332" max="3336" width="7.42578125" style="5" customWidth="1"/>
    <col min="3337" max="3339" width="10.140625" style="5" customWidth="1"/>
    <col min="3340" max="3340" width="8.7109375" style="5" customWidth="1"/>
    <col min="3341" max="3581" width="8.85546875" style="5"/>
    <col min="3582" max="3586" width="8.140625" style="5" customWidth="1"/>
    <col min="3587" max="3587" width="2.85546875" style="5" customWidth="1"/>
    <col min="3588" max="3592" width="7.42578125" style="5" customWidth="1"/>
    <col min="3593" max="3595" width="10.140625" style="5" customWidth="1"/>
    <col min="3596" max="3596" width="8.7109375" style="5" customWidth="1"/>
    <col min="3597" max="3837" width="8.85546875" style="5"/>
    <col min="3838" max="3842" width="8.140625" style="5" customWidth="1"/>
    <col min="3843" max="3843" width="2.85546875" style="5" customWidth="1"/>
    <col min="3844" max="3848" width="7.42578125" style="5" customWidth="1"/>
    <col min="3849" max="3851" width="10.140625" style="5" customWidth="1"/>
    <col min="3852" max="3852" width="8.7109375" style="5" customWidth="1"/>
    <col min="3853" max="4093" width="8.85546875" style="5"/>
    <col min="4094" max="4098" width="8.140625" style="5" customWidth="1"/>
    <col min="4099" max="4099" width="2.85546875" style="5" customWidth="1"/>
    <col min="4100" max="4104" width="7.42578125" style="5" customWidth="1"/>
    <col min="4105" max="4107" width="10.140625" style="5" customWidth="1"/>
    <col min="4108" max="4108" width="8.7109375" style="5" customWidth="1"/>
    <col min="4109" max="4349" width="8.85546875" style="5"/>
    <col min="4350" max="4354" width="8.140625" style="5" customWidth="1"/>
    <col min="4355" max="4355" width="2.85546875" style="5" customWidth="1"/>
    <col min="4356" max="4360" width="7.42578125" style="5" customWidth="1"/>
    <col min="4361" max="4363" width="10.140625" style="5" customWidth="1"/>
    <col min="4364" max="4364" width="8.7109375" style="5" customWidth="1"/>
    <col min="4365" max="4605" width="8.85546875" style="5"/>
    <col min="4606" max="4610" width="8.140625" style="5" customWidth="1"/>
    <col min="4611" max="4611" width="2.85546875" style="5" customWidth="1"/>
    <col min="4612" max="4616" width="7.42578125" style="5" customWidth="1"/>
    <col min="4617" max="4619" width="10.140625" style="5" customWidth="1"/>
    <col min="4620" max="4620" width="8.7109375" style="5" customWidth="1"/>
    <col min="4621" max="4861" width="8.85546875" style="5"/>
    <col min="4862" max="4866" width="8.140625" style="5" customWidth="1"/>
    <col min="4867" max="4867" width="2.85546875" style="5" customWidth="1"/>
    <col min="4868" max="4872" width="7.42578125" style="5" customWidth="1"/>
    <col min="4873" max="4875" width="10.140625" style="5" customWidth="1"/>
    <col min="4876" max="4876" width="8.7109375" style="5" customWidth="1"/>
    <col min="4877" max="5117" width="8.85546875" style="5"/>
    <col min="5118" max="5122" width="8.140625" style="5" customWidth="1"/>
    <col min="5123" max="5123" width="2.85546875" style="5" customWidth="1"/>
    <col min="5124" max="5128" width="7.42578125" style="5" customWidth="1"/>
    <col min="5129" max="5131" width="10.140625" style="5" customWidth="1"/>
    <col min="5132" max="5132" width="8.7109375" style="5" customWidth="1"/>
    <col min="5133" max="5373" width="8.85546875" style="5"/>
    <col min="5374" max="5378" width="8.140625" style="5" customWidth="1"/>
    <col min="5379" max="5379" width="2.85546875" style="5" customWidth="1"/>
    <col min="5380" max="5384" width="7.42578125" style="5" customWidth="1"/>
    <col min="5385" max="5387" width="10.140625" style="5" customWidth="1"/>
    <col min="5388" max="5388" width="8.7109375" style="5" customWidth="1"/>
    <col min="5389" max="5629" width="8.85546875" style="5"/>
    <col min="5630" max="5634" width="8.140625" style="5" customWidth="1"/>
    <col min="5635" max="5635" width="2.85546875" style="5" customWidth="1"/>
    <col min="5636" max="5640" width="7.42578125" style="5" customWidth="1"/>
    <col min="5641" max="5643" width="10.140625" style="5" customWidth="1"/>
    <col min="5644" max="5644" width="8.7109375" style="5" customWidth="1"/>
    <col min="5645" max="5885" width="8.85546875" style="5"/>
    <col min="5886" max="5890" width="8.140625" style="5" customWidth="1"/>
    <col min="5891" max="5891" width="2.85546875" style="5" customWidth="1"/>
    <col min="5892" max="5896" width="7.42578125" style="5" customWidth="1"/>
    <col min="5897" max="5899" width="10.140625" style="5" customWidth="1"/>
    <col min="5900" max="5900" width="8.7109375" style="5" customWidth="1"/>
    <col min="5901" max="6141" width="8.85546875" style="5"/>
    <col min="6142" max="6146" width="8.140625" style="5" customWidth="1"/>
    <col min="6147" max="6147" width="2.85546875" style="5" customWidth="1"/>
    <col min="6148" max="6152" width="7.42578125" style="5" customWidth="1"/>
    <col min="6153" max="6155" width="10.140625" style="5" customWidth="1"/>
    <col min="6156" max="6156" width="8.7109375" style="5" customWidth="1"/>
    <col min="6157" max="6397" width="8.85546875" style="5"/>
    <col min="6398" max="6402" width="8.140625" style="5" customWidth="1"/>
    <col min="6403" max="6403" width="2.85546875" style="5" customWidth="1"/>
    <col min="6404" max="6408" width="7.42578125" style="5" customWidth="1"/>
    <col min="6409" max="6411" width="10.140625" style="5" customWidth="1"/>
    <col min="6412" max="6412" width="8.7109375" style="5" customWidth="1"/>
    <col min="6413" max="6653" width="8.85546875" style="5"/>
    <col min="6654" max="6658" width="8.140625" style="5" customWidth="1"/>
    <col min="6659" max="6659" width="2.85546875" style="5" customWidth="1"/>
    <col min="6660" max="6664" width="7.42578125" style="5" customWidth="1"/>
    <col min="6665" max="6667" width="10.140625" style="5" customWidth="1"/>
    <col min="6668" max="6668" width="8.7109375" style="5" customWidth="1"/>
    <col min="6669" max="6909" width="8.85546875" style="5"/>
    <col min="6910" max="6914" width="8.140625" style="5" customWidth="1"/>
    <col min="6915" max="6915" width="2.85546875" style="5" customWidth="1"/>
    <col min="6916" max="6920" width="7.42578125" style="5" customWidth="1"/>
    <col min="6921" max="6923" width="10.140625" style="5" customWidth="1"/>
    <col min="6924" max="6924" width="8.7109375" style="5" customWidth="1"/>
    <col min="6925" max="7165" width="8.85546875" style="5"/>
    <col min="7166" max="7170" width="8.140625" style="5" customWidth="1"/>
    <col min="7171" max="7171" width="2.85546875" style="5" customWidth="1"/>
    <col min="7172" max="7176" width="7.42578125" style="5" customWidth="1"/>
    <col min="7177" max="7179" width="10.140625" style="5" customWidth="1"/>
    <col min="7180" max="7180" width="8.7109375" style="5" customWidth="1"/>
    <col min="7181" max="7421" width="8.85546875" style="5"/>
    <col min="7422" max="7426" width="8.140625" style="5" customWidth="1"/>
    <col min="7427" max="7427" width="2.85546875" style="5" customWidth="1"/>
    <col min="7428" max="7432" width="7.42578125" style="5" customWidth="1"/>
    <col min="7433" max="7435" width="10.140625" style="5" customWidth="1"/>
    <col min="7436" max="7436" width="8.7109375" style="5" customWidth="1"/>
    <col min="7437" max="7677" width="8.85546875" style="5"/>
    <col min="7678" max="7682" width="8.140625" style="5" customWidth="1"/>
    <col min="7683" max="7683" width="2.85546875" style="5" customWidth="1"/>
    <col min="7684" max="7688" width="7.42578125" style="5" customWidth="1"/>
    <col min="7689" max="7691" width="10.140625" style="5" customWidth="1"/>
    <col min="7692" max="7692" width="8.7109375" style="5" customWidth="1"/>
    <col min="7693" max="7933" width="8.85546875" style="5"/>
    <col min="7934" max="7938" width="8.140625" style="5" customWidth="1"/>
    <col min="7939" max="7939" width="2.85546875" style="5" customWidth="1"/>
    <col min="7940" max="7944" width="7.42578125" style="5" customWidth="1"/>
    <col min="7945" max="7947" width="10.140625" style="5" customWidth="1"/>
    <col min="7948" max="7948" width="8.7109375" style="5" customWidth="1"/>
    <col min="7949" max="8189" width="8.85546875" style="5"/>
    <col min="8190" max="8194" width="8.140625" style="5" customWidth="1"/>
    <col min="8195" max="8195" width="2.85546875" style="5" customWidth="1"/>
    <col min="8196" max="8200" width="7.42578125" style="5" customWidth="1"/>
    <col min="8201" max="8203" width="10.140625" style="5" customWidth="1"/>
    <col min="8204" max="8204" width="8.7109375" style="5" customWidth="1"/>
    <col min="8205" max="8445" width="8.85546875" style="5"/>
    <col min="8446" max="8450" width="8.140625" style="5" customWidth="1"/>
    <col min="8451" max="8451" width="2.85546875" style="5" customWidth="1"/>
    <col min="8452" max="8456" width="7.42578125" style="5" customWidth="1"/>
    <col min="8457" max="8459" width="10.140625" style="5" customWidth="1"/>
    <col min="8460" max="8460" width="8.7109375" style="5" customWidth="1"/>
    <col min="8461" max="8701" width="8.85546875" style="5"/>
    <col min="8702" max="8706" width="8.140625" style="5" customWidth="1"/>
    <col min="8707" max="8707" width="2.85546875" style="5" customWidth="1"/>
    <col min="8708" max="8712" width="7.42578125" style="5" customWidth="1"/>
    <col min="8713" max="8715" width="10.140625" style="5" customWidth="1"/>
    <col min="8716" max="8716" width="8.7109375" style="5" customWidth="1"/>
    <col min="8717" max="8957" width="8.85546875" style="5"/>
    <col min="8958" max="8962" width="8.140625" style="5" customWidth="1"/>
    <col min="8963" max="8963" width="2.85546875" style="5" customWidth="1"/>
    <col min="8964" max="8968" width="7.42578125" style="5" customWidth="1"/>
    <col min="8969" max="8971" width="10.140625" style="5" customWidth="1"/>
    <col min="8972" max="8972" width="8.7109375" style="5" customWidth="1"/>
    <col min="8973" max="9213" width="8.85546875" style="5"/>
    <col min="9214" max="9218" width="8.140625" style="5" customWidth="1"/>
    <col min="9219" max="9219" width="2.85546875" style="5" customWidth="1"/>
    <col min="9220" max="9224" width="7.42578125" style="5" customWidth="1"/>
    <col min="9225" max="9227" width="10.140625" style="5" customWidth="1"/>
    <col min="9228" max="9228" width="8.7109375" style="5" customWidth="1"/>
    <col min="9229" max="9469" width="8.85546875" style="5"/>
    <col min="9470" max="9474" width="8.140625" style="5" customWidth="1"/>
    <col min="9475" max="9475" width="2.85546875" style="5" customWidth="1"/>
    <col min="9476" max="9480" width="7.42578125" style="5" customWidth="1"/>
    <col min="9481" max="9483" width="10.140625" style="5" customWidth="1"/>
    <col min="9484" max="9484" width="8.7109375" style="5" customWidth="1"/>
    <col min="9485" max="9725" width="8.85546875" style="5"/>
    <col min="9726" max="9730" width="8.140625" style="5" customWidth="1"/>
    <col min="9731" max="9731" width="2.85546875" style="5" customWidth="1"/>
    <col min="9732" max="9736" width="7.42578125" style="5" customWidth="1"/>
    <col min="9737" max="9739" width="10.140625" style="5" customWidth="1"/>
    <col min="9740" max="9740" width="8.7109375" style="5" customWidth="1"/>
    <col min="9741" max="9981" width="8.85546875" style="5"/>
    <col min="9982" max="9986" width="8.140625" style="5" customWidth="1"/>
    <col min="9987" max="9987" width="2.85546875" style="5" customWidth="1"/>
    <col min="9988" max="9992" width="7.42578125" style="5" customWidth="1"/>
    <col min="9993" max="9995" width="10.140625" style="5" customWidth="1"/>
    <col min="9996" max="9996" width="8.7109375" style="5" customWidth="1"/>
    <col min="9997" max="10237" width="8.85546875" style="5"/>
    <col min="10238" max="10242" width="8.140625" style="5" customWidth="1"/>
    <col min="10243" max="10243" width="2.85546875" style="5" customWidth="1"/>
    <col min="10244" max="10248" width="7.42578125" style="5" customWidth="1"/>
    <col min="10249" max="10251" width="10.140625" style="5" customWidth="1"/>
    <col min="10252" max="10252" width="8.7109375" style="5" customWidth="1"/>
    <col min="10253" max="10493" width="8.85546875" style="5"/>
    <col min="10494" max="10498" width="8.140625" style="5" customWidth="1"/>
    <col min="10499" max="10499" width="2.85546875" style="5" customWidth="1"/>
    <col min="10500" max="10504" width="7.42578125" style="5" customWidth="1"/>
    <col min="10505" max="10507" width="10.140625" style="5" customWidth="1"/>
    <col min="10508" max="10508" width="8.7109375" style="5" customWidth="1"/>
    <col min="10509" max="10749" width="8.85546875" style="5"/>
    <col min="10750" max="10754" width="8.140625" style="5" customWidth="1"/>
    <col min="10755" max="10755" width="2.85546875" style="5" customWidth="1"/>
    <col min="10756" max="10760" width="7.42578125" style="5" customWidth="1"/>
    <col min="10761" max="10763" width="10.140625" style="5" customWidth="1"/>
    <col min="10764" max="10764" width="8.7109375" style="5" customWidth="1"/>
    <col min="10765" max="11005" width="8.85546875" style="5"/>
    <col min="11006" max="11010" width="8.140625" style="5" customWidth="1"/>
    <col min="11011" max="11011" width="2.85546875" style="5" customWidth="1"/>
    <col min="11012" max="11016" width="7.42578125" style="5" customWidth="1"/>
    <col min="11017" max="11019" width="10.140625" style="5" customWidth="1"/>
    <col min="11020" max="11020" width="8.7109375" style="5" customWidth="1"/>
    <col min="11021" max="11261" width="8.85546875" style="5"/>
    <col min="11262" max="11266" width="8.140625" style="5" customWidth="1"/>
    <col min="11267" max="11267" width="2.85546875" style="5" customWidth="1"/>
    <col min="11268" max="11272" width="7.42578125" style="5" customWidth="1"/>
    <col min="11273" max="11275" width="10.140625" style="5" customWidth="1"/>
    <col min="11276" max="11276" width="8.7109375" style="5" customWidth="1"/>
    <col min="11277" max="11517" width="8.85546875" style="5"/>
    <col min="11518" max="11522" width="8.140625" style="5" customWidth="1"/>
    <col min="11523" max="11523" width="2.85546875" style="5" customWidth="1"/>
    <col min="11524" max="11528" width="7.42578125" style="5" customWidth="1"/>
    <col min="11529" max="11531" width="10.140625" style="5" customWidth="1"/>
    <col min="11532" max="11532" width="8.7109375" style="5" customWidth="1"/>
    <col min="11533" max="11773" width="8.85546875" style="5"/>
    <col min="11774" max="11778" width="8.140625" style="5" customWidth="1"/>
    <col min="11779" max="11779" width="2.85546875" style="5" customWidth="1"/>
    <col min="11780" max="11784" width="7.42578125" style="5" customWidth="1"/>
    <col min="11785" max="11787" width="10.140625" style="5" customWidth="1"/>
    <col min="11788" max="11788" width="8.7109375" style="5" customWidth="1"/>
    <col min="11789" max="12029" width="8.85546875" style="5"/>
    <col min="12030" max="12034" width="8.140625" style="5" customWidth="1"/>
    <col min="12035" max="12035" width="2.85546875" style="5" customWidth="1"/>
    <col min="12036" max="12040" width="7.42578125" style="5" customWidth="1"/>
    <col min="12041" max="12043" width="10.140625" style="5" customWidth="1"/>
    <col min="12044" max="12044" width="8.7109375" style="5" customWidth="1"/>
    <col min="12045" max="12285" width="8.85546875" style="5"/>
    <col min="12286" max="12290" width="8.140625" style="5" customWidth="1"/>
    <col min="12291" max="12291" width="2.85546875" style="5" customWidth="1"/>
    <col min="12292" max="12296" width="7.42578125" style="5" customWidth="1"/>
    <col min="12297" max="12299" width="10.140625" style="5" customWidth="1"/>
    <col min="12300" max="12300" width="8.7109375" style="5" customWidth="1"/>
    <col min="12301" max="12541" width="8.85546875" style="5"/>
    <col min="12542" max="12546" width="8.140625" style="5" customWidth="1"/>
    <col min="12547" max="12547" width="2.85546875" style="5" customWidth="1"/>
    <col min="12548" max="12552" width="7.42578125" style="5" customWidth="1"/>
    <col min="12553" max="12555" width="10.140625" style="5" customWidth="1"/>
    <col min="12556" max="12556" width="8.7109375" style="5" customWidth="1"/>
    <col min="12557" max="12797" width="8.85546875" style="5"/>
    <col min="12798" max="12802" width="8.140625" style="5" customWidth="1"/>
    <col min="12803" max="12803" width="2.85546875" style="5" customWidth="1"/>
    <col min="12804" max="12808" width="7.42578125" style="5" customWidth="1"/>
    <col min="12809" max="12811" width="10.140625" style="5" customWidth="1"/>
    <col min="12812" max="12812" width="8.7109375" style="5" customWidth="1"/>
    <col min="12813" max="13053" width="8.85546875" style="5"/>
    <col min="13054" max="13058" width="8.140625" style="5" customWidth="1"/>
    <col min="13059" max="13059" width="2.85546875" style="5" customWidth="1"/>
    <col min="13060" max="13064" width="7.42578125" style="5" customWidth="1"/>
    <col min="13065" max="13067" width="10.140625" style="5" customWidth="1"/>
    <col min="13068" max="13068" width="8.7109375" style="5" customWidth="1"/>
    <col min="13069" max="13309" width="8.85546875" style="5"/>
    <col min="13310" max="13314" width="8.140625" style="5" customWidth="1"/>
    <col min="13315" max="13315" width="2.85546875" style="5" customWidth="1"/>
    <col min="13316" max="13320" width="7.42578125" style="5" customWidth="1"/>
    <col min="13321" max="13323" width="10.140625" style="5" customWidth="1"/>
    <col min="13324" max="13324" width="8.7109375" style="5" customWidth="1"/>
    <col min="13325" max="13565" width="8.85546875" style="5"/>
    <col min="13566" max="13570" width="8.140625" style="5" customWidth="1"/>
    <col min="13571" max="13571" width="2.85546875" style="5" customWidth="1"/>
    <col min="13572" max="13576" width="7.42578125" style="5" customWidth="1"/>
    <col min="13577" max="13579" width="10.140625" style="5" customWidth="1"/>
    <col min="13580" max="13580" width="8.7109375" style="5" customWidth="1"/>
    <col min="13581" max="13821" width="8.85546875" style="5"/>
    <col min="13822" max="13826" width="8.140625" style="5" customWidth="1"/>
    <col min="13827" max="13827" width="2.85546875" style="5" customWidth="1"/>
    <col min="13828" max="13832" width="7.42578125" style="5" customWidth="1"/>
    <col min="13833" max="13835" width="10.140625" style="5" customWidth="1"/>
    <col min="13836" max="13836" width="8.7109375" style="5" customWidth="1"/>
    <col min="13837" max="14077" width="8.85546875" style="5"/>
    <col min="14078" max="14082" width="8.140625" style="5" customWidth="1"/>
    <col min="14083" max="14083" width="2.85546875" style="5" customWidth="1"/>
    <col min="14084" max="14088" width="7.42578125" style="5" customWidth="1"/>
    <col min="14089" max="14091" width="10.140625" style="5" customWidth="1"/>
    <col min="14092" max="14092" width="8.7109375" style="5" customWidth="1"/>
    <col min="14093" max="14333" width="8.85546875" style="5"/>
    <col min="14334" max="14338" width="8.140625" style="5" customWidth="1"/>
    <col min="14339" max="14339" width="2.85546875" style="5" customWidth="1"/>
    <col min="14340" max="14344" width="7.42578125" style="5" customWidth="1"/>
    <col min="14345" max="14347" width="10.140625" style="5" customWidth="1"/>
    <col min="14348" max="14348" width="8.7109375" style="5" customWidth="1"/>
    <col min="14349" max="14589" width="8.85546875" style="5"/>
    <col min="14590" max="14594" width="8.140625" style="5" customWidth="1"/>
    <col min="14595" max="14595" width="2.85546875" style="5" customWidth="1"/>
    <col min="14596" max="14600" width="7.42578125" style="5" customWidth="1"/>
    <col min="14601" max="14603" width="10.140625" style="5" customWidth="1"/>
    <col min="14604" max="14604" width="8.7109375" style="5" customWidth="1"/>
    <col min="14605" max="14845" width="8.85546875" style="5"/>
    <col min="14846" max="14850" width="8.140625" style="5" customWidth="1"/>
    <col min="14851" max="14851" width="2.85546875" style="5" customWidth="1"/>
    <col min="14852" max="14856" width="7.42578125" style="5" customWidth="1"/>
    <col min="14857" max="14859" width="10.140625" style="5" customWidth="1"/>
    <col min="14860" max="14860" width="8.7109375" style="5" customWidth="1"/>
    <col min="14861" max="15101" width="8.85546875" style="5"/>
    <col min="15102" max="15106" width="8.140625" style="5" customWidth="1"/>
    <col min="15107" max="15107" width="2.85546875" style="5" customWidth="1"/>
    <col min="15108" max="15112" width="7.42578125" style="5" customWidth="1"/>
    <col min="15113" max="15115" width="10.140625" style="5" customWidth="1"/>
    <col min="15116" max="15116" width="8.7109375" style="5" customWidth="1"/>
    <col min="15117" max="15357" width="8.85546875" style="5"/>
    <col min="15358" max="15362" width="8.140625" style="5" customWidth="1"/>
    <col min="15363" max="15363" width="2.85546875" style="5" customWidth="1"/>
    <col min="15364" max="15368" width="7.42578125" style="5" customWidth="1"/>
    <col min="15369" max="15371" width="10.140625" style="5" customWidth="1"/>
    <col min="15372" max="15372" width="8.7109375" style="5" customWidth="1"/>
    <col min="15373" max="15613" width="8.85546875" style="5"/>
    <col min="15614" max="15618" width="8.140625" style="5" customWidth="1"/>
    <col min="15619" max="15619" width="2.85546875" style="5" customWidth="1"/>
    <col min="15620" max="15624" width="7.42578125" style="5" customWidth="1"/>
    <col min="15625" max="15627" width="10.140625" style="5" customWidth="1"/>
    <col min="15628" max="15628" width="8.7109375" style="5" customWidth="1"/>
    <col min="15629" max="15869" width="8.85546875" style="5"/>
    <col min="15870" max="15874" width="8.140625" style="5" customWidth="1"/>
    <col min="15875" max="15875" width="2.85546875" style="5" customWidth="1"/>
    <col min="15876" max="15880" width="7.42578125" style="5" customWidth="1"/>
    <col min="15881" max="15883" width="10.140625" style="5" customWidth="1"/>
    <col min="15884" max="15884" width="8.7109375" style="5" customWidth="1"/>
    <col min="15885" max="16125" width="8.85546875" style="5"/>
    <col min="16126" max="16130" width="8.140625" style="5" customWidth="1"/>
    <col min="16131" max="16131" width="2.85546875" style="5" customWidth="1"/>
    <col min="16132" max="16136" width="7.42578125" style="5" customWidth="1"/>
    <col min="16137" max="16139" width="10.140625" style="5" customWidth="1"/>
    <col min="16140" max="16140" width="8.7109375" style="5" customWidth="1"/>
    <col min="16141" max="16384" width="8.85546875" style="5"/>
  </cols>
  <sheetData>
    <row r="1" spans="1:17" ht="49.9" customHeight="1" x14ac:dyDescent="0.25">
      <c r="A1" s="119" t="s">
        <v>56</v>
      </c>
      <c r="B1" s="119"/>
      <c r="C1" s="119"/>
      <c r="D1" s="119"/>
      <c r="E1" s="119"/>
      <c r="F1" s="119"/>
      <c r="G1" s="119"/>
      <c r="H1" s="119"/>
      <c r="I1" s="119"/>
      <c r="J1" s="123"/>
      <c r="K1" s="123"/>
      <c r="L1" s="123"/>
      <c r="M1" s="123"/>
      <c r="N1" s="123"/>
      <c r="O1" s="123"/>
      <c r="P1" s="12"/>
      <c r="Q1" s="12"/>
    </row>
    <row r="2" spans="1:17" ht="15" x14ac:dyDescent="0.2">
      <c r="B2" s="13"/>
      <c r="C2" s="27"/>
      <c r="D2" s="27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  <c r="P2" s="12"/>
      <c r="Q2" s="12"/>
    </row>
    <row r="3" spans="1:17" ht="15" x14ac:dyDescent="0.25">
      <c r="A3" s="124" t="s">
        <v>15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7" x14ac:dyDescent="0.2">
      <c r="B4" s="124"/>
      <c r="C4" s="124"/>
      <c r="D4" s="124"/>
      <c r="E4" s="124"/>
      <c r="F4" s="124"/>
      <c r="G4" s="124"/>
      <c r="I4" s="25" t="s">
        <v>8</v>
      </c>
      <c r="J4" s="15"/>
      <c r="K4" s="15"/>
    </row>
    <row r="5" spans="1:17" x14ac:dyDescent="0.2">
      <c r="B5" s="2">
        <v>0</v>
      </c>
      <c r="C5" s="3">
        <v>-0.51</v>
      </c>
      <c r="D5" s="3" t="s">
        <v>32</v>
      </c>
      <c r="E5" s="16"/>
      <c r="F5" s="16"/>
      <c r="G5" s="16"/>
      <c r="H5" s="16"/>
      <c r="I5" s="17"/>
      <c r="J5" s="20"/>
      <c r="K5" s="20"/>
      <c r="M5" s="21"/>
    </row>
    <row r="6" spans="1:17" x14ac:dyDescent="0.2">
      <c r="B6" s="2">
        <v>5</v>
      </c>
      <c r="C6" s="3">
        <v>-0.51600000000000001</v>
      </c>
      <c r="D6" s="3"/>
      <c r="E6" s="19">
        <f>(C5+C6)/2</f>
        <v>-0.51300000000000001</v>
      </c>
      <c r="F6" s="16">
        <f t="shared" ref="F6:F18" si="0">B6-B5</f>
        <v>5</v>
      </c>
      <c r="G6" s="19">
        <f>E6*F6</f>
        <v>-2.5649999999999999</v>
      </c>
      <c r="H6" s="16"/>
      <c r="I6" s="2">
        <v>0</v>
      </c>
      <c r="J6" s="20"/>
      <c r="K6" s="20"/>
      <c r="L6" s="22"/>
      <c r="M6" s="21"/>
    </row>
    <row r="7" spans="1:17" x14ac:dyDescent="0.2">
      <c r="B7" s="2">
        <v>10</v>
      </c>
      <c r="C7" s="3">
        <v>-0.52</v>
      </c>
      <c r="D7" s="3" t="s">
        <v>17</v>
      </c>
      <c r="E7" s="19">
        <f t="shared" ref="E7:E18" si="1">(C6+C7)/2</f>
        <v>-0.51800000000000002</v>
      </c>
      <c r="F7" s="16">
        <f t="shared" si="0"/>
        <v>5</v>
      </c>
      <c r="G7" s="19">
        <f t="shared" ref="G7:G18" si="2">E7*F7</f>
        <v>-2.59</v>
      </c>
      <c r="H7" s="16"/>
      <c r="I7" s="2">
        <v>5</v>
      </c>
      <c r="J7" s="20" t="s">
        <v>16</v>
      </c>
      <c r="K7" s="20"/>
      <c r="L7" s="22"/>
      <c r="M7" s="21"/>
    </row>
    <row r="8" spans="1:17" x14ac:dyDescent="0.2">
      <c r="B8" s="2">
        <v>11</v>
      </c>
      <c r="C8" s="3">
        <v>-1.512</v>
      </c>
      <c r="D8" s="3"/>
      <c r="E8" s="19">
        <f t="shared" si="1"/>
        <v>-1.016</v>
      </c>
      <c r="F8" s="16">
        <f t="shared" si="0"/>
        <v>1</v>
      </c>
      <c r="G8" s="19">
        <f t="shared" si="2"/>
        <v>-1.016</v>
      </c>
      <c r="H8" s="16"/>
      <c r="I8" s="2">
        <v>10</v>
      </c>
      <c r="J8" s="20"/>
      <c r="K8" s="20"/>
      <c r="L8" s="22"/>
      <c r="M8" s="21"/>
    </row>
    <row r="9" spans="1:17" x14ac:dyDescent="0.2">
      <c r="B9" s="2">
        <v>13</v>
      </c>
      <c r="C9" s="3">
        <v>-1.8</v>
      </c>
      <c r="D9" s="3"/>
      <c r="E9" s="19">
        <f t="shared" si="1"/>
        <v>-1.6560000000000001</v>
      </c>
      <c r="F9" s="16">
        <f t="shared" si="0"/>
        <v>2</v>
      </c>
      <c r="G9" s="19">
        <f t="shared" si="2"/>
        <v>-3.3120000000000003</v>
      </c>
      <c r="H9" s="16"/>
      <c r="I9" s="2">
        <v>12</v>
      </c>
      <c r="J9" s="20"/>
      <c r="K9" s="20"/>
      <c r="L9" s="22"/>
      <c r="M9" s="21"/>
    </row>
    <row r="10" spans="1:17" x14ac:dyDescent="0.2">
      <c r="B10" s="2">
        <v>15</v>
      </c>
      <c r="C10" s="3">
        <v>-2.2949999999999999</v>
      </c>
      <c r="D10" s="3"/>
      <c r="E10" s="19">
        <f t="shared" si="1"/>
        <v>-2.0474999999999999</v>
      </c>
      <c r="F10" s="16">
        <f t="shared" si="0"/>
        <v>2</v>
      </c>
      <c r="G10" s="19">
        <f t="shared" si="2"/>
        <v>-4.0949999999999998</v>
      </c>
      <c r="H10" s="16"/>
      <c r="I10" s="2">
        <v>15</v>
      </c>
      <c r="J10" s="20"/>
      <c r="K10" s="20"/>
      <c r="L10" s="22"/>
      <c r="M10" s="21"/>
    </row>
    <row r="11" spans="1:17" x14ac:dyDescent="0.2">
      <c r="B11" s="2">
        <v>19</v>
      </c>
      <c r="C11" s="3">
        <v>-2.6019999999999999</v>
      </c>
      <c r="D11" s="3"/>
      <c r="E11" s="19">
        <f t="shared" si="1"/>
        <v>-2.4485000000000001</v>
      </c>
      <c r="F11" s="16">
        <f t="shared" si="0"/>
        <v>4</v>
      </c>
      <c r="G11" s="19">
        <f t="shared" si="2"/>
        <v>-9.7940000000000005</v>
      </c>
      <c r="H11" s="16"/>
      <c r="I11" s="2">
        <v>18</v>
      </c>
      <c r="J11" s="20"/>
      <c r="K11" s="20"/>
      <c r="L11" s="22"/>
      <c r="M11" s="21"/>
    </row>
    <row r="12" spans="1:17" x14ac:dyDescent="0.2">
      <c r="B12" s="2">
        <v>23</v>
      </c>
      <c r="C12" s="3">
        <v>-2.8109999999999999</v>
      </c>
      <c r="D12" s="3"/>
      <c r="E12" s="19">
        <f t="shared" si="1"/>
        <v>-2.7065000000000001</v>
      </c>
      <c r="F12" s="16">
        <f t="shared" si="0"/>
        <v>4</v>
      </c>
      <c r="G12" s="19">
        <f t="shared" si="2"/>
        <v>-10.826000000000001</v>
      </c>
      <c r="H12" s="16"/>
      <c r="I12" s="2">
        <v>21</v>
      </c>
      <c r="J12" s="20"/>
      <c r="K12" s="20"/>
      <c r="L12" s="22"/>
      <c r="M12" s="21"/>
    </row>
    <row r="13" spans="1:17" x14ac:dyDescent="0.2">
      <c r="B13" s="2">
        <v>27</v>
      </c>
      <c r="C13" s="3">
        <v>-2.605</v>
      </c>
      <c r="D13" s="3"/>
      <c r="E13" s="19">
        <f t="shared" si="1"/>
        <v>-2.7080000000000002</v>
      </c>
      <c r="F13" s="16">
        <f t="shared" si="0"/>
        <v>4</v>
      </c>
      <c r="G13" s="19">
        <f t="shared" si="2"/>
        <v>-10.832000000000001</v>
      </c>
      <c r="H13" s="16"/>
      <c r="I13" s="16" t="e">
        <f>I14-(#REF!-#REF!)*2</f>
        <v>#REF!</v>
      </c>
      <c r="J13" s="24"/>
      <c r="K13" s="24"/>
      <c r="L13" s="22"/>
      <c r="M13" s="21"/>
    </row>
    <row r="14" spans="1:17" x14ac:dyDescent="0.2">
      <c r="B14" s="2">
        <v>31</v>
      </c>
      <c r="C14" s="3">
        <v>-1.9059999999999999</v>
      </c>
      <c r="D14" s="3"/>
      <c r="E14" s="19">
        <f t="shared" si="1"/>
        <v>-2.2555000000000001</v>
      </c>
      <c r="F14" s="16">
        <f t="shared" si="0"/>
        <v>4</v>
      </c>
      <c r="G14" s="19">
        <f t="shared" si="2"/>
        <v>-9.0220000000000002</v>
      </c>
      <c r="H14" s="16"/>
      <c r="I14" s="21">
        <f>I15-9</f>
        <v>27</v>
      </c>
      <c r="J14" s="20"/>
      <c r="K14" s="20"/>
      <c r="L14" s="22"/>
      <c r="M14" s="21"/>
    </row>
    <row r="15" spans="1:17" x14ac:dyDescent="0.2">
      <c r="B15" s="2">
        <v>33</v>
      </c>
      <c r="C15" s="3">
        <v>-0.91600000000000004</v>
      </c>
      <c r="D15" s="3"/>
      <c r="E15" s="19">
        <f t="shared" si="1"/>
        <v>-1.411</v>
      </c>
      <c r="F15" s="16">
        <f t="shared" si="0"/>
        <v>2</v>
      </c>
      <c r="G15" s="19">
        <f t="shared" si="2"/>
        <v>-2.8220000000000001</v>
      </c>
      <c r="H15" s="1"/>
      <c r="I15" s="21">
        <v>36</v>
      </c>
      <c r="J15" s="24"/>
      <c r="K15" s="24"/>
      <c r="L15" s="22"/>
      <c r="M15" s="21"/>
    </row>
    <row r="16" spans="1:17" x14ac:dyDescent="0.2">
      <c r="B16" s="2">
        <v>35</v>
      </c>
      <c r="C16" s="3">
        <v>0.90300000000000002</v>
      </c>
      <c r="D16" s="3"/>
      <c r="E16" s="19">
        <f t="shared" si="1"/>
        <v>-6.5000000000000058E-3</v>
      </c>
      <c r="F16" s="16">
        <f t="shared" si="0"/>
        <v>2</v>
      </c>
      <c r="G16" s="19">
        <f t="shared" si="2"/>
        <v>-1.3000000000000012E-2</v>
      </c>
      <c r="H16" s="1"/>
      <c r="I16" s="16">
        <f>I15+9</f>
        <v>45</v>
      </c>
      <c r="J16" s="24"/>
      <c r="K16" s="24"/>
      <c r="L16" s="22"/>
      <c r="M16" s="21"/>
    </row>
    <row r="17" spans="1:14" x14ac:dyDescent="0.2">
      <c r="B17" s="2">
        <v>36</v>
      </c>
      <c r="C17" s="3">
        <v>2.39</v>
      </c>
      <c r="D17" s="3" t="s">
        <v>18</v>
      </c>
      <c r="E17" s="19">
        <f t="shared" si="1"/>
        <v>1.6465000000000001</v>
      </c>
      <c r="F17" s="16">
        <f t="shared" si="0"/>
        <v>1</v>
      </c>
      <c r="G17" s="19">
        <f t="shared" si="2"/>
        <v>1.6465000000000001</v>
      </c>
      <c r="H17" s="1"/>
      <c r="I17" s="16" t="e">
        <f>I16+(#REF!-#REF!)*2</f>
        <v>#REF!</v>
      </c>
      <c r="J17" s="20"/>
      <c r="K17" s="20"/>
      <c r="M17" s="21"/>
    </row>
    <row r="18" spans="1:14" x14ac:dyDescent="0.2">
      <c r="B18" s="2">
        <v>40</v>
      </c>
      <c r="C18" s="3">
        <v>2.38</v>
      </c>
      <c r="D18" s="3"/>
      <c r="E18" s="19">
        <f t="shared" si="1"/>
        <v>2.3849999999999998</v>
      </c>
      <c r="F18" s="16">
        <f t="shared" si="0"/>
        <v>4</v>
      </c>
      <c r="G18" s="19">
        <f t="shared" si="2"/>
        <v>9.5399999999999991</v>
      </c>
      <c r="H18" s="1"/>
      <c r="I18" s="2">
        <v>50</v>
      </c>
      <c r="J18" s="20"/>
      <c r="K18" s="20"/>
      <c r="M18" s="21"/>
    </row>
    <row r="19" spans="1:14" x14ac:dyDescent="0.2">
      <c r="B19" s="2">
        <v>45</v>
      </c>
      <c r="C19" s="3">
        <v>2.3690000000000002</v>
      </c>
      <c r="D19" s="3"/>
      <c r="E19" s="19"/>
      <c r="F19" s="16"/>
      <c r="G19" s="19"/>
      <c r="H19" s="1"/>
      <c r="I19" s="17"/>
      <c r="J19" s="20"/>
      <c r="K19" s="20"/>
      <c r="M19" s="21"/>
    </row>
    <row r="20" spans="1:14" x14ac:dyDescent="0.2">
      <c r="B20" s="17">
        <v>50</v>
      </c>
      <c r="C20" s="39">
        <v>2.3540000000000001</v>
      </c>
      <c r="D20" s="39" t="s">
        <v>33</v>
      </c>
      <c r="E20" s="19"/>
      <c r="F20" s="16"/>
      <c r="G20" s="19"/>
      <c r="I20" s="17"/>
      <c r="J20" s="20"/>
      <c r="K20" s="20"/>
      <c r="M20" s="21"/>
    </row>
    <row r="21" spans="1:14" x14ac:dyDescent="0.2">
      <c r="B21" s="17"/>
      <c r="C21" s="39"/>
      <c r="D21" s="39"/>
      <c r="E21" s="19"/>
      <c r="F21" s="16"/>
      <c r="G21" s="19"/>
      <c r="I21" s="17"/>
      <c r="J21" s="24"/>
      <c r="K21" s="24"/>
    </row>
    <row r="22" spans="1:14" ht="15" x14ac:dyDescent="0.25">
      <c r="A22" s="124" t="s">
        <v>31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</row>
    <row r="23" spans="1:14" x14ac:dyDescent="0.2">
      <c r="B23" s="2">
        <v>0</v>
      </c>
      <c r="C23" s="3">
        <v>0.84099999999999997</v>
      </c>
      <c r="D23" s="39" t="s">
        <v>24</v>
      </c>
      <c r="E23" s="16"/>
      <c r="F23" s="16"/>
      <c r="G23" s="16"/>
      <c r="H23" s="16"/>
      <c r="I23" s="17"/>
      <c r="J23" s="20"/>
      <c r="K23" s="20"/>
      <c r="M23" s="21"/>
    </row>
    <row r="24" spans="1:14" x14ac:dyDescent="0.2">
      <c r="B24" s="2">
        <v>5</v>
      </c>
      <c r="C24" s="3">
        <v>0.83</v>
      </c>
      <c r="D24" s="3"/>
      <c r="E24" s="19">
        <f>(C23+C24)/2</f>
        <v>0.83549999999999991</v>
      </c>
      <c r="F24" s="16">
        <f t="shared" ref="F24:F40" si="3">B24-B23</f>
        <v>5</v>
      </c>
      <c r="G24" s="19">
        <f>E24*F24</f>
        <v>4.1774999999999993</v>
      </c>
      <c r="H24" s="16"/>
      <c r="I24" s="2">
        <v>0</v>
      </c>
      <c r="J24" s="20"/>
      <c r="K24" s="20"/>
      <c r="L24" s="22"/>
      <c r="M24" s="21"/>
    </row>
    <row r="25" spans="1:14" x14ac:dyDescent="0.2">
      <c r="B25" s="2">
        <v>10</v>
      </c>
      <c r="C25" s="3">
        <v>0.81899999999999995</v>
      </c>
      <c r="D25" s="3" t="s">
        <v>17</v>
      </c>
      <c r="E25" s="19">
        <f t="shared" ref="E25:E40" si="4">(C24+C25)/2</f>
        <v>0.82450000000000001</v>
      </c>
      <c r="F25" s="16">
        <f t="shared" si="3"/>
        <v>5</v>
      </c>
      <c r="G25" s="19">
        <f t="shared" ref="G25:G40" si="5">E25*F25</f>
        <v>4.1225000000000005</v>
      </c>
      <c r="H25" s="16"/>
      <c r="I25" s="2">
        <v>5</v>
      </c>
      <c r="J25" s="20"/>
      <c r="K25" s="20"/>
      <c r="L25" s="22"/>
      <c r="M25" s="21"/>
    </row>
    <row r="26" spans="1:14" x14ac:dyDescent="0.2">
      <c r="B26" s="2">
        <v>11</v>
      </c>
      <c r="C26" s="3">
        <v>-0.20599999999999999</v>
      </c>
      <c r="D26" s="3"/>
      <c r="E26" s="19">
        <f t="shared" si="4"/>
        <v>0.30649999999999999</v>
      </c>
      <c r="F26" s="16">
        <f t="shared" si="3"/>
        <v>1</v>
      </c>
      <c r="G26" s="19">
        <f t="shared" si="5"/>
        <v>0.30649999999999999</v>
      </c>
      <c r="H26" s="16"/>
      <c r="I26" s="2">
        <v>10</v>
      </c>
      <c r="J26" s="20"/>
      <c r="K26" s="20"/>
      <c r="L26" s="22"/>
      <c r="M26" s="21"/>
    </row>
    <row r="27" spans="1:14" x14ac:dyDescent="0.2">
      <c r="B27" s="2">
        <v>13</v>
      </c>
      <c r="C27" s="3">
        <v>-1.1000000000000001</v>
      </c>
      <c r="D27" s="3"/>
      <c r="E27" s="19">
        <f t="shared" si="4"/>
        <v>-0.65300000000000002</v>
      </c>
      <c r="F27" s="16">
        <f t="shared" si="3"/>
        <v>2</v>
      </c>
      <c r="G27" s="19">
        <f t="shared" si="5"/>
        <v>-1.306</v>
      </c>
      <c r="H27" s="16"/>
      <c r="I27" s="2">
        <v>12</v>
      </c>
      <c r="J27" s="20"/>
      <c r="K27" s="20"/>
      <c r="L27" s="22"/>
      <c r="M27" s="21"/>
    </row>
    <row r="28" spans="1:14" x14ac:dyDescent="0.2">
      <c r="B28" s="2">
        <v>16</v>
      </c>
      <c r="C28" s="3">
        <v>-1.7050000000000001</v>
      </c>
      <c r="D28" s="3"/>
      <c r="E28" s="19">
        <f t="shared" si="4"/>
        <v>-1.4025000000000001</v>
      </c>
      <c r="F28" s="16">
        <f t="shared" si="3"/>
        <v>3</v>
      </c>
      <c r="G28" s="19">
        <f t="shared" si="5"/>
        <v>-4.2075000000000005</v>
      </c>
      <c r="H28" s="16"/>
      <c r="I28" s="2">
        <v>15</v>
      </c>
      <c r="J28" s="20"/>
      <c r="K28" s="20"/>
      <c r="L28" s="22"/>
      <c r="M28" s="21"/>
    </row>
    <row r="29" spans="1:14" x14ac:dyDescent="0.2">
      <c r="B29" s="2">
        <v>19</v>
      </c>
      <c r="C29" s="3">
        <v>-2.1070000000000002</v>
      </c>
      <c r="D29" s="3"/>
      <c r="E29" s="19">
        <f t="shared" si="4"/>
        <v>-1.9060000000000001</v>
      </c>
      <c r="F29" s="16">
        <f t="shared" si="3"/>
        <v>3</v>
      </c>
      <c r="G29" s="19">
        <f t="shared" si="5"/>
        <v>-5.718</v>
      </c>
      <c r="H29" s="16"/>
      <c r="I29" s="2">
        <v>20</v>
      </c>
      <c r="J29" s="20"/>
      <c r="K29" s="20"/>
      <c r="L29" s="22"/>
      <c r="M29" s="21"/>
    </row>
    <row r="30" spans="1:14" x14ac:dyDescent="0.2">
      <c r="B30" s="2">
        <v>22</v>
      </c>
      <c r="C30" s="3">
        <v>-2.4359999999999999</v>
      </c>
      <c r="D30" s="3"/>
      <c r="E30" s="19">
        <f t="shared" si="4"/>
        <v>-2.2715000000000001</v>
      </c>
      <c r="F30" s="16">
        <f t="shared" si="3"/>
        <v>3</v>
      </c>
      <c r="G30" s="19">
        <f t="shared" si="5"/>
        <v>-6.8145000000000007</v>
      </c>
      <c r="H30" s="16"/>
      <c r="I30" s="2">
        <v>25</v>
      </c>
      <c r="J30" s="20"/>
      <c r="K30" s="20"/>
      <c r="L30" s="22"/>
      <c r="M30" s="21"/>
    </row>
    <row r="31" spans="1:14" x14ac:dyDescent="0.2">
      <c r="B31" s="2">
        <v>24</v>
      </c>
      <c r="C31" s="3">
        <v>-2.6280000000000001</v>
      </c>
      <c r="D31" s="3"/>
      <c r="E31" s="19">
        <f t="shared" si="4"/>
        <v>-2.532</v>
      </c>
      <c r="F31" s="16">
        <f t="shared" si="3"/>
        <v>2</v>
      </c>
      <c r="G31" s="19">
        <f t="shared" si="5"/>
        <v>-5.0640000000000001</v>
      </c>
      <c r="H31" s="16"/>
      <c r="I31" s="16" t="e">
        <f>I32-(#REF!-#REF!)*2</f>
        <v>#REF!</v>
      </c>
      <c r="J31" s="24"/>
      <c r="K31" s="24"/>
      <c r="L31" s="22"/>
      <c r="M31" s="21"/>
    </row>
    <row r="32" spans="1:14" x14ac:dyDescent="0.2">
      <c r="B32" s="2">
        <v>26</v>
      </c>
      <c r="C32" s="3">
        <v>-2.431</v>
      </c>
      <c r="D32" s="3"/>
      <c r="E32" s="19">
        <f t="shared" si="4"/>
        <v>-2.5295000000000001</v>
      </c>
      <c r="F32" s="16">
        <f t="shared" si="3"/>
        <v>2</v>
      </c>
      <c r="G32" s="19">
        <f t="shared" si="5"/>
        <v>-5.0590000000000002</v>
      </c>
      <c r="H32" s="16"/>
      <c r="I32" s="21">
        <f>I33-9</f>
        <v>29</v>
      </c>
      <c r="J32" s="20"/>
      <c r="K32" s="20"/>
      <c r="L32" s="22"/>
      <c r="M32" s="21"/>
    </row>
    <row r="33" spans="1:14" x14ac:dyDescent="0.2">
      <c r="B33" s="2">
        <v>29</v>
      </c>
      <c r="C33" s="3">
        <v>-2.0960000000000001</v>
      </c>
      <c r="D33" s="3"/>
      <c r="E33" s="19">
        <f t="shared" si="4"/>
        <v>-2.2635000000000001</v>
      </c>
      <c r="F33" s="16">
        <f t="shared" si="3"/>
        <v>3</v>
      </c>
      <c r="G33" s="19">
        <f t="shared" si="5"/>
        <v>-6.7904999999999998</v>
      </c>
      <c r="H33" s="1"/>
      <c r="I33" s="21">
        <v>38</v>
      </c>
      <c r="J33" s="24"/>
      <c r="K33" s="24"/>
      <c r="L33" s="22"/>
      <c r="M33" s="21"/>
    </row>
    <row r="34" spans="1:14" x14ac:dyDescent="0.2">
      <c r="B34" s="2">
        <v>32</v>
      </c>
      <c r="C34" s="3">
        <v>-1.607</v>
      </c>
      <c r="D34" s="3"/>
      <c r="E34" s="19">
        <f t="shared" si="4"/>
        <v>-1.8515000000000001</v>
      </c>
      <c r="F34" s="16">
        <f t="shared" si="3"/>
        <v>3</v>
      </c>
      <c r="G34" s="19">
        <f t="shared" si="5"/>
        <v>-5.5545000000000009</v>
      </c>
      <c r="H34" s="1"/>
      <c r="I34" s="16">
        <f>I33+9</f>
        <v>47</v>
      </c>
      <c r="J34" s="24"/>
      <c r="K34" s="24"/>
      <c r="L34" s="22"/>
      <c r="M34" s="21"/>
    </row>
    <row r="35" spans="1:14" x14ac:dyDescent="0.2">
      <c r="B35" s="2">
        <v>35</v>
      </c>
      <c r="C35" s="3">
        <v>-0.80500000000000005</v>
      </c>
      <c r="D35" s="3"/>
      <c r="E35" s="19">
        <f t="shared" si="4"/>
        <v>-1.206</v>
      </c>
      <c r="F35" s="16">
        <f t="shared" si="3"/>
        <v>3</v>
      </c>
      <c r="G35" s="19">
        <f t="shared" si="5"/>
        <v>-3.6179999999999999</v>
      </c>
      <c r="H35" s="1"/>
      <c r="I35" s="16" t="e">
        <f>I34+(#REF!-#REF!)*2</f>
        <v>#REF!</v>
      </c>
      <c r="J35" s="20"/>
      <c r="K35" s="20"/>
      <c r="M35" s="21"/>
    </row>
    <row r="36" spans="1:14" x14ac:dyDescent="0.2">
      <c r="B36" s="2">
        <v>37</v>
      </c>
      <c r="C36" s="3">
        <v>0.88900000000000001</v>
      </c>
      <c r="D36" s="3"/>
      <c r="E36" s="19">
        <f t="shared" si="4"/>
        <v>4.1999999999999982E-2</v>
      </c>
      <c r="F36" s="16">
        <f t="shared" si="3"/>
        <v>2</v>
      </c>
      <c r="G36" s="19">
        <f t="shared" si="5"/>
        <v>8.3999999999999964E-2</v>
      </c>
      <c r="H36" s="1"/>
      <c r="I36" s="2">
        <v>55</v>
      </c>
      <c r="J36" s="20"/>
      <c r="K36" s="20"/>
      <c r="M36" s="21"/>
    </row>
    <row r="37" spans="1:14" x14ac:dyDescent="0.2">
      <c r="B37" s="2">
        <v>38</v>
      </c>
      <c r="C37" s="3">
        <v>2.3050000000000002</v>
      </c>
      <c r="D37" s="3" t="s">
        <v>18</v>
      </c>
      <c r="E37" s="19">
        <f t="shared" si="4"/>
        <v>1.597</v>
      </c>
      <c r="F37" s="16">
        <f t="shared" si="3"/>
        <v>1</v>
      </c>
      <c r="G37" s="19">
        <f t="shared" si="5"/>
        <v>1.597</v>
      </c>
      <c r="H37" s="1"/>
      <c r="I37" s="17">
        <v>58</v>
      </c>
      <c r="J37" s="20"/>
      <c r="K37" s="20"/>
      <c r="M37" s="21"/>
    </row>
    <row r="38" spans="1:14" x14ac:dyDescent="0.2">
      <c r="B38" s="17">
        <v>45</v>
      </c>
      <c r="C38" s="39">
        <v>2.2292999999999998</v>
      </c>
      <c r="D38" s="39"/>
      <c r="E38" s="19">
        <f t="shared" si="4"/>
        <v>2.26715</v>
      </c>
      <c r="F38" s="16">
        <f t="shared" si="3"/>
        <v>7</v>
      </c>
      <c r="G38" s="19">
        <f t="shared" si="5"/>
        <v>15.870049999999999</v>
      </c>
      <c r="I38" s="17">
        <v>60</v>
      </c>
      <c r="J38" s="20"/>
      <c r="K38" s="20"/>
      <c r="M38" s="21"/>
    </row>
    <row r="39" spans="1:14" x14ac:dyDescent="0.2">
      <c r="B39" s="17">
        <v>50</v>
      </c>
      <c r="C39" s="39">
        <v>2.27</v>
      </c>
      <c r="D39" s="39" t="s">
        <v>24</v>
      </c>
      <c r="E39" s="19">
        <f t="shared" si="4"/>
        <v>2.2496499999999999</v>
      </c>
      <c r="F39" s="16">
        <f t="shared" si="3"/>
        <v>5</v>
      </c>
      <c r="G39" s="19">
        <f t="shared" si="5"/>
        <v>11.248249999999999</v>
      </c>
      <c r="I39" s="17">
        <v>62</v>
      </c>
      <c r="J39" s="24"/>
      <c r="K39" s="24"/>
    </row>
    <row r="40" spans="1:14" x14ac:dyDescent="0.2">
      <c r="B40" s="17"/>
      <c r="C40" s="39"/>
      <c r="D40" s="39"/>
      <c r="E40" s="19">
        <f t="shared" si="4"/>
        <v>1.135</v>
      </c>
      <c r="F40" s="16">
        <f t="shared" si="3"/>
        <v>-50</v>
      </c>
      <c r="G40" s="19">
        <f t="shared" si="5"/>
        <v>-56.75</v>
      </c>
      <c r="I40" s="17">
        <v>65</v>
      </c>
      <c r="J40" s="14"/>
      <c r="K40" s="14"/>
    </row>
    <row r="41" spans="1:14" ht="15" x14ac:dyDescent="0.25">
      <c r="A41" s="124" t="s">
        <v>30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</row>
    <row r="42" spans="1:14" ht="15" x14ac:dyDescent="0.2">
      <c r="B42" s="13"/>
      <c r="C42" s="27"/>
      <c r="D42" s="27"/>
      <c r="E42" s="13"/>
      <c r="F42" s="1" t="s">
        <v>7</v>
      </c>
      <c r="G42" s="1"/>
      <c r="H42" s="126">
        <v>0.2</v>
      </c>
      <c r="I42" s="126"/>
      <c r="J42" s="14"/>
      <c r="K42" s="28"/>
    </row>
    <row r="43" spans="1:14" x14ac:dyDescent="0.2">
      <c r="B43" s="124"/>
      <c r="C43" s="124"/>
      <c r="D43" s="124"/>
      <c r="E43" s="124"/>
      <c r="F43" s="124"/>
      <c r="G43" s="124"/>
      <c r="H43" s="5" t="s">
        <v>5</v>
      </c>
      <c r="I43" s="25" t="s">
        <v>8</v>
      </c>
      <c r="J43" s="15"/>
      <c r="K43" s="15"/>
    </row>
    <row r="44" spans="1:14" x14ac:dyDescent="0.2">
      <c r="B44" s="2">
        <v>0</v>
      </c>
      <c r="C44" s="3">
        <v>0.69899999999999995</v>
      </c>
      <c r="D44" s="39" t="s">
        <v>24</v>
      </c>
      <c r="E44" s="16"/>
      <c r="F44" s="16"/>
      <c r="G44" s="16"/>
      <c r="H44" s="16"/>
      <c r="I44" s="17"/>
      <c r="J44" s="20"/>
      <c r="K44" s="20"/>
      <c r="M44" s="21"/>
    </row>
    <row r="45" spans="1:14" x14ac:dyDescent="0.2">
      <c r="B45" s="2">
        <v>5</v>
      </c>
      <c r="C45" s="3">
        <v>0.69099999999999995</v>
      </c>
      <c r="D45" s="3"/>
      <c r="E45" s="19">
        <f>(C44+C45)/2</f>
        <v>0.69499999999999995</v>
      </c>
      <c r="F45" s="16">
        <f t="shared" ref="F45:F56" si="6">B45-B44</f>
        <v>5</v>
      </c>
      <c r="G45" s="19">
        <f>E45*F45</f>
        <v>3.4749999999999996</v>
      </c>
      <c r="H45" s="16"/>
      <c r="I45" s="2"/>
      <c r="J45" s="20"/>
      <c r="K45" s="20"/>
      <c r="L45" s="22"/>
      <c r="M45" s="21"/>
    </row>
    <row r="46" spans="1:14" x14ac:dyDescent="0.2">
      <c r="B46" s="2">
        <v>10</v>
      </c>
      <c r="C46" s="3">
        <v>0.66800000000000004</v>
      </c>
      <c r="D46" s="3" t="s">
        <v>17</v>
      </c>
      <c r="E46" s="19">
        <f t="shared" ref="E46:E56" si="7">(C45+C46)/2</f>
        <v>0.67949999999999999</v>
      </c>
      <c r="F46" s="16">
        <f t="shared" si="6"/>
        <v>5</v>
      </c>
      <c r="G46" s="19">
        <f t="shared" ref="G46:G56" si="8">E46*F46</f>
        <v>3.3975</v>
      </c>
      <c r="H46" s="16"/>
      <c r="I46" s="2"/>
      <c r="J46" s="20"/>
      <c r="K46" s="20"/>
      <c r="L46" s="22"/>
      <c r="M46" s="21"/>
    </row>
    <row r="47" spans="1:14" x14ac:dyDescent="0.2">
      <c r="B47" s="2">
        <v>12</v>
      </c>
      <c r="C47" s="3">
        <v>-0.64700000000000002</v>
      </c>
      <c r="D47" s="3"/>
      <c r="E47" s="19">
        <f t="shared" si="7"/>
        <v>1.0500000000000009E-2</v>
      </c>
      <c r="F47" s="16">
        <f t="shared" si="6"/>
        <v>2</v>
      </c>
      <c r="G47" s="19">
        <f t="shared" si="8"/>
        <v>2.1000000000000019E-2</v>
      </c>
      <c r="H47" s="16"/>
      <c r="I47" s="2"/>
      <c r="J47" s="20"/>
      <c r="K47" s="20"/>
      <c r="L47" s="22"/>
      <c r="M47" s="21"/>
    </row>
    <row r="48" spans="1:14" x14ac:dyDescent="0.2">
      <c r="B48" s="2">
        <v>14</v>
      </c>
      <c r="C48" s="3">
        <v>-1.405</v>
      </c>
      <c r="D48" s="3"/>
      <c r="E48" s="19">
        <f t="shared" si="7"/>
        <v>-1.026</v>
      </c>
      <c r="F48" s="16">
        <f t="shared" si="6"/>
        <v>2</v>
      </c>
      <c r="G48" s="19">
        <f t="shared" si="8"/>
        <v>-2.052</v>
      </c>
      <c r="H48" s="16"/>
      <c r="I48" s="2"/>
      <c r="J48" s="20"/>
      <c r="K48" s="20"/>
      <c r="L48" s="22"/>
      <c r="M48" s="21"/>
    </row>
    <row r="49" spans="2:13" x14ac:dyDescent="0.2">
      <c r="B49" s="2">
        <v>16</v>
      </c>
      <c r="C49" s="3">
        <v>-1.93</v>
      </c>
      <c r="D49" s="3"/>
      <c r="E49" s="19">
        <f t="shared" si="7"/>
        <v>-1.6675</v>
      </c>
      <c r="F49" s="16">
        <f t="shared" si="6"/>
        <v>2</v>
      </c>
      <c r="G49" s="19">
        <f t="shared" si="8"/>
        <v>-3.335</v>
      </c>
      <c r="H49" s="16"/>
      <c r="I49" s="2"/>
      <c r="J49" s="20"/>
      <c r="K49" s="20"/>
      <c r="L49" s="22"/>
      <c r="M49" s="21"/>
    </row>
    <row r="50" spans="2:13" x14ac:dyDescent="0.2">
      <c r="B50" s="2">
        <v>19</v>
      </c>
      <c r="C50" s="3">
        <v>-2.2949999999999999</v>
      </c>
      <c r="D50" s="3"/>
      <c r="E50" s="19">
        <f t="shared" si="7"/>
        <v>-2.1124999999999998</v>
      </c>
      <c r="F50" s="16">
        <f t="shared" si="6"/>
        <v>3</v>
      </c>
      <c r="G50" s="19">
        <f t="shared" si="8"/>
        <v>-6.3374999999999995</v>
      </c>
      <c r="H50" s="16"/>
      <c r="I50" s="2">
        <v>0</v>
      </c>
      <c r="J50" s="20"/>
      <c r="K50" s="20"/>
      <c r="L50" s="22"/>
      <c r="M50" s="21"/>
    </row>
    <row r="51" spans="2:13" x14ac:dyDescent="0.2">
      <c r="B51" s="2">
        <v>22</v>
      </c>
      <c r="C51" s="3">
        <v>-2.617</v>
      </c>
      <c r="D51" s="3"/>
      <c r="E51" s="19">
        <f t="shared" si="7"/>
        <v>-2.456</v>
      </c>
      <c r="F51" s="16">
        <f t="shared" si="6"/>
        <v>3</v>
      </c>
      <c r="G51" s="19">
        <f t="shared" si="8"/>
        <v>-7.3680000000000003</v>
      </c>
      <c r="H51" s="16"/>
      <c r="I51" s="2">
        <v>5</v>
      </c>
      <c r="J51" s="20"/>
      <c r="K51" s="20"/>
      <c r="L51" s="22"/>
      <c r="M51" s="21"/>
    </row>
    <row r="52" spans="2:13" x14ac:dyDescent="0.2">
      <c r="B52" s="2">
        <v>25</v>
      </c>
      <c r="C52" s="3">
        <v>-2.8069999999999999</v>
      </c>
      <c r="D52" s="3"/>
      <c r="E52" s="19">
        <f t="shared" si="7"/>
        <v>-2.7119999999999997</v>
      </c>
      <c r="F52" s="16">
        <f t="shared" si="6"/>
        <v>3</v>
      </c>
      <c r="G52" s="19">
        <f t="shared" si="8"/>
        <v>-8.1359999999999992</v>
      </c>
      <c r="H52" s="16"/>
      <c r="I52" s="16" t="e">
        <f>I53-(#REF!-#REF!)*2</f>
        <v>#REF!</v>
      </c>
      <c r="J52" s="24"/>
      <c r="K52" s="24"/>
      <c r="L52" s="22"/>
      <c r="M52" s="21"/>
    </row>
    <row r="53" spans="2:13" x14ac:dyDescent="0.2">
      <c r="B53" s="2">
        <v>28</v>
      </c>
      <c r="C53" s="3">
        <v>-2.621</v>
      </c>
      <c r="D53" s="3"/>
      <c r="E53" s="19">
        <f t="shared" si="7"/>
        <v>-2.714</v>
      </c>
      <c r="F53" s="16">
        <f t="shared" si="6"/>
        <v>3</v>
      </c>
      <c r="G53" s="19">
        <f t="shared" si="8"/>
        <v>-8.1419999999999995</v>
      </c>
      <c r="H53" s="16"/>
      <c r="I53" s="21">
        <f>I54-9</f>
        <v>16</v>
      </c>
      <c r="J53" s="20"/>
      <c r="K53" s="20"/>
      <c r="L53" s="22"/>
      <c r="M53" s="21"/>
    </row>
    <row r="54" spans="2:13" x14ac:dyDescent="0.2">
      <c r="B54" s="2">
        <v>31</v>
      </c>
      <c r="C54" s="3">
        <v>-2.1669999999999998</v>
      </c>
      <c r="D54" s="3"/>
      <c r="E54" s="19">
        <f t="shared" si="7"/>
        <v>-2.3940000000000001</v>
      </c>
      <c r="F54" s="16">
        <f t="shared" si="6"/>
        <v>3</v>
      </c>
      <c r="G54" s="19">
        <f t="shared" si="8"/>
        <v>-7.1820000000000004</v>
      </c>
      <c r="H54" s="1"/>
      <c r="I54" s="21">
        <v>25</v>
      </c>
      <c r="J54" s="24"/>
      <c r="K54" s="24"/>
      <c r="L54" s="22"/>
      <c r="M54" s="21"/>
    </row>
    <row r="55" spans="2:13" x14ac:dyDescent="0.2">
      <c r="B55" s="2">
        <v>34</v>
      </c>
      <c r="C55" s="3">
        <v>-0.60499999999999998</v>
      </c>
      <c r="D55" s="3"/>
      <c r="E55" s="19">
        <f t="shared" si="7"/>
        <v>-1.3859999999999999</v>
      </c>
      <c r="F55" s="16">
        <f t="shared" si="6"/>
        <v>3</v>
      </c>
      <c r="G55" s="19">
        <f t="shared" si="8"/>
        <v>-4.1579999999999995</v>
      </c>
      <c r="H55" s="1"/>
      <c r="I55" s="16">
        <f>I54+9</f>
        <v>34</v>
      </c>
      <c r="J55" s="24"/>
      <c r="K55" s="24"/>
      <c r="L55" s="22"/>
      <c r="M55" s="21"/>
    </row>
    <row r="56" spans="2:13" x14ac:dyDescent="0.2">
      <c r="B56" s="2">
        <v>36</v>
      </c>
      <c r="C56" s="3">
        <v>-7.0000000000000001E-3</v>
      </c>
      <c r="D56" s="3"/>
      <c r="E56" s="19">
        <f t="shared" si="7"/>
        <v>-0.30599999999999999</v>
      </c>
      <c r="F56" s="16">
        <f t="shared" si="6"/>
        <v>2</v>
      </c>
      <c r="G56" s="19">
        <f t="shared" si="8"/>
        <v>-0.61199999999999999</v>
      </c>
      <c r="H56" s="1"/>
      <c r="I56" s="16" t="e">
        <f>I55+(#REF!-#REF!)*2</f>
        <v>#REF!</v>
      </c>
      <c r="J56" s="20"/>
      <c r="K56" s="20"/>
      <c r="M56" s="21"/>
    </row>
    <row r="57" spans="2:13" x14ac:dyDescent="0.2">
      <c r="B57" s="2">
        <v>38</v>
      </c>
      <c r="C57" s="3">
        <v>1.0980000000000001</v>
      </c>
      <c r="D57" s="3"/>
      <c r="E57" s="19"/>
      <c r="F57" s="16"/>
      <c r="G57" s="19"/>
      <c r="H57" s="1"/>
      <c r="I57" s="2">
        <v>45</v>
      </c>
      <c r="J57" s="20"/>
      <c r="K57" s="20"/>
      <c r="M57" s="21"/>
    </row>
    <row r="58" spans="2:13" x14ac:dyDescent="0.2">
      <c r="B58" s="2">
        <v>40</v>
      </c>
      <c r="C58" s="3">
        <v>2.3940000000000001</v>
      </c>
      <c r="D58" s="3" t="s">
        <v>18</v>
      </c>
      <c r="E58" s="19"/>
      <c r="F58" s="16"/>
      <c r="G58" s="19"/>
      <c r="H58" s="1"/>
      <c r="I58" s="17">
        <v>50</v>
      </c>
      <c r="J58" s="20"/>
      <c r="K58" s="20"/>
      <c r="M58" s="21"/>
    </row>
    <row r="59" spans="2:13" x14ac:dyDescent="0.2">
      <c r="B59" s="17">
        <v>45</v>
      </c>
      <c r="C59" s="39">
        <v>2.38</v>
      </c>
      <c r="D59" s="39"/>
      <c r="E59" s="19"/>
      <c r="F59" s="16"/>
      <c r="G59" s="19"/>
      <c r="I59" s="17"/>
      <c r="J59" s="20"/>
      <c r="K59" s="20"/>
      <c r="M59" s="21"/>
    </row>
    <row r="60" spans="2:13" x14ac:dyDescent="0.2">
      <c r="B60" s="17">
        <v>50</v>
      </c>
      <c r="C60" s="39">
        <v>2.3690000000000002</v>
      </c>
      <c r="D60" s="39" t="s">
        <v>24</v>
      </c>
      <c r="E60" s="19"/>
      <c r="F60" s="16"/>
      <c r="G60" s="19"/>
      <c r="I60" s="17"/>
      <c r="J60" s="24"/>
      <c r="K60" s="24"/>
    </row>
    <row r="61" spans="2:13" x14ac:dyDescent="0.2">
      <c r="B61" s="17"/>
      <c r="C61" s="39"/>
      <c r="D61" s="39"/>
      <c r="E61" s="19"/>
      <c r="F61" s="16"/>
      <c r="G61" s="19"/>
      <c r="I61" s="17"/>
      <c r="J61" s="14"/>
      <c r="K61" s="14"/>
    </row>
  </sheetData>
  <mergeCells count="7">
    <mergeCell ref="A1:O1"/>
    <mergeCell ref="A3:L3"/>
    <mergeCell ref="A22:N22"/>
    <mergeCell ref="H42:I42"/>
    <mergeCell ref="B43:G43"/>
    <mergeCell ref="A41:N41"/>
    <mergeCell ref="B4:G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360" zoomScale="112" zoomScaleNormal="100" zoomScaleSheetLayoutView="112" workbookViewId="0">
      <selection sqref="A1:XFD1048576"/>
    </sheetView>
  </sheetViews>
  <sheetFormatPr defaultRowHeight="12.75" x14ac:dyDescent="0.2"/>
  <cols>
    <col min="1" max="1" width="3.140625" style="5" customWidth="1"/>
    <col min="2" max="2" width="8.140625" style="22" customWidth="1"/>
    <col min="3" max="3" width="8.5703125" style="40" customWidth="1"/>
    <col min="4" max="4" width="11" style="2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25" hidden="1" customWidth="1"/>
    <col min="11" max="13" width="7.42578125" style="5" hidden="1" customWidth="1"/>
    <col min="14" max="14" width="3" style="5" customWidth="1"/>
    <col min="15" max="16" width="10.140625" style="5" customWidth="1"/>
    <col min="17" max="17" width="8.7109375" style="5" customWidth="1"/>
    <col min="18" max="18" width="9.140625" style="5"/>
    <col min="19" max="19" width="21.42578125" style="5" customWidth="1"/>
    <col min="20" max="20" width="3.855468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28" t="s">
        <v>55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"/>
      <c r="V1" s="12"/>
    </row>
    <row r="2" spans="1:22" ht="15" x14ac:dyDescent="0.2">
      <c r="B2" s="1" t="s">
        <v>7</v>
      </c>
      <c r="C2" s="1"/>
      <c r="D2" s="126">
        <v>0</v>
      </c>
      <c r="E2" s="126"/>
      <c r="J2" s="13"/>
      <c r="K2" s="13"/>
      <c r="L2" s="13"/>
      <c r="M2" s="13"/>
      <c r="N2" s="14"/>
      <c r="O2" s="14"/>
      <c r="P2" s="14"/>
    </row>
    <row r="3" spans="1:22" x14ac:dyDescent="0.2">
      <c r="B3" s="2">
        <v>0</v>
      </c>
      <c r="C3" s="3">
        <v>2.2679999999999998</v>
      </c>
      <c r="D3" s="3" t="s">
        <v>22</v>
      </c>
      <c r="E3" s="16"/>
      <c r="F3" s="16"/>
      <c r="G3" s="16"/>
      <c r="H3" s="16"/>
      <c r="I3" s="17"/>
      <c r="J3" s="18"/>
      <c r="K3" s="19"/>
      <c r="L3" s="16"/>
      <c r="M3" s="19"/>
      <c r="N3" s="20"/>
      <c r="O3" s="20"/>
      <c r="P3" s="20"/>
      <c r="R3" s="21"/>
    </row>
    <row r="4" spans="1:22" x14ac:dyDescent="0.2">
      <c r="B4" s="2">
        <v>5</v>
      </c>
      <c r="C4" s="3">
        <v>2.2589999999999999</v>
      </c>
      <c r="D4" s="3"/>
      <c r="E4" s="19">
        <f>(C3+C4)/2</f>
        <v>2.2634999999999996</v>
      </c>
      <c r="F4" s="16">
        <f>B4-B3</f>
        <v>5</v>
      </c>
      <c r="G4" s="19">
        <f>E4*F4</f>
        <v>11.317499999999999</v>
      </c>
      <c r="H4" s="16"/>
      <c r="I4" s="2"/>
      <c r="J4" s="2"/>
      <c r="K4" s="19"/>
      <c r="L4" s="16"/>
      <c r="M4" s="19"/>
      <c r="N4" s="20"/>
      <c r="O4" s="20"/>
      <c r="P4" s="20"/>
      <c r="Q4" s="22"/>
      <c r="R4" s="21"/>
    </row>
    <row r="5" spans="1:22" x14ac:dyDescent="0.2">
      <c r="B5" s="2">
        <v>10</v>
      </c>
      <c r="C5" s="3">
        <v>2.2480000000000002</v>
      </c>
      <c r="D5" s="3" t="s">
        <v>17</v>
      </c>
      <c r="E5" s="19">
        <f t="shared" ref="E5:E16" si="0">(C4+C5)/2</f>
        <v>2.2534999999999998</v>
      </c>
      <c r="F5" s="16">
        <f t="shared" ref="F5:F16" si="1">B5-B4</f>
        <v>5</v>
      </c>
      <c r="G5" s="19">
        <f t="shared" ref="G5:G16" si="2">E5*F5</f>
        <v>11.267499999999998</v>
      </c>
      <c r="H5" s="16"/>
      <c r="I5" s="2"/>
      <c r="J5" s="2"/>
      <c r="K5" s="19"/>
      <c r="L5" s="16"/>
      <c r="M5" s="19"/>
      <c r="N5" s="20"/>
      <c r="O5" s="20"/>
      <c r="P5" s="20"/>
      <c r="Q5" s="22"/>
      <c r="R5" s="21"/>
    </row>
    <row r="6" spans="1:22" x14ac:dyDescent="0.2">
      <c r="B6" s="2">
        <v>11</v>
      </c>
      <c r="C6" s="3">
        <v>1.069</v>
      </c>
      <c r="D6" s="3"/>
      <c r="E6" s="19">
        <f t="shared" si="0"/>
        <v>1.6585000000000001</v>
      </c>
      <c r="F6" s="16">
        <f t="shared" si="1"/>
        <v>1</v>
      </c>
      <c r="G6" s="19">
        <f t="shared" si="2"/>
        <v>1.6585000000000001</v>
      </c>
      <c r="H6" s="16"/>
      <c r="I6" s="2"/>
      <c r="J6" s="2"/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12</v>
      </c>
      <c r="C7" s="3">
        <v>0.19400000000000001</v>
      </c>
      <c r="D7" s="3"/>
      <c r="E7" s="19">
        <f t="shared" si="0"/>
        <v>0.63149999999999995</v>
      </c>
      <c r="F7" s="16">
        <f t="shared" si="1"/>
        <v>1</v>
      </c>
      <c r="G7" s="19">
        <f t="shared" si="2"/>
        <v>0.63149999999999995</v>
      </c>
      <c r="H7" s="16"/>
      <c r="I7" s="2"/>
      <c r="J7" s="2"/>
      <c r="K7" s="19"/>
      <c r="L7" s="16"/>
      <c r="M7" s="19"/>
      <c r="N7" s="20"/>
      <c r="O7" s="20"/>
      <c r="P7" s="20"/>
      <c r="Q7" s="22"/>
      <c r="R7" s="21"/>
    </row>
    <row r="8" spans="1:22" x14ac:dyDescent="0.2">
      <c r="B8" s="2">
        <v>13</v>
      </c>
      <c r="C8" s="3">
        <v>-0.40500000000000003</v>
      </c>
      <c r="D8" s="3"/>
      <c r="E8" s="19">
        <f t="shared" si="0"/>
        <v>-0.10550000000000001</v>
      </c>
      <c r="F8" s="16">
        <f t="shared" si="1"/>
        <v>1</v>
      </c>
      <c r="G8" s="19">
        <f t="shared" si="2"/>
        <v>-0.10550000000000001</v>
      </c>
      <c r="H8" s="16"/>
      <c r="I8" s="2"/>
      <c r="J8" s="2"/>
      <c r="K8" s="19"/>
      <c r="L8" s="16"/>
      <c r="M8" s="19"/>
      <c r="N8" s="20"/>
      <c r="O8" s="20"/>
      <c r="P8" s="20"/>
      <c r="Q8" s="22"/>
      <c r="R8" s="21"/>
    </row>
    <row r="9" spans="1:22" x14ac:dyDescent="0.2">
      <c r="B9" s="2">
        <v>15</v>
      </c>
      <c r="C9" s="3">
        <v>-0.50700000000000001</v>
      </c>
      <c r="D9" s="3"/>
      <c r="E9" s="19">
        <f t="shared" si="0"/>
        <v>-0.45600000000000002</v>
      </c>
      <c r="F9" s="16">
        <f t="shared" si="1"/>
        <v>2</v>
      </c>
      <c r="G9" s="19">
        <f t="shared" si="2"/>
        <v>-0.91200000000000003</v>
      </c>
      <c r="H9" s="16"/>
      <c r="I9" s="2">
        <v>0</v>
      </c>
      <c r="J9" s="2">
        <v>2.2679999999999998</v>
      </c>
      <c r="K9" s="19"/>
      <c r="L9" s="16"/>
      <c r="M9" s="19"/>
      <c r="N9" s="20"/>
      <c r="O9" s="20"/>
      <c r="P9" s="20"/>
      <c r="Q9" s="22"/>
      <c r="R9" s="21"/>
    </row>
    <row r="10" spans="1:22" x14ac:dyDescent="0.2">
      <c r="B10" s="2">
        <v>17</v>
      </c>
      <c r="C10" s="3">
        <v>-0.40200000000000002</v>
      </c>
      <c r="D10" s="3"/>
      <c r="E10" s="19">
        <f t="shared" si="0"/>
        <v>-0.45450000000000002</v>
      </c>
      <c r="F10" s="16">
        <f t="shared" si="1"/>
        <v>2</v>
      </c>
      <c r="G10" s="19">
        <f t="shared" si="2"/>
        <v>-0.90900000000000003</v>
      </c>
      <c r="H10" s="16"/>
      <c r="I10" s="2">
        <v>5</v>
      </c>
      <c r="J10" s="2">
        <v>2.2589999999999999</v>
      </c>
      <c r="K10" s="19">
        <f t="shared" ref="K10" si="3">AVERAGE(J9,J10)</f>
        <v>2.2634999999999996</v>
      </c>
      <c r="L10" s="16">
        <f t="shared" ref="L10" si="4">I10-I9</f>
        <v>5</v>
      </c>
      <c r="M10" s="19">
        <f t="shared" ref="M10:M16" si="5">L10*K10</f>
        <v>11.317499999999999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0.19800000000000001</v>
      </c>
      <c r="D11" s="3"/>
      <c r="E11" s="19">
        <f t="shared" si="0"/>
        <v>-0.10200000000000001</v>
      </c>
      <c r="F11" s="16">
        <f t="shared" si="1"/>
        <v>1</v>
      </c>
      <c r="G11" s="19">
        <f t="shared" si="2"/>
        <v>-0.10200000000000001</v>
      </c>
      <c r="H11" s="16"/>
      <c r="I11" s="16">
        <f>I12-(J11-J12)*1.5</f>
        <v>8.5980000000000008</v>
      </c>
      <c r="J11" s="16">
        <v>2.2679999999999998</v>
      </c>
      <c r="K11" s="19">
        <f>AVERAGE(J10,J11)</f>
        <v>2.2634999999999996</v>
      </c>
      <c r="L11" s="16">
        <f>I11-I10</f>
        <v>3.5980000000000008</v>
      </c>
      <c r="M11" s="19">
        <f t="shared" si="5"/>
        <v>8.1440730000000006</v>
      </c>
      <c r="N11" s="24"/>
      <c r="O11" s="24"/>
      <c r="P11" s="24"/>
      <c r="Q11" s="22"/>
      <c r="R11" s="21"/>
    </row>
    <row r="12" spans="1:22" x14ac:dyDescent="0.2">
      <c r="B12" s="2">
        <v>19</v>
      </c>
      <c r="C12" s="3">
        <v>1.1100000000000001</v>
      </c>
      <c r="D12" s="3"/>
      <c r="E12" s="19">
        <f t="shared" si="0"/>
        <v>0.65400000000000003</v>
      </c>
      <c r="F12" s="16">
        <f t="shared" si="1"/>
        <v>1</v>
      </c>
      <c r="G12" s="19">
        <f t="shared" si="2"/>
        <v>0.65400000000000003</v>
      </c>
      <c r="H12" s="16"/>
      <c r="I12" s="21">
        <f>I13-1.5</f>
        <v>13.5</v>
      </c>
      <c r="J12" s="21">
        <f>J13</f>
        <v>-1</v>
      </c>
      <c r="K12" s="19">
        <f t="shared" ref="K12:K16" si="6">AVERAGE(J11,J12)</f>
        <v>0.6339999999999999</v>
      </c>
      <c r="L12" s="16">
        <f t="shared" ref="L12:L16" si="7">I12-I11</f>
        <v>4.9019999999999992</v>
      </c>
      <c r="M12" s="19">
        <f t="shared" si="5"/>
        <v>3.107867999999999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2.1930000000000001</v>
      </c>
      <c r="D13" s="3" t="s">
        <v>18</v>
      </c>
      <c r="E13" s="19">
        <f t="shared" si="0"/>
        <v>1.6515</v>
      </c>
      <c r="F13" s="16">
        <f t="shared" si="1"/>
        <v>1</v>
      </c>
      <c r="G13" s="19">
        <f t="shared" si="2"/>
        <v>1.6515</v>
      </c>
      <c r="H13" s="1"/>
      <c r="I13" s="21">
        <v>15</v>
      </c>
      <c r="J13" s="21">
        <v>-1</v>
      </c>
      <c r="K13" s="19">
        <f t="shared" si="6"/>
        <v>-1</v>
      </c>
      <c r="L13" s="16">
        <f t="shared" si="7"/>
        <v>1.5</v>
      </c>
      <c r="M13" s="19">
        <f t="shared" si="5"/>
        <v>-1.5</v>
      </c>
      <c r="N13" s="24"/>
      <c r="O13" s="24"/>
      <c r="P13" s="24"/>
      <c r="Q13" s="22"/>
      <c r="R13" s="21"/>
    </row>
    <row r="14" spans="1:22" x14ac:dyDescent="0.2">
      <c r="B14" s="2">
        <v>25</v>
      </c>
      <c r="C14" s="3">
        <v>2.1850000000000001</v>
      </c>
      <c r="D14" s="3"/>
      <c r="E14" s="19">
        <f t="shared" si="0"/>
        <v>2.1890000000000001</v>
      </c>
      <c r="F14" s="16">
        <f t="shared" si="1"/>
        <v>5</v>
      </c>
      <c r="G14" s="19">
        <f t="shared" si="2"/>
        <v>10.945</v>
      </c>
      <c r="H14" s="1"/>
      <c r="I14" s="16">
        <f>I13+1.5</f>
        <v>16.5</v>
      </c>
      <c r="J14" s="16">
        <f>J13</f>
        <v>-1</v>
      </c>
      <c r="K14" s="19">
        <f t="shared" si="6"/>
        <v>-1</v>
      </c>
      <c r="L14" s="16">
        <f t="shared" si="7"/>
        <v>1.5</v>
      </c>
      <c r="M14" s="19">
        <f t="shared" si="5"/>
        <v>-1.5</v>
      </c>
      <c r="N14" s="24"/>
      <c r="O14" s="24"/>
      <c r="P14" s="24"/>
      <c r="Q14" s="22"/>
      <c r="R14" s="21"/>
    </row>
    <row r="15" spans="1:22" x14ac:dyDescent="0.2">
      <c r="B15" s="2">
        <v>30</v>
      </c>
      <c r="C15" s="3">
        <v>2.17</v>
      </c>
      <c r="D15" s="3"/>
      <c r="E15" s="19">
        <f t="shared" si="0"/>
        <v>2.1775000000000002</v>
      </c>
      <c r="F15" s="16">
        <f t="shared" si="1"/>
        <v>5</v>
      </c>
      <c r="G15" s="19">
        <f t="shared" si="2"/>
        <v>10.887500000000001</v>
      </c>
      <c r="H15" s="1"/>
      <c r="I15" s="16">
        <f>I14+(J15-J14)*1.5</f>
        <v>21.285</v>
      </c>
      <c r="J15" s="16">
        <v>2.19</v>
      </c>
      <c r="K15" s="19">
        <f t="shared" si="6"/>
        <v>0.59499999999999997</v>
      </c>
      <c r="L15" s="16">
        <f t="shared" si="7"/>
        <v>4.7850000000000001</v>
      </c>
      <c r="M15" s="19">
        <f t="shared" si="5"/>
        <v>2.8470749999999998</v>
      </c>
      <c r="N15" s="20"/>
      <c r="O15" s="20"/>
      <c r="P15" s="20"/>
      <c r="R15" s="21"/>
    </row>
    <row r="16" spans="1:22" x14ac:dyDescent="0.2">
      <c r="B16" s="2">
        <v>35</v>
      </c>
      <c r="C16" s="3">
        <v>2.1640000000000001</v>
      </c>
      <c r="D16" s="3" t="s">
        <v>22</v>
      </c>
      <c r="E16" s="19">
        <f t="shared" si="0"/>
        <v>2.1669999999999998</v>
      </c>
      <c r="F16" s="16">
        <f t="shared" si="1"/>
        <v>5</v>
      </c>
      <c r="G16" s="19">
        <f t="shared" si="2"/>
        <v>10.834999999999999</v>
      </c>
      <c r="H16" s="1"/>
      <c r="I16" s="2">
        <v>25</v>
      </c>
      <c r="J16" s="26">
        <v>2.1850000000000001</v>
      </c>
      <c r="K16" s="19">
        <f t="shared" si="6"/>
        <v>2.1875</v>
      </c>
      <c r="L16" s="16">
        <f t="shared" si="7"/>
        <v>3.7149999999999999</v>
      </c>
      <c r="M16" s="19">
        <f t="shared" si="5"/>
        <v>8.1265625000000004</v>
      </c>
      <c r="N16" s="20"/>
      <c r="O16" s="20"/>
      <c r="P16" s="20"/>
      <c r="R16" s="21"/>
    </row>
    <row r="17" spans="2:18" ht="15" x14ac:dyDescent="0.2">
      <c r="B17" s="13"/>
      <c r="C17" s="27"/>
      <c r="D17" s="27"/>
      <c r="E17" s="13"/>
      <c r="F17" s="16"/>
      <c r="G17" s="19"/>
      <c r="H17" s="127" t="s">
        <v>9</v>
      </c>
      <c r="I17" s="127"/>
      <c r="J17" s="19" t="e">
        <f>#REF!</f>
        <v>#REF!</v>
      </c>
      <c r="K17" s="19" t="s">
        <v>10</v>
      </c>
      <c r="L17" s="16" t="e">
        <f>#REF!</f>
        <v>#REF!</v>
      </c>
      <c r="M17" s="19" t="e">
        <f>J17-L17</f>
        <v>#REF!</v>
      </c>
      <c r="N17" s="24"/>
      <c r="O17" s="14"/>
      <c r="P17" s="14"/>
    </row>
    <row r="18" spans="2:18" ht="15" x14ac:dyDescent="0.2">
      <c r="B18" s="1" t="s">
        <v>7</v>
      </c>
      <c r="C18" s="1"/>
      <c r="D18" s="126">
        <v>0.1</v>
      </c>
      <c r="E18" s="126"/>
      <c r="J18" s="13"/>
      <c r="K18" s="13"/>
      <c r="L18" s="13"/>
      <c r="M18" s="13"/>
      <c r="N18" s="14"/>
      <c r="O18" s="14"/>
      <c r="P18" s="14"/>
    </row>
    <row r="19" spans="2:18" x14ac:dyDescent="0.2">
      <c r="B19" s="2">
        <v>0</v>
      </c>
      <c r="C19" s="3">
        <v>2.62</v>
      </c>
      <c r="D19" s="3" t="s">
        <v>23</v>
      </c>
      <c r="E19" s="16"/>
      <c r="F19" s="16"/>
      <c r="G19" s="16"/>
      <c r="H19" s="16"/>
      <c r="I19" s="17"/>
      <c r="J19" s="18"/>
      <c r="K19" s="19"/>
      <c r="L19" s="16"/>
      <c r="M19" s="19"/>
      <c r="N19" s="20"/>
      <c r="O19" s="20"/>
      <c r="P19" s="20"/>
      <c r="R19" s="21"/>
    </row>
    <row r="20" spans="2:18" x14ac:dyDescent="0.2">
      <c r="B20" s="2">
        <v>5</v>
      </c>
      <c r="C20" s="3">
        <v>2.605</v>
      </c>
      <c r="D20" s="3"/>
      <c r="E20" s="19">
        <f>(C19+C20)/2</f>
        <v>2.6124999999999998</v>
      </c>
      <c r="F20" s="16">
        <f>B20-B19</f>
        <v>5</v>
      </c>
      <c r="G20" s="19">
        <f>E20*F20</f>
        <v>13.0625</v>
      </c>
      <c r="H20" s="16"/>
      <c r="I20" s="2"/>
      <c r="J20" s="2"/>
      <c r="K20" s="19"/>
      <c r="L20" s="16"/>
      <c r="M20" s="19"/>
      <c r="N20" s="20"/>
      <c r="O20" s="20"/>
      <c r="P20" s="20"/>
      <c r="Q20" s="22"/>
      <c r="R20" s="21"/>
    </row>
    <row r="21" spans="2:18" x14ac:dyDescent="0.2">
      <c r="B21" s="2">
        <v>10</v>
      </c>
      <c r="C21" s="3">
        <v>2.5910000000000002</v>
      </c>
      <c r="D21" s="3" t="s">
        <v>17</v>
      </c>
      <c r="E21" s="19">
        <f t="shared" ref="E21:E31" si="8">(C20+C21)/2</f>
        <v>2.5979999999999999</v>
      </c>
      <c r="F21" s="16">
        <f t="shared" ref="F21:F31" si="9">B21-B20</f>
        <v>5</v>
      </c>
      <c r="G21" s="19">
        <f t="shared" ref="G21:G31" si="10">E21*F21</f>
        <v>12.989999999999998</v>
      </c>
      <c r="H21" s="16"/>
      <c r="I21" s="2"/>
      <c r="J21" s="2"/>
      <c r="K21" s="19"/>
      <c r="L21" s="16"/>
      <c r="M21" s="19"/>
      <c r="N21" s="20"/>
      <c r="O21" s="20"/>
      <c r="P21" s="20"/>
      <c r="Q21" s="22"/>
      <c r="R21" s="21"/>
    </row>
    <row r="22" spans="2:18" x14ac:dyDescent="0.2">
      <c r="B22" s="2">
        <v>11</v>
      </c>
      <c r="C22" s="3">
        <v>1.268</v>
      </c>
      <c r="D22" s="3"/>
      <c r="E22" s="19">
        <f t="shared" si="8"/>
        <v>1.9295</v>
      </c>
      <c r="F22" s="16">
        <f t="shared" si="9"/>
        <v>1</v>
      </c>
      <c r="G22" s="19">
        <f t="shared" si="10"/>
        <v>1.9295</v>
      </c>
      <c r="H22" s="16"/>
      <c r="I22" s="2"/>
      <c r="J22" s="2"/>
      <c r="K22" s="19"/>
      <c r="L22" s="16"/>
      <c r="M22" s="19"/>
      <c r="N22" s="20"/>
      <c r="O22" s="20"/>
      <c r="P22" s="20"/>
      <c r="Q22" s="22"/>
      <c r="R22" s="21"/>
    </row>
    <row r="23" spans="2:18" x14ac:dyDescent="0.2">
      <c r="B23" s="2">
        <v>12</v>
      </c>
      <c r="C23" s="3">
        <v>0.498</v>
      </c>
      <c r="D23" s="3"/>
      <c r="E23" s="19">
        <f t="shared" si="8"/>
        <v>0.88300000000000001</v>
      </c>
      <c r="F23" s="16">
        <f t="shared" si="9"/>
        <v>1</v>
      </c>
      <c r="G23" s="19">
        <f t="shared" si="10"/>
        <v>0.88300000000000001</v>
      </c>
      <c r="H23" s="16"/>
      <c r="I23" s="2"/>
      <c r="J23" s="2"/>
      <c r="K23" s="19"/>
      <c r="L23" s="16"/>
      <c r="M23" s="19"/>
      <c r="N23" s="20"/>
      <c r="O23" s="20"/>
      <c r="P23" s="20"/>
      <c r="Q23" s="22"/>
      <c r="R23" s="21"/>
    </row>
    <row r="24" spans="2:18" x14ac:dyDescent="0.2">
      <c r="B24" s="2">
        <v>13</v>
      </c>
      <c r="C24" s="3">
        <v>5.0000000000000001E-3</v>
      </c>
      <c r="D24" s="3"/>
      <c r="E24" s="19">
        <f t="shared" si="8"/>
        <v>0.2515</v>
      </c>
      <c r="F24" s="16">
        <f t="shared" si="9"/>
        <v>1</v>
      </c>
      <c r="G24" s="19">
        <f t="shared" si="10"/>
        <v>0.2515</v>
      </c>
      <c r="H24" s="16"/>
      <c r="I24" s="2"/>
      <c r="J24" s="2"/>
      <c r="K24" s="19"/>
      <c r="L24" s="16"/>
      <c r="M24" s="19"/>
      <c r="N24" s="20"/>
      <c r="O24" s="20"/>
      <c r="P24" s="20"/>
      <c r="Q24" s="22"/>
      <c r="R24" s="21"/>
    </row>
    <row r="25" spans="2:18" x14ac:dyDescent="0.2">
      <c r="B25" s="2">
        <v>14</v>
      </c>
      <c r="C25" s="3">
        <v>-0.105</v>
      </c>
      <c r="D25" s="3"/>
      <c r="E25" s="19">
        <f t="shared" si="8"/>
        <v>-4.9999999999999996E-2</v>
      </c>
      <c r="F25" s="16">
        <f t="shared" si="9"/>
        <v>1</v>
      </c>
      <c r="G25" s="19">
        <f t="shared" si="10"/>
        <v>-4.9999999999999996E-2</v>
      </c>
      <c r="H25" s="16"/>
      <c r="I25" s="2">
        <v>0</v>
      </c>
      <c r="J25" s="2">
        <v>2.62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15</v>
      </c>
      <c r="C26" s="3">
        <v>-1E-3</v>
      </c>
      <c r="D26" s="3"/>
      <c r="E26" s="19">
        <f t="shared" si="8"/>
        <v>-5.2999999999999999E-2</v>
      </c>
      <c r="F26" s="16">
        <f t="shared" si="9"/>
        <v>1</v>
      </c>
      <c r="G26" s="19">
        <f t="shared" si="10"/>
        <v>-5.2999999999999999E-2</v>
      </c>
      <c r="H26" s="16"/>
      <c r="I26" s="2">
        <v>5</v>
      </c>
      <c r="J26" s="2">
        <v>2.605</v>
      </c>
      <c r="K26" s="19">
        <f t="shared" ref="K26" si="11">AVERAGE(J25,J26)</f>
        <v>2.6124999999999998</v>
      </c>
      <c r="L26" s="16">
        <f t="shared" ref="L26" si="12">I26-I25</f>
        <v>5</v>
      </c>
      <c r="M26" s="19">
        <f t="shared" ref="M26:M31" si="13">L26*K26</f>
        <v>13.0625</v>
      </c>
      <c r="N26" s="20"/>
      <c r="O26" s="20"/>
      <c r="P26" s="20"/>
      <c r="Q26" s="22"/>
      <c r="R26" s="21"/>
    </row>
    <row r="27" spans="2:18" x14ac:dyDescent="0.2">
      <c r="B27" s="2">
        <v>16</v>
      </c>
      <c r="C27" s="3">
        <v>0.19800000000000001</v>
      </c>
      <c r="D27" s="3"/>
      <c r="E27" s="19">
        <f t="shared" si="8"/>
        <v>9.8500000000000004E-2</v>
      </c>
      <c r="F27" s="16">
        <f t="shared" si="9"/>
        <v>1</v>
      </c>
      <c r="G27" s="19">
        <f t="shared" si="10"/>
        <v>9.8500000000000004E-2</v>
      </c>
      <c r="H27" s="16"/>
      <c r="I27" s="16">
        <f>I28-(J27-J28)*1.5</f>
        <v>8.9</v>
      </c>
      <c r="J27" s="16">
        <v>2.6</v>
      </c>
      <c r="K27" s="19">
        <f>AVERAGE(J26,J27)</f>
        <v>2.6025</v>
      </c>
      <c r="L27" s="16">
        <f>I27-I26</f>
        <v>3.9000000000000004</v>
      </c>
      <c r="M27" s="19">
        <f t="shared" si="13"/>
        <v>10.149750000000001</v>
      </c>
      <c r="N27" s="24"/>
      <c r="O27" s="24"/>
      <c r="P27" s="24"/>
      <c r="Q27" s="22"/>
      <c r="R27" s="21"/>
    </row>
    <row r="28" spans="2:18" x14ac:dyDescent="0.2">
      <c r="B28" s="2">
        <v>17</v>
      </c>
      <c r="C28" s="3">
        <v>0.39</v>
      </c>
      <c r="D28" s="3"/>
      <c r="E28" s="19">
        <f t="shared" si="8"/>
        <v>0.29400000000000004</v>
      </c>
      <c r="F28" s="16">
        <f t="shared" si="9"/>
        <v>1</v>
      </c>
      <c r="G28" s="19">
        <f t="shared" si="10"/>
        <v>0.29400000000000004</v>
      </c>
      <c r="H28" s="16"/>
      <c r="I28" s="21">
        <f>I29-1.5</f>
        <v>14.3</v>
      </c>
      <c r="J28" s="21">
        <f>J29</f>
        <v>-1</v>
      </c>
      <c r="K28" s="19">
        <f t="shared" ref="K28:K31" si="14">AVERAGE(J27,J28)</f>
        <v>0.8</v>
      </c>
      <c r="L28" s="16">
        <f t="shared" ref="L28:L31" si="15">I28-I27</f>
        <v>5.4</v>
      </c>
      <c r="M28" s="19">
        <f t="shared" si="13"/>
        <v>4.32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0.39400000000000002</v>
      </c>
      <c r="D29" s="3" t="s">
        <v>18</v>
      </c>
      <c r="E29" s="19">
        <f t="shared" si="8"/>
        <v>0.39200000000000002</v>
      </c>
      <c r="F29" s="16">
        <f t="shared" si="9"/>
        <v>1</v>
      </c>
      <c r="G29" s="19">
        <f t="shared" si="10"/>
        <v>0.39200000000000002</v>
      </c>
      <c r="H29" s="1"/>
      <c r="I29" s="21">
        <v>15.8</v>
      </c>
      <c r="J29" s="21">
        <v>-1</v>
      </c>
      <c r="K29" s="19">
        <f t="shared" si="14"/>
        <v>-1</v>
      </c>
      <c r="L29" s="16">
        <f t="shared" si="15"/>
        <v>1.5</v>
      </c>
      <c r="M29" s="19">
        <f t="shared" si="13"/>
        <v>-1.5</v>
      </c>
      <c r="N29" s="24"/>
      <c r="O29" s="24"/>
      <c r="P29" s="24"/>
      <c r="Q29" s="22"/>
      <c r="R29" s="21"/>
    </row>
    <row r="30" spans="2:18" x14ac:dyDescent="0.2">
      <c r="B30" s="2">
        <v>23</v>
      </c>
      <c r="C30" s="3">
        <v>0.68</v>
      </c>
      <c r="D30" s="3"/>
      <c r="E30" s="19">
        <f t="shared" si="8"/>
        <v>0.53700000000000003</v>
      </c>
      <c r="F30" s="16">
        <f t="shared" si="9"/>
        <v>5</v>
      </c>
      <c r="G30" s="19">
        <f t="shared" si="10"/>
        <v>2.6850000000000001</v>
      </c>
      <c r="H30" s="1"/>
      <c r="I30" s="16">
        <f>I29+1.5</f>
        <v>17.3</v>
      </c>
      <c r="J30" s="16">
        <f>J29</f>
        <v>-1</v>
      </c>
      <c r="K30" s="19">
        <f t="shared" si="14"/>
        <v>-1</v>
      </c>
      <c r="L30" s="16">
        <f t="shared" si="15"/>
        <v>1.5</v>
      </c>
      <c r="M30" s="19">
        <f t="shared" si="13"/>
        <v>-1.5</v>
      </c>
      <c r="N30" s="24"/>
      <c r="O30" s="24"/>
      <c r="P30" s="24"/>
      <c r="Q30" s="22"/>
      <c r="R30" s="21"/>
    </row>
    <row r="31" spans="2:18" x14ac:dyDescent="0.2">
      <c r="B31" s="2">
        <v>28</v>
      </c>
      <c r="C31" s="3">
        <v>0.66900000000000004</v>
      </c>
      <c r="D31" s="3" t="s">
        <v>24</v>
      </c>
      <c r="E31" s="19">
        <f t="shared" si="8"/>
        <v>0.6745000000000001</v>
      </c>
      <c r="F31" s="16">
        <f t="shared" si="9"/>
        <v>5</v>
      </c>
      <c r="G31" s="19">
        <f t="shared" si="10"/>
        <v>3.3725000000000005</v>
      </c>
      <c r="H31" s="1"/>
      <c r="I31" s="16">
        <f>I30+(J31-J30)*1.5</f>
        <v>19.55</v>
      </c>
      <c r="J31" s="16">
        <v>0.5</v>
      </c>
      <c r="K31" s="19">
        <f t="shared" si="14"/>
        <v>-0.25</v>
      </c>
      <c r="L31" s="16">
        <f t="shared" si="15"/>
        <v>2.25</v>
      </c>
      <c r="M31" s="19">
        <f t="shared" si="13"/>
        <v>-0.5625</v>
      </c>
      <c r="N31" s="20"/>
      <c r="O31" s="20"/>
      <c r="P31" s="20"/>
      <c r="R31" s="21"/>
    </row>
    <row r="32" spans="2:18" ht="15" x14ac:dyDescent="0.2">
      <c r="B32" s="13"/>
      <c r="C32" s="27"/>
      <c r="D32" s="27"/>
      <c r="E32" s="13"/>
      <c r="F32" s="16"/>
      <c r="G32" s="19"/>
      <c r="H32" s="127" t="s">
        <v>9</v>
      </c>
      <c r="I32" s="127"/>
      <c r="J32" s="19" t="e">
        <f>#REF!</f>
        <v>#REF!</v>
      </c>
      <c r="K32" s="19" t="s">
        <v>10</v>
      </c>
      <c r="L32" s="16" t="e">
        <f>#REF!</f>
        <v>#REF!</v>
      </c>
      <c r="M32" s="19" t="e">
        <f>J32-L32</f>
        <v>#REF!</v>
      </c>
      <c r="N32" s="24"/>
      <c r="O32" s="14"/>
      <c r="P32" s="14"/>
    </row>
    <row r="33" spans="2:18" ht="15" x14ac:dyDescent="0.2">
      <c r="B33" s="1" t="s">
        <v>7</v>
      </c>
      <c r="C33" s="1"/>
      <c r="D33" s="126">
        <v>0.2</v>
      </c>
      <c r="E33" s="126"/>
      <c r="J33" s="13"/>
      <c r="K33" s="13"/>
      <c r="L33" s="13"/>
      <c r="M33" s="13"/>
      <c r="N33" s="14"/>
      <c r="O33" s="14"/>
      <c r="P33" s="28"/>
    </row>
    <row r="34" spans="2:18" x14ac:dyDescent="0.2">
      <c r="B34" s="2">
        <v>0</v>
      </c>
      <c r="C34" s="3">
        <v>0.79500000000000004</v>
      </c>
      <c r="D34" s="3" t="s">
        <v>24</v>
      </c>
      <c r="E34" s="16"/>
      <c r="F34" s="16"/>
      <c r="G34" s="16"/>
      <c r="H34" s="16"/>
      <c r="I34" s="17"/>
      <c r="J34" s="18"/>
      <c r="K34" s="19"/>
      <c r="L34" s="16"/>
      <c r="M34" s="19"/>
      <c r="N34" s="20"/>
      <c r="O34" s="20"/>
      <c r="P34" s="20"/>
      <c r="R34" s="21"/>
    </row>
    <row r="35" spans="2:18" x14ac:dyDescent="0.2">
      <c r="B35" s="2">
        <v>5</v>
      </c>
      <c r="C35" s="3">
        <v>0.78400000000000003</v>
      </c>
      <c r="D35" s="3"/>
      <c r="E35" s="19">
        <f>(C34+C35)/2</f>
        <v>0.78950000000000009</v>
      </c>
      <c r="F35" s="16">
        <f>B35-B34</f>
        <v>5</v>
      </c>
      <c r="G35" s="19">
        <f>E35*F35</f>
        <v>3.9475000000000007</v>
      </c>
      <c r="H35" s="16"/>
      <c r="I35" s="2"/>
      <c r="J35" s="2"/>
      <c r="K35" s="19"/>
      <c r="L35" s="16"/>
      <c r="M35" s="19"/>
      <c r="N35" s="20"/>
      <c r="O35" s="20"/>
      <c r="P35" s="20"/>
      <c r="Q35" s="22"/>
      <c r="R35" s="21"/>
    </row>
    <row r="36" spans="2:18" x14ac:dyDescent="0.2">
      <c r="B36" s="2">
        <v>10</v>
      </c>
      <c r="C36" s="3">
        <v>0.76800000000000002</v>
      </c>
      <c r="D36" s="3" t="s">
        <v>17</v>
      </c>
      <c r="E36" s="19">
        <f t="shared" ref="E36:E46" si="16">(C35+C36)/2</f>
        <v>0.77600000000000002</v>
      </c>
      <c r="F36" s="16">
        <f t="shared" ref="F36:F46" si="17">B36-B35</f>
        <v>5</v>
      </c>
      <c r="G36" s="19">
        <f t="shared" ref="G36:G46" si="18">E36*F36</f>
        <v>3.88</v>
      </c>
      <c r="H36" s="16"/>
      <c r="I36" s="2"/>
      <c r="J36" s="2"/>
      <c r="K36" s="19"/>
      <c r="L36" s="16"/>
      <c r="M36" s="19"/>
      <c r="N36" s="20"/>
      <c r="O36" s="20"/>
      <c r="P36" s="20"/>
      <c r="Q36" s="22"/>
      <c r="R36" s="21"/>
    </row>
    <row r="37" spans="2:18" x14ac:dyDescent="0.2">
      <c r="B37" s="2">
        <v>11</v>
      </c>
      <c r="C37" s="3">
        <v>0.45400000000000001</v>
      </c>
      <c r="D37" s="3"/>
      <c r="E37" s="19">
        <f t="shared" si="16"/>
        <v>0.61099999999999999</v>
      </c>
      <c r="F37" s="16">
        <f t="shared" si="17"/>
        <v>1</v>
      </c>
      <c r="G37" s="19">
        <f t="shared" si="18"/>
        <v>0.61099999999999999</v>
      </c>
      <c r="H37" s="16"/>
      <c r="I37" s="2"/>
      <c r="J37" s="2"/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12</v>
      </c>
      <c r="C38" s="3">
        <v>0.29799999999999999</v>
      </c>
      <c r="D38" s="3"/>
      <c r="E38" s="19">
        <f t="shared" si="16"/>
        <v>0.376</v>
      </c>
      <c r="F38" s="16">
        <f t="shared" si="17"/>
        <v>1</v>
      </c>
      <c r="G38" s="19">
        <f t="shared" si="18"/>
        <v>0.376</v>
      </c>
      <c r="H38" s="16"/>
      <c r="I38" s="2"/>
      <c r="J38" s="2"/>
      <c r="K38" s="19"/>
      <c r="L38" s="16"/>
      <c r="M38" s="19"/>
      <c r="N38" s="20"/>
      <c r="O38" s="20"/>
      <c r="P38" s="20"/>
      <c r="Q38" s="22"/>
      <c r="R38" s="21"/>
    </row>
    <row r="39" spans="2:18" x14ac:dyDescent="0.2">
      <c r="B39" s="2">
        <v>13</v>
      </c>
      <c r="C39" s="3">
        <v>0.10199999999999999</v>
      </c>
      <c r="D39" s="3"/>
      <c r="E39" s="19">
        <f t="shared" si="16"/>
        <v>0.19999999999999998</v>
      </c>
      <c r="F39" s="16">
        <f t="shared" si="17"/>
        <v>1</v>
      </c>
      <c r="G39" s="19">
        <f t="shared" si="18"/>
        <v>0.19999999999999998</v>
      </c>
      <c r="H39" s="16"/>
      <c r="I39" s="2">
        <v>0</v>
      </c>
      <c r="J39" s="2">
        <v>0.79500000000000004</v>
      </c>
      <c r="K39" s="19"/>
      <c r="L39" s="16"/>
      <c r="M39" s="19"/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-2E-3</v>
      </c>
      <c r="D40" s="3"/>
      <c r="E40" s="19">
        <f t="shared" si="16"/>
        <v>4.9999999999999996E-2</v>
      </c>
      <c r="F40" s="16">
        <f t="shared" si="17"/>
        <v>1</v>
      </c>
      <c r="G40" s="19">
        <f t="shared" si="18"/>
        <v>4.9999999999999996E-2</v>
      </c>
      <c r="H40" s="16"/>
      <c r="I40" s="2">
        <v>5</v>
      </c>
      <c r="J40" s="2">
        <v>0.78400000000000003</v>
      </c>
      <c r="K40" s="19">
        <f t="shared" ref="K40" si="19">AVERAGE(J39,J40)</f>
        <v>0.78950000000000009</v>
      </c>
      <c r="L40" s="16">
        <f t="shared" ref="L40" si="20">I40-I39</f>
        <v>5</v>
      </c>
      <c r="M40" s="19">
        <f t="shared" ref="M40" si="21">L40*K40</f>
        <v>3.9475000000000007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0.104</v>
      </c>
      <c r="D41" s="3"/>
      <c r="E41" s="19">
        <f t="shared" si="16"/>
        <v>5.0999999999999997E-2</v>
      </c>
      <c r="F41" s="16">
        <f t="shared" si="17"/>
        <v>1</v>
      </c>
      <c r="G41" s="19">
        <f t="shared" si="18"/>
        <v>5.0999999999999997E-2</v>
      </c>
      <c r="H41" s="16"/>
      <c r="I41" s="2">
        <v>10</v>
      </c>
      <c r="J41" s="2">
        <v>0.76800000000000002</v>
      </c>
      <c r="K41" s="19">
        <f t="shared" ref="K41" si="22">AVERAGE(J40,J41)</f>
        <v>0.77600000000000002</v>
      </c>
      <c r="L41" s="16">
        <f t="shared" ref="L41" si="23">I41-I40</f>
        <v>5</v>
      </c>
      <c r="M41" s="19">
        <f t="shared" ref="M41:M46" si="24">L41*K41</f>
        <v>3.88</v>
      </c>
      <c r="N41" s="20"/>
      <c r="O41" s="20"/>
      <c r="P41" s="20"/>
      <c r="Q41" s="22"/>
      <c r="R41" s="21"/>
    </row>
    <row r="42" spans="2:18" x14ac:dyDescent="0.2">
      <c r="B42" s="2">
        <v>16</v>
      </c>
      <c r="C42" s="3">
        <v>0.214</v>
      </c>
      <c r="D42" s="3"/>
      <c r="E42" s="19">
        <f t="shared" si="16"/>
        <v>0.159</v>
      </c>
      <c r="F42" s="16">
        <f t="shared" si="17"/>
        <v>1</v>
      </c>
      <c r="G42" s="19">
        <f t="shared" si="18"/>
        <v>0.159</v>
      </c>
      <c r="H42" s="16"/>
      <c r="I42" s="16">
        <f>I43-(J42-J43)*1.5</f>
        <v>10.36</v>
      </c>
      <c r="J42" s="16">
        <v>0.76</v>
      </c>
      <c r="K42" s="19">
        <f>AVERAGE(J41,J42)</f>
        <v>0.76400000000000001</v>
      </c>
      <c r="L42" s="16">
        <f>I42-I41</f>
        <v>0.35999999999999943</v>
      </c>
      <c r="M42" s="19">
        <f t="shared" si="24"/>
        <v>0.27503999999999956</v>
      </c>
      <c r="N42" s="24"/>
      <c r="O42" s="24"/>
      <c r="P42" s="24"/>
      <c r="Q42" s="22"/>
      <c r="R42" s="21"/>
    </row>
    <row r="43" spans="2:18" x14ac:dyDescent="0.2">
      <c r="B43" s="2">
        <v>17</v>
      </c>
      <c r="C43" s="3">
        <v>0.30199999999999999</v>
      </c>
      <c r="D43" s="3"/>
      <c r="E43" s="19">
        <f t="shared" si="16"/>
        <v>0.25800000000000001</v>
      </c>
      <c r="F43" s="16">
        <f t="shared" si="17"/>
        <v>1</v>
      </c>
      <c r="G43" s="19">
        <f t="shared" si="18"/>
        <v>0.25800000000000001</v>
      </c>
      <c r="H43" s="16"/>
      <c r="I43" s="21">
        <f>I44-1.5</f>
        <v>13</v>
      </c>
      <c r="J43" s="21">
        <f>J44</f>
        <v>-1</v>
      </c>
      <c r="K43" s="19">
        <f t="shared" ref="K43:K46" si="25">AVERAGE(J42,J43)</f>
        <v>-0.12</v>
      </c>
      <c r="L43" s="16">
        <f t="shared" ref="L43:L46" si="26">I43-I42</f>
        <v>2.6400000000000006</v>
      </c>
      <c r="M43" s="19">
        <f t="shared" si="24"/>
        <v>-0.31680000000000008</v>
      </c>
      <c r="N43" s="20"/>
      <c r="O43" s="20"/>
      <c r="P43" s="20"/>
      <c r="Q43" s="22"/>
      <c r="R43" s="21"/>
    </row>
    <row r="44" spans="2:18" x14ac:dyDescent="0.2">
      <c r="B44" s="2">
        <v>18</v>
      </c>
      <c r="C44" s="3">
        <v>0.39400000000000002</v>
      </c>
      <c r="D44" s="3" t="s">
        <v>18</v>
      </c>
      <c r="E44" s="19">
        <f t="shared" si="16"/>
        <v>0.34799999999999998</v>
      </c>
      <c r="F44" s="16">
        <f t="shared" si="17"/>
        <v>1</v>
      </c>
      <c r="G44" s="19">
        <f t="shared" si="18"/>
        <v>0.34799999999999998</v>
      </c>
      <c r="H44" s="1"/>
      <c r="I44" s="21">
        <v>14.5</v>
      </c>
      <c r="J44" s="21">
        <v>-1</v>
      </c>
      <c r="K44" s="19">
        <f t="shared" si="25"/>
        <v>-1</v>
      </c>
      <c r="L44" s="16">
        <f t="shared" si="26"/>
        <v>1.5</v>
      </c>
      <c r="M44" s="19">
        <f t="shared" si="24"/>
        <v>-1.5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0.38</v>
      </c>
      <c r="D45" s="3"/>
      <c r="E45" s="19">
        <f t="shared" si="16"/>
        <v>0.38700000000000001</v>
      </c>
      <c r="F45" s="16">
        <f t="shared" si="17"/>
        <v>5</v>
      </c>
      <c r="G45" s="19">
        <f t="shared" si="18"/>
        <v>1.9350000000000001</v>
      </c>
      <c r="H45" s="1"/>
      <c r="I45" s="16">
        <f>I44+1.5</f>
        <v>16</v>
      </c>
      <c r="J45" s="16">
        <f>J44</f>
        <v>-1</v>
      </c>
      <c r="K45" s="19">
        <f t="shared" si="25"/>
        <v>-1</v>
      </c>
      <c r="L45" s="16">
        <f t="shared" si="26"/>
        <v>1.5</v>
      </c>
      <c r="M45" s="19">
        <f t="shared" si="24"/>
        <v>-1.5</v>
      </c>
      <c r="N45" s="24"/>
      <c r="O45" s="24"/>
      <c r="P45" s="24"/>
      <c r="Q45" s="22"/>
      <c r="R45" s="21"/>
    </row>
    <row r="46" spans="2:18" x14ac:dyDescent="0.2">
      <c r="B46" s="2">
        <v>28</v>
      </c>
      <c r="C46" s="3">
        <v>0.371</v>
      </c>
      <c r="D46" s="3" t="s">
        <v>25</v>
      </c>
      <c r="E46" s="19">
        <f t="shared" si="16"/>
        <v>0.3755</v>
      </c>
      <c r="F46" s="16">
        <f t="shared" si="17"/>
        <v>5</v>
      </c>
      <c r="G46" s="19">
        <f t="shared" si="18"/>
        <v>1.8774999999999999</v>
      </c>
      <c r="H46" s="1"/>
      <c r="I46" s="16">
        <f>I45+(J46-J45)*1.5</f>
        <v>18.100000000000001</v>
      </c>
      <c r="J46" s="16">
        <v>0.4</v>
      </c>
      <c r="K46" s="19">
        <f t="shared" si="25"/>
        <v>-0.3</v>
      </c>
      <c r="L46" s="16">
        <f t="shared" si="26"/>
        <v>2.1000000000000014</v>
      </c>
      <c r="M46" s="19">
        <f t="shared" si="24"/>
        <v>-0.63000000000000045</v>
      </c>
      <c r="N46" s="20"/>
      <c r="O46" s="20"/>
      <c r="P46" s="20"/>
      <c r="R46" s="21"/>
    </row>
    <row r="47" spans="2:18" x14ac:dyDescent="0.2">
      <c r="B47" s="17"/>
      <c r="C47" s="39"/>
      <c r="D47" s="39"/>
      <c r="E47" s="19"/>
      <c r="F47" s="16"/>
      <c r="G47" s="19"/>
      <c r="H47" s="19"/>
      <c r="I47" s="17"/>
      <c r="J47" s="17"/>
      <c r="K47" s="19"/>
      <c r="L47" s="16">
        <f>SUM(L36:L46)</f>
        <v>18.100000000000001</v>
      </c>
      <c r="M47" s="19">
        <f>SUM(M36:M46)</f>
        <v>4.1557399999999989</v>
      </c>
      <c r="N47" s="14"/>
      <c r="O47" s="14"/>
      <c r="P47" s="14"/>
    </row>
    <row r="48" spans="2:18" ht="15" x14ac:dyDescent="0.2">
      <c r="B48" s="1" t="s">
        <v>7</v>
      </c>
      <c r="C48" s="1"/>
      <c r="D48" s="126">
        <v>0.3</v>
      </c>
      <c r="E48" s="126"/>
      <c r="J48" s="13"/>
      <c r="K48" s="13"/>
      <c r="L48" s="13"/>
      <c r="M48" s="13"/>
      <c r="N48" s="14"/>
      <c r="O48" s="14"/>
      <c r="P48" s="28"/>
    </row>
    <row r="49" spans="2:18" x14ac:dyDescent="0.2">
      <c r="B49" s="2">
        <v>0</v>
      </c>
      <c r="C49" s="3">
        <v>1.27</v>
      </c>
      <c r="D49" s="3" t="s">
        <v>24</v>
      </c>
      <c r="E49" s="16"/>
      <c r="F49" s="16"/>
      <c r="G49" s="16"/>
      <c r="H49" s="16"/>
      <c r="I49" s="17"/>
      <c r="J49" s="1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5</v>
      </c>
      <c r="C50" s="3">
        <v>1.2829999999999999</v>
      </c>
      <c r="D50" s="3"/>
      <c r="E50" s="19">
        <f>(C49+C50)/2</f>
        <v>1.2765</v>
      </c>
      <c r="F50" s="16">
        <f>B50-B49</f>
        <v>5</v>
      </c>
      <c r="G50" s="19">
        <f>E50*F50</f>
        <v>6.3825000000000003</v>
      </c>
      <c r="H50" s="16"/>
      <c r="I50" s="2"/>
      <c r="J50" s="2"/>
      <c r="K50" s="19"/>
      <c r="L50" s="16"/>
      <c r="M50" s="19"/>
      <c r="N50" s="20"/>
      <c r="O50" s="20"/>
      <c r="P50" s="20"/>
      <c r="Q50" s="22"/>
      <c r="R50" s="21"/>
    </row>
    <row r="51" spans="2:18" x14ac:dyDescent="0.2">
      <c r="B51" s="2">
        <v>10</v>
      </c>
      <c r="C51" s="3">
        <v>1.29</v>
      </c>
      <c r="D51" s="3" t="s">
        <v>17</v>
      </c>
      <c r="E51" s="19">
        <f t="shared" ref="E51:E61" si="27">(C50+C51)/2</f>
        <v>1.2865</v>
      </c>
      <c r="F51" s="16">
        <f t="shared" ref="F51:F61" si="28">B51-B50</f>
        <v>5</v>
      </c>
      <c r="G51" s="19">
        <f t="shared" ref="G51:G61" si="29">E51*F51</f>
        <v>6.4325000000000001</v>
      </c>
      <c r="H51" s="16"/>
      <c r="I51" s="2"/>
      <c r="J51" s="2"/>
      <c r="K51" s="19"/>
      <c r="L51" s="16"/>
      <c r="M51" s="19"/>
      <c r="N51" s="20"/>
      <c r="O51" s="20"/>
      <c r="P51" s="20"/>
      <c r="Q51" s="22"/>
      <c r="R51" s="21"/>
    </row>
    <row r="52" spans="2:18" x14ac:dyDescent="0.2">
      <c r="B52" s="2">
        <v>11</v>
      </c>
      <c r="C52" s="3">
        <v>0.56799999999999995</v>
      </c>
      <c r="D52" s="3"/>
      <c r="E52" s="19">
        <f t="shared" si="27"/>
        <v>0.92900000000000005</v>
      </c>
      <c r="F52" s="16">
        <f t="shared" si="28"/>
        <v>1</v>
      </c>
      <c r="G52" s="19">
        <f t="shared" si="29"/>
        <v>0.92900000000000005</v>
      </c>
      <c r="H52" s="16"/>
      <c r="I52" s="2"/>
      <c r="J52" s="2"/>
      <c r="K52" s="19"/>
      <c r="L52" s="16"/>
      <c r="M52" s="19"/>
      <c r="N52" s="20"/>
      <c r="O52" s="20"/>
      <c r="P52" s="20"/>
      <c r="Q52" s="22"/>
      <c r="R52" s="21"/>
    </row>
    <row r="53" spans="2:18" x14ac:dyDescent="0.2">
      <c r="B53" s="2">
        <v>12</v>
      </c>
      <c r="C53" s="3">
        <v>0.28699999999999998</v>
      </c>
      <c r="D53" s="3"/>
      <c r="E53" s="19">
        <f t="shared" si="27"/>
        <v>0.42749999999999999</v>
      </c>
      <c r="F53" s="16">
        <f t="shared" si="28"/>
        <v>1</v>
      </c>
      <c r="G53" s="19">
        <f t="shared" si="29"/>
        <v>0.42749999999999999</v>
      </c>
      <c r="H53" s="16"/>
      <c r="I53" s="2"/>
      <c r="J53" s="2"/>
      <c r="K53" s="19"/>
      <c r="L53" s="16"/>
      <c r="M53" s="19"/>
      <c r="N53" s="20"/>
      <c r="O53" s="20"/>
      <c r="P53" s="20"/>
      <c r="Q53" s="22"/>
      <c r="R53" s="21"/>
    </row>
    <row r="54" spans="2:18" x14ac:dyDescent="0.2">
      <c r="B54" s="2">
        <v>13</v>
      </c>
      <c r="C54" s="3">
        <v>-0.01</v>
      </c>
      <c r="D54" s="3"/>
      <c r="E54" s="19">
        <f t="shared" si="27"/>
        <v>0.13849999999999998</v>
      </c>
      <c r="F54" s="16">
        <f t="shared" si="28"/>
        <v>1</v>
      </c>
      <c r="G54" s="19">
        <f t="shared" si="29"/>
        <v>0.13849999999999998</v>
      </c>
      <c r="H54" s="16"/>
      <c r="I54" s="2"/>
      <c r="J54" s="2"/>
      <c r="K54" s="19"/>
      <c r="L54" s="16"/>
      <c r="M54" s="19"/>
      <c r="N54" s="20"/>
      <c r="O54" s="20"/>
      <c r="P54" s="20"/>
      <c r="Q54" s="22"/>
      <c r="R54" s="21"/>
    </row>
    <row r="55" spans="2:18" x14ac:dyDescent="0.2">
      <c r="B55" s="2">
        <v>15</v>
      </c>
      <c r="C55" s="3">
        <v>-0.124</v>
      </c>
      <c r="D55" s="3"/>
      <c r="E55" s="19">
        <f t="shared" si="27"/>
        <v>-6.7000000000000004E-2</v>
      </c>
      <c r="F55" s="16">
        <f t="shared" si="28"/>
        <v>2</v>
      </c>
      <c r="G55" s="19">
        <f t="shared" si="29"/>
        <v>-0.13400000000000001</v>
      </c>
      <c r="H55" s="16"/>
      <c r="I55" s="2">
        <v>0</v>
      </c>
      <c r="J55" s="2">
        <v>1.27</v>
      </c>
      <c r="K55" s="19"/>
      <c r="L55" s="16"/>
      <c r="M55" s="19"/>
      <c r="N55" s="20"/>
      <c r="O55" s="20"/>
      <c r="P55" s="20"/>
      <c r="Q55" s="22"/>
      <c r="R55" s="21"/>
    </row>
    <row r="56" spans="2:18" x14ac:dyDescent="0.2">
      <c r="B56" s="2">
        <v>17</v>
      </c>
      <c r="C56" s="3">
        <v>-1.7999999999999999E-2</v>
      </c>
      <c r="D56" s="3"/>
      <c r="E56" s="19">
        <f t="shared" si="27"/>
        <v>-7.0999999999999994E-2</v>
      </c>
      <c r="F56" s="16">
        <f t="shared" si="28"/>
        <v>2</v>
      </c>
      <c r="G56" s="19">
        <f t="shared" si="29"/>
        <v>-0.14199999999999999</v>
      </c>
      <c r="H56" s="16"/>
      <c r="I56" s="2">
        <v>5</v>
      </c>
      <c r="J56" s="2">
        <v>1.2829999999999999</v>
      </c>
      <c r="K56" s="19">
        <f t="shared" ref="K56" si="30">AVERAGE(J55,J56)</f>
        <v>1.2765</v>
      </c>
      <c r="L56" s="16">
        <f t="shared" ref="L56" si="31">I56-I55</f>
        <v>5</v>
      </c>
      <c r="M56" s="19">
        <f t="shared" ref="M56:M62" si="32">L56*K56</f>
        <v>6.3825000000000003</v>
      </c>
      <c r="N56" s="20"/>
      <c r="O56" s="20"/>
      <c r="P56" s="20"/>
      <c r="Q56" s="22"/>
      <c r="R56" s="21"/>
    </row>
    <row r="57" spans="2:18" x14ac:dyDescent="0.2">
      <c r="B57" s="2">
        <v>18</v>
      </c>
      <c r="C57" s="3">
        <v>0.25900000000000001</v>
      </c>
      <c r="D57" s="3"/>
      <c r="E57" s="19">
        <f t="shared" si="27"/>
        <v>0.12050000000000001</v>
      </c>
      <c r="F57" s="16">
        <f t="shared" si="28"/>
        <v>1</v>
      </c>
      <c r="G57" s="19">
        <f t="shared" si="29"/>
        <v>0.12050000000000001</v>
      </c>
      <c r="H57" s="16"/>
      <c r="I57" s="16">
        <f>I58-(J57-J58)*1.5</f>
        <v>9.7649999999999988</v>
      </c>
      <c r="J57" s="16">
        <v>1.29</v>
      </c>
      <c r="K57" s="19">
        <f>AVERAGE(J56,J57)</f>
        <v>1.2865</v>
      </c>
      <c r="L57" s="16">
        <f>I57-I56</f>
        <v>4.7649999999999988</v>
      </c>
      <c r="M57" s="19">
        <f t="shared" si="32"/>
        <v>6.1301724999999987</v>
      </c>
      <c r="N57" s="24"/>
      <c r="O57" s="24"/>
      <c r="P57" s="24"/>
      <c r="Q57" s="22"/>
      <c r="R57" s="21"/>
    </row>
    <row r="58" spans="2:18" x14ac:dyDescent="0.2">
      <c r="B58" s="2">
        <v>19</v>
      </c>
      <c r="C58" s="3">
        <v>0.68600000000000005</v>
      </c>
      <c r="D58" s="3"/>
      <c r="E58" s="19">
        <f t="shared" si="27"/>
        <v>0.47250000000000003</v>
      </c>
      <c r="F58" s="16">
        <f t="shared" si="28"/>
        <v>1</v>
      </c>
      <c r="G58" s="19">
        <f t="shared" si="29"/>
        <v>0.47250000000000003</v>
      </c>
      <c r="H58" s="16"/>
      <c r="I58" s="21">
        <f>I59-1.5</f>
        <v>13.2</v>
      </c>
      <c r="J58" s="21">
        <f>J59</f>
        <v>-1</v>
      </c>
      <c r="K58" s="19">
        <f t="shared" ref="K58:K61" si="33">AVERAGE(J57,J58)</f>
        <v>0.14500000000000002</v>
      </c>
      <c r="L58" s="16">
        <f t="shared" ref="L58:L61" si="34">I58-I57</f>
        <v>3.4350000000000005</v>
      </c>
      <c r="M58" s="19">
        <f t="shared" si="32"/>
        <v>0.49807500000000016</v>
      </c>
      <c r="N58" s="20"/>
      <c r="O58" s="20"/>
      <c r="P58" s="20"/>
      <c r="Q58" s="22"/>
      <c r="R58" s="21"/>
    </row>
    <row r="59" spans="2:18" x14ac:dyDescent="0.2">
      <c r="B59" s="2">
        <v>20</v>
      </c>
      <c r="C59" s="3">
        <v>1.202</v>
      </c>
      <c r="D59" s="3" t="s">
        <v>18</v>
      </c>
      <c r="E59" s="19">
        <f t="shared" si="27"/>
        <v>0.94399999999999995</v>
      </c>
      <c r="F59" s="16">
        <f t="shared" si="28"/>
        <v>1</v>
      </c>
      <c r="G59" s="19">
        <f t="shared" si="29"/>
        <v>0.94399999999999995</v>
      </c>
      <c r="H59" s="1"/>
      <c r="I59" s="21">
        <v>14.7</v>
      </c>
      <c r="J59" s="21">
        <v>-1</v>
      </c>
      <c r="K59" s="19">
        <f t="shared" si="33"/>
        <v>-1</v>
      </c>
      <c r="L59" s="16">
        <f t="shared" si="34"/>
        <v>1.5</v>
      </c>
      <c r="M59" s="19">
        <f t="shared" si="32"/>
        <v>-1.5</v>
      </c>
      <c r="N59" s="24"/>
      <c r="O59" s="24"/>
      <c r="P59" s="24"/>
      <c r="Q59" s="22"/>
      <c r="R59" s="21"/>
    </row>
    <row r="60" spans="2:18" x14ac:dyDescent="0.2">
      <c r="B60" s="2">
        <v>25</v>
      </c>
      <c r="C60" s="3">
        <v>1.198</v>
      </c>
      <c r="D60" s="3"/>
      <c r="E60" s="19">
        <f t="shared" si="27"/>
        <v>1.2</v>
      </c>
      <c r="F60" s="16">
        <f t="shared" si="28"/>
        <v>5</v>
      </c>
      <c r="G60" s="19">
        <f t="shared" si="29"/>
        <v>6</v>
      </c>
      <c r="H60" s="1"/>
      <c r="I60" s="16">
        <f>I59+1.5</f>
        <v>16.2</v>
      </c>
      <c r="J60" s="16">
        <f>J59</f>
        <v>-1</v>
      </c>
      <c r="K60" s="19">
        <f t="shared" si="33"/>
        <v>-1</v>
      </c>
      <c r="L60" s="16">
        <f t="shared" si="34"/>
        <v>1.5</v>
      </c>
      <c r="M60" s="19">
        <f t="shared" si="32"/>
        <v>-1.5</v>
      </c>
      <c r="N60" s="24"/>
      <c r="O60" s="24"/>
      <c r="P60" s="24"/>
      <c r="Q60" s="22"/>
      <c r="R60" s="21"/>
    </row>
    <row r="61" spans="2:18" x14ac:dyDescent="0.2">
      <c r="B61" s="2">
        <v>30</v>
      </c>
      <c r="C61" s="3">
        <v>1.1859999999999999</v>
      </c>
      <c r="D61" s="3" t="s">
        <v>24</v>
      </c>
      <c r="E61" s="19">
        <f t="shared" si="27"/>
        <v>1.1919999999999999</v>
      </c>
      <c r="F61" s="16">
        <f t="shared" si="28"/>
        <v>5</v>
      </c>
      <c r="G61" s="19">
        <f t="shared" si="29"/>
        <v>5.96</v>
      </c>
      <c r="H61" s="1"/>
      <c r="I61" s="16">
        <f>I60+(J61-J60)*1.5</f>
        <v>18.45</v>
      </c>
      <c r="J61" s="16">
        <v>0.5</v>
      </c>
      <c r="K61" s="19">
        <f t="shared" si="33"/>
        <v>-0.25</v>
      </c>
      <c r="L61" s="16">
        <f t="shared" si="34"/>
        <v>2.25</v>
      </c>
      <c r="M61" s="19">
        <f t="shared" si="32"/>
        <v>-0.5625</v>
      </c>
      <c r="N61" s="20"/>
      <c r="O61" s="20"/>
      <c r="P61" s="20"/>
      <c r="R61" s="21"/>
    </row>
    <row r="62" spans="2:18" x14ac:dyDescent="0.2">
      <c r="B62" s="17"/>
      <c r="C62" s="39"/>
      <c r="D62" s="39"/>
      <c r="E62" s="19"/>
      <c r="F62" s="16"/>
      <c r="G62" s="19"/>
      <c r="I62" s="17">
        <v>25</v>
      </c>
      <c r="J62" s="17">
        <v>1.198</v>
      </c>
      <c r="K62" s="19" t="e">
        <f>AVERAGE(#REF!,J62)</f>
        <v>#REF!</v>
      </c>
      <c r="L62" s="16" t="e">
        <f>I62-#REF!</f>
        <v>#REF!</v>
      </c>
      <c r="M62" s="19" t="e">
        <f t="shared" si="32"/>
        <v>#REF!</v>
      </c>
      <c r="N62" s="20"/>
      <c r="O62" s="20"/>
      <c r="P62" s="20"/>
      <c r="R62" s="21"/>
    </row>
    <row r="63" spans="2:18" ht="15" x14ac:dyDescent="0.2">
      <c r="B63" s="1" t="s">
        <v>7</v>
      </c>
      <c r="C63" s="1"/>
      <c r="D63" s="126">
        <v>0.4</v>
      </c>
      <c r="E63" s="126"/>
      <c r="J63" s="13"/>
      <c r="K63" s="13"/>
      <c r="L63" s="13"/>
      <c r="M63" s="13"/>
      <c r="N63" s="14"/>
      <c r="O63" s="14"/>
      <c r="P63" s="14"/>
    </row>
    <row r="64" spans="2:18" x14ac:dyDescent="0.2">
      <c r="B64" s="124"/>
      <c r="C64" s="124"/>
      <c r="D64" s="124"/>
      <c r="E64" s="124"/>
      <c r="F64" s="124"/>
      <c r="G64" s="124"/>
      <c r="H64" s="5" t="s">
        <v>5</v>
      </c>
      <c r="I64" s="124" t="s">
        <v>8</v>
      </c>
      <c r="J64" s="124"/>
      <c r="K64" s="124"/>
      <c r="L64" s="124"/>
      <c r="M64" s="124"/>
      <c r="N64" s="15"/>
      <c r="O64" s="15"/>
      <c r="P64" s="20"/>
    </row>
    <row r="65" spans="2:18" x14ac:dyDescent="0.2">
      <c r="B65" s="2">
        <v>0</v>
      </c>
      <c r="C65" s="3">
        <v>1.1930000000000001</v>
      </c>
      <c r="D65" s="3" t="s">
        <v>24</v>
      </c>
      <c r="E65" s="16"/>
      <c r="F65" s="16"/>
      <c r="G65" s="16"/>
      <c r="H65" s="16"/>
      <c r="I65" s="17"/>
      <c r="J65" s="18"/>
      <c r="K65" s="19"/>
      <c r="L65" s="16"/>
      <c r="M65" s="19"/>
      <c r="N65" s="20"/>
      <c r="O65" s="20"/>
      <c r="P65" s="20"/>
      <c r="R65" s="21"/>
    </row>
    <row r="66" spans="2:18" x14ac:dyDescent="0.2">
      <c r="B66" s="2">
        <v>5</v>
      </c>
      <c r="C66" s="3">
        <v>1.181</v>
      </c>
      <c r="D66" s="3"/>
      <c r="E66" s="19">
        <f>(C65+C66)/2</f>
        <v>1.1870000000000001</v>
      </c>
      <c r="F66" s="16">
        <f>B66-B65</f>
        <v>5</v>
      </c>
      <c r="G66" s="19">
        <f>E66*F66</f>
        <v>5.9350000000000005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1.159</v>
      </c>
      <c r="D67" s="3" t="s">
        <v>17</v>
      </c>
      <c r="E67" s="19">
        <f t="shared" ref="E67:E78" si="35">(C66+C67)/2</f>
        <v>1.17</v>
      </c>
      <c r="F67" s="16">
        <f t="shared" ref="F67:F78" si="36">B67-B66</f>
        <v>5</v>
      </c>
      <c r="G67" s="19">
        <f t="shared" ref="G67:G78" si="37">E67*F67</f>
        <v>5.85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2">
        <v>11</v>
      </c>
      <c r="C68" s="3">
        <v>0.54200000000000004</v>
      </c>
      <c r="D68" s="3"/>
      <c r="E68" s="19">
        <f t="shared" si="35"/>
        <v>0.85050000000000003</v>
      </c>
      <c r="F68" s="16">
        <f t="shared" si="36"/>
        <v>1</v>
      </c>
      <c r="G68" s="19">
        <f t="shared" si="37"/>
        <v>0.85050000000000003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12</v>
      </c>
      <c r="C69" s="3">
        <v>0.183</v>
      </c>
      <c r="D69" s="3"/>
      <c r="E69" s="19">
        <f t="shared" si="35"/>
        <v>0.36250000000000004</v>
      </c>
      <c r="F69" s="16">
        <f t="shared" si="36"/>
        <v>1</v>
      </c>
      <c r="G69" s="19">
        <f t="shared" si="37"/>
        <v>0.36250000000000004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13</v>
      </c>
      <c r="C70" s="3">
        <v>-9.8000000000000004E-2</v>
      </c>
      <c r="D70" s="3"/>
      <c r="E70" s="19">
        <f t="shared" si="35"/>
        <v>4.2499999999999996E-2</v>
      </c>
      <c r="F70" s="16">
        <f t="shared" si="36"/>
        <v>1</v>
      </c>
      <c r="G70" s="19">
        <f t="shared" si="37"/>
        <v>4.2499999999999996E-2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14.5</v>
      </c>
      <c r="C71" s="3">
        <v>-0.20699999999999999</v>
      </c>
      <c r="D71" s="3"/>
      <c r="E71" s="19">
        <f t="shared" si="35"/>
        <v>-0.1525</v>
      </c>
      <c r="F71" s="16">
        <f t="shared" si="36"/>
        <v>1.5</v>
      </c>
      <c r="G71" s="19">
        <f t="shared" si="37"/>
        <v>-0.22875000000000001</v>
      </c>
      <c r="H71" s="16"/>
      <c r="I71" s="2">
        <v>0</v>
      </c>
      <c r="J71" s="2">
        <v>1.1930000000000001</v>
      </c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16</v>
      </c>
      <c r="C72" s="3">
        <v>-0.10199999999999999</v>
      </c>
      <c r="D72" s="3"/>
      <c r="E72" s="19">
        <f t="shared" si="35"/>
        <v>-0.1545</v>
      </c>
      <c r="F72" s="16">
        <f t="shared" si="36"/>
        <v>1.5</v>
      </c>
      <c r="G72" s="19">
        <f t="shared" si="37"/>
        <v>-0.23175000000000001</v>
      </c>
      <c r="H72" s="16"/>
      <c r="I72" s="2">
        <v>5</v>
      </c>
      <c r="J72" s="2">
        <v>1.181</v>
      </c>
      <c r="K72" s="19">
        <f t="shared" ref="K72" si="38">AVERAGE(J71,J72)</f>
        <v>1.1870000000000001</v>
      </c>
      <c r="L72" s="16">
        <f t="shared" ref="L72" si="39">I72-I71</f>
        <v>5</v>
      </c>
      <c r="M72" s="19">
        <f t="shared" ref="M72:M78" si="40">L72*K72</f>
        <v>5.9350000000000005</v>
      </c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0.19700000000000001</v>
      </c>
      <c r="D73" s="3"/>
      <c r="E73" s="19">
        <f t="shared" si="35"/>
        <v>4.7500000000000007E-2</v>
      </c>
      <c r="F73" s="16">
        <f t="shared" si="36"/>
        <v>1</v>
      </c>
      <c r="G73" s="19">
        <f t="shared" si="37"/>
        <v>4.7500000000000007E-2</v>
      </c>
      <c r="H73" s="16"/>
      <c r="I73" s="16">
        <f>I74-(J73-J74)*1.5</f>
        <v>9.9749999999999996</v>
      </c>
      <c r="J73" s="16">
        <v>1.1499999999999999</v>
      </c>
      <c r="K73" s="19">
        <f>AVERAGE(J72,J73)</f>
        <v>1.1655</v>
      </c>
      <c r="L73" s="16">
        <f>I73-I72</f>
        <v>4.9749999999999996</v>
      </c>
      <c r="M73" s="19">
        <f t="shared" si="40"/>
        <v>5.7983624999999996</v>
      </c>
      <c r="N73" s="24"/>
      <c r="O73" s="24"/>
      <c r="P73" s="24"/>
      <c r="Q73" s="22"/>
      <c r="R73" s="21"/>
    </row>
    <row r="74" spans="2:18" x14ac:dyDescent="0.2">
      <c r="B74" s="2">
        <v>18</v>
      </c>
      <c r="C74" s="3">
        <v>0.59199999999999997</v>
      </c>
      <c r="D74" s="3"/>
      <c r="E74" s="19">
        <f t="shared" si="35"/>
        <v>0.39449999999999996</v>
      </c>
      <c r="F74" s="16">
        <f t="shared" si="36"/>
        <v>1</v>
      </c>
      <c r="G74" s="19">
        <f t="shared" si="37"/>
        <v>0.39449999999999996</v>
      </c>
      <c r="H74" s="16"/>
      <c r="I74" s="21">
        <f>I75-1.5</f>
        <v>13.2</v>
      </c>
      <c r="J74" s="21">
        <f>J75</f>
        <v>-1</v>
      </c>
      <c r="K74" s="19">
        <f t="shared" ref="K74:K78" si="41">AVERAGE(J73,J74)</f>
        <v>7.4999999999999956E-2</v>
      </c>
      <c r="L74" s="16">
        <f t="shared" ref="L74:L78" si="42">I74-I73</f>
        <v>3.2249999999999996</v>
      </c>
      <c r="M74" s="19">
        <f t="shared" si="40"/>
        <v>0.24187499999999984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1.242</v>
      </c>
      <c r="D75" s="3" t="s">
        <v>18</v>
      </c>
      <c r="E75" s="19">
        <f t="shared" si="35"/>
        <v>0.91700000000000004</v>
      </c>
      <c r="F75" s="16">
        <f t="shared" si="36"/>
        <v>1</v>
      </c>
      <c r="G75" s="19">
        <f t="shared" si="37"/>
        <v>0.91700000000000004</v>
      </c>
      <c r="H75" s="1"/>
      <c r="I75" s="21">
        <v>14.7</v>
      </c>
      <c r="J75" s="21">
        <v>-1</v>
      </c>
      <c r="K75" s="19">
        <f t="shared" si="41"/>
        <v>-1</v>
      </c>
      <c r="L75" s="16">
        <f t="shared" si="42"/>
        <v>1.5</v>
      </c>
      <c r="M75" s="19">
        <f t="shared" si="40"/>
        <v>-1.5</v>
      </c>
      <c r="N75" s="24"/>
      <c r="O75" s="24"/>
      <c r="P75" s="24"/>
      <c r="Q75" s="22"/>
      <c r="R75" s="21"/>
    </row>
    <row r="76" spans="2:18" x14ac:dyDescent="0.2">
      <c r="B76" s="2">
        <v>25</v>
      </c>
      <c r="C76" s="3">
        <v>1.2370000000000001</v>
      </c>
      <c r="D76" s="3"/>
      <c r="E76" s="19">
        <f t="shared" si="35"/>
        <v>1.2395</v>
      </c>
      <c r="F76" s="16">
        <f t="shared" si="36"/>
        <v>6</v>
      </c>
      <c r="G76" s="19">
        <f t="shared" si="37"/>
        <v>7.4370000000000003</v>
      </c>
      <c r="H76" s="1"/>
      <c r="I76" s="16">
        <f>I75+1.5</f>
        <v>16.2</v>
      </c>
      <c r="J76" s="16">
        <f>J75</f>
        <v>-1</v>
      </c>
      <c r="K76" s="19">
        <f t="shared" si="41"/>
        <v>-1</v>
      </c>
      <c r="L76" s="16">
        <f t="shared" si="42"/>
        <v>1.5</v>
      </c>
      <c r="M76" s="19">
        <f t="shared" si="40"/>
        <v>-1.5</v>
      </c>
      <c r="N76" s="24"/>
      <c r="O76" s="24"/>
      <c r="P76" s="24"/>
      <c r="Q76" s="22"/>
      <c r="R76" s="21"/>
    </row>
    <row r="77" spans="2:18" x14ac:dyDescent="0.2">
      <c r="B77" s="2">
        <v>30</v>
      </c>
      <c r="C77" s="3">
        <v>1.2290000000000001</v>
      </c>
      <c r="D77" s="3"/>
      <c r="E77" s="19">
        <f t="shared" si="35"/>
        <v>1.2330000000000001</v>
      </c>
      <c r="F77" s="16">
        <f t="shared" si="36"/>
        <v>5</v>
      </c>
      <c r="G77" s="19">
        <f t="shared" si="37"/>
        <v>6.1650000000000009</v>
      </c>
      <c r="H77" s="1"/>
      <c r="I77" s="16">
        <f>I76+(J77-J76)*1.5</f>
        <v>19.559999999999999</v>
      </c>
      <c r="J77" s="16">
        <v>1.24</v>
      </c>
      <c r="K77" s="19">
        <f t="shared" si="41"/>
        <v>0.12</v>
      </c>
      <c r="L77" s="16">
        <f t="shared" si="42"/>
        <v>3.3599999999999994</v>
      </c>
      <c r="M77" s="19">
        <f t="shared" si="40"/>
        <v>0.40319999999999989</v>
      </c>
      <c r="N77" s="20"/>
      <c r="O77" s="20"/>
      <c r="P77" s="20"/>
      <c r="R77" s="21"/>
    </row>
    <row r="78" spans="2:18" ht="12" customHeight="1" x14ac:dyDescent="0.2">
      <c r="B78" s="2">
        <v>35</v>
      </c>
      <c r="C78" s="3">
        <v>1.2230000000000001</v>
      </c>
      <c r="D78" s="3" t="s">
        <v>24</v>
      </c>
      <c r="E78" s="19">
        <f t="shared" si="35"/>
        <v>1.226</v>
      </c>
      <c r="F78" s="16">
        <f t="shared" si="36"/>
        <v>5</v>
      </c>
      <c r="G78" s="19">
        <f t="shared" si="37"/>
        <v>6.13</v>
      </c>
      <c r="H78" s="1"/>
      <c r="I78" s="2">
        <v>25</v>
      </c>
      <c r="J78" s="26">
        <v>1.2370000000000001</v>
      </c>
      <c r="K78" s="19">
        <f t="shared" si="41"/>
        <v>1.2385000000000002</v>
      </c>
      <c r="L78" s="16">
        <f t="shared" si="42"/>
        <v>5.4400000000000013</v>
      </c>
      <c r="M78" s="19">
        <f t="shared" si="40"/>
        <v>6.7374400000000021</v>
      </c>
      <c r="N78" s="20"/>
      <c r="O78" s="20"/>
      <c r="P78" s="20"/>
      <c r="R78" s="21"/>
    </row>
    <row r="79" spans="2:18" ht="15" x14ac:dyDescent="0.2">
      <c r="B79" s="13"/>
      <c r="C79" s="27"/>
      <c r="D79" s="27"/>
      <c r="E79" s="13"/>
      <c r="F79" s="16"/>
      <c r="G79" s="19"/>
      <c r="H79" s="127" t="s">
        <v>9</v>
      </c>
      <c r="I79" s="127"/>
      <c r="J79" s="19" t="e">
        <f>#REF!</f>
        <v>#REF!</v>
      </c>
      <c r="K79" s="19" t="s">
        <v>10</v>
      </c>
      <c r="L79" s="16" t="e">
        <f>#REF!</f>
        <v>#REF!</v>
      </c>
      <c r="M79" s="19" t="e">
        <f>J79-L79</f>
        <v>#REF!</v>
      </c>
      <c r="N79" s="24"/>
      <c r="O79" s="14"/>
      <c r="P79" s="14"/>
    </row>
    <row r="80" spans="2:18" ht="15" x14ac:dyDescent="0.2">
      <c r="B80" s="1" t="s">
        <v>7</v>
      </c>
      <c r="C80" s="1"/>
      <c r="D80" s="126">
        <v>0.5</v>
      </c>
      <c r="E80" s="126"/>
      <c r="J80" s="13"/>
      <c r="K80" s="13"/>
      <c r="L80" s="13"/>
      <c r="M80" s="13"/>
      <c r="N80" s="14"/>
      <c r="O80" s="14"/>
      <c r="P80" s="14"/>
    </row>
    <row r="81" spans="2:18" x14ac:dyDescent="0.2">
      <c r="B81" s="124"/>
      <c r="C81" s="124"/>
      <c r="D81" s="124"/>
      <c r="E81" s="124"/>
      <c r="F81" s="124"/>
      <c r="G81" s="124"/>
      <c r="H81" s="5" t="s">
        <v>5</v>
      </c>
      <c r="I81" s="124" t="s">
        <v>8</v>
      </c>
      <c r="J81" s="124"/>
      <c r="K81" s="124"/>
      <c r="L81" s="124"/>
      <c r="M81" s="124"/>
      <c r="N81" s="15"/>
      <c r="O81" s="15"/>
      <c r="P81" s="20"/>
    </row>
    <row r="82" spans="2:18" x14ac:dyDescent="0.2">
      <c r="B82" s="2">
        <v>0</v>
      </c>
      <c r="C82" s="3">
        <v>1.3879999999999999</v>
      </c>
      <c r="D82" s="3" t="s">
        <v>26</v>
      </c>
      <c r="E82" s="16"/>
      <c r="F82" s="16"/>
      <c r="G82" s="16"/>
      <c r="H82" s="16"/>
      <c r="I82" s="17"/>
      <c r="J82" s="18"/>
      <c r="K82" s="19"/>
      <c r="L82" s="16"/>
      <c r="M82" s="19"/>
      <c r="N82" s="20"/>
      <c r="O82" s="20"/>
      <c r="P82" s="20"/>
      <c r="R82" s="21"/>
    </row>
    <row r="83" spans="2:18" x14ac:dyDescent="0.2">
      <c r="B83" s="2">
        <v>5</v>
      </c>
      <c r="C83" s="3">
        <v>1.3720000000000001</v>
      </c>
      <c r="D83" s="3"/>
      <c r="E83" s="19">
        <f>(C82+C83)/2</f>
        <v>1.38</v>
      </c>
      <c r="F83" s="16">
        <f>B83-B82</f>
        <v>5</v>
      </c>
      <c r="G83" s="19">
        <f>E83*F83</f>
        <v>6.8999999999999995</v>
      </c>
      <c r="H83" s="16"/>
      <c r="I83" s="2"/>
      <c r="J83" s="2"/>
      <c r="K83" s="19"/>
      <c r="L83" s="16"/>
      <c r="M83" s="19"/>
      <c r="N83" s="20"/>
      <c r="O83" s="20"/>
      <c r="P83" s="20"/>
      <c r="Q83" s="22"/>
      <c r="R83" s="21"/>
    </row>
    <row r="84" spans="2:18" x14ac:dyDescent="0.2">
      <c r="B84" s="2">
        <v>10</v>
      </c>
      <c r="C84" s="3">
        <v>1.367</v>
      </c>
      <c r="D84" s="3" t="s">
        <v>17</v>
      </c>
      <c r="E84" s="19">
        <f t="shared" ref="E84:E95" si="43">(C83+C84)/2</f>
        <v>1.3694999999999999</v>
      </c>
      <c r="F84" s="16">
        <f t="shared" ref="F84:F95" si="44">B84-B83</f>
        <v>5</v>
      </c>
      <c r="G84" s="19">
        <f t="shared" ref="G84:G95" si="45">E84*F84</f>
        <v>6.8475000000000001</v>
      </c>
      <c r="H84" s="16"/>
      <c r="I84" s="2"/>
      <c r="J84" s="2"/>
      <c r="K84" s="19"/>
      <c r="L84" s="16"/>
      <c r="M84" s="19"/>
      <c r="N84" s="20"/>
      <c r="O84" s="20"/>
      <c r="P84" s="20"/>
      <c r="Q84" s="22"/>
      <c r="R84" s="21"/>
    </row>
    <row r="85" spans="2:18" x14ac:dyDescent="0.2">
      <c r="B85" s="2">
        <v>11</v>
      </c>
      <c r="C85" s="3">
        <v>0.56100000000000005</v>
      </c>
      <c r="D85" s="3"/>
      <c r="E85" s="19">
        <f t="shared" si="43"/>
        <v>0.96399999999999997</v>
      </c>
      <c r="F85" s="16">
        <f t="shared" si="44"/>
        <v>1</v>
      </c>
      <c r="G85" s="19">
        <f t="shared" si="45"/>
        <v>0.96399999999999997</v>
      </c>
      <c r="H85" s="16"/>
      <c r="I85" s="2">
        <v>0</v>
      </c>
      <c r="J85" s="2">
        <v>1.3879999999999999</v>
      </c>
      <c r="K85" s="19"/>
      <c r="L85" s="16"/>
      <c r="M85" s="19"/>
      <c r="N85" s="20"/>
      <c r="O85" s="20"/>
      <c r="P85" s="20"/>
      <c r="Q85" s="22"/>
      <c r="R85" s="21"/>
    </row>
    <row r="86" spans="2:18" x14ac:dyDescent="0.2">
      <c r="B86" s="2">
        <v>12</v>
      </c>
      <c r="C86" s="3">
        <v>0.05</v>
      </c>
      <c r="D86" s="3"/>
      <c r="E86" s="19">
        <f t="shared" si="43"/>
        <v>0.30550000000000005</v>
      </c>
      <c r="F86" s="16">
        <f t="shared" si="44"/>
        <v>1</v>
      </c>
      <c r="G86" s="19">
        <f t="shared" si="45"/>
        <v>0.30550000000000005</v>
      </c>
      <c r="H86" s="16"/>
      <c r="I86" s="2">
        <v>5</v>
      </c>
      <c r="J86" s="2">
        <v>1.3720000000000001</v>
      </c>
      <c r="K86" s="19">
        <f t="shared" ref="K86" si="46">AVERAGE(J85,J86)</f>
        <v>1.38</v>
      </c>
      <c r="L86" s="16">
        <f t="shared" ref="L86" si="47">I86-I85</f>
        <v>5</v>
      </c>
      <c r="M86" s="19">
        <f t="shared" ref="M86" si="48">L86*K86</f>
        <v>6.8999999999999995</v>
      </c>
      <c r="N86" s="20"/>
      <c r="O86" s="20"/>
      <c r="P86" s="20"/>
      <c r="Q86" s="22"/>
      <c r="R86" s="21"/>
    </row>
    <row r="87" spans="2:18" x14ac:dyDescent="0.2">
      <c r="B87" s="2">
        <v>14</v>
      </c>
      <c r="C87" s="3">
        <v>-0.318</v>
      </c>
      <c r="D87" s="3"/>
      <c r="E87" s="19">
        <f t="shared" si="43"/>
        <v>-0.13400000000000001</v>
      </c>
      <c r="F87" s="16">
        <f t="shared" si="44"/>
        <v>2</v>
      </c>
      <c r="G87" s="19">
        <f t="shared" si="45"/>
        <v>-0.26800000000000002</v>
      </c>
      <c r="H87" s="16"/>
      <c r="I87" s="2">
        <v>10</v>
      </c>
      <c r="J87" s="2">
        <v>1.367</v>
      </c>
      <c r="K87" s="19">
        <f t="shared" ref="K87:K89" si="49">AVERAGE(J86,J87)</f>
        <v>1.3694999999999999</v>
      </c>
      <c r="L87" s="16">
        <f t="shared" ref="L87:L89" si="50">I87-I86</f>
        <v>5</v>
      </c>
      <c r="M87" s="19">
        <f t="shared" ref="M87:M95" si="51">L87*K87</f>
        <v>6.8475000000000001</v>
      </c>
      <c r="N87" s="20"/>
      <c r="O87" s="20"/>
      <c r="P87" s="20"/>
      <c r="Q87" s="22"/>
      <c r="R87" s="21"/>
    </row>
    <row r="88" spans="2:18" x14ac:dyDescent="0.2">
      <c r="B88" s="2">
        <v>15.5</v>
      </c>
      <c r="C88" s="3">
        <v>-0.42299999999999999</v>
      </c>
      <c r="D88" s="3"/>
      <c r="E88" s="19">
        <f t="shared" si="43"/>
        <v>-0.3705</v>
      </c>
      <c r="F88" s="16">
        <f t="shared" si="44"/>
        <v>1.5</v>
      </c>
      <c r="G88" s="19">
        <f t="shared" si="45"/>
        <v>-0.55574999999999997</v>
      </c>
      <c r="H88" s="16"/>
      <c r="I88" s="2">
        <v>11</v>
      </c>
      <c r="J88" s="2">
        <v>0.56100000000000005</v>
      </c>
      <c r="K88" s="19">
        <f t="shared" si="49"/>
        <v>0.96399999999999997</v>
      </c>
      <c r="L88" s="16">
        <f t="shared" si="50"/>
        <v>1</v>
      </c>
      <c r="M88" s="19">
        <f t="shared" si="51"/>
        <v>0.96399999999999997</v>
      </c>
      <c r="N88" s="20"/>
      <c r="O88" s="20"/>
      <c r="P88" s="20"/>
      <c r="Q88" s="22"/>
      <c r="R88" s="21"/>
    </row>
    <row r="89" spans="2:18" x14ac:dyDescent="0.2">
      <c r="B89" s="2">
        <v>17</v>
      </c>
      <c r="C89" s="3">
        <v>-0.317</v>
      </c>
      <c r="D89" s="3"/>
      <c r="E89" s="19">
        <f t="shared" si="43"/>
        <v>-0.37</v>
      </c>
      <c r="F89" s="16">
        <f t="shared" si="44"/>
        <v>1.5</v>
      </c>
      <c r="G89" s="19">
        <f t="shared" si="45"/>
        <v>-0.55499999999999994</v>
      </c>
      <c r="H89" s="16"/>
      <c r="I89" s="2">
        <v>12</v>
      </c>
      <c r="J89" s="2">
        <v>0.05</v>
      </c>
      <c r="K89" s="19">
        <f t="shared" si="49"/>
        <v>0.30550000000000005</v>
      </c>
      <c r="L89" s="16">
        <f t="shared" si="50"/>
        <v>1</v>
      </c>
      <c r="M89" s="19">
        <f t="shared" si="51"/>
        <v>0.30550000000000005</v>
      </c>
      <c r="N89" s="20"/>
      <c r="O89" s="20"/>
      <c r="P89" s="20"/>
      <c r="Q89" s="22"/>
      <c r="R89" s="21"/>
    </row>
    <row r="90" spans="2:18" x14ac:dyDescent="0.2">
      <c r="B90" s="2">
        <v>19</v>
      </c>
      <c r="C90" s="3">
        <v>4.2000000000000003E-2</v>
      </c>
      <c r="D90" s="3"/>
      <c r="E90" s="19">
        <f t="shared" si="43"/>
        <v>-0.13750000000000001</v>
      </c>
      <c r="F90" s="16">
        <f t="shared" si="44"/>
        <v>2</v>
      </c>
      <c r="G90" s="19">
        <f t="shared" si="45"/>
        <v>-0.27500000000000002</v>
      </c>
      <c r="H90" s="16"/>
      <c r="I90" s="16">
        <f>I91-(J90-J91)*1.5</f>
        <v>12.65</v>
      </c>
      <c r="J90" s="16">
        <v>-0.1</v>
      </c>
      <c r="K90" s="19">
        <f>AVERAGE(J89,J90)</f>
        <v>-2.5000000000000001E-2</v>
      </c>
      <c r="L90" s="16">
        <f>I90-I89</f>
        <v>0.65000000000000036</v>
      </c>
      <c r="M90" s="19">
        <f t="shared" si="51"/>
        <v>-1.6250000000000011E-2</v>
      </c>
      <c r="N90" s="24"/>
      <c r="O90" s="24"/>
      <c r="P90" s="24"/>
      <c r="Q90" s="22"/>
      <c r="R90" s="21"/>
    </row>
    <row r="91" spans="2:18" x14ac:dyDescent="0.2">
      <c r="B91" s="2">
        <v>20</v>
      </c>
      <c r="C91" s="3">
        <v>0.59299999999999997</v>
      </c>
      <c r="D91" s="3"/>
      <c r="E91" s="19">
        <f t="shared" si="43"/>
        <v>0.3175</v>
      </c>
      <c r="F91" s="16">
        <f t="shared" si="44"/>
        <v>1</v>
      </c>
      <c r="G91" s="19">
        <f t="shared" si="45"/>
        <v>0.3175</v>
      </c>
      <c r="H91" s="16"/>
      <c r="I91" s="21">
        <f>I92-1.5</f>
        <v>14</v>
      </c>
      <c r="J91" s="21">
        <f>J92</f>
        <v>-1</v>
      </c>
      <c r="K91" s="19">
        <f t="shared" ref="K91:K95" si="52">AVERAGE(J90,J91)</f>
        <v>-0.55000000000000004</v>
      </c>
      <c r="L91" s="16">
        <f t="shared" ref="L91:L95" si="53">I91-I90</f>
        <v>1.3499999999999996</v>
      </c>
      <c r="M91" s="19">
        <f t="shared" si="51"/>
        <v>-0.74249999999999983</v>
      </c>
      <c r="N91" s="20"/>
      <c r="O91" s="20"/>
      <c r="P91" s="20"/>
      <c r="Q91" s="22"/>
      <c r="R91" s="21"/>
    </row>
    <row r="92" spans="2:18" x14ac:dyDescent="0.2">
      <c r="B92" s="2">
        <v>21</v>
      </c>
      <c r="C92" s="3">
        <v>1.456</v>
      </c>
      <c r="D92" s="3" t="s">
        <v>18</v>
      </c>
      <c r="E92" s="19">
        <f t="shared" si="43"/>
        <v>1.0245</v>
      </c>
      <c r="F92" s="16">
        <f t="shared" si="44"/>
        <v>1</v>
      </c>
      <c r="G92" s="19">
        <f t="shared" si="45"/>
        <v>1.0245</v>
      </c>
      <c r="H92" s="1"/>
      <c r="I92" s="21">
        <v>15.5</v>
      </c>
      <c r="J92" s="21">
        <v>-1</v>
      </c>
      <c r="K92" s="19">
        <f t="shared" si="52"/>
        <v>-1</v>
      </c>
      <c r="L92" s="16">
        <f t="shared" si="53"/>
        <v>1.5</v>
      </c>
      <c r="M92" s="19">
        <f t="shared" si="51"/>
        <v>-1.5</v>
      </c>
      <c r="N92" s="24"/>
      <c r="O92" s="24"/>
      <c r="P92" s="24"/>
      <c r="Q92" s="22"/>
      <c r="R92" s="21"/>
    </row>
    <row r="93" spans="2:18" x14ac:dyDescent="0.2">
      <c r="B93" s="2">
        <v>25</v>
      </c>
      <c r="C93" s="3">
        <v>1.4370000000000001</v>
      </c>
      <c r="D93" s="3"/>
      <c r="E93" s="19">
        <f t="shared" si="43"/>
        <v>1.4464999999999999</v>
      </c>
      <c r="F93" s="16">
        <f t="shared" si="44"/>
        <v>4</v>
      </c>
      <c r="G93" s="19">
        <f t="shared" si="45"/>
        <v>5.7859999999999996</v>
      </c>
      <c r="H93" s="1"/>
      <c r="I93" s="16">
        <f>I92+1.5</f>
        <v>17</v>
      </c>
      <c r="J93" s="16">
        <f>J92</f>
        <v>-1</v>
      </c>
      <c r="K93" s="19">
        <f t="shared" si="52"/>
        <v>-1</v>
      </c>
      <c r="L93" s="16">
        <f t="shared" si="53"/>
        <v>1.5</v>
      </c>
      <c r="M93" s="19">
        <f t="shared" si="51"/>
        <v>-1.5</v>
      </c>
      <c r="N93" s="24"/>
      <c r="O93" s="24"/>
      <c r="P93" s="24"/>
      <c r="Q93" s="22"/>
      <c r="R93" s="21"/>
    </row>
    <row r="94" spans="2:18" x14ac:dyDescent="0.2">
      <c r="B94" s="2">
        <v>30</v>
      </c>
      <c r="C94" s="3">
        <v>1.4319999999999999</v>
      </c>
      <c r="D94" s="3"/>
      <c r="E94" s="19">
        <f t="shared" si="43"/>
        <v>1.4344999999999999</v>
      </c>
      <c r="F94" s="16">
        <f t="shared" si="44"/>
        <v>5</v>
      </c>
      <c r="G94" s="19">
        <f t="shared" si="45"/>
        <v>7.1724999999999994</v>
      </c>
      <c r="H94" s="1"/>
      <c r="I94" s="16">
        <f>I93+(J94-J93)*1.5</f>
        <v>18.350000000000001</v>
      </c>
      <c r="J94" s="16">
        <v>-0.1</v>
      </c>
      <c r="K94" s="19">
        <f t="shared" si="52"/>
        <v>-0.55000000000000004</v>
      </c>
      <c r="L94" s="16">
        <f t="shared" si="53"/>
        <v>1.3500000000000014</v>
      </c>
      <c r="M94" s="19">
        <f t="shared" si="51"/>
        <v>-0.74250000000000083</v>
      </c>
      <c r="N94" s="20"/>
      <c r="O94" s="20"/>
      <c r="P94" s="20"/>
      <c r="R94" s="21"/>
    </row>
    <row r="95" spans="2:18" x14ac:dyDescent="0.2">
      <c r="B95" s="2">
        <v>35</v>
      </c>
      <c r="C95" s="3">
        <v>1.42</v>
      </c>
      <c r="D95" s="3" t="s">
        <v>26</v>
      </c>
      <c r="E95" s="19">
        <f t="shared" si="43"/>
        <v>1.4259999999999999</v>
      </c>
      <c r="F95" s="16">
        <f t="shared" si="44"/>
        <v>5</v>
      </c>
      <c r="G95" s="19">
        <f t="shared" si="45"/>
        <v>7.13</v>
      </c>
      <c r="H95" s="1"/>
      <c r="I95" s="2">
        <v>19</v>
      </c>
      <c r="J95" s="26">
        <v>4.2000000000000003E-2</v>
      </c>
      <c r="K95" s="19">
        <f t="shared" si="52"/>
        <v>-2.9000000000000001E-2</v>
      </c>
      <c r="L95" s="16">
        <f t="shared" si="53"/>
        <v>0.64999999999999858</v>
      </c>
      <c r="M95" s="19">
        <f t="shared" si="51"/>
        <v>-1.8849999999999961E-2</v>
      </c>
      <c r="N95" s="20"/>
      <c r="O95" s="20"/>
      <c r="P95" s="20"/>
      <c r="R95" s="21"/>
    </row>
    <row r="96" spans="2:18" x14ac:dyDescent="0.2">
      <c r="B96" s="2"/>
      <c r="C96" s="3"/>
      <c r="D96" s="3"/>
      <c r="E96" s="59"/>
      <c r="F96" s="60"/>
      <c r="G96" s="59"/>
      <c r="H96" s="1"/>
      <c r="I96" s="2"/>
      <c r="J96" s="26"/>
      <c r="K96" s="59"/>
      <c r="L96" s="60"/>
      <c r="M96" s="59"/>
      <c r="N96" s="20"/>
      <c r="O96" s="20"/>
      <c r="P96" s="20"/>
      <c r="R96" s="21"/>
    </row>
    <row r="97" spans="2:18" ht="15" x14ac:dyDescent="0.2">
      <c r="B97" s="1" t="s">
        <v>7</v>
      </c>
      <c r="C97" s="1"/>
      <c r="D97" s="126">
        <v>0.6</v>
      </c>
      <c r="E97" s="126"/>
      <c r="J97" s="13"/>
      <c r="K97" s="13"/>
      <c r="L97" s="13"/>
      <c r="M97" s="13"/>
      <c r="N97" s="14"/>
      <c r="O97" s="14"/>
      <c r="P97" s="14"/>
    </row>
    <row r="98" spans="2:18" x14ac:dyDescent="0.2">
      <c r="B98" s="2">
        <v>0</v>
      </c>
      <c r="C98" s="3">
        <v>1.91</v>
      </c>
      <c r="D98" s="3" t="s">
        <v>21</v>
      </c>
      <c r="E98" s="16"/>
      <c r="F98" s="16"/>
      <c r="G98" s="16"/>
      <c r="H98" s="16"/>
      <c r="I98" s="17"/>
      <c r="J98" s="18"/>
      <c r="K98" s="19"/>
      <c r="L98" s="16"/>
      <c r="M98" s="19"/>
      <c r="N98" s="20"/>
      <c r="O98" s="20"/>
      <c r="P98" s="20"/>
      <c r="R98" s="21"/>
    </row>
    <row r="99" spans="2:18" x14ac:dyDescent="0.2">
      <c r="B99" s="2">
        <v>5</v>
      </c>
      <c r="C99" s="3">
        <v>1.905</v>
      </c>
      <c r="D99" s="3"/>
      <c r="E99" s="19">
        <f>(C98+C99)/2</f>
        <v>1.9075</v>
      </c>
      <c r="F99" s="16">
        <f>B99-B98</f>
        <v>5</v>
      </c>
      <c r="G99" s="19">
        <f>E99*F99</f>
        <v>9.5374999999999996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1.8839999999999999</v>
      </c>
      <c r="D100" s="3" t="s">
        <v>17</v>
      </c>
      <c r="E100" s="19">
        <f t="shared" ref="E100:E112" si="54">(C99+C100)/2</f>
        <v>1.8944999999999999</v>
      </c>
      <c r="F100" s="16">
        <f t="shared" ref="F100:F112" si="55">B100-B99</f>
        <v>5</v>
      </c>
      <c r="G100" s="19">
        <f t="shared" ref="G100:G112" si="56">E100*F100</f>
        <v>9.4725000000000001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1.804</v>
      </c>
      <c r="D101" s="3"/>
      <c r="E101" s="19">
        <f t="shared" si="54"/>
        <v>1.8439999999999999</v>
      </c>
      <c r="F101" s="16">
        <f t="shared" si="55"/>
        <v>1</v>
      </c>
      <c r="G101" s="19">
        <f t="shared" si="56"/>
        <v>1.8439999999999999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0.13500000000000001</v>
      </c>
      <c r="D102" s="3"/>
      <c r="E102" s="19">
        <f t="shared" si="54"/>
        <v>0.96950000000000003</v>
      </c>
      <c r="F102" s="16">
        <f t="shared" si="55"/>
        <v>1</v>
      </c>
      <c r="G102" s="19">
        <f t="shared" si="56"/>
        <v>0.96950000000000003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13</v>
      </c>
      <c r="C103" s="3">
        <v>-0.34</v>
      </c>
      <c r="D103" s="3"/>
      <c r="E103" s="19">
        <f t="shared" si="54"/>
        <v>-0.10250000000000001</v>
      </c>
      <c r="F103" s="16">
        <f t="shared" si="55"/>
        <v>1</v>
      </c>
      <c r="G103" s="19">
        <f t="shared" si="56"/>
        <v>-0.10250000000000001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15</v>
      </c>
      <c r="C104" s="3">
        <v>-0.44</v>
      </c>
      <c r="D104" s="3"/>
      <c r="E104" s="19">
        <f t="shared" si="54"/>
        <v>-0.39</v>
      </c>
      <c r="F104" s="16">
        <f t="shared" si="55"/>
        <v>2</v>
      </c>
      <c r="G104" s="19">
        <f t="shared" si="56"/>
        <v>-0.78</v>
      </c>
      <c r="H104" s="16"/>
      <c r="I104" s="2">
        <v>0</v>
      </c>
      <c r="J104" s="2">
        <v>1.91</v>
      </c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17</v>
      </c>
      <c r="C105" s="3">
        <v>-0.33600000000000002</v>
      </c>
      <c r="D105" s="3"/>
      <c r="E105" s="19">
        <f t="shared" si="54"/>
        <v>-0.38800000000000001</v>
      </c>
      <c r="F105" s="16">
        <f t="shared" si="55"/>
        <v>2</v>
      </c>
      <c r="G105" s="19">
        <f t="shared" si="56"/>
        <v>-0.77600000000000002</v>
      </c>
      <c r="H105" s="16"/>
      <c r="I105" s="2">
        <v>5</v>
      </c>
      <c r="J105" s="2">
        <v>1.905</v>
      </c>
      <c r="K105" s="19">
        <f t="shared" ref="K105" si="57">AVERAGE(J104,J105)</f>
        <v>1.9075</v>
      </c>
      <c r="L105" s="16">
        <f t="shared" ref="L105" si="58">I105-I104</f>
        <v>5</v>
      </c>
      <c r="M105" s="19">
        <f t="shared" ref="M105:M112" si="59">L105*K105</f>
        <v>9.5374999999999996</v>
      </c>
      <c r="N105" s="20"/>
      <c r="O105" s="20"/>
      <c r="P105" s="20"/>
      <c r="Q105" s="22"/>
      <c r="R105" s="21"/>
    </row>
    <row r="106" spans="2:18" x14ac:dyDescent="0.2">
      <c r="B106" s="2">
        <v>18</v>
      </c>
      <c r="C106" s="3">
        <v>0.111</v>
      </c>
      <c r="D106" s="3"/>
      <c r="E106" s="19">
        <f t="shared" si="54"/>
        <v>-0.11250000000000002</v>
      </c>
      <c r="F106" s="16">
        <f t="shared" si="55"/>
        <v>1</v>
      </c>
      <c r="G106" s="19">
        <f t="shared" si="56"/>
        <v>-0.11250000000000002</v>
      </c>
      <c r="H106" s="16"/>
      <c r="I106" s="16">
        <f>I107-(J106-J107)*1.5</f>
        <v>9.18</v>
      </c>
      <c r="J106" s="16">
        <v>1.88</v>
      </c>
      <c r="K106" s="19">
        <f>AVERAGE(J105,J106)</f>
        <v>1.8925000000000001</v>
      </c>
      <c r="L106" s="16">
        <f>I106-I105</f>
        <v>4.18</v>
      </c>
      <c r="M106" s="19">
        <f t="shared" si="59"/>
        <v>7.9106499999999995</v>
      </c>
      <c r="N106" s="24"/>
      <c r="O106" s="24"/>
      <c r="P106" s="24"/>
      <c r="Q106" s="22"/>
      <c r="R106" s="21"/>
    </row>
    <row r="107" spans="2:18" x14ac:dyDescent="0.2">
      <c r="B107" s="2">
        <v>19</v>
      </c>
      <c r="C107" s="3">
        <v>0.88600000000000001</v>
      </c>
      <c r="D107" s="3"/>
      <c r="E107" s="19">
        <f t="shared" si="54"/>
        <v>0.4985</v>
      </c>
      <c r="F107" s="16">
        <f t="shared" si="55"/>
        <v>1</v>
      </c>
      <c r="G107" s="19">
        <f t="shared" si="56"/>
        <v>0.4985</v>
      </c>
      <c r="H107" s="16"/>
      <c r="I107" s="21">
        <f>I108-1.5</f>
        <v>13.5</v>
      </c>
      <c r="J107" s="21">
        <f>J108</f>
        <v>-1</v>
      </c>
      <c r="K107" s="19">
        <f t="shared" ref="K107:K112" si="60">AVERAGE(J106,J107)</f>
        <v>0.43999999999999995</v>
      </c>
      <c r="L107" s="16">
        <f t="shared" ref="L107:L112" si="61">I107-I106</f>
        <v>4.32</v>
      </c>
      <c r="M107" s="19">
        <f t="shared" si="59"/>
        <v>1.9007999999999998</v>
      </c>
      <c r="N107" s="20"/>
      <c r="O107" s="20"/>
      <c r="P107" s="20"/>
      <c r="Q107" s="22"/>
      <c r="R107" s="21"/>
    </row>
    <row r="108" spans="2:18" x14ac:dyDescent="0.2">
      <c r="B108" s="2">
        <v>20</v>
      </c>
      <c r="C108" s="3">
        <v>2.0470000000000002</v>
      </c>
      <c r="D108" s="3" t="s">
        <v>18</v>
      </c>
      <c r="E108" s="19">
        <f t="shared" si="54"/>
        <v>1.4665000000000001</v>
      </c>
      <c r="F108" s="16">
        <f t="shared" si="55"/>
        <v>1</v>
      </c>
      <c r="G108" s="19">
        <f t="shared" si="56"/>
        <v>1.4665000000000001</v>
      </c>
      <c r="H108" s="1"/>
      <c r="I108" s="21">
        <v>15</v>
      </c>
      <c r="J108" s="21">
        <v>-1</v>
      </c>
      <c r="K108" s="19">
        <f t="shared" si="60"/>
        <v>-1</v>
      </c>
      <c r="L108" s="16">
        <f t="shared" si="61"/>
        <v>1.5</v>
      </c>
      <c r="M108" s="19">
        <f t="shared" si="59"/>
        <v>-1.5</v>
      </c>
      <c r="N108" s="24"/>
      <c r="O108" s="24"/>
      <c r="P108" s="24"/>
      <c r="Q108" s="22"/>
      <c r="R108" s="21"/>
    </row>
    <row r="109" spans="2:18" x14ac:dyDescent="0.2">
      <c r="B109" s="2">
        <v>21</v>
      </c>
      <c r="C109" s="3">
        <v>2.0379999999999998</v>
      </c>
      <c r="D109" s="3"/>
      <c r="E109" s="19">
        <f t="shared" si="54"/>
        <v>2.0425</v>
      </c>
      <c r="F109" s="16">
        <f t="shared" si="55"/>
        <v>1</v>
      </c>
      <c r="G109" s="19">
        <f t="shared" si="56"/>
        <v>2.0425</v>
      </c>
      <c r="H109" s="1"/>
      <c r="I109" s="16">
        <f>I108+1.5</f>
        <v>16.5</v>
      </c>
      <c r="J109" s="16">
        <f>J108</f>
        <v>-1</v>
      </c>
      <c r="K109" s="19">
        <f t="shared" si="60"/>
        <v>-1</v>
      </c>
      <c r="L109" s="16">
        <f t="shared" si="61"/>
        <v>1.5</v>
      </c>
      <c r="M109" s="19">
        <f t="shared" si="59"/>
        <v>-1.5</v>
      </c>
      <c r="N109" s="24"/>
      <c r="O109" s="24"/>
      <c r="P109" s="24"/>
      <c r="Q109" s="22"/>
      <c r="R109" s="21"/>
    </row>
    <row r="110" spans="2:18" x14ac:dyDescent="0.2">
      <c r="B110" s="2">
        <v>22</v>
      </c>
      <c r="C110" s="3">
        <v>1.0760000000000001</v>
      </c>
      <c r="D110" s="3"/>
      <c r="E110" s="19">
        <f t="shared" si="54"/>
        <v>1.5569999999999999</v>
      </c>
      <c r="F110" s="16">
        <f t="shared" si="55"/>
        <v>1</v>
      </c>
      <c r="G110" s="19">
        <f t="shared" si="56"/>
        <v>1.5569999999999999</v>
      </c>
      <c r="H110" s="1"/>
      <c r="I110" s="16">
        <f>I109+(J110-J109)*1.5</f>
        <v>21.060000000000002</v>
      </c>
      <c r="J110" s="16">
        <v>2.04</v>
      </c>
      <c r="K110" s="19">
        <f t="shared" si="60"/>
        <v>0.52</v>
      </c>
      <c r="L110" s="16">
        <f t="shared" si="61"/>
        <v>4.5600000000000023</v>
      </c>
      <c r="M110" s="19">
        <f t="shared" si="59"/>
        <v>2.3712000000000013</v>
      </c>
      <c r="N110" s="20"/>
      <c r="O110" s="20"/>
      <c r="P110" s="20"/>
      <c r="R110" s="21"/>
    </row>
    <row r="111" spans="2:18" x14ac:dyDescent="0.2">
      <c r="B111" s="2">
        <v>27</v>
      </c>
      <c r="C111" s="3">
        <v>1.07</v>
      </c>
      <c r="D111" s="3"/>
      <c r="E111" s="19">
        <f t="shared" si="54"/>
        <v>1.073</v>
      </c>
      <c r="F111" s="16">
        <f t="shared" si="55"/>
        <v>5</v>
      </c>
      <c r="G111" s="19">
        <f t="shared" si="56"/>
        <v>5.3650000000000002</v>
      </c>
      <c r="H111" s="1"/>
      <c r="I111" s="2">
        <v>22</v>
      </c>
      <c r="J111" s="26">
        <v>1.0760000000000001</v>
      </c>
      <c r="K111" s="19">
        <f t="shared" si="60"/>
        <v>1.5580000000000001</v>
      </c>
      <c r="L111" s="16">
        <f t="shared" si="61"/>
        <v>0.93999999999999773</v>
      </c>
      <c r="M111" s="19">
        <f t="shared" si="59"/>
        <v>1.4645199999999965</v>
      </c>
      <c r="N111" s="20"/>
      <c r="O111" s="20"/>
      <c r="P111" s="20"/>
      <c r="R111" s="21"/>
    </row>
    <row r="112" spans="2:18" x14ac:dyDescent="0.2">
      <c r="B112" s="2">
        <v>32</v>
      </c>
      <c r="C112" s="3">
        <v>1.0649999999999999</v>
      </c>
      <c r="D112" s="3" t="s">
        <v>24</v>
      </c>
      <c r="E112" s="19">
        <f t="shared" si="54"/>
        <v>1.0674999999999999</v>
      </c>
      <c r="F112" s="16">
        <f t="shared" si="55"/>
        <v>5</v>
      </c>
      <c r="G112" s="19">
        <f t="shared" si="56"/>
        <v>5.3374999999999995</v>
      </c>
      <c r="H112" s="1"/>
      <c r="I112" s="17">
        <v>27</v>
      </c>
      <c r="J112" s="17">
        <v>1.07</v>
      </c>
      <c r="K112" s="19">
        <f t="shared" si="60"/>
        <v>1.073</v>
      </c>
      <c r="L112" s="16">
        <f t="shared" si="61"/>
        <v>5</v>
      </c>
      <c r="M112" s="19">
        <f t="shared" si="59"/>
        <v>5.3650000000000002</v>
      </c>
      <c r="N112" s="20"/>
      <c r="O112" s="20"/>
      <c r="P112" s="20"/>
      <c r="R112" s="21"/>
    </row>
    <row r="113" spans="2:18" x14ac:dyDescent="0.2">
      <c r="B113" s="17"/>
      <c r="C113" s="39"/>
      <c r="D113" s="39"/>
      <c r="E113" s="19"/>
      <c r="F113" s="16"/>
      <c r="G113" s="19"/>
      <c r="H113" s="19"/>
      <c r="I113" s="17"/>
      <c r="J113" s="17"/>
      <c r="K113" s="19"/>
      <c r="L113" s="16">
        <f>SUM(L99:L112)</f>
        <v>27</v>
      </c>
      <c r="M113" s="19">
        <f>SUM(M100:M112)</f>
        <v>25.549669999999999</v>
      </c>
      <c r="N113" s="14"/>
      <c r="O113" s="14"/>
      <c r="P113" s="14"/>
    </row>
    <row r="114" spans="2:18" ht="15" x14ac:dyDescent="0.2">
      <c r="B114" s="1" t="s">
        <v>7</v>
      </c>
      <c r="C114" s="1"/>
      <c r="D114" s="126">
        <v>0.7</v>
      </c>
      <c r="E114" s="126"/>
      <c r="J114" s="13"/>
      <c r="K114" s="13"/>
      <c r="L114" s="13"/>
      <c r="M114" s="13"/>
      <c r="N114" s="14"/>
      <c r="O114" s="14"/>
      <c r="P114" s="14"/>
    </row>
    <row r="115" spans="2:18" x14ac:dyDescent="0.2">
      <c r="B115" s="2">
        <v>0</v>
      </c>
      <c r="C115" s="3">
        <v>0.94199999999999995</v>
      </c>
      <c r="D115" s="3" t="s">
        <v>24</v>
      </c>
      <c r="E115" s="16"/>
      <c r="F115" s="16"/>
      <c r="G115" s="16"/>
      <c r="H115" s="16"/>
      <c r="I115" s="17"/>
      <c r="J115" s="18"/>
      <c r="K115" s="19"/>
      <c r="L115" s="16"/>
      <c r="M115" s="19"/>
      <c r="N115" s="20"/>
      <c r="O115" s="20"/>
      <c r="P115" s="20"/>
      <c r="R115" s="21"/>
    </row>
    <row r="116" spans="2:18" x14ac:dyDescent="0.2">
      <c r="B116" s="2">
        <v>5</v>
      </c>
      <c r="C116" s="3">
        <v>0.93500000000000005</v>
      </c>
      <c r="D116" s="3"/>
      <c r="E116" s="19">
        <f>(C115+C116)/2</f>
        <v>0.9385</v>
      </c>
      <c r="F116" s="16">
        <f>B116-B115</f>
        <v>5</v>
      </c>
      <c r="G116" s="19">
        <f>E116*F116</f>
        <v>4.6924999999999999</v>
      </c>
      <c r="H116" s="16"/>
      <c r="I116" s="2"/>
      <c r="J116" s="2"/>
      <c r="K116" s="19"/>
      <c r="L116" s="16"/>
      <c r="M116" s="19"/>
      <c r="N116" s="20"/>
      <c r="O116" s="20"/>
      <c r="P116" s="20"/>
      <c r="Q116" s="22"/>
      <c r="R116" s="21"/>
    </row>
    <row r="117" spans="2:18" x14ac:dyDescent="0.2">
      <c r="B117" s="2">
        <v>10</v>
      </c>
      <c r="C117" s="3">
        <v>0.92100000000000004</v>
      </c>
      <c r="D117" s="3" t="s">
        <v>17</v>
      </c>
      <c r="E117" s="19">
        <f t="shared" ref="E117:E127" si="62">(C116+C117)/2</f>
        <v>0.92800000000000005</v>
      </c>
      <c r="F117" s="16">
        <f t="shared" ref="F117:F127" si="63">B117-B116</f>
        <v>5</v>
      </c>
      <c r="G117" s="19">
        <f t="shared" ref="G117:G127" si="64">E117*F117</f>
        <v>4.6400000000000006</v>
      </c>
      <c r="H117" s="16"/>
      <c r="I117" s="2"/>
      <c r="J117" s="2"/>
      <c r="K117" s="19"/>
      <c r="L117" s="16"/>
      <c r="M117" s="19"/>
      <c r="N117" s="20"/>
      <c r="O117" s="20"/>
      <c r="P117" s="20"/>
      <c r="Q117" s="22"/>
      <c r="R117" s="21"/>
    </row>
    <row r="118" spans="2:18" x14ac:dyDescent="0.2">
      <c r="B118" s="2">
        <v>11</v>
      </c>
      <c r="C118" s="3">
        <v>0.29299999999999998</v>
      </c>
      <c r="D118" s="3"/>
      <c r="E118" s="19">
        <f t="shared" si="62"/>
        <v>0.60699999999999998</v>
      </c>
      <c r="F118" s="16">
        <f t="shared" si="63"/>
        <v>1</v>
      </c>
      <c r="G118" s="19">
        <f t="shared" si="64"/>
        <v>0.60699999999999998</v>
      </c>
      <c r="H118" s="16"/>
      <c r="I118" s="2">
        <v>0</v>
      </c>
      <c r="J118" s="2">
        <v>0.94199999999999995</v>
      </c>
      <c r="K118" s="19"/>
      <c r="L118" s="16"/>
      <c r="M118" s="19"/>
      <c r="N118" s="20"/>
      <c r="O118" s="20"/>
      <c r="P118" s="20"/>
      <c r="Q118" s="22"/>
      <c r="R118" s="21"/>
    </row>
    <row r="119" spans="2:18" x14ac:dyDescent="0.2">
      <c r="B119" s="2">
        <v>13</v>
      </c>
      <c r="C119" s="3">
        <v>-5.5E-2</v>
      </c>
      <c r="D119" s="3"/>
      <c r="E119" s="19">
        <f t="shared" si="62"/>
        <v>0.11899999999999999</v>
      </c>
      <c r="F119" s="16">
        <f t="shared" si="63"/>
        <v>2</v>
      </c>
      <c r="G119" s="19">
        <f t="shared" si="64"/>
        <v>0.23799999999999999</v>
      </c>
      <c r="H119" s="16"/>
      <c r="I119" s="2">
        <v>5</v>
      </c>
      <c r="J119" s="2">
        <v>0.93500000000000005</v>
      </c>
      <c r="K119" s="19">
        <f t="shared" ref="K119:K121" si="65">AVERAGE(J118,J119)</f>
        <v>0.9385</v>
      </c>
      <c r="L119" s="16">
        <f t="shared" ref="L119:L121" si="66">I119-I118</f>
        <v>5</v>
      </c>
      <c r="M119" s="19">
        <f t="shared" ref="M119:M121" si="67">L119*K119</f>
        <v>4.6924999999999999</v>
      </c>
      <c r="N119" s="20"/>
      <c r="O119" s="20"/>
      <c r="P119" s="20"/>
      <c r="Q119" s="22"/>
      <c r="R119" s="21"/>
    </row>
    <row r="120" spans="2:18" x14ac:dyDescent="0.2">
      <c r="B120" s="2">
        <v>15</v>
      </c>
      <c r="C120" s="3">
        <v>-0.254</v>
      </c>
      <c r="D120" s="3"/>
      <c r="E120" s="19">
        <f t="shared" si="62"/>
        <v>-0.1545</v>
      </c>
      <c r="F120" s="16">
        <f t="shared" si="63"/>
        <v>2</v>
      </c>
      <c r="G120" s="19">
        <f t="shared" si="64"/>
        <v>-0.309</v>
      </c>
      <c r="H120" s="16"/>
      <c r="I120" s="2">
        <v>10</v>
      </c>
      <c r="J120" s="2">
        <v>0.92100000000000004</v>
      </c>
      <c r="K120" s="19">
        <f t="shared" si="65"/>
        <v>0.92800000000000005</v>
      </c>
      <c r="L120" s="16">
        <f t="shared" si="66"/>
        <v>5</v>
      </c>
      <c r="M120" s="19">
        <f t="shared" si="67"/>
        <v>4.6400000000000006</v>
      </c>
      <c r="N120" s="20"/>
      <c r="O120" s="20"/>
      <c r="P120" s="20"/>
      <c r="Q120" s="22"/>
      <c r="R120" s="21"/>
    </row>
    <row r="121" spans="2:18" x14ac:dyDescent="0.2">
      <c r="B121" s="2">
        <v>16</v>
      </c>
      <c r="C121" s="3">
        <v>-0.35499999999999998</v>
      </c>
      <c r="D121" s="3"/>
      <c r="E121" s="19">
        <f t="shared" si="62"/>
        <v>-0.30449999999999999</v>
      </c>
      <c r="F121" s="16">
        <f t="shared" si="63"/>
        <v>1</v>
      </c>
      <c r="G121" s="19">
        <f t="shared" si="64"/>
        <v>-0.30449999999999999</v>
      </c>
      <c r="H121" s="16"/>
      <c r="I121" s="2">
        <v>11</v>
      </c>
      <c r="J121" s="2">
        <v>0.29299999999999998</v>
      </c>
      <c r="K121" s="19">
        <f t="shared" si="65"/>
        <v>0.60699999999999998</v>
      </c>
      <c r="L121" s="16">
        <f t="shared" si="66"/>
        <v>1</v>
      </c>
      <c r="M121" s="19">
        <f t="shared" si="67"/>
        <v>0.60699999999999998</v>
      </c>
      <c r="N121" s="20"/>
      <c r="O121" s="20"/>
      <c r="P121" s="20"/>
      <c r="Q121" s="22"/>
      <c r="R121" s="21"/>
    </row>
    <row r="122" spans="2:18" x14ac:dyDescent="0.2">
      <c r="B122" s="2">
        <v>17</v>
      </c>
      <c r="C122" s="3">
        <v>-0.249</v>
      </c>
      <c r="D122" s="3"/>
      <c r="E122" s="19">
        <f t="shared" si="62"/>
        <v>-0.30199999999999999</v>
      </c>
      <c r="F122" s="16">
        <f t="shared" si="63"/>
        <v>1</v>
      </c>
      <c r="G122" s="19">
        <f t="shared" si="64"/>
        <v>-0.30199999999999999</v>
      </c>
      <c r="H122" s="16"/>
      <c r="I122" s="2">
        <v>13</v>
      </c>
      <c r="J122" s="2">
        <v>-5.5E-2</v>
      </c>
      <c r="K122" s="19">
        <f t="shared" ref="K122" si="68">AVERAGE(J121,J122)</f>
        <v>0.11899999999999999</v>
      </c>
      <c r="L122" s="16">
        <f t="shared" ref="L122" si="69">I122-I121</f>
        <v>2</v>
      </c>
      <c r="M122" s="19">
        <f t="shared" ref="M122:M127" si="70">L122*K122</f>
        <v>0.23799999999999999</v>
      </c>
      <c r="N122" s="20"/>
      <c r="O122" s="20"/>
      <c r="P122" s="20"/>
      <c r="Q122" s="22"/>
      <c r="R122" s="21"/>
    </row>
    <row r="123" spans="2:18" x14ac:dyDescent="0.2">
      <c r="B123" s="2">
        <v>19</v>
      </c>
      <c r="C123" s="3">
        <v>-4.5999999999999999E-2</v>
      </c>
      <c r="D123" s="3"/>
      <c r="E123" s="19">
        <f t="shared" si="62"/>
        <v>-0.14749999999999999</v>
      </c>
      <c r="F123" s="16">
        <f t="shared" si="63"/>
        <v>2</v>
      </c>
      <c r="G123" s="19">
        <f t="shared" si="64"/>
        <v>-0.29499999999999998</v>
      </c>
      <c r="H123" s="16"/>
      <c r="I123" s="16">
        <f>I124-(J123-J124)*1.5</f>
        <v>13.074999999999999</v>
      </c>
      <c r="J123" s="16">
        <v>-0.05</v>
      </c>
      <c r="K123" s="19">
        <f>AVERAGE(J122,J123)</f>
        <v>-5.2500000000000005E-2</v>
      </c>
      <c r="L123" s="16">
        <f>I123-I122</f>
        <v>7.4999999999999289E-2</v>
      </c>
      <c r="M123" s="19">
        <f t="shared" si="70"/>
        <v>-3.9374999999999627E-3</v>
      </c>
      <c r="N123" s="24"/>
      <c r="O123" s="24"/>
      <c r="P123" s="24"/>
      <c r="Q123" s="22"/>
      <c r="R123" s="21"/>
    </row>
    <row r="124" spans="2:18" x14ac:dyDescent="0.2">
      <c r="B124" s="2">
        <v>21</v>
      </c>
      <c r="C124" s="3">
        <v>0.25700000000000001</v>
      </c>
      <c r="D124" s="3"/>
      <c r="E124" s="19">
        <f t="shared" si="62"/>
        <v>0.10550000000000001</v>
      </c>
      <c r="F124" s="16">
        <f t="shared" si="63"/>
        <v>2</v>
      </c>
      <c r="G124" s="19">
        <f t="shared" si="64"/>
        <v>0.21100000000000002</v>
      </c>
      <c r="H124" s="16"/>
      <c r="I124" s="21">
        <f>I125-1.5</f>
        <v>14.5</v>
      </c>
      <c r="J124" s="21">
        <f>J125</f>
        <v>-1</v>
      </c>
      <c r="K124" s="19">
        <f t="shared" ref="K124:K127" si="71">AVERAGE(J123,J124)</f>
        <v>-0.52500000000000002</v>
      </c>
      <c r="L124" s="16">
        <f t="shared" ref="L124:L127" si="72">I124-I123</f>
        <v>1.4250000000000007</v>
      </c>
      <c r="M124" s="19">
        <f t="shared" si="70"/>
        <v>-0.74812500000000037</v>
      </c>
      <c r="N124" s="20"/>
      <c r="O124" s="20"/>
      <c r="P124" s="20"/>
      <c r="Q124" s="22"/>
      <c r="R124" s="21"/>
    </row>
    <row r="125" spans="2:18" x14ac:dyDescent="0.2">
      <c r="B125" s="2">
        <v>22</v>
      </c>
      <c r="C125" s="3">
        <v>0.89</v>
      </c>
      <c r="D125" s="3" t="s">
        <v>18</v>
      </c>
      <c r="E125" s="19">
        <f t="shared" si="62"/>
        <v>0.57350000000000001</v>
      </c>
      <c r="F125" s="16">
        <f t="shared" si="63"/>
        <v>1</v>
      </c>
      <c r="G125" s="19">
        <f t="shared" si="64"/>
        <v>0.57350000000000001</v>
      </c>
      <c r="H125" s="1"/>
      <c r="I125" s="21">
        <v>16</v>
      </c>
      <c r="J125" s="21">
        <v>-1</v>
      </c>
      <c r="K125" s="19">
        <f t="shared" si="71"/>
        <v>-1</v>
      </c>
      <c r="L125" s="16">
        <f t="shared" si="72"/>
        <v>1.5</v>
      </c>
      <c r="M125" s="19">
        <f t="shared" si="70"/>
        <v>-1.5</v>
      </c>
      <c r="N125" s="24"/>
      <c r="O125" s="24"/>
      <c r="P125" s="24"/>
      <c r="Q125" s="22"/>
      <c r="R125" s="21"/>
    </row>
    <row r="126" spans="2:18" x14ac:dyDescent="0.2">
      <c r="B126" s="2">
        <v>27</v>
      </c>
      <c r="C126" s="3">
        <v>0.879</v>
      </c>
      <c r="D126" s="3"/>
      <c r="E126" s="19">
        <f t="shared" si="62"/>
        <v>0.88450000000000006</v>
      </c>
      <c r="F126" s="16">
        <f t="shared" si="63"/>
        <v>5</v>
      </c>
      <c r="G126" s="19">
        <f t="shared" si="64"/>
        <v>4.4225000000000003</v>
      </c>
      <c r="H126" s="1"/>
      <c r="I126" s="16">
        <f>I125+1.5</f>
        <v>17.5</v>
      </c>
      <c r="J126" s="16">
        <f>J125</f>
        <v>-1</v>
      </c>
      <c r="K126" s="19">
        <f t="shared" si="71"/>
        <v>-1</v>
      </c>
      <c r="L126" s="16">
        <f t="shared" si="72"/>
        <v>1.5</v>
      </c>
      <c r="M126" s="19">
        <f t="shared" si="70"/>
        <v>-1.5</v>
      </c>
      <c r="N126" s="24"/>
      <c r="O126" s="24"/>
      <c r="P126" s="24"/>
      <c r="Q126" s="22"/>
      <c r="R126" s="21"/>
    </row>
    <row r="127" spans="2:18" x14ac:dyDescent="0.2">
      <c r="B127" s="2">
        <v>32</v>
      </c>
      <c r="C127" s="3">
        <v>0.875</v>
      </c>
      <c r="D127" s="3" t="s">
        <v>24</v>
      </c>
      <c r="E127" s="19">
        <f t="shared" si="62"/>
        <v>0.877</v>
      </c>
      <c r="F127" s="16">
        <f t="shared" si="63"/>
        <v>5</v>
      </c>
      <c r="G127" s="19">
        <f t="shared" si="64"/>
        <v>4.3849999999999998</v>
      </c>
      <c r="H127" s="1"/>
      <c r="I127" s="16">
        <f>I126+(J127-J126)*1.5</f>
        <v>18.925000000000001</v>
      </c>
      <c r="J127" s="16">
        <v>-0.05</v>
      </c>
      <c r="K127" s="19">
        <f t="shared" si="71"/>
        <v>-0.52500000000000002</v>
      </c>
      <c r="L127" s="16">
        <f t="shared" si="72"/>
        <v>1.4250000000000007</v>
      </c>
      <c r="M127" s="19">
        <f t="shared" si="70"/>
        <v>-0.74812500000000037</v>
      </c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26">
        <v>0.8</v>
      </c>
      <c r="E128" s="126"/>
      <c r="J128" s="13"/>
      <c r="K128" s="13"/>
      <c r="L128" s="13"/>
      <c r="M128" s="13"/>
      <c r="N128" s="14"/>
      <c r="O128" s="14"/>
      <c r="P128" s="14"/>
    </row>
    <row r="129" spans="2:18" x14ac:dyDescent="0.2">
      <c r="B129" s="124"/>
      <c r="C129" s="124"/>
      <c r="D129" s="124"/>
      <c r="E129" s="124"/>
      <c r="F129" s="124"/>
      <c r="G129" s="124"/>
      <c r="I129" s="124"/>
      <c r="J129" s="124"/>
      <c r="K129" s="124"/>
      <c r="L129" s="124"/>
      <c r="M129" s="124"/>
      <c r="N129" s="15"/>
      <c r="O129" s="15"/>
      <c r="P129" s="20"/>
    </row>
    <row r="130" spans="2:18" x14ac:dyDescent="0.2">
      <c r="B130" s="2">
        <v>0</v>
      </c>
      <c r="C130" s="3">
        <v>0.94</v>
      </c>
      <c r="D130" s="3" t="s">
        <v>24</v>
      </c>
      <c r="E130" s="16"/>
      <c r="F130" s="16"/>
      <c r="G130" s="16"/>
      <c r="H130" s="16"/>
      <c r="I130" s="17"/>
      <c r="J130" s="18"/>
      <c r="K130" s="19"/>
      <c r="L130" s="16"/>
      <c r="M130" s="19"/>
      <c r="N130" s="20"/>
      <c r="O130" s="20"/>
      <c r="P130" s="20"/>
      <c r="R130" s="21"/>
    </row>
    <row r="131" spans="2:18" x14ac:dyDescent="0.2">
      <c r="B131" s="2">
        <v>5</v>
      </c>
      <c r="C131" s="3">
        <v>0.92100000000000004</v>
      </c>
      <c r="D131" s="3"/>
      <c r="E131" s="19">
        <f>(C130+C131)/2</f>
        <v>0.93049999999999999</v>
      </c>
      <c r="F131" s="16">
        <f>B131-B130</f>
        <v>5</v>
      </c>
      <c r="G131" s="19">
        <f>E131*F131</f>
        <v>4.6524999999999999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0.90900000000000003</v>
      </c>
      <c r="D132" s="3" t="s">
        <v>17</v>
      </c>
      <c r="E132" s="19">
        <f t="shared" ref="E132:E142" si="73">(C131+C132)/2</f>
        <v>0.91500000000000004</v>
      </c>
      <c r="F132" s="16">
        <f t="shared" ref="F132:F142" si="74">B132-B131</f>
        <v>5</v>
      </c>
      <c r="G132" s="19">
        <f t="shared" ref="G132:G142" si="75">E132*F132</f>
        <v>4.5750000000000002</v>
      </c>
      <c r="H132" s="16"/>
      <c r="I132" s="2"/>
      <c r="J132" s="2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">
      <c r="B133" s="2">
        <v>11</v>
      </c>
      <c r="C133" s="3">
        <v>0.42499999999999999</v>
      </c>
      <c r="D133" s="3"/>
      <c r="E133" s="19">
        <f t="shared" si="73"/>
        <v>0.66700000000000004</v>
      </c>
      <c r="F133" s="16">
        <f t="shared" si="74"/>
        <v>1</v>
      </c>
      <c r="G133" s="19">
        <f t="shared" si="75"/>
        <v>0.66700000000000004</v>
      </c>
      <c r="H133" s="16"/>
      <c r="I133" s="2">
        <v>0</v>
      </c>
      <c r="J133" s="2">
        <v>0.94</v>
      </c>
      <c r="K133" s="19"/>
      <c r="L133" s="16"/>
      <c r="M133" s="19"/>
      <c r="N133" s="20"/>
      <c r="O133" s="20"/>
      <c r="P133" s="20"/>
      <c r="Q133" s="22"/>
      <c r="R133" s="21"/>
    </row>
    <row r="134" spans="2:18" x14ac:dyDescent="0.2">
      <c r="B134" s="2">
        <v>12</v>
      </c>
      <c r="C134" s="3">
        <v>0.111</v>
      </c>
      <c r="D134" s="3"/>
      <c r="E134" s="19">
        <f t="shared" si="73"/>
        <v>0.26800000000000002</v>
      </c>
      <c r="F134" s="16">
        <f t="shared" si="74"/>
        <v>1</v>
      </c>
      <c r="G134" s="19">
        <f t="shared" si="75"/>
        <v>0.26800000000000002</v>
      </c>
      <c r="H134" s="16"/>
      <c r="I134" s="2">
        <v>5</v>
      </c>
      <c r="J134" s="2">
        <v>0.92100000000000004</v>
      </c>
      <c r="K134" s="19">
        <f t="shared" ref="K134:K137" si="76">AVERAGE(J133,J134)</f>
        <v>0.93049999999999999</v>
      </c>
      <c r="L134" s="16">
        <f t="shared" ref="L134:L137" si="77">I134-I133</f>
        <v>5</v>
      </c>
      <c r="M134" s="19">
        <f t="shared" ref="M134:M137" si="78">L134*K134</f>
        <v>4.6524999999999999</v>
      </c>
      <c r="N134" s="20"/>
      <c r="O134" s="20"/>
      <c r="P134" s="20"/>
      <c r="Q134" s="22"/>
      <c r="R134" s="21"/>
    </row>
    <row r="135" spans="2:18" x14ac:dyDescent="0.2">
      <c r="B135" s="2">
        <v>14</v>
      </c>
      <c r="C135" s="3">
        <v>-0.10299999999999999</v>
      </c>
      <c r="D135" s="3"/>
      <c r="E135" s="19">
        <f t="shared" si="73"/>
        <v>4.0000000000000036E-3</v>
      </c>
      <c r="F135" s="16">
        <f t="shared" si="74"/>
        <v>2</v>
      </c>
      <c r="G135" s="19">
        <f t="shared" si="75"/>
        <v>8.0000000000000071E-3</v>
      </c>
      <c r="H135" s="16"/>
      <c r="I135" s="2">
        <v>10</v>
      </c>
      <c r="J135" s="2">
        <v>0.90900000000000003</v>
      </c>
      <c r="K135" s="19">
        <f t="shared" si="76"/>
        <v>0.91500000000000004</v>
      </c>
      <c r="L135" s="16">
        <f t="shared" si="77"/>
        <v>5</v>
      </c>
      <c r="M135" s="19">
        <f t="shared" si="78"/>
        <v>4.5750000000000002</v>
      </c>
      <c r="N135" s="20"/>
      <c r="O135" s="20"/>
      <c r="P135" s="20"/>
      <c r="Q135" s="22"/>
      <c r="R135" s="21"/>
    </row>
    <row r="136" spans="2:18" x14ac:dyDescent="0.2">
      <c r="B136" s="2">
        <v>15.5</v>
      </c>
      <c r="C136" s="3">
        <v>-0.20899999999999999</v>
      </c>
      <c r="D136" s="3"/>
      <c r="E136" s="19">
        <f t="shared" si="73"/>
        <v>-0.156</v>
      </c>
      <c r="F136" s="16">
        <f t="shared" si="74"/>
        <v>1.5</v>
      </c>
      <c r="G136" s="19">
        <f t="shared" si="75"/>
        <v>-0.23399999999999999</v>
      </c>
      <c r="H136" s="16"/>
      <c r="I136" s="2">
        <v>11</v>
      </c>
      <c r="J136" s="2">
        <v>0.42499999999999999</v>
      </c>
      <c r="K136" s="19">
        <f t="shared" si="76"/>
        <v>0.66700000000000004</v>
      </c>
      <c r="L136" s="16">
        <f t="shared" si="77"/>
        <v>1</v>
      </c>
      <c r="M136" s="19">
        <f t="shared" si="78"/>
        <v>0.66700000000000004</v>
      </c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-0.104</v>
      </c>
      <c r="D137" s="3"/>
      <c r="E137" s="19">
        <f t="shared" si="73"/>
        <v>-0.1565</v>
      </c>
      <c r="F137" s="16">
        <f t="shared" si="74"/>
        <v>1.5</v>
      </c>
      <c r="G137" s="19">
        <f t="shared" si="75"/>
        <v>-0.23475000000000001</v>
      </c>
      <c r="H137" s="16"/>
      <c r="I137" s="2">
        <v>12</v>
      </c>
      <c r="J137" s="2">
        <v>0.111</v>
      </c>
      <c r="K137" s="19">
        <f t="shared" si="76"/>
        <v>0.26800000000000002</v>
      </c>
      <c r="L137" s="16">
        <f t="shared" si="77"/>
        <v>1</v>
      </c>
      <c r="M137" s="19">
        <f t="shared" si="78"/>
        <v>0.26800000000000002</v>
      </c>
      <c r="N137" s="20"/>
      <c r="O137" s="20"/>
      <c r="P137" s="20"/>
      <c r="Q137" s="22"/>
      <c r="R137" s="21"/>
    </row>
    <row r="138" spans="2:18" x14ac:dyDescent="0.2">
      <c r="B138" s="2">
        <v>19</v>
      </c>
      <c r="C138" s="3">
        <v>0.11600000000000001</v>
      </c>
      <c r="D138" s="3"/>
      <c r="E138" s="19">
        <f t="shared" si="73"/>
        <v>6.0000000000000053E-3</v>
      </c>
      <c r="F138" s="16">
        <f t="shared" si="74"/>
        <v>2</v>
      </c>
      <c r="G138" s="19">
        <f t="shared" si="75"/>
        <v>1.2000000000000011E-2</v>
      </c>
      <c r="H138" s="16"/>
      <c r="I138" s="16">
        <f>I139-(J138-J139)*1.5</f>
        <v>12.5</v>
      </c>
      <c r="J138" s="16">
        <v>0</v>
      </c>
      <c r="K138" s="19">
        <f>AVERAGE(J137,J138)</f>
        <v>5.5500000000000001E-2</v>
      </c>
      <c r="L138" s="16">
        <f>I138-I137</f>
        <v>0.5</v>
      </c>
      <c r="M138" s="19">
        <f t="shared" ref="M138:M142" si="79">L138*K138</f>
        <v>2.775E-2</v>
      </c>
      <c r="N138" s="24"/>
      <c r="O138" s="24"/>
      <c r="P138" s="24"/>
      <c r="Q138" s="22"/>
      <c r="R138" s="21"/>
    </row>
    <row r="139" spans="2:18" x14ac:dyDescent="0.2">
      <c r="B139" s="2">
        <v>20</v>
      </c>
      <c r="C139" s="3">
        <v>0.441</v>
      </c>
      <c r="D139" s="3"/>
      <c r="E139" s="19">
        <f t="shared" si="73"/>
        <v>0.27850000000000003</v>
      </c>
      <c r="F139" s="16">
        <f t="shared" si="74"/>
        <v>1</v>
      </c>
      <c r="G139" s="19">
        <f t="shared" si="75"/>
        <v>0.27850000000000003</v>
      </c>
      <c r="H139" s="16"/>
      <c r="I139" s="21">
        <f>I140-1.5</f>
        <v>14</v>
      </c>
      <c r="J139" s="21">
        <f>J140</f>
        <v>-1</v>
      </c>
      <c r="K139" s="19">
        <f t="shared" ref="K139:K142" si="80">AVERAGE(J138,J139)</f>
        <v>-0.5</v>
      </c>
      <c r="L139" s="16">
        <f t="shared" ref="L139:L142" si="81">I139-I138</f>
        <v>1.5</v>
      </c>
      <c r="M139" s="19">
        <f t="shared" si="79"/>
        <v>-0.75</v>
      </c>
      <c r="N139" s="20"/>
      <c r="O139" s="20"/>
      <c r="P139" s="20"/>
      <c r="Q139" s="22"/>
      <c r="R139" s="21"/>
    </row>
    <row r="140" spans="2:18" x14ac:dyDescent="0.2">
      <c r="B140" s="2">
        <v>21</v>
      </c>
      <c r="C140" s="3">
        <v>0.85499999999999998</v>
      </c>
      <c r="D140" s="3" t="s">
        <v>18</v>
      </c>
      <c r="E140" s="19">
        <f t="shared" si="73"/>
        <v>0.64800000000000002</v>
      </c>
      <c r="F140" s="16">
        <f t="shared" si="74"/>
        <v>1</v>
      </c>
      <c r="G140" s="19">
        <f t="shared" si="75"/>
        <v>0.64800000000000002</v>
      </c>
      <c r="H140" s="1"/>
      <c r="I140" s="21">
        <v>15.5</v>
      </c>
      <c r="J140" s="21">
        <v>-1</v>
      </c>
      <c r="K140" s="19">
        <f t="shared" si="80"/>
        <v>-1</v>
      </c>
      <c r="L140" s="16">
        <f t="shared" si="81"/>
        <v>1.5</v>
      </c>
      <c r="M140" s="19">
        <f t="shared" si="79"/>
        <v>-1.5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0.84599999999999997</v>
      </c>
      <c r="D141" s="3"/>
      <c r="E141" s="19">
        <f t="shared" si="73"/>
        <v>0.85050000000000003</v>
      </c>
      <c r="F141" s="16">
        <f t="shared" si="74"/>
        <v>4</v>
      </c>
      <c r="G141" s="19">
        <f t="shared" si="75"/>
        <v>3.4020000000000001</v>
      </c>
      <c r="H141" s="1"/>
      <c r="I141" s="16">
        <f>I140+1.5</f>
        <v>17</v>
      </c>
      <c r="J141" s="16">
        <f>J140</f>
        <v>-1</v>
      </c>
      <c r="K141" s="19">
        <f t="shared" si="80"/>
        <v>-1</v>
      </c>
      <c r="L141" s="16">
        <f t="shared" si="81"/>
        <v>1.5</v>
      </c>
      <c r="M141" s="19">
        <f t="shared" si="79"/>
        <v>-1.5</v>
      </c>
      <c r="N141" s="24"/>
      <c r="O141" s="24"/>
      <c r="P141" s="24"/>
      <c r="Q141" s="22"/>
      <c r="R141" s="21"/>
    </row>
    <row r="142" spans="2:18" x14ac:dyDescent="0.2">
      <c r="B142" s="2">
        <v>30</v>
      </c>
      <c r="C142" s="3">
        <v>0.83399999999999996</v>
      </c>
      <c r="D142" s="3" t="s">
        <v>24</v>
      </c>
      <c r="E142" s="19">
        <f t="shared" si="73"/>
        <v>0.84</v>
      </c>
      <c r="F142" s="16">
        <f t="shared" si="74"/>
        <v>5</v>
      </c>
      <c r="G142" s="19">
        <f t="shared" si="75"/>
        <v>4.2</v>
      </c>
      <c r="H142" s="1"/>
      <c r="I142" s="16">
        <f>I141+(J142-J141)*1.5</f>
        <v>18.574999999999999</v>
      </c>
      <c r="J142" s="16">
        <v>0.05</v>
      </c>
      <c r="K142" s="19">
        <f t="shared" si="80"/>
        <v>-0.47499999999999998</v>
      </c>
      <c r="L142" s="16">
        <f t="shared" si="81"/>
        <v>1.5749999999999993</v>
      </c>
      <c r="M142" s="19">
        <f t="shared" si="79"/>
        <v>-0.7481249999999996</v>
      </c>
      <c r="N142" s="20"/>
      <c r="O142" s="20"/>
      <c r="P142" s="20"/>
      <c r="R142" s="21"/>
    </row>
    <row r="143" spans="2:18" ht="15" x14ac:dyDescent="0.2">
      <c r="B143" s="13"/>
      <c r="C143" s="27"/>
      <c r="D143" s="27"/>
      <c r="E143" s="13"/>
      <c r="F143" s="16"/>
      <c r="G143" s="19"/>
      <c r="H143" s="127" t="s">
        <v>9</v>
      </c>
      <c r="I143" s="127"/>
      <c r="J143" s="19" t="e">
        <f>#REF!</f>
        <v>#REF!</v>
      </c>
      <c r="K143" s="19" t="s">
        <v>10</v>
      </c>
      <c r="L143" s="16" t="e">
        <f>#REF!</f>
        <v>#REF!</v>
      </c>
      <c r="M143" s="19" t="e">
        <f>J143-L143</f>
        <v>#REF!</v>
      </c>
      <c r="N143" s="24"/>
      <c r="O143" s="14"/>
      <c r="P143" s="14"/>
    </row>
    <row r="144" spans="2:18" ht="15" x14ac:dyDescent="0.2">
      <c r="B144" s="1" t="s">
        <v>7</v>
      </c>
      <c r="C144" s="1"/>
      <c r="D144" s="126">
        <v>0.9</v>
      </c>
      <c r="E144" s="126"/>
      <c r="J144" s="13"/>
      <c r="K144" s="13"/>
      <c r="L144" s="13"/>
      <c r="M144" s="13"/>
      <c r="N144" s="14"/>
      <c r="O144" s="14"/>
      <c r="P144" s="14"/>
    </row>
    <row r="145" spans="2:18" x14ac:dyDescent="0.2">
      <c r="B145" s="124"/>
      <c r="C145" s="124"/>
      <c r="D145" s="124"/>
      <c r="E145" s="124"/>
      <c r="F145" s="124"/>
      <c r="G145" s="124"/>
      <c r="I145" s="124"/>
      <c r="J145" s="124"/>
      <c r="K145" s="124"/>
      <c r="L145" s="124"/>
      <c r="M145" s="124"/>
      <c r="N145" s="15"/>
      <c r="O145" s="15"/>
      <c r="P145" s="20"/>
    </row>
    <row r="146" spans="2:18" x14ac:dyDescent="0.2">
      <c r="B146" s="2">
        <v>0</v>
      </c>
      <c r="C146" s="3">
        <v>0.90900000000000003</v>
      </c>
      <c r="D146" s="3" t="s">
        <v>24</v>
      </c>
      <c r="E146" s="16"/>
      <c r="F146" s="16"/>
      <c r="G146" s="16"/>
      <c r="H146" s="16"/>
      <c r="I146" s="17"/>
      <c r="J146" s="18"/>
      <c r="K146" s="19"/>
      <c r="L146" s="16"/>
      <c r="M146" s="19"/>
      <c r="N146" s="20"/>
      <c r="O146" s="20"/>
      <c r="P146" s="20"/>
      <c r="R146" s="21"/>
    </row>
    <row r="147" spans="2:18" x14ac:dyDescent="0.2">
      <c r="B147" s="2">
        <v>5</v>
      </c>
      <c r="C147" s="3">
        <v>0.90400000000000003</v>
      </c>
      <c r="D147" s="3"/>
      <c r="E147" s="19">
        <f>(C146+C147)/2</f>
        <v>0.90650000000000008</v>
      </c>
      <c r="F147" s="16">
        <f>B147-B146</f>
        <v>5</v>
      </c>
      <c r="G147" s="19">
        <f>E147*F147</f>
        <v>4.5325000000000006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0.89100000000000001</v>
      </c>
      <c r="D148" s="3" t="s">
        <v>17</v>
      </c>
      <c r="E148" s="19">
        <f t="shared" ref="E148:E158" si="82">(C147+C148)/2</f>
        <v>0.89749999999999996</v>
      </c>
      <c r="F148" s="16">
        <f t="shared" ref="F148:F158" si="83">B148-B147</f>
        <v>5</v>
      </c>
      <c r="G148" s="19">
        <f t="shared" ref="G148:G158" si="84">E148*F148</f>
        <v>4.4874999999999998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0.51</v>
      </c>
      <c r="D149" s="3"/>
      <c r="E149" s="19">
        <f t="shared" si="82"/>
        <v>0.70050000000000001</v>
      </c>
      <c r="F149" s="16">
        <f t="shared" si="83"/>
        <v>1</v>
      </c>
      <c r="G149" s="19">
        <f t="shared" si="84"/>
        <v>0.70050000000000001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0.221</v>
      </c>
      <c r="D150" s="3"/>
      <c r="E150" s="19">
        <f t="shared" si="82"/>
        <v>0.36549999999999999</v>
      </c>
      <c r="F150" s="16">
        <f t="shared" si="83"/>
        <v>1</v>
      </c>
      <c r="G150" s="19">
        <f t="shared" si="84"/>
        <v>0.36549999999999999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13</v>
      </c>
      <c r="C151" s="3">
        <v>2.1000000000000001E-2</v>
      </c>
      <c r="D151" s="3"/>
      <c r="E151" s="19">
        <f t="shared" si="82"/>
        <v>0.121</v>
      </c>
      <c r="F151" s="16">
        <f t="shared" si="83"/>
        <v>1</v>
      </c>
      <c r="G151" s="19">
        <f t="shared" si="84"/>
        <v>0.121</v>
      </c>
      <c r="H151" s="16"/>
      <c r="I151" s="2">
        <v>0</v>
      </c>
      <c r="J151" s="2">
        <v>0.90900000000000003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14.5</v>
      </c>
      <c r="C152" s="3">
        <v>-7.0999999999999994E-2</v>
      </c>
      <c r="D152" s="3"/>
      <c r="E152" s="19">
        <f t="shared" si="82"/>
        <v>-2.4999999999999994E-2</v>
      </c>
      <c r="F152" s="16">
        <f t="shared" si="83"/>
        <v>1.5</v>
      </c>
      <c r="G152" s="19">
        <f t="shared" si="84"/>
        <v>-3.7499999999999992E-2</v>
      </c>
      <c r="H152" s="16"/>
      <c r="I152" s="2">
        <v>5</v>
      </c>
      <c r="J152" s="2">
        <v>0.90400000000000003</v>
      </c>
      <c r="K152" s="19">
        <f t="shared" ref="K152" si="85">AVERAGE(J151,J152)</f>
        <v>0.90650000000000008</v>
      </c>
      <c r="L152" s="16">
        <f t="shared" ref="L152" si="86">I152-I151</f>
        <v>5</v>
      </c>
      <c r="M152" s="19">
        <f t="shared" ref="M152" si="87">L152*K152</f>
        <v>4.5325000000000006</v>
      </c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0.03</v>
      </c>
      <c r="D153" s="3"/>
      <c r="E153" s="19">
        <f t="shared" si="82"/>
        <v>-2.0499999999999997E-2</v>
      </c>
      <c r="F153" s="16">
        <f t="shared" si="83"/>
        <v>1.5</v>
      </c>
      <c r="G153" s="19">
        <f t="shared" si="84"/>
        <v>-3.0749999999999996E-2</v>
      </c>
      <c r="H153" s="16"/>
      <c r="I153" s="2">
        <v>10</v>
      </c>
      <c r="J153" s="2">
        <v>0.89100000000000001</v>
      </c>
      <c r="K153" s="19">
        <f t="shared" ref="K153:K155" si="88">AVERAGE(J152,J153)</f>
        <v>0.89749999999999996</v>
      </c>
      <c r="L153" s="16">
        <f t="shared" ref="L153:L155" si="89">I153-I152</f>
        <v>5</v>
      </c>
      <c r="M153" s="19">
        <f t="shared" ref="M153:M155" si="90">L153*K153</f>
        <v>4.4874999999999998</v>
      </c>
      <c r="N153" s="20"/>
      <c r="O153" s="20"/>
      <c r="P153" s="20"/>
      <c r="Q153" s="22"/>
      <c r="R153" s="21"/>
    </row>
    <row r="154" spans="2:18" x14ac:dyDescent="0.2">
      <c r="B154" s="2">
        <v>17</v>
      </c>
      <c r="C154" s="3">
        <v>0.214</v>
      </c>
      <c r="D154" s="3"/>
      <c r="E154" s="19">
        <f t="shared" si="82"/>
        <v>0.122</v>
      </c>
      <c r="F154" s="16">
        <f t="shared" si="83"/>
        <v>1</v>
      </c>
      <c r="G154" s="19">
        <f t="shared" si="84"/>
        <v>0.122</v>
      </c>
      <c r="H154" s="16"/>
      <c r="I154" s="16">
        <f>I155-(J154-J155)*1.5</f>
        <v>10.15</v>
      </c>
      <c r="J154" s="16">
        <v>0.9</v>
      </c>
      <c r="K154" s="19">
        <f t="shared" si="88"/>
        <v>0.89549999999999996</v>
      </c>
      <c r="L154" s="16">
        <f t="shared" si="89"/>
        <v>0.15000000000000036</v>
      </c>
      <c r="M154" s="19">
        <f t="shared" si="90"/>
        <v>0.13432500000000031</v>
      </c>
      <c r="N154" s="24"/>
      <c r="O154" s="24"/>
      <c r="P154" s="24"/>
      <c r="Q154" s="22"/>
      <c r="R154" s="21"/>
    </row>
    <row r="155" spans="2:18" x14ac:dyDescent="0.2">
      <c r="B155" s="2">
        <v>18</v>
      </c>
      <c r="C155" s="3">
        <v>0.46600000000000003</v>
      </c>
      <c r="D155" s="3"/>
      <c r="E155" s="19">
        <f t="shared" si="82"/>
        <v>0.34</v>
      </c>
      <c r="F155" s="16">
        <f t="shared" si="83"/>
        <v>1</v>
      </c>
      <c r="G155" s="19">
        <f t="shared" si="84"/>
        <v>0.34</v>
      </c>
      <c r="H155" s="16"/>
      <c r="I155" s="21">
        <f>I156-1.5</f>
        <v>13</v>
      </c>
      <c r="J155" s="21">
        <f>J156</f>
        <v>-1</v>
      </c>
      <c r="K155" s="19">
        <f t="shared" si="88"/>
        <v>-4.9999999999999989E-2</v>
      </c>
      <c r="L155" s="16">
        <f t="shared" si="89"/>
        <v>2.8499999999999996</v>
      </c>
      <c r="M155" s="19">
        <f t="shared" si="90"/>
        <v>-0.14249999999999996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0.81100000000000005</v>
      </c>
      <c r="D156" s="3" t="s">
        <v>18</v>
      </c>
      <c r="E156" s="19">
        <f t="shared" si="82"/>
        <v>0.63850000000000007</v>
      </c>
      <c r="F156" s="16">
        <f t="shared" si="83"/>
        <v>1</v>
      </c>
      <c r="G156" s="19">
        <f t="shared" si="84"/>
        <v>0.63850000000000007</v>
      </c>
      <c r="H156" s="1"/>
      <c r="I156" s="21">
        <v>14.5</v>
      </c>
      <c r="J156" s="21">
        <v>-1</v>
      </c>
      <c r="K156" s="19">
        <f t="shared" ref="K156:K158" si="91">AVERAGE(J155,J156)</f>
        <v>-1</v>
      </c>
      <c r="L156" s="16">
        <f t="shared" ref="L156:L158" si="92">I156-I155</f>
        <v>1.5</v>
      </c>
      <c r="M156" s="19">
        <f t="shared" ref="M156:M158" si="93">L156*K156</f>
        <v>-1.5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0.8</v>
      </c>
      <c r="D157" s="3"/>
      <c r="E157" s="19">
        <f t="shared" si="82"/>
        <v>0.8055000000000001</v>
      </c>
      <c r="F157" s="16">
        <f t="shared" si="83"/>
        <v>6</v>
      </c>
      <c r="G157" s="19">
        <f t="shared" si="84"/>
        <v>4.8330000000000002</v>
      </c>
      <c r="H157" s="1"/>
      <c r="I157" s="16">
        <f>I156+1.5</f>
        <v>16</v>
      </c>
      <c r="J157" s="16">
        <f>J156</f>
        <v>-1</v>
      </c>
      <c r="K157" s="19">
        <f t="shared" si="91"/>
        <v>-1</v>
      </c>
      <c r="L157" s="16">
        <f t="shared" si="92"/>
        <v>1.5</v>
      </c>
      <c r="M157" s="19">
        <f t="shared" si="93"/>
        <v>-1.5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0.79400000000000004</v>
      </c>
      <c r="D158" s="3" t="s">
        <v>24</v>
      </c>
      <c r="E158" s="19">
        <f t="shared" si="82"/>
        <v>0.79700000000000004</v>
      </c>
      <c r="F158" s="16">
        <f t="shared" si="83"/>
        <v>5</v>
      </c>
      <c r="G158" s="19">
        <f t="shared" si="84"/>
        <v>3.9850000000000003</v>
      </c>
      <c r="H158" s="1"/>
      <c r="I158" s="16">
        <f>I157+(J158-J157)*1.5</f>
        <v>18.7165</v>
      </c>
      <c r="J158" s="16">
        <v>0.81100000000000005</v>
      </c>
      <c r="K158" s="19">
        <f t="shared" si="91"/>
        <v>-9.4499999999999973E-2</v>
      </c>
      <c r="L158" s="16">
        <f t="shared" si="92"/>
        <v>2.7164999999999999</v>
      </c>
      <c r="M158" s="19">
        <f t="shared" si="93"/>
        <v>-0.25670924999999994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59"/>
      <c r="F159" s="60"/>
      <c r="G159" s="59"/>
      <c r="H159" s="1"/>
      <c r="I159" s="60"/>
      <c r="J159" s="60"/>
      <c r="K159" s="59"/>
      <c r="L159" s="60"/>
      <c r="M159" s="59"/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26">
        <v>1</v>
      </c>
      <c r="E160" s="126"/>
      <c r="J160" s="13"/>
      <c r="K160" s="13"/>
      <c r="L160" s="13"/>
      <c r="M160" s="13"/>
      <c r="N160" s="14"/>
      <c r="O160" s="14"/>
      <c r="P160" s="14"/>
    </row>
    <row r="161" spans="2:18" x14ac:dyDescent="0.2">
      <c r="B161" s="124"/>
      <c r="C161" s="124"/>
      <c r="D161" s="124"/>
      <c r="E161" s="124"/>
      <c r="F161" s="124"/>
      <c r="G161" s="124"/>
      <c r="I161" s="124"/>
      <c r="J161" s="124"/>
      <c r="K161" s="124"/>
      <c r="L161" s="124"/>
      <c r="M161" s="124"/>
      <c r="N161" s="15"/>
      <c r="O161" s="15"/>
      <c r="P161" s="20"/>
    </row>
    <row r="162" spans="2:18" x14ac:dyDescent="0.2">
      <c r="B162" s="2">
        <v>0</v>
      </c>
      <c r="C162" s="3">
        <v>0.81</v>
      </c>
      <c r="D162" s="3" t="s">
        <v>24</v>
      </c>
      <c r="E162" s="16"/>
      <c r="F162" s="16"/>
      <c r="G162" s="16"/>
      <c r="H162" s="16"/>
      <c r="I162" s="17"/>
      <c r="J162" s="18"/>
      <c r="K162" s="19"/>
      <c r="L162" s="16"/>
      <c r="M162" s="19"/>
      <c r="N162" s="20"/>
      <c r="O162" s="20"/>
      <c r="P162" s="20"/>
      <c r="R162" s="21"/>
    </row>
    <row r="163" spans="2:18" x14ac:dyDescent="0.2">
      <c r="B163" s="2">
        <v>5</v>
      </c>
      <c r="C163" s="3">
        <v>0.8</v>
      </c>
      <c r="D163" s="3"/>
      <c r="E163" s="19">
        <f>(C162+C163)/2</f>
        <v>0.80500000000000005</v>
      </c>
      <c r="F163" s="16">
        <f>B163-B162</f>
        <v>5</v>
      </c>
      <c r="G163" s="19">
        <f>E163*F163</f>
        <v>4.0250000000000004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0.79500000000000004</v>
      </c>
      <c r="D164" s="3" t="s">
        <v>17</v>
      </c>
      <c r="E164" s="19">
        <f t="shared" ref="E164:E174" si="94">(C163+C164)/2</f>
        <v>0.7975000000000001</v>
      </c>
      <c r="F164" s="16">
        <f t="shared" ref="F164:F174" si="95">B164-B163</f>
        <v>5</v>
      </c>
      <c r="G164" s="19">
        <f t="shared" ref="G164:G174" si="96">E164*F164</f>
        <v>3.9875000000000007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0.49</v>
      </c>
      <c r="D165" s="3"/>
      <c r="E165" s="19">
        <f t="shared" si="94"/>
        <v>0.64250000000000007</v>
      </c>
      <c r="F165" s="16">
        <f t="shared" si="95"/>
        <v>1</v>
      </c>
      <c r="G165" s="19">
        <f t="shared" si="96"/>
        <v>0.64250000000000007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0.29399999999999998</v>
      </c>
      <c r="D166" s="3"/>
      <c r="E166" s="19">
        <f t="shared" si="94"/>
        <v>0.39200000000000002</v>
      </c>
      <c r="F166" s="16">
        <f t="shared" si="95"/>
        <v>1</v>
      </c>
      <c r="G166" s="19">
        <f t="shared" si="96"/>
        <v>0.39200000000000002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0.111</v>
      </c>
      <c r="D167" s="3"/>
      <c r="E167" s="19">
        <f t="shared" si="94"/>
        <v>0.20249999999999999</v>
      </c>
      <c r="F167" s="16">
        <f t="shared" si="95"/>
        <v>1</v>
      </c>
      <c r="G167" s="19">
        <f t="shared" si="96"/>
        <v>0.20249999999999999</v>
      </c>
      <c r="H167" s="16"/>
      <c r="I167" s="2">
        <v>0</v>
      </c>
      <c r="J167" s="2">
        <v>0.81</v>
      </c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8.9999999999999993E-3</v>
      </c>
      <c r="D168" s="3"/>
      <c r="E168" s="19">
        <f t="shared" si="94"/>
        <v>0.06</v>
      </c>
      <c r="F168" s="16">
        <f t="shared" si="95"/>
        <v>1</v>
      </c>
      <c r="G168" s="19">
        <f t="shared" si="96"/>
        <v>0.06</v>
      </c>
      <c r="H168" s="16"/>
      <c r="I168" s="2">
        <v>5</v>
      </c>
      <c r="J168" s="2">
        <v>0.8</v>
      </c>
      <c r="K168" s="19">
        <f t="shared" ref="K168" si="97">AVERAGE(J167,J168)</f>
        <v>0.80500000000000005</v>
      </c>
      <c r="L168" s="16">
        <f t="shared" ref="L168" si="98">I168-I167</f>
        <v>5</v>
      </c>
      <c r="M168" s="19">
        <f t="shared" ref="M168" si="99">L168*K168</f>
        <v>4.0250000000000004</v>
      </c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0.114</v>
      </c>
      <c r="D169" s="3"/>
      <c r="E169" s="19">
        <f t="shared" si="94"/>
        <v>6.1499999999999999E-2</v>
      </c>
      <c r="F169" s="16">
        <f t="shared" si="95"/>
        <v>1</v>
      </c>
      <c r="G169" s="19">
        <f t="shared" si="96"/>
        <v>6.1499999999999999E-2</v>
      </c>
      <c r="H169" s="16"/>
      <c r="I169" s="2">
        <v>10</v>
      </c>
      <c r="J169" s="2">
        <v>0.79500000000000004</v>
      </c>
      <c r="K169" s="19">
        <f t="shared" ref="K169:K174" si="100">AVERAGE(J168,J169)</f>
        <v>0.7975000000000001</v>
      </c>
      <c r="L169" s="16">
        <f t="shared" ref="L169:L174" si="101">I169-I168</f>
        <v>5</v>
      </c>
      <c r="M169" s="19">
        <f t="shared" ref="M169:M174" si="102">L169*K169</f>
        <v>3.9875000000000007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0.23</v>
      </c>
      <c r="D170" s="3"/>
      <c r="E170" s="19">
        <f t="shared" si="94"/>
        <v>0.17200000000000001</v>
      </c>
      <c r="F170" s="16">
        <f t="shared" si="95"/>
        <v>1</v>
      </c>
      <c r="G170" s="19">
        <f t="shared" si="96"/>
        <v>0.17200000000000001</v>
      </c>
      <c r="H170" s="16"/>
      <c r="I170" s="16">
        <f>I171-(J170-J171)*1.5</f>
        <v>10.100000000000001</v>
      </c>
      <c r="J170" s="16">
        <v>0.8</v>
      </c>
      <c r="K170" s="19">
        <f t="shared" si="100"/>
        <v>0.7975000000000001</v>
      </c>
      <c r="L170" s="16">
        <f t="shared" si="101"/>
        <v>0.10000000000000142</v>
      </c>
      <c r="M170" s="19">
        <f t="shared" si="102"/>
        <v>7.9750000000001139E-2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0.41599999999999998</v>
      </c>
      <c r="D171" s="3"/>
      <c r="E171" s="19">
        <f t="shared" si="94"/>
        <v>0.32300000000000001</v>
      </c>
      <c r="F171" s="16">
        <f t="shared" si="95"/>
        <v>1</v>
      </c>
      <c r="G171" s="19">
        <f t="shared" si="96"/>
        <v>0.32300000000000001</v>
      </c>
      <c r="H171" s="16"/>
      <c r="I171" s="21">
        <f>I172-1.5</f>
        <v>12.8</v>
      </c>
      <c r="J171" s="21">
        <f>J172</f>
        <v>-1</v>
      </c>
      <c r="K171" s="19">
        <f t="shared" si="100"/>
        <v>-9.9999999999999978E-2</v>
      </c>
      <c r="L171" s="16">
        <f t="shared" si="101"/>
        <v>2.6999999999999993</v>
      </c>
      <c r="M171" s="19">
        <f t="shared" si="102"/>
        <v>-0.26999999999999985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0.71099999999999997</v>
      </c>
      <c r="D172" s="3" t="s">
        <v>18</v>
      </c>
      <c r="E172" s="19">
        <f t="shared" si="94"/>
        <v>0.5635</v>
      </c>
      <c r="F172" s="16">
        <f t="shared" si="95"/>
        <v>1</v>
      </c>
      <c r="G172" s="19">
        <f t="shared" si="96"/>
        <v>0.5635</v>
      </c>
      <c r="H172" s="1"/>
      <c r="I172" s="21">
        <v>14.3</v>
      </c>
      <c r="J172" s="21">
        <v>-1</v>
      </c>
      <c r="K172" s="19">
        <f t="shared" si="100"/>
        <v>-1</v>
      </c>
      <c r="L172" s="16">
        <f t="shared" si="101"/>
        <v>1.5</v>
      </c>
      <c r="M172" s="19">
        <f t="shared" si="102"/>
        <v>-1.5</v>
      </c>
      <c r="N172" s="24"/>
      <c r="O172" s="24"/>
      <c r="P172" s="24"/>
      <c r="Q172" s="22"/>
      <c r="R172" s="21"/>
    </row>
    <row r="173" spans="2:18" x14ac:dyDescent="0.2">
      <c r="B173" s="2">
        <v>23</v>
      </c>
      <c r="C173" s="3">
        <v>0.69699999999999995</v>
      </c>
      <c r="D173" s="3"/>
      <c r="E173" s="19">
        <f t="shared" si="94"/>
        <v>0.70399999999999996</v>
      </c>
      <c r="F173" s="16">
        <f t="shared" si="95"/>
        <v>5</v>
      </c>
      <c r="G173" s="19">
        <f t="shared" si="96"/>
        <v>3.5199999999999996</v>
      </c>
      <c r="H173" s="1"/>
      <c r="I173" s="16">
        <f>I172+1.5</f>
        <v>15.8</v>
      </c>
      <c r="J173" s="16">
        <f>J172</f>
        <v>-1</v>
      </c>
      <c r="K173" s="19">
        <f t="shared" si="100"/>
        <v>-1</v>
      </c>
      <c r="L173" s="16">
        <f t="shared" si="101"/>
        <v>1.5</v>
      </c>
      <c r="M173" s="19">
        <f t="shared" si="102"/>
        <v>-1.5</v>
      </c>
      <c r="N173" s="24"/>
      <c r="O173" s="24"/>
      <c r="P173" s="24"/>
      <c r="Q173" s="22"/>
      <c r="R173" s="21"/>
    </row>
    <row r="174" spans="2:18" x14ac:dyDescent="0.2">
      <c r="B174" s="2">
        <v>28</v>
      </c>
      <c r="C174" s="3">
        <v>0.68500000000000005</v>
      </c>
      <c r="D174" s="3" t="s">
        <v>24</v>
      </c>
      <c r="E174" s="19">
        <f t="shared" si="94"/>
        <v>0.69100000000000006</v>
      </c>
      <c r="F174" s="16">
        <f t="shared" si="95"/>
        <v>5</v>
      </c>
      <c r="G174" s="19">
        <f t="shared" si="96"/>
        <v>3.4550000000000001</v>
      </c>
      <c r="H174" s="1"/>
      <c r="I174" s="16">
        <f>I173+(J174-J173)*1.5</f>
        <v>18.366500000000002</v>
      </c>
      <c r="J174" s="16">
        <v>0.71099999999999997</v>
      </c>
      <c r="K174" s="19">
        <f t="shared" si="100"/>
        <v>-0.14450000000000002</v>
      </c>
      <c r="L174" s="16">
        <f t="shared" si="101"/>
        <v>2.5665000000000013</v>
      </c>
      <c r="M174" s="19">
        <f t="shared" si="102"/>
        <v>-0.37085925000000025</v>
      </c>
      <c r="N174" s="20"/>
      <c r="O174" s="20"/>
      <c r="P174" s="20"/>
      <c r="R174" s="21"/>
    </row>
    <row r="175" spans="2:18" x14ac:dyDescent="0.2">
      <c r="B175" s="17"/>
      <c r="C175" s="39"/>
      <c r="D175" s="39"/>
      <c r="E175" s="19"/>
      <c r="F175" s="16"/>
      <c r="G175" s="19"/>
      <c r="I175" s="17"/>
      <c r="J175" s="17"/>
      <c r="K175" s="19"/>
      <c r="L175" s="16"/>
      <c r="M175" s="19"/>
      <c r="O175" s="24"/>
      <c r="P175" s="24"/>
    </row>
    <row r="176" spans="2:18" x14ac:dyDescent="0.2">
      <c r="B176" s="17"/>
      <c r="C176" s="39"/>
      <c r="D176" s="39"/>
      <c r="E176" s="19"/>
      <c r="F176" s="16"/>
      <c r="G176" s="19"/>
      <c r="I176" s="17"/>
      <c r="J176" s="17"/>
      <c r="K176" s="19"/>
      <c r="L176" s="16"/>
      <c r="M176" s="19"/>
      <c r="O176" s="14"/>
      <c r="P176" s="14"/>
    </row>
    <row r="177" spans="2:18" ht="15" x14ac:dyDescent="0.2">
      <c r="B177" s="13"/>
      <c r="C177" s="27"/>
      <c r="D177" s="27"/>
      <c r="E177" s="13"/>
      <c r="F177" s="16"/>
      <c r="G177" s="19"/>
      <c r="H177" s="127" t="s">
        <v>9</v>
      </c>
      <c r="I177" s="127"/>
      <c r="J177" s="16" t="e">
        <f>#REF!</f>
        <v>#REF!</v>
      </c>
      <c r="K177" s="19" t="s">
        <v>10</v>
      </c>
      <c r="L177" s="16" t="e">
        <f>#REF!</f>
        <v>#REF!</v>
      </c>
      <c r="M177" s="19" t="e">
        <f>J177-L177</f>
        <v>#REF!</v>
      </c>
      <c r="N177" s="24"/>
      <c r="O177" s="14"/>
      <c r="P177" s="14"/>
    </row>
    <row r="178" spans="2:18" ht="15" x14ac:dyDescent="0.2">
      <c r="B178" s="1" t="s">
        <v>7</v>
      </c>
      <c r="C178" s="1"/>
      <c r="D178" s="126">
        <v>1.1000000000000001</v>
      </c>
      <c r="E178" s="126"/>
      <c r="J178" s="13"/>
      <c r="K178" s="13"/>
      <c r="L178" s="13"/>
      <c r="M178" s="13"/>
      <c r="N178" s="14"/>
      <c r="O178" s="14"/>
      <c r="P178" s="14"/>
    </row>
    <row r="179" spans="2:18" x14ac:dyDescent="0.2">
      <c r="B179" s="124"/>
      <c r="C179" s="124"/>
      <c r="D179" s="124"/>
      <c r="E179" s="124"/>
      <c r="F179" s="124"/>
      <c r="G179" s="124"/>
      <c r="I179" s="124"/>
      <c r="J179" s="124"/>
      <c r="K179" s="124"/>
      <c r="L179" s="124"/>
      <c r="M179" s="124"/>
      <c r="N179" s="15"/>
      <c r="O179" s="15"/>
      <c r="P179" s="20"/>
    </row>
    <row r="180" spans="2:18" x14ac:dyDescent="0.2">
      <c r="B180" s="2">
        <v>0</v>
      </c>
      <c r="C180" s="3">
        <v>1.155</v>
      </c>
      <c r="D180" s="3" t="s">
        <v>24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">
      <c r="B181" s="2">
        <v>5</v>
      </c>
      <c r="C181" s="3">
        <v>1.1399999999999999</v>
      </c>
      <c r="D181" s="3"/>
      <c r="E181" s="19">
        <f>(C180+C181)/2</f>
        <v>1.1475</v>
      </c>
      <c r="F181" s="16">
        <f>B181-B180</f>
        <v>5</v>
      </c>
      <c r="G181" s="19">
        <f>E181*F181</f>
        <v>5.7374999999999998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2">
        <v>10</v>
      </c>
      <c r="C182" s="3">
        <v>1.127</v>
      </c>
      <c r="D182" s="3" t="s">
        <v>17</v>
      </c>
      <c r="E182" s="19">
        <f t="shared" ref="E182:E192" si="103">(C181+C182)/2</f>
        <v>1.1335</v>
      </c>
      <c r="F182" s="16">
        <f t="shared" ref="F182:F192" si="104">B182-B181</f>
        <v>5</v>
      </c>
      <c r="G182" s="19">
        <f t="shared" ref="G182:G192" si="105">E182*F182</f>
        <v>5.6674999999999995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11</v>
      </c>
      <c r="C183" s="3">
        <v>0.58799999999999997</v>
      </c>
      <c r="D183" s="3"/>
      <c r="E183" s="19">
        <f t="shared" si="103"/>
        <v>0.85749999999999993</v>
      </c>
      <c r="F183" s="16">
        <f t="shared" si="104"/>
        <v>1</v>
      </c>
      <c r="G183" s="19">
        <f t="shared" si="105"/>
        <v>0.85749999999999993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">
      <c r="B184" s="2">
        <v>12</v>
      </c>
      <c r="C184" s="3">
        <v>0.35099999999999998</v>
      </c>
      <c r="D184" s="3"/>
      <c r="E184" s="19">
        <f t="shared" si="103"/>
        <v>0.46949999999999997</v>
      </c>
      <c r="F184" s="16">
        <f t="shared" si="104"/>
        <v>1</v>
      </c>
      <c r="G184" s="19">
        <f t="shared" si="105"/>
        <v>0.46949999999999997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">
      <c r="B185" s="2">
        <v>13</v>
      </c>
      <c r="C185" s="3">
        <v>0.16400000000000001</v>
      </c>
      <c r="D185" s="3"/>
      <c r="E185" s="19">
        <f t="shared" si="103"/>
        <v>0.25750000000000001</v>
      </c>
      <c r="F185" s="16">
        <f t="shared" si="104"/>
        <v>1</v>
      </c>
      <c r="G185" s="19">
        <f t="shared" si="105"/>
        <v>0.25750000000000001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2">
        <v>14.5</v>
      </c>
      <c r="C186" s="3">
        <v>5.6000000000000001E-2</v>
      </c>
      <c r="D186" s="3"/>
      <c r="E186" s="19">
        <f t="shared" si="103"/>
        <v>0.11</v>
      </c>
      <c r="F186" s="16">
        <f t="shared" si="104"/>
        <v>1.5</v>
      </c>
      <c r="G186" s="19">
        <f t="shared" si="105"/>
        <v>0.16500000000000001</v>
      </c>
      <c r="H186" s="16"/>
      <c r="I186" s="2">
        <v>0</v>
      </c>
      <c r="J186" s="2">
        <v>1.155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2">
        <v>16</v>
      </c>
      <c r="C187" s="3">
        <v>0.16200000000000001</v>
      </c>
      <c r="D187" s="3"/>
      <c r="E187" s="19">
        <f t="shared" si="103"/>
        <v>0.109</v>
      </c>
      <c r="F187" s="16">
        <f t="shared" si="104"/>
        <v>1.5</v>
      </c>
      <c r="G187" s="19">
        <f t="shared" si="105"/>
        <v>0.16350000000000001</v>
      </c>
      <c r="H187" s="16"/>
      <c r="I187" s="2">
        <v>5</v>
      </c>
      <c r="J187" s="2">
        <v>1.1399999999999999</v>
      </c>
      <c r="K187" s="19">
        <f t="shared" ref="K187" si="106">AVERAGE(J186,J187)</f>
        <v>1.1475</v>
      </c>
      <c r="L187" s="16">
        <f t="shared" ref="L187" si="107">I187-I186</f>
        <v>5</v>
      </c>
      <c r="M187" s="19">
        <f t="shared" ref="M187" si="108">L187*K187</f>
        <v>5.7374999999999998</v>
      </c>
      <c r="N187" s="20"/>
      <c r="O187" s="20"/>
      <c r="P187" s="20"/>
      <c r="Q187" s="22"/>
      <c r="R187" s="21"/>
    </row>
    <row r="188" spans="2:18" x14ac:dyDescent="0.2">
      <c r="B188" s="2">
        <v>17</v>
      </c>
      <c r="C188" s="3">
        <v>0.34</v>
      </c>
      <c r="D188" s="3"/>
      <c r="E188" s="19">
        <f t="shared" si="103"/>
        <v>0.251</v>
      </c>
      <c r="F188" s="16">
        <f t="shared" si="104"/>
        <v>1</v>
      </c>
      <c r="G188" s="19">
        <f t="shared" si="105"/>
        <v>0.251</v>
      </c>
      <c r="H188" s="16"/>
      <c r="I188" s="16">
        <f>I189-(J188-J189)*1.5</f>
        <v>9.6050000000000004</v>
      </c>
      <c r="J188" s="16">
        <v>1.1299999999999999</v>
      </c>
      <c r="K188" s="19">
        <f t="shared" ref="K188:K192" si="109">AVERAGE(J187,J188)</f>
        <v>1.1349999999999998</v>
      </c>
      <c r="L188" s="16">
        <f t="shared" ref="L188:L192" si="110">I188-I187</f>
        <v>4.6050000000000004</v>
      </c>
      <c r="M188" s="19">
        <f t="shared" ref="M188:M192" si="111">L188*K188</f>
        <v>5.2266749999999993</v>
      </c>
      <c r="N188" s="24"/>
      <c r="O188" s="24"/>
      <c r="P188" s="24"/>
      <c r="Q188" s="22"/>
      <c r="R188" s="21"/>
    </row>
    <row r="189" spans="2:18" x14ac:dyDescent="0.2">
      <c r="B189" s="2">
        <v>18</v>
      </c>
      <c r="C189" s="3">
        <v>0.61599999999999999</v>
      </c>
      <c r="D189" s="3"/>
      <c r="E189" s="19">
        <f t="shared" si="103"/>
        <v>0.47799999999999998</v>
      </c>
      <c r="F189" s="16">
        <f t="shared" si="104"/>
        <v>1</v>
      </c>
      <c r="G189" s="19">
        <f t="shared" si="105"/>
        <v>0.47799999999999998</v>
      </c>
      <c r="H189" s="16"/>
      <c r="I189" s="21">
        <f>I190-1.5</f>
        <v>12.8</v>
      </c>
      <c r="J189" s="21">
        <f>J190</f>
        <v>-1</v>
      </c>
      <c r="K189" s="19">
        <f t="shared" si="109"/>
        <v>6.4999999999999947E-2</v>
      </c>
      <c r="L189" s="16">
        <f t="shared" si="110"/>
        <v>3.1950000000000003</v>
      </c>
      <c r="M189" s="19">
        <f t="shared" si="111"/>
        <v>0.20767499999999986</v>
      </c>
      <c r="N189" s="20"/>
      <c r="O189" s="20"/>
      <c r="P189" s="20"/>
      <c r="Q189" s="22"/>
      <c r="R189" s="21"/>
    </row>
    <row r="190" spans="2:18" x14ac:dyDescent="0.2">
      <c r="B190" s="2">
        <v>19</v>
      </c>
      <c r="C190" s="3">
        <v>1.05</v>
      </c>
      <c r="D190" s="3" t="s">
        <v>18</v>
      </c>
      <c r="E190" s="19">
        <f t="shared" si="103"/>
        <v>0.83299999999999996</v>
      </c>
      <c r="F190" s="16">
        <f t="shared" si="104"/>
        <v>1</v>
      </c>
      <c r="G190" s="19">
        <f t="shared" si="105"/>
        <v>0.83299999999999996</v>
      </c>
      <c r="H190" s="1"/>
      <c r="I190" s="21">
        <v>14.3</v>
      </c>
      <c r="J190" s="21">
        <v>-1</v>
      </c>
      <c r="K190" s="19">
        <f t="shared" si="109"/>
        <v>-1</v>
      </c>
      <c r="L190" s="16">
        <f t="shared" si="110"/>
        <v>1.5</v>
      </c>
      <c r="M190" s="19">
        <f t="shared" si="111"/>
        <v>-1.5</v>
      </c>
      <c r="N190" s="24"/>
      <c r="O190" s="24"/>
      <c r="P190" s="24"/>
      <c r="Q190" s="22"/>
      <c r="R190" s="21"/>
    </row>
    <row r="191" spans="2:18" x14ac:dyDescent="0.2">
      <c r="B191" s="2">
        <v>25</v>
      </c>
      <c r="C191" s="3">
        <v>1.0349999999999999</v>
      </c>
      <c r="D191" s="3"/>
      <c r="E191" s="19">
        <f t="shared" si="103"/>
        <v>1.0425</v>
      </c>
      <c r="F191" s="16">
        <f t="shared" si="104"/>
        <v>6</v>
      </c>
      <c r="G191" s="19">
        <f t="shared" si="105"/>
        <v>6.2549999999999999</v>
      </c>
      <c r="H191" s="1"/>
      <c r="I191" s="16">
        <f>I190+1.5</f>
        <v>15.8</v>
      </c>
      <c r="J191" s="16">
        <f>J190</f>
        <v>-1</v>
      </c>
      <c r="K191" s="19">
        <f t="shared" si="109"/>
        <v>-1</v>
      </c>
      <c r="L191" s="16">
        <f t="shared" si="110"/>
        <v>1.5</v>
      </c>
      <c r="M191" s="19">
        <f t="shared" si="111"/>
        <v>-1.5</v>
      </c>
      <c r="N191" s="24"/>
      <c r="O191" s="24"/>
      <c r="P191" s="24"/>
      <c r="Q191" s="22"/>
      <c r="R191" s="21"/>
    </row>
    <row r="192" spans="2:18" x14ac:dyDescent="0.2">
      <c r="B192" s="2">
        <v>30</v>
      </c>
      <c r="C192" s="3">
        <v>1.026</v>
      </c>
      <c r="D192" s="3" t="s">
        <v>24</v>
      </c>
      <c r="E192" s="19">
        <f t="shared" si="103"/>
        <v>1.0305</v>
      </c>
      <c r="F192" s="16">
        <f t="shared" si="104"/>
        <v>5</v>
      </c>
      <c r="G192" s="19">
        <f t="shared" si="105"/>
        <v>5.1524999999999999</v>
      </c>
      <c r="H192" s="1"/>
      <c r="I192" s="16">
        <f>I191+(J192-J191)*1.5</f>
        <v>18.875</v>
      </c>
      <c r="J192" s="16">
        <v>1.05</v>
      </c>
      <c r="K192" s="19">
        <f t="shared" si="109"/>
        <v>2.5000000000000022E-2</v>
      </c>
      <c r="L192" s="16">
        <f t="shared" si="110"/>
        <v>3.0749999999999993</v>
      </c>
      <c r="M192" s="19">
        <f t="shared" si="111"/>
        <v>7.6875000000000054E-2</v>
      </c>
      <c r="N192" s="20"/>
      <c r="O192" s="20"/>
      <c r="P192" s="20"/>
      <c r="R192" s="21"/>
    </row>
    <row r="193" spans="2:18" x14ac:dyDescent="0.2">
      <c r="B193" s="2"/>
      <c r="C193" s="3"/>
      <c r="D193" s="3"/>
      <c r="E193" s="19"/>
      <c r="F193" s="16"/>
      <c r="G193" s="19"/>
      <c r="H193" s="16"/>
      <c r="I193" s="21"/>
      <c r="J193" s="23"/>
      <c r="K193" s="19"/>
      <c r="L193" s="16"/>
      <c r="M193" s="19"/>
      <c r="N193" s="20"/>
      <c r="O193" s="20"/>
      <c r="P193" s="20"/>
      <c r="Q193" s="22"/>
      <c r="R193" s="21"/>
    </row>
    <row r="194" spans="2:18" ht="15" x14ac:dyDescent="0.2">
      <c r="B194" s="1" t="s">
        <v>7</v>
      </c>
      <c r="C194" s="1"/>
      <c r="D194" s="126">
        <v>1.2</v>
      </c>
      <c r="E194" s="126"/>
      <c r="J194" s="13"/>
      <c r="K194" s="13"/>
      <c r="L194" s="13"/>
      <c r="M194" s="13"/>
      <c r="N194" s="14"/>
      <c r="O194" s="14"/>
      <c r="P194" s="14"/>
    </row>
    <row r="195" spans="2:18" x14ac:dyDescent="0.2">
      <c r="B195" s="2">
        <v>0</v>
      </c>
      <c r="C195" s="3">
        <v>0.93600000000000005</v>
      </c>
      <c r="D195" s="3" t="s">
        <v>24</v>
      </c>
      <c r="E195" s="16"/>
      <c r="F195" s="16"/>
      <c r="G195" s="16"/>
      <c r="H195" s="16"/>
      <c r="I195" s="17"/>
      <c r="J195" s="18"/>
      <c r="K195" s="19"/>
      <c r="L195" s="16"/>
      <c r="M195" s="19"/>
      <c r="N195" s="20"/>
      <c r="O195" s="20"/>
      <c r="P195" s="20"/>
      <c r="R195" s="21"/>
    </row>
    <row r="196" spans="2:18" x14ac:dyDescent="0.2">
      <c r="B196" s="2">
        <v>8</v>
      </c>
      <c r="C196" s="3">
        <v>0.92400000000000004</v>
      </c>
      <c r="D196" s="3"/>
      <c r="E196" s="19">
        <f>(C195+C196)/2</f>
        <v>0.93</v>
      </c>
      <c r="F196" s="16">
        <f>B196-B195</f>
        <v>8</v>
      </c>
      <c r="G196" s="19">
        <f>E196*F196</f>
        <v>7.44</v>
      </c>
      <c r="H196" s="16"/>
      <c r="I196" s="2"/>
      <c r="J196" s="2"/>
      <c r="K196" s="19"/>
      <c r="L196" s="16"/>
      <c r="M196" s="19"/>
      <c r="N196" s="20"/>
      <c r="O196" s="20"/>
      <c r="P196" s="20"/>
      <c r="Q196" s="22"/>
      <c r="R196" s="21"/>
    </row>
    <row r="197" spans="2:18" x14ac:dyDescent="0.2">
      <c r="B197" s="2">
        <v>9</v>
      </c>
      <c r="C197" s="3">
        <v>1.7509999999999999</v>
      </c>
      <c r="D197" s="3"/>
      <c r="E197" s="19">
        <f t="shared" ref="E197:E210" si="112">(C196+C197)/2</f>
        <v>1.3374999999999999</v>
      </c>
      <c r="F197" s="16">
        <f t="shared" ref="F197:F210" si="113">B197-B196</f>
        <v>1</v>
      </c>
      <c r="G197" s="19">
        <f t="shared" ref="G197:G210" si="114">E197*F197</f>
        <v>1.3374999999999999</v>
      </c>
      <c r="H197" s="16"/>
      <c r="I197" s="2"/>
      <c r="J197" s="2"/>
      <c r="K197" s="19"/>
      <c r="L197" s="16"/>
      <c r="M197" s="19"/>
      <c r="N197" s="20"/>
      <c r="O197" s="20"/>
      <c r="P197" s="20"/>
      <c r="Q197" s="22"/>
      <c r="R197" s="21"/>
    </row>
    <row r="198" spans="2:18" x14ac:dyDescent="0.2">
      <c r="B198" s="2">
        <v>10</v>
      </c>
      <c r="C198" s="3">
        <v>1.74</v>
      </c>
      <c r="D198" s="3" t="s">
        <v>17</v>
      </c>
      <c r="E198" s="19">
        <f t="shared" si="112"/>
        <v>1.7454999999999998</v>
      </c>
      <c r="F198" s="16">
        <f t="shared" si="113"/>
        <v>1</v>
      </c>
      <c r="G198" s="19">
        <f t="shared" si="114"/>
        <v>1.7454999999999998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">
      <c r="B199" s="2">
        <v>11</v>
      </c>
      <c r="C199" s="3">
        <v>0.91</v>
      </c>
      <c r="D199" s="3"/>
      <c r="E199" s="19">
        <f t="shared" si="112"/>
        <v>1.325</v>
      </c>
      <c r="F199" s="16">
        <f t="shared" si="113"/>
        <v>1</v>
      </c>
      <c r="G199" s="19">
        <f t="shared" si="114"/>
        <v>1.325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12</v>
      </c>
      <c r="C200" s="3">
        <v>0.56100000000000005</v>
      </c>
      <c r="D200" s="3"/>
      <c r="E200" s="19">
        <f t="shared" si="112"/>
        <v>0.73550000000000004</v>
      </c>
      <c r="F200" s="16">
        <f t="shared" si="113"/>
        <v>1</v>
      </c>
      <c r="G200" s="19">
        <f t="shared" si="114"/>
        <v>0.73550000000000004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13</v>
      </c>
      <c r="C201" s="3">
        <v>0.33400000000000002</v>
      </c>
      <c r="D201" s="3"/>
      <c r="E201" s="19">
        <f t="shared" si="112"/>
        <v>0.44750000000000001</v>
      </c>
      <c r="F201" s="16">
        <f t="shared" si="113"/>
        <v>1</v>
      </c>
      <c r="G201" s="19">
        <f t="shared" si="114"/>
        <v>0.44750000000000001</v>
      </c>
      <c r="H201" s="16"/>
      <c r="I201" s="2">
        <v>0</v>
      </c>
      <c r="J201" s="2">
        <v>0.93600000000000005</v>
      </c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14</v>
      </c>
      <c r="C202" s="3">
        <v>0.126</v>
      </c>
      <c r="D202" s="3"/>
      <c r="E202" s="19">
        <f t="shared" si="112"/>
        <v>0.23</v>
      </c>
      <c r="F202" s="16">
        <f t="shared" si="113"/>
        <v>1</v>
      </c>
      <c r="G202" s="19">
        <f t="shared" si="114"/>
        <v>0.23</v>
      </c>
      <c r="H202" s="16"/>
      <c r="I202" s="2">
        <v>8</v>
      </c>
      <c r="J202" s="2">
        <v>0.92400000000000004</v>
      </c>
      <c r="K202" s="19">
        <f t="shared" ref="K202" si="115">AVERAGE(J201,J202)</f>
        <v>0.93</v>
      </c>
      <c r="L202" s="16">
        <f t="shared" ref="L202" si="116">I202-I201</f>
        <v>8</v>
      </c>
      <c r="M202" s="19">
        <f t="shared" ref="M202" si="117">L202*K202</f>
        <v>7.44</v>
      </c>
      <c r="N202" s="20"/>
      <c r="O202" s="20"/>
      <c r="P202" s="20"/>
      <c r="Q202" s="22"/>
      <c r="R202" s="21"/>
    </row>
    <row r="203" spans="2:18" x14ac:dyDescent="0.2">
      <c r="B203" s="2">
        <v>15</v>
      </c>
      <c r="C203" s="3">
        <v>0.33</v>
      </c>
      <c r="D203" s="3"/>
      <c r="E203" s="19">
        <f t="shared" si="112"/>
        <v>0.22800000000000001</v>
      </c>
      <c r="F203" s="16">
        <f t="shared" si="113"/>
        <v>1</v>
      </c>
      <c r="G203" s="19">
        <f t="shared" si="114"/>
        <v>0.22800000000000001</v>
      </c>
      <c r="H203" s="16"/>
      <c r="I203" s="16">
        <f>I204-(J203-J204)*1.5</f>
        <v>8.8250000000000011</v>
      </c>
      <c r="J203" s="16">
        <v>1.65</v>
      </c>
      <c r="K203" s="19">
        <f t="shared" ref="K203:K209" si="118">AVERAGE(J202,J203)</f>
        <v>1.2869999999999999</v>
      </c>
      <c r="L203" s="16">
        <f t="shared" ref="L203:L209" si="119">I203-I202</f>
        <v>0.82500000000000107</v>
      </c>
      <c r="M203" s="19">
        <f t="shared" ref="M203:M209" si="120">L203*K203</f>
        <v>1.0617750000000012</v>
      </c>
      <c r="N203" s="24"/>
      <c r="O203" s="24"/>
      <c r="P203" s="24"/>
      <c r="Q203" s="22"/>
      <c r="R203" s="21"/>
    </row>
    <row r="204" spans="2:18" x14ac:dyDescent="0.2">
      <c r="B204" s="2">
        <v>16</v>
      </c>
      <c r="C204" s="3">
        <v>0.64900000000000002</v>
      </c>
      <c r="D204" s="3"/>
      <c r="E204" s="19">
        <f t="shared" si="112"/>
        <v>0.48950000000000005</v>
      </c>
      <c r="F204" s="16">
        <f t="shared" si="113"/>
        <v>1</v>
      </c>
      <c r="G204" s="19">
        <f t="shared" si="114"/>
        <v>0.48950000000000005</v>
      </c>
      <c r="H204" s="16"/>
      <c r="I204" s="21">
        <f>I205-1.5</f>
        <v>12.8</v>
      </c>
      <c r="J204" s="21">
        <f>J205</f>
        <v>-1</v>
      </c>
      <c r="K204" s="19">
        <f t="shared" si="118"/>
        <v>0.32499999999999996</v>
      </c>
      <c r="L204" s="16">
        <f t="shared" si="119"/>
        <v>3.9749999999999996</v>
      </c>
      <c r="M204" s="19">
        <f t="shared" si="120"/>
        <v>1.2918749999999997</v>
      </c>
      <c r="N204" s="20"/>
      <c r="O204" s="20"/>
      <c r="P204" s="20"/>
      <c r="Q204" s="22"/>
      <c r="R204" s="21"/>
    </row>
    <row r="205" spans="2:18" x14ac:dyDescent="0.2">
      <c r="B205" s="2">
        <v>17</v>
      </c>
      <c r="C205" s="3">
        <v>1.0509999999999999</v>
      </c>
      <c r="D205" s="3"/>
      <c r="E205" s="19">
        <f t="shared" si="112"/>
        <v>0.85</v>
      </c>
      <c r="F205" s="16">
        <f t="shared" si="113"/>
        <v>1</v>
      </c>
      <c r="G205" s="19">
        <f t="shared" si="114"/>
        <v>0.85</v>
      </c>
      <c r="H205" s="1"/>
      <c r="I205" s="21">
        <v>14.3</v>
      </c>
      <c r="J205" s="21">
        <v>-1</v>
      </c>
      <c r="K205" s="19">
        <f t="shared" si="118"/>
        <v>-1</v>
      </c>
      <c r="L205" s="16">
        <f t="shared" si="119"/>
        <v>1.5</v>
      </c>
      <c r="M205" s="19">
        <f t="shared" si="120"/>
        <v>-1.5</v>
      </c>
      <c r="N205" s="24"/>
      <c r="O205" s="24"/>
      <c r="P205" s="24"/>
      <c r="Q205" s="22"/>
      <c r="R205" s="21"/>
    </row>
    <row r="206" spans="2:18" x14ac:dyDescent="0.2">
      <c r="B206" s="2">
        <v>18</v>
      </c>
      <c r="C206" s="3">
        <v>1.9159999999999999</v>
      </c>
      <c r="D206" s="3" t="s">
        <v>18</v>
      </c>
      <c r="E206" s="19">
        <f t="shared" si="112"/>
        <v>1.4834999999999998</v>
      </c>
      <c r="F206" s="16">
        <f t="shared" si="113"/>
        <v>1</v>
      </c>
      <c r="G206" s="19">
        <f t="shared" si="114"/>
        <v>1.4834999999999998</v>
      </c>
      <c r="H206" s="1"/>
      <c r="I206" s="16">
        <f>I205+1.5</f>
        <v>15.8</v>
      </c>
      <c r="J206" s="16">
        <f>J205</f>
        <v>-1</v>
      </c>
      <c r="K206" s="19">
        <f t="shared" si="118"/>
        <v>-1</v>
      </c>
      <c r="L206" s="16">
        <f t="shared" si="119"/>
        <v>1.5</v>
      </c>
      <c r="M206" s="19">
        <f t="shared" si="120"/>
        <v>-1.5</v>
      </c>
      <c r="N206" s="24"/>
      <c r="O206" s="24"/>
      <c r="P206" s="24"/>
      <c r="Q206" s="22"/>
      <c r="R206" s="21"/>
    </row>
    <row r="207" spans="2:18" x14ac:dyDescent="0.2">
      <c r="B207" s="2">
        <v>19</v>
      </c>
      <c r="C207" s="3">
        <v>1.905</v>
      </c>
      <c r="D207" s="3"/>
      <c r="E207" s="19">
        <f t="shared" si="112"/>
        <v>1.9104999999999999</v>
      </c>
      <c r="F207" s="16">
        <f t="shared" si="113"/>
        <v>1</v>
      </c>
      <c r="G207" s="19">
        <f t="shared" si="114"/>
        <v>1.9104999999999999</v>
      </c>
      <c r="H207" s="1"/>
      <c r="I207" s="16">
        <f>I206+(J207-J206)*1.5</f>
        <v>20.075000000000003</v>
      </c>
      <c r="J207" s="16">
        <v>1.85</v>
      </c>
      <c r="K207" s="19">
        <f t="shared" si="118"/>
        <v>0.42500000000000004</v>
      </c>
      <c r="L207" s="16">
        <f t="shared" si="119"/>
        <v>4.2750000000000021</v>
      </c>
      <c r="M207" s="19">
        <f t="shared" si="120"/>
        <v>1.8168750000000011</v>
      </c>
      <c r="N207" s="20"/>
      <c r="O207" s="20"/>
      <c r="P207" s="20"/>
      <c r="R207" s="21"/>
    </row>
    <row r="208" spans="2:18" x14ac:dyDescent="0.2">
      <c r="B208" s="2">
        <v>20</v>
      </c>
      <c r="C208" s="3">
        <v>1.8939999999999999</v>
      </c>
      <c r="D208" s="3"/>
      <c r="E208" s="19">
        <f t="shared" si="112"/>
        <v>1.8995</v>
      </c>
      <c r="F208" s="16">
        <f t="shared" si="113"/>
        <v>1</v>
      </c>
      <c r="G208" s="19">
        <f t="shared" si="114"/>
        <v>1.8995</v>
      </c>
      <c r="H208" s="1"/>
      <c r="I208" s="2">
        <v>25</v>
      </c>
      <c r="J208" s="26">
        <v>0.88800000000000001</v>
      </c>
      <c r="K208" s="19">
        <f t="shared" si="118"/>
        <v>1.369</v>
      </c>
      <c r="L208" s="16">
        <f t="shared" si="119"/>
        <v>4.9249999999999972</v>
      </c>
      <c r="M208" s="19">
        <f t="shared" si="120"/>
        <v>6.7423249999999957</v>
      </c>
      <c r="N208" s="20"/>
      <c r="O208" s="20"/>
      <c r="P208" s="20"/>
      <c r="R208" s="21"/>
    </row>
    <row r="209" spans="2:18" x14ac:dyDescent="0.2">
      <c r="B209" s="2">
        <v>25</v>
      </c>
      <c r="C209" s="3">
        <v>0.88800000000000001</v>
      </c>
      <c r="D209" s="3"/>
      <c r="E209" s="19">
        <f t="shared" si="112"/>
        <v>1.391</v>
      </c>
      <c r="F209" s="16">
        <f t="shared" si="113"/>
        <v>5</v>
      </c>
      <c r="G209" s="19">
        <f t="shared" si="114"/>
        <v>6.9550000000000001</v>
      </c>
      <c r="H209" s="1"/>
      <c r="I209" s="17">
        <v>30</v>
      </c>
      <c r="J209" s="17">
        <v>0.88</v>
      </c>
      <c r="K209" s="19">
        <f t="shared" si="118"/>
        <v>0.88400000000000001</v>
      </c>
      <c r="L209" s="16">
        <f t="shared" si="119"/>
        <v>5</v>
      </c>
      <c r="M209" s="19">
        <f t="shared" si="120"/>
        <v>4.42</v>
      </c>
      <c r="N209" s="20"/>
      <c r="O209" s="20"/>
      <c r="P209" s="20"/>
      <c r="R209" s="21"/>
    </row>
    <row r="210" spans="2:18" x14ac:dyDescent="0.2">
      <c r="B210" s="17">
        <v>30</v>
      </c>
      <c r="C210" s="39">
        <v>0.88</v>
      </c>
      <c r="D210" s="3" t="s">
        <v>24</v>
      </c>
      <c r="E210" s="19">
        <f t="shared" si="112"/>
        <v>0.88400000000000001</v>
      </c>
      <c r="F210" s="16">
        <f t="shared" si="113"/>
        <v>5</v>
      </c>
      <c r="G210" s="19">
        <f t="shared" si="114"/>
        <v>4.42</v>
      </c>
      <c r="I210" s="17"/>
      <c r="J210" s="17"/>
      <c r="K210" s="19"/>
      <c r="L210" s="16"/>
      <c r="M210" s="19"/>
      <c r="N210" s="20"/>
      <c r="O210" s="20"/>
      <c r="P210" s="20"/>
      <c r="R210" s="21"/>
    </row>
    <row r="211" spans="2:18" ht="15" x14ac:dyDescent="0.2">
      <c r="B211" s="13"/>
      <c r="C211" s="27"/>
      <c r="D211" s="27"/>
      <c r="E211" s="13"/>
      <c r="F211" s="16"/>
      <c r="G211" s="19"/>
      <c r="H211" s="127" t="s">
        <v>9</v>
      </c>
      <c r="I211" s="127"/>
      <c r="J211" s="16" t="e">
        <f>#REF!</f>
        <v>#REF!</v>
      </c>
      <c r="K211" s="19" t="s">
        <v>10</v>
      </c>
      <c r="L211" s="16" t="e">
        <f>#REF!</f>
        <v>#REF!</v>
      </c>
      <c r="M211" s="19" t="e">
        <f>J211-L211</f>
        <v>#REF!</v>
      </c>
      <c r="N211" s="24"/>
      <c r="O211" s="14"/>
      <c r="P211" s="14"/>
    </row>
    <row r="212" spans="2:18" ht="15" x14ac:dyDescent="0.2">
      <c r="B212" s="1" t="s">
        <v>7</v>
      </c>
      <c r="C212" s="1"/>
      <c r="D212" s="126">
        <v>1.3</v>
      </c>
      <c r="E212" s="126"/>
      <c r="J212" s="13"/>
      <c r="K212" s="13"/>
      <c r="L212" s="13"/>
      <c r="M212" s="13"/>
      <c r="N212" s="14"/>
      <c r="O212" s="14"/>
      <c r="P212" s="14"/>
    </row>
    <row r="213" spans="2:18" x14ac:dyDescent="0.2">
      <c r="B213" s="2">
        <v>0</v>
      </c>
      <c r="C213" s="3">
        <v>1.236</v>
      </c>
      <c r="D213" s="3" t="s">
        <v>24</v>
      </c>
      <c r="E213" s="16"/>
      <c r="F213" s="16"/>
      <c r="G213" s="16"/>
      <c r="H213" s="16"/>
      <c r="I213" s="17"/>
      <c r="J213" s="18"/>
      <c r="K213" s="19"/>
      <c r="L213" s="16"/>
      <c r="M213" s="19"/>
      <c r="N213" s="20"/>
      <c r="O213" s="20"/>
      <c r="P213" s="20"/>
      <c r="R213" s="21"/>
    </row>
    <row r="214" spans="2:18" x14ac:dyDescent="0.2">
      <c r="B214" s="2">
        <v>5</v>
      </c>
      <c r="C214" s="3">
        <v>1.2270000000000001</v>
      </c>
      <c r="D214" s="3"/>
      <c r="E214" s="19">
        <f>(C213+C214)/2</f>
        <v>1.2315</v>
      </c>
      <c r="F214" s="16">
        <f>B214-B213</f>
        <v>5</v>
      </c>
      <c r="G214" s="19">
        <f>E214*F214</f>
        <v>6.1575000000000006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10</v>
      </c>
      <c r="C215" s="3">
        <v>1.216</v>
      </c>
      <c r="D215" s="3" t="s">
        <v>17</v>
      </c>
      <c r="E215" s="19">
        <f t="shared" ref="E215:E226" si="121">(C214+C215)/2</f>
        <v>1.2215</v>
      </c>
      <c r="F215" s="16">
        <f t="shared" ref="F215:F226" si="122">B215-B214</f>
        <v>5</v>
      </c>
      <c r="G215" s="19">
        <f t="shared" ref="G215:G226" si="123">E215*F215</f>
        <v>6.1074999999999999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11</v>
      </c>
      <c r="C216" s="3">
        <v>0.75</v>
      </c>
      <c r="D216" s="3"/>
      <c r="E216" s="19">
        <f t="shared" si="121"/>
        <v>0.98299999999999998</v>
      </c>
      <c r="F216" s="16">
        <f t="shared" si="122"/>
        <v>1</v>
      </c>
      <c r="G216" s="19">
        <f t="shared" si="123"/>
        <v>0.98299999999999998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12</v>
      </c>
      <c r="C217" s="3">
        <v>0.45800000000000002</v>
      </c>
      <c r="D217" s="3"/>
      <c r="E217" s="19">
        <f t="shared" si="121"/>
        <v>0.60399999999999998</v>
      </c>
      <c r="F217" s="16">
        <f t="shared" si="122"/>
        <v>1</v>
      </c>
      <c r="G217" s="19">
        <f t="shared" si="123"/>
        <v>0.60399999999999998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13</v>
      </c>
      <c r="C218" s="3">
        <v>0.24099999999999999</v>
      </c>
      <c r="D218" s="3"/>
      <c r="E218" s="19">
        <f t="shared" si="121"/>
        <v>0.34950000000000003</v>
      </c>
      <c r="F218" s="16">
        <f t="shared" si="122"/>
        <v>1</v>
      </c>
      <c r="G218" s="19">
        <f t="shared" si="123"/>
        <v>0.34950000000000003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14.5</v>
      </c>
      <c r="C219" s="3">
        <v>0.13600000000000001</v>
      </c>
      <c r="D219" s="3"/>
      <c r="E219" s="19">
        <f t="shared" si="121"/>
        <v>0.1885</v>
      </c>
      <c r="F219" s="16">
        <f t="shared" si="122"/>
        <v>1.5</v>
      </c>
      <c r="G219" s="19">
        <f t="shared" si="123"/>
        <v>0.28275</v>
      </c>
      <c r="H219" s="16"/>
      <c r="I219" s="2">
        <v>0</v>
      </c>
      <c r="J219" s="2">
        <v>1.236</v>
      </c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16</v>
      </c>
      <c r="C220" s="3">
        <v>0.24299999999999999</v>
      </c>
      <c r="D220" s="3"/>
      <c r="E220" s="19">
        <f t="shared" si="121"/>
        <v>0.1895</v>
      </c>
      <c r="F220" s="16">
        <f t="shared" si="122"/>
        <v>1.5</v>
      </c>
      <c r="G220" s="19">
        <f t="shared" si="123"/>
        <v>0.28425</v>
      </c>
      <c r="H220" s="16"/>
      <c r="I220" s="2">
        <v>5</v>
      </c>
      <c r="J220" s="2">
        <v>1.2270000000000001</v>
      </c>
      <c r="K220" s="19">
        <f t="shared" ref="K220" si="124">AVERAGE(J219,J220)</f>
        <v>1.2315</v>
      </c>
      <c r="L220" s="16">
        <f t="shared" ref="L220" si="125">I220-I219</f>
        <v>5</v>
      </c>
      <c r="M220" s="19">
        <f t="shared" ref="M220" si="126">L220*K220</f>
        <v>6.1575000000000006</v>
      </c>
      <c r="N220" s="20"/>
      <c r="O220" s="20"/>
      <c r="P220" s="20"/>
      <c r="Q220" s="22"/>
      <c r="R220" s="21"/>
    </row>
    <row r="221" spans="2:18" x14ac:dyDescent="0.2">
      <c r="B221" s="2">
        <v>17</v>
      </c>
      <c r="C221" s="3">
        <v>0.45</v>
      </c>
      <c r="D221" s="3"/>
      <c r="E221" s="19">
        <f t="shared" si="121"/>
        <v>0.34650000000000003</v>
      </c>
      <c r="F221" s="16">
        <f t="shared" si="122"/>
        <v>1</v>
      </c>
      <c r="G221" s="19">
        <f t="shared" si="123"/>
        <v>0.34650000000000003</v>
      </c>
      <c r="H221" s="16"/>
      <c r="I221" s="16">
        <f>I222-(J221-J222)*1.5</f>
        <v>9.6550000000000011</v>
      </c>
      <c r="J221" s="16">
        <v>1.23</v>
      </c>
      <c r="K221" s="19">
        <f t="shared" ref="K221:K226" si="127">AVERAGE(J220,J221)</f>
        <v>1.2284999999999999</v>
      </c>
      <c r="L221" s="16">
        <f t="shared" ref="L221:L226" si="128">I221-I220</f>
        <v>4.6550000000000011</v>
      </c>
      <c r="M221" s="19">
        <f t="shared" ref="M221:M226" si="129">L221*K221</f>
        <v>5.7186675000000013</v>
      </c>
      <c r="N221" s="24"/>
      <c r="O221" s="24"/>
      <c r="P221" s="24"/>
      <c r="Q221" s="22"/>
      <c r="R221" s="21"/>
    </row>
    <row r="222" spans="2:18" x14ac:dyDescent="0.2">
      <c r="B222" s="2">
        <v>18</v>
      </c>
      <c r="C222" s="3">
        <v>0.72699999999999998</v>
      </c>
      <c r="D222" s="3"/>
      <c r="E222" s="19">
        <f t="shared" si="121"/>
        <v>0.58850000000000002</v>
      </c>
      <c r="F222" s="16">
        <f t="shared" si="122"/>
        <v>1</v>
      </c>
      <c r="G222" s="19">
        <f t="shared" si="123"/>
        <v>0.58850000000000002</v>
      </c>
      <c r="H222" s="16"/>
      <c r="I222" s="21">
        <f>I223-1.5</f>
        <v>13</v>
      </c>
      <c r="J222" s="21">
        <f>J223</f>
        <v>-1</v>
      </c>
      <c r="K222" s="19">
        <f t="shared" si="127"/>
        <v>0.11499999999999999</v>
      </c>
      <c r="L222" s="16">
        <f t="shared" si="128"/>
        <v>3.3449999999999989</v>
      </c>
      <c r="M222" s="19">
        <f t="shared" si="129"/>
        <v>0.38467499999999982</v>
      </c>
      <c r="N222" s="20"/>
      <c r="O222" s="20"/>
      <c r="P222" s="20"/>
      <c r="Q222" s="22"/>
      <c r="R222" s="21"/>
    </row>
    <row r="223" spans="2:18" x14ac:dyDescent="0.2">
      <c r="B223" s="2">
        <v>19</v>
      </c>
      <c r="C223" s="3">
        <v>1.026</v>
      </c>
      <c r="D223" s="3" t="s">
        <v>18</v>
      </c>
      <c r="E223" s="19">
        <f t="shared" si="121"/>
        <v>0.87650000000000006</v>
      </c>
      <c r="F223" s="16">
        <f t="shared" si="122"/>
        <v>1</v>
      </c>
      <c r="G223" s="19">
        <f t="shared" si="123"/>
        <v>0.87650000000000006</v>
      </c>
      <c r="H223" s="1"/>
      <c r="I223" s="21">
        <v>14.5</v>
      </c>
      <c r="J223" s="21">
        <v>-1</v>
      </c>
      <c r="K223" s="19">
        <f t="shared" si="127"/>
        <v>-1</v>
      </c>
      <c r="L223" s="16">
        <f t="shared" si="128"/>
        <v>1.5</v>
      </c>
      <c r="M223" s="19">
        <f t="shared" si="129"/>
        <v>-1.5</v>
      </c>
      <c r="N223" s="24"/>
      <c r="O223" s="24"/>
      <c r="P223" s="24"/>
      <c r="Q223" s="22"/>
      <c r="R223" s="21"/>
    </row>
    <row r="224" spans="2:18" x14ac:dyDescent="0.2">
      <c r="B224" s="2">
        <v>25</v>
      </c>
      <c r="C224" s="3">
        <v>1.0209999999999999</v>
      </c>
      <c r="D224" s="3"/>
      <c r="E224" s="19">
        <f t="shared" si="121"/>
        <v>1.0234999999999999</v>
      </c>
      <c r="F224" s="16">
        <f t="shared" si="122"/>
        <v>6</v>
      </c>
      <c r="G224" s="19">
        <f t="shared" si="123"/>
        <v>6.1409999999999991</v>
      </c>
      <c r="H224" s="1"/>
      <c r="I224" s="16">
        <f>I223+1.5</f>
        <v>16</v>
      </c>
      <c r="J224" s="16">
        <f>J223</f>
        <v>-1</v>
      </c>
      <c r="K224" s="19">
        <f t="shared" si="127"/>
        <v>-1</v>
      </c>
      <c r="L224" s="16">
        <f t="shared" si="128"/>
        <v>1.5</v>
      </c>
      <c r="M224" s="19">
        <f t="shared" si="129"/>
        <v>-1.5</v>
      </c>
      <c r="N224" s="24"/>
      <c r="O224" s="24"/>
      <c r="P224" s="24"/>
      <c r="Q224" s="22"/>
      <c r="R224" s="21"/>
    </row>
    <row r="225" spans="2:18" x14ac:dyDescent="0.2">
      <c r="B225" s="2">
        <v>30</v>
      </c>
      <c r="C225" s="3">
        <v>1.01</v>
      </c>
      <c r="D225" s="3"/>
      <c r="E225" s="19">
        <f t="shared" si="121"/>
        <v>1.0154999999999998</v>
      </c>
      <c r="F225" s="16">
        <f t="shared" si="122"/>
        <v>5</v>
      </c>
      <c r="G225" s="19">
        <f t="shared" si="123"/>
        <v>5.0774999999999988</v>
      </c>
      <c r="H225" s="1"/>
      <c r="I225" s="16">
        <f>I224+(J225-J224)*1.5</f>
        <v>19.045000000000002</v>
      </c>
      <c r="J225" s="16">
        <v>1.03</v>
      </c>
      <c r="K225" s="19">
        <f t="shared" si="127"/>
        <v>1.5000000000000013E-2</v>
      </c>
      <c r="L225" s="16">
        <f t="shared" si="128"/>
        <v>3.0450000000000017</v>
      </c>
      <c r="M225" s="19">
        <f t="shared" si="129"/>
        <v>4.5675000000000063E-2</v>
      </c>
      <c r="N225" s="20"/>
      <c r="O225" s="20"/>
      <c r="P225" s="20"/>
      <c r="R225" s="21"/>
    </row>
    <row r="226" spans="2:18" x14ac:dyDescent="0.2">
      <c r="B226" s="2">
        <v>35</v>
      </c>
      <c r="C226" s="3">
        <v>1.0049999999999999</v>
      </c>
      <c r="D226" s="3" t="s">
        <v>24</v>
      </c>
      <c r="E226" s="19">
        <f t="shared" si="121"/>
        <v>1.0074999999999998</v>
      </c>
      <c r="F226" s="16">
        <f t="shared" si="122"/>
        <v>5</v>
      </c>
      <c r="G226" s="19">
        <f t="shared" si="123"/>
        <v>5.0374999999999996</v>
      </c>
      <c r="H226" s="1"/>
      <c r="I226" s="2">
        <v>25</v>
      </c>
      <c r="J226" s="26">
        <v>1.0209999999999999</v>
      </c>
      <c r="K226" s="19">
        <f t="shared" si="127"/>
        <v>1.0255000000000001</v>
      </c>
      <c r="L226" s="16">
        <f t="shared" si="128"/>
        <v>5.9549999999999983</v>
      </c>
      <c r="M226" s="19">
        <f t="shared" si="129"/>
        <v>6.1068524999999987</v>
      </c>
      <c r="N226" s="20"/>
      <c r="O226" s="20"/>
      <c r="P226" s="20"/>
      <c r="R226" s="21"/>
    </row>
    <row r="227" spans="2:18" x14ac:dyDescent="0.2">
      <c r="B227" s="17"/>
      <c r="C227" s="39"/>
      <c r="D227" s="39"/>
      <c r="E227" s="19"/>
      <c r="F227" s="16"/>
      <c r="G227" s="19"/>
      <c r="I227" s="18"/>
      <c r="J227" s="3"/>
      <c r="K227" s="19"/>
      <c r="L227" s="16"/>
      <c r="M227" s="19"/>
      <c r="N227" s="20"/>
      <c r="O227" s="20"/>
      <c r="P227" s="20"/>
      <c r="R227" s="21"/>
    </row>
    <row r="228" spans="2:18" ht="15" x14ac:dyDescent="0.2">
      <c r="B228" s="1" t="s">
        <v>7</v>
      </c>
      <c r="C228" s="1"/>
      <c r="D228" s="126">
        <v>1.4</v>
      </c>
      <c r="E228" s="126"/>
      <c r="J228" s="13"/>
      <c r="K228" s="13"/>
      <c r="L228" s="13"/>
      <c r="M228" s="13"/>
      <c r="N228" s="14"/>
      <c r="O228" s="14"/>
      <c r="P228" s="14"/>
    </row>
    <row r="229" spans="2:18" x14ac:dyDescent="0.2">
      <c r="B229" s="2">
        <v>0</v>
      </c>
      <c r="C229" s="3">
        <v>0.95399999999999996</v>
      </c>
      <c r="D229" s="3" t="s">
        <v>24</v>
      </c>
      <c r="E229" s="16"/>
      <c r="F229" s="16"/>
      <c r="G229" s="16"/>
      <c r="H229" s="16"/>
      <c r="I229" s="17"/>
      <c r="J229" s="18"/>
      <c r="K229" s="19"/>
      <c r="L229" s="16"/>
      <c r="M229" s="19"/>
      <c r="N229" s="20"/>
      <c r="O229" s="20"/>
      <c r="P229" s="20"/>
      <c r="R229" s="21"/>
    </row>
    <row r="230" spans="2:18" x14ac:dyDescent="0.2">
      <c r="B230" s="2">
        <v>5</v>
      </c>
      <c r="C230" s="3">
        <v>0.94599999999999995</v>
      </c>
      <c r="D230" s="3"/>
      <c r="E230" s="19">
        <f>(C229+C230)/2</f>
        <v>0.95</v>
      </c>
      <c r="F230" s="16">
        <f>B230-B229</f>
        <v>5</v>
      </c>
      <c r="G230" s="19">
        <f>E230*F230</f>
        <v>4.75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10</v>
      </c>
      <c r="C231" s="3">
        <v>0.94099999999999995</v>
      </c>
      <c r="D231" s="3" t="s">
        <v>17</v>
      </c>
      <c r="E231" s="19">
        <f t="shared" ref="E231:E241" si="130">(C230+C231)/2</f>
        <v>0.94350000000000001</v>
      </c>
      <c r="F231" s="16">
        <f t="shared" ref="F231:F241" si="131">B231-B230</f>
        <v>5</v>
      </c>
      <c r="G231" s="19">
        <f t="shared" ref="G231:G241" si="132">E231*F231</f>
        <v>4.7175000000000002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11</v>
      </c>
      <c r="C232" s="3">
        <v>0.69299999999999995</v>
      </c>
      <c r="D232" s="3"/>
      <c r="E232" s="19">
        <f t="shared" si="130"/>
        <v>0.81699999999999995</v>
      </c>
      <c r="F232" s="16">
        <f t="shared" si="131"/>
        <v>1</v>
      </c>
      <c r="G232" s="19">
        <f t="shared" si="132"/>
        <v>0.81699999999999995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12</v>
      </c>
      <c r="C233" s="3">
        <v>0.46</v>
      </c>
      <c r="D233" s="3"/>
      <c r="E233" s="19">
        <f t="shared" si="130"/>
        <v>0.57650000000000001</v>
      </c>
      <c r="F233" s="16">
        <f t="shared" si="131"/>
        <v>1</v>
      </c>
      <c r="G233" s="19">
        <f t="shared" si="132"/>
        <v>0.57650000000000001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13</v>
      </c>
      <c r="C234" s="3">
        <v>0.27700000000000002</v>
      </c>
      <c r="D234" s="3"/>
      <c r="E234" s="19">
        <f t="shared" si="130"/>
        <v>0.36850000000000005</v>
      </c>
      <c r="F234" s="16">
        <f t="shared" si="131"/>
        <v>1</v>
      </c>
      <c r="G234" s="19">
        <f t="shared" si="132"/>
        <v>0.36850000000000005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14</v>
      </c>
      <c r="C235" s="3">
        <v>0.17199999999999999</v>
      </c>
      <c r="D235" s="3"/>
      <c r="E235" s="19">
        <f t="shared" si="130"/>
        <v>0.22450000000000001</v>
      </c>
      <c r="F235" s="16">
        <f t="shared" si="131"/>
        <v>1</v>
      </c>
      <c r="G235" s="19">
        <f t="shared" si="132"/>
        <v>0.22450000000000001</v>
      </c>
      <c r="H235" s="16"/>
      <c r="I235" s="2">
        <v>0</v>
      </c>
      <c r="J235" s="2">
        <v>0.95399999999999996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15</v>
      </c>
      <c r="C236" s="3">
        <v>0.27500000000000002</v>
      </c>
      <c r="D236" s="3"/>
      <c r="E236" s="19">
        <f t="shared" si="130"/>
        <v>0.2235</v>
      </c>
      <c r="F236" s="16">
        <f t="shared" si="131"/>
        <v>1</v>
      </c>
      <c r="G236" s="19">
        <f t="shared" si="132"/>
        <v>0.2235</v>
      </c>
      <c r="H236" s="16"/>
      <c r="I236" s="2">
        <v>5</v>
      </c>
      <c r="J236" s="2">
        <v>0.94599999999999995</v>
      </c>
      <c r="K236" s="19">
        <f t="shared" ref="K236" si="133">AVERAGE(J235,J236)</f>
        <v>0.95</v>
      </c>
      <c r="L236" s="16">
        <f t="shared" ref="L236" si="134">I236-I235</f>
        <v>5</v>
      </c>
      <c r="M236" s="19">
        <f t="shared" ref="M236" si="135">L236*K236</f>
        <v>4.75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0.50600000000000001</v>
      </c>
      <c r="D237" s="3"/>
      <c r="E237" s="19">
        <f t="shared" si="130"/>
        <v>0.39050000000000001</v>
      </c>
      <c r="F237" s="16">
        <f t="shared" si="131"/>
        <v>1</v>
      </c>
      <c r="G237" s="19">
        <f t="shared" si="132"/>
        <v>0.39050000000000001</v>
      </c>
      <c r="H237" s="16"/>
      <c r="I237" s="16">
        <f>I238-(J237-J238)*1.5</f>
        <v>9.5749999999999993</v>
      </c>
      <c r="J237" s="16">
        <v>0.95</v>
      </c>
      <c r="K237" s="19">
        <f t="shared" ref="K237:K241" si="136">AVERAGE(J236,J237)</f>
        <v>0.94799999999999995</v>
      </c>
      <c r="L237" s="16">
        <f t="shared" ref="L237:L241" si="137">I237-I236</f>
        <v>4.5749999999999993</v>
      </c>
      <c r="M237" s="19">
        <f t="shared" ref="M237:M241" si="138">L237*K237</f>
        <v>4.3370999999999995</v>
      </c>
      <c r="N237" s="24"/>
      <c r="O237" s="24"/>
      <c r="P237" s="24"/>
      <c r="Q237" s="22"/>
      <c r="R237" s="21"/>
    </row>
    <row r="238" spans="2:18" x14ac:dyDescent="0.2">
      <c r="B238" s="2">
        <v>17</v>
      </c>
      <c r="C238" s="3">
        <v>0.63600000000000001</v>
      </c>
      <c r="D238" s="3"/>
      <c r="E238" s="19">
        <f t="shared" si="130"/>
        <v>0.57099999999999995</v>
      </c>
      <c r="F238" s="16">
        <f t="shared" si="131"/>
        <v>1</v>
      </c>
      <c r="G238" s="19">
        <f t="shared" si="132"/>
        <v>0.57099999999999995</v>
      </c>
      <c r="H238" s="16"/>
      <c r="I238" s="21">
        <f>I239-1.5</f>
        <v>12.5</v>
      </c>
      <c r="J238" s="21">
        <f>J239</f>
        <v>-1</v>
      </c>
      <c r="K238" s="19">
        <f t="shared" si="136"/>
        <v>-2.5000000000000022E-2</v>
      </c>
      <c r="L238" s="16">
        <f t="shared" si="137"/>
        <v>2.9250000000000007</v>
      </c>
      <c r="M238" s="19">
        <f t="shared" si="138"/>
        <v>-7.3125000000000079E-2</v>
      </c>
      <c r="N238" s="20"/>
      <c r="O238" s="20"/>
      <c r="P238" s="20"/>
      <c r="Q238" s="22"/>
      <c r="R238" s="21"/>
    </row>
    <row r="239" spans="2:18" x14ac:dyDescent="0.2">
      <c r="B239" s="2">
        <v>18</v>
      </c>
      <c r="C239" s="3">
        <v>0.92100000000000004</v>
      </c>
      <c r="D239" s="3" t="s">
        <v>18</v>
      </c>
      <c r="E239" s="19">
        <f t="shared" si="130"/>
        <v>0.77849999999999997</v>
      </c>
      <c r="F239" s="16">
        <f t="shared" si="131"/>
        <v>1</v>
      </c>
      <c r="G239" s="19">
        <f t="shared" si="132"/>
        <v>0.77849999999999997</v>
      </c>
      <c r="H239" s="1"/>
      <c r="I239" s="21">
        <v>14</v>
      </c>
      <c r="J239" s="21">
        <v>-1</v>
      </c>
      <c r="K239" s="19">
        <f t="shared" si="136"/>
        <v>-1</v>
      </c>
      <c r="L239" s="16">
        <f t="shared" si="137"/>
        <v>1.5</v>
      </c>
      <c r="M239" s="19">
        <f t="shared" si="138"/>
        <v>-1.5</v>
      </c>
      <c r="N239" s="24"/>
      <c r="O239" s="24"/>
      <c r="P239" s="24"/>
      <c r="Q239" s="22"/>
      <c r="R239" s="21"/>
    </row>
    <row r="240" spans="2:18" x14ac:dyDescent="0.2">
      <c r="B240" s="2">
        <v>23</v>
      </c>
      <c r="C240" s="3">
        <v>0.91300000000000003</v>
      </c>
      <c r="D240" s="3"/>
      <c r="E240" s="19">
        <f t="shared" si="130"/>
        <v>0.91700000000000004</v>
      </c>
      <c r="F240" s="16">
        <f t="shared" si="131"/>
        <v>5</v>
      </c>
      <c r="G240" s="19">
        <f t="shared" si="132"/>
        <v>4.585</v>
      </c>
      <c r="H240" s="1"/>
      <c r="I240" s="16">
        <f>I239+1.5</f>
        <v>15.5</v>
      </c>
      <c r="J240" s="16">
        <f>J239</f>
        <v>-1</v>
      </c>
      <c r="K240" s="19">
        <f t="shared" si="136"/>
        <v>-1</v>
      </c>
      <c r="L240" s="16">
        <f t="shared" si="137"/>
        <v>1.5</v>
      </c>
      <c r="M240" s="19">
        <f t="shared" si="138"/>
        <v>-1.5</v>
      </c>
      <c r="N240" s="24"/>
      <c r="O240" s="24"/>
      <c r="P240" s="24"/>
      <c r="Q240" s="22"/>
      <c r="R240" s="21"/>
    </row>
    <row r="241" spans="2:18" x14ac:dyDescent="0.2">
      <c r="B241" s="2">
        <v>28</v>
      </c>
      <c r="C241" s="3">
        <v>0.89300000000000002</v>
      </c>
      <c r="D241" s="3" t="s">
        <v>24</v>
      </c>
      <c r="E241" s="19">
        <f t="shared" si="130"/>
        <v>0.90300000000000002</v>
      </c>
      <c r="F241" s="16">
        <f t="shared" si="131"/>
        <v>5</v>
      </c>
      <c r="G241" s="19">
        <f t="shared" si="132"/>
        <v>4.5150000000000006</v>
      </c>
      <c r="H241" s="1"/>
      <c r="I241" s="16">
        <f>I240+(J241-J240)*1.5</f>
        <v>18.38</v>
      </c>
      <c r="J241" s="16">
        <v>0.92</v>
      </c>
      <c r="K241" s="19">
        <f t="shared" si="136"/>
        <v>-3.999999999999998E-2</v>
      </c>
      <c r="L241" s="16">
        <f t="shared" si="137"/>
        <v>2.879999999999999</v>
      </c>
      <c r="M241" s="19">
        <f t="shared" si="138"/>
        <v>-0.1151999999999999</v>
      </c>
      <c r="N241" s="20"/>
      <c r="O241" s="20"/>
      <c r="P241" s="20"/>
      <c r="R241" s="21"/>
    </row>
    <row r="242" spans="2:18" ht="15" x14ac:dyDescent="0.2">
      <c r="B242" s="1" t="s">
        <v>7</v>
      </c>
      <c r="C242" s="1"/>
      <c r="D242" s="126">
        <v>1.5</v>
      </c>
      <c r="E242" s="126"/>
      <c r="J242" s="13"/>
      <c r="K242" s="13"/>
      <c r="L242" s="13"/>
      <c r="M242" s="13"/>
      <c r="N242" s="14"/>
      <c r="O242" s="14"/>
      <c r="P242" s="14"/>
    </row>
    <row r="243" spans="2:18" x14ac:dyDescent="0.2">
      <c r="B243" s="124"/>
      <c r="C243" s="124"/>
      <c r="D243" s="124"/>
      <c r="E243" s="124"/>
      <c r="F243" s="124"/>
      <c r="G243" s="124"/>
      <c r="I243" s="124"/>
      <c r="J243" s="124"/>
      <c r="K243" s="124"/>
      <c r="L243" s="124"/>
      <c r="M243" s="124"/>
      <c r="N243" s="15"/>
      <c r="O243" s="15"/>
      <c r="P243" s="20"/>
    </row>
    <row r="244" spans="2:18" x14ac:dyDescent="0.2">
      <c r="B244" s="2">
        <v>0</v>
      </c>
      <c r="C244" s="3">
        <v>0.83299999999999996</v>
      </c>
      <c r="D244" s="3" t="s">
        <v>24</v>
      </c>
      <c r="E244" s="16"/>
      <c r="F244" s="16"/>
      <c r="G244" s="16"/>
      <c r="H244" s="16"/>
      <c r="I244" s="17"/>
      <c r="J244" s="18"/>
      <c r="K244" s="19"/>
      <c r="L244" s="16"/>
      <c r="M244" s="19"/>
      <c r="N244" s="20"/>
      <c r="O244" s="20"/>
      <c r="P244" s="20"/>
      <c r="R244" s="21"/>
    </row>
    <row r="245" spans="2:18" x14ac:dyDescent="0.2">
      <c r="B245" s="2">
        <v>6</v>
      </c>
      <c r="C245" s="3">
        <v>0.84</v>
      </c>
      <c r="D245" s="3"/>
      <c r="E245" s="19">
        <f>(C244+C245)/2</f>
        <v>0.83650000000000002</v>
      </c>
      <c r="F245" s="16">
        <f>B245-B244</f>
        <v>6</v>
      </c>
      <c r="G245" s="19">
        <f>E245*F245</f>
        <v>5.0190000000000001</v>
      </c>
      <c r="H245" s="16"/>
      <c r="I245" s="21"/>
      <c r="J245" s="21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7</v>
      </c>
      <c r="C246" s="3">
        <v>2.0579999999999998</v>
      </c>
      <c r="D246" s="3"/>
      <c r="E246" s="19">
        <f t="shared" ref="E246:E257" si="139">(C245+C246)/2</f>
        <v>1.4489999999999998</v>
      </c>
      <c r="F246" s="16">
        <f t="shared" ref="F246:F257" si="140">B246-B245</f>
        <v>1</v>
      </c>
      <c r="G246" s="19">
        <f t="shared" ref="G246:G257" si="141">E246*F246</f>
        <v>1.4489999999999998</v>
      </c>
      <c r="H246" s="16"/>
      <c r="I246" s="21"/>
      <c r="J246" s="21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10</v>
      </c>
      <c r="C247" s="3">
        <v>2.0529999999999999</v>
      </c>
      <c r="D247" s="3" t="s">
        <v>17</v>
      </c>
      <c r="E247" s="19">
        <f t="shared" si="139"/>
        <v>2.0554999999999999</v>
      </c>
      <c r="F247" s="16">
        <f t="shared" si="140"/>
        <v>3</v>
      </c>
      <c r="G247" s="19">
        <f t="shared" si="141"/>
        <v>6.1664999999999992</v>
      </c>
      <c r="H247" s="16"/>
      <c r="I247" s="21"/>
      <c r="J247" s="21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11</v>
      </c>
      <c r="C248" s="3">
        <v>1.0369999999999999</v>
      </c>
      <c r="D248" s="3"/>
      <c r="E248" s="19">
        <f t="shared" si="139"/>
        <v>1.5449999999999999</v>
      </c>
      <c r="F248" s="16">
        <f t="shared" si="140"/>
        <v>1</v>
      </c>
      <c r="G248" s="19">
        <f t="shared" si="141"/>
        <v>1.5449999999999999</v>
      </c>
      <c r="H248" s="16"/>
      <c r="I248" s="21"/>
      <c r="J248" s="21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12</v>
      </c>
      <c r="C249" s="3">
        <v>0.47299999999999998</v>
      </c>
      <c r="D249" s="3"/>
      <c r="E249" s="19">
        <f t="shared" si="139"/>
        <v>0.75499999999999989</v>
      </c>
      <c r="F249" s="16">
        <f t="shared" si="140"/>
        <v>1</v>
      </c>
      <c r="G249" s="19">
        <f t="shared" si="141"/>
        <v>0.75499999999999989</v>
      </c>
      <c r="H249" s="16"/>
      <c r="I249" s="21"/>
      <c r="J249" s="21"/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13</v>
      </c>
      <c r="C250" s="3">
        <v>0.161</v>
      </c>
      <c r="D250" s="3"/>
      <c r="E250" s="19">
        <f t="shared" si="139"/>
        <v>0.317</v>
      </c>
      <c r="F250" s="16">
        <f t="shared" si="140"/>
        <v>1</v>
      </c>
      <c r="G250" s="19">
        <f t="shared" si="141"/>
        <v>0.317</v>
      </c>
      <c r="I250" s="21"/>
      <c r="J250" s="21"/>
      <c r="K250" s="19"/>
      <c r="L250" s="16"/>
      <c r="M250" s="19"/>
      <c r="N250" s="20"/>
      <c r="O250" s="20"/>
      <c r="P250" s="20"/>
      <c r="Q250" s="22"/>
      <c r="R250" s="21"/>
    </row>
    <row r="251" spans="2:18" x14ac:dyDescent="0.2">
      <c r="B251" s="2">
        <v>15</v>
      </c>
      <c r="C251" s="3">
        <v>5.8000000000000003E-2</v>
      </c>
      <c r="D251" s="3"/>
      <c r="E251" s="19">
        <f t="shared" si="139"/>
        <v>0.1095</v>
      </c>
      <c r="F251" s="16">
        <f t="shared" si="140"/>
        <v>2</v>
      </c>
      <c r="G251" s="19">
        <f t="shared" si="141"/>
        <v>0.219</v>
      </c>
      <c r="I251" s="21"/>
      <c r="J251" s="21"/>
      <c r="K251" s="19"/>
      <c r="L251" s="16"/>
      <c r="M251" s="19"/>
      <c r="N251" s="20"/>
      <c r="O251" s="20"/>
      <c r="P251" s="20"/>
      <c r="Q251" s="22"/>
      <c r="R251" s="21"/>
    </row>
    <row r="252" spans="2:18" x14ac:dyDescent="0.2">
      <c r="B252" s="2">
        <v>17</v>
      </c>
      <c r="C252" s="3">
        <v>0.16400000000000001</v>
      </c>
      <c r="D252" s="3"/>
      <c r="E252" s="19">
        <f t="shared" si="139"/>
        <v>0.111</v>
      </c>
      <c r="F252" s="16">
        <f t="shared" si="140"/>
        <v>2</v>
      </c>
      <c r="G252" s="19">
        <f t="shared" si="141"/>
        <v>0.222</v>
      </c>
      <c r="I252" s="21">
        <v>0</v>
      </c>
      <c r="J252" s="21">
        <v>0.83299999999999996</v>
      </c>
      <c r="K252" s="19"/>
      <c r="L252" s="16"/>
      <c r="M252" s="19"/>
      <c r="N252" s="24"/>
      <c r="O252" s="24"/>
      <c r="P252" s="24"/>
      <c r="Q252" s="22"/>
      <c r="R252" s="21"/>
    </row>
    <row r="253" spans="2:18" x14ac:dyDescent="0.2">
      <c r="B253" s="2">
        <v>18</v>
      </c>
      <c r="C253" s="3">
        <v>0.371</v>
      </c>
      <c r="D253" s="3"/>
      <c r="E253" s="19">
        <f t="shared" si="139"/>
        <v>0.26750000000000002</v>
      </c>
      <c r="F253" s="16">
        <f t="shared" si="140"/>
        <v>1</v>
      </c>
      <c r="G253" s="19">
        <f t="shared" si="141"/>
        <v>0.26750000000000002</v>
      </c>
      <c r="H253" s="16"/>
      <c r="I253" s="21">
        <v>6</v>
      </c>
      <c r="J253" s="21">
        <v>0.84</v>
      </c>
      <c r="K253" s="19">
        <f t="shared" ref="K253" si="142">AVERAGE(J252,J253)</f>
        <v>0.83650000000000002</v>
      </c>
      <c r="L253" s="16">
        <f t="shared" ref="L253" si="143">I253-I252</f>
        <v>6</v>
      </c>
      <c r="M253" s="19">
        <f t="shared" ref="M253" si="144">L253*K253</f>
        <v>5.0190000000000001</v>
      </c>
      <c r="N253" s="20"/>
      <c r="O253" s="20"/>
      <c r="P253" s="20"/>
      <c r="Q253" s="22"/>
      <c r="R253" s="21"/>
    </row>
    <row r="254" spans="2:18" x14ac:dyDescent="0.2">
      <c r="B254" s="2">
        <v>19</v>
      </c>
      <c r="C254" s="3">
        <v>0.45800000000000002</v>
      </c>
      <c r="D254" s="3"/>
      <c r="E254" s="19">
        <f t="shared" si="139"/>
        <v>0.41449999999999998</v>
      </c>
      <c r="F254" s="16">
        <f t="shared" si="140"/>
        <v>1</v>
      </c>
      <c r="G254" s="19">
        <f t="shared" si="141"/>
        <v>0.41449999999999998</v>
      </c>
      <c r="H254" s="16"/>
      <c r="I254" s="21">
        <v>7</v>
      </c>
      <c r="J254" s="21">
        <v>2.0579999999999998</v>
      </c>
      <c r="K254" s="19">
        <f t="shared" ref="K254:K257" si="145">AVERAGE(J253,J254)</f>
        <v>1.4489999999999998</v>
      </c>
      <c r="L254" s="16">
        <f t="shared" ref="L254:L257" si="146">I254-I253</f>
        <v>1</v>
      </c>
      <c r="M254" s="19">
        <f t="shared" ref="M254:M257" si="147">L254*K254</f>
        <v>1.4489999999999998</v>
      </c>
      <c r="N254" s="24"/>
      <c r="O254" s="24"/>
      <c r="P254" s="24"/>
      <c r="Q254" s="22"/>
      <c r="R254" s="21"/>
    </row>
    <row r="255" spans="2:18" x14ac:dyDescent="0.2">
      <c r="B255" s="2">
        <v>20</v>
      </c>
      <c r="C255" s="3">
        <v>0.77400000000000002</v>
      </c>
      <c r="D255" s="3" t="s">
        <v>18</v>
      </c>
      <c r="E255" s="19">
        <f t="shared" si="139"/>
        <v>0.61599999999999999</v>
      </c>
      <c r="F255" s="16">
        <f t="shared" si="140"/>
        <v>1</v>
      </c>
      <c r="G255" s="19">
        <f t="shared" si="141"/>
        <v>0.61599999999999999</v>
      </c>
      <c r="H255" s="16"/>
      <c r="I255" s="16">
        <f>I256-(J255-J256)*1.5</f>
        <v>9.4250000000000007</v>
      </c>
      <c r="J255" s="16">
        <v>2.0499999999999998</v>
      </c>
      <c r="K255" s="19">
        <f t="shared" si="145"/>
        <v>2.0539999999999998</v>
      </c>
      <c r="L255" s="16">
        <f t="shared" si="146"/>
        <v>2.4250000000000007</v>
      </c>
      <c r="M255" s="19">
        <f t="shared" si="147"/>
        <v>4.9809500000000009</v>
      </c>
      <c r="N255" s="24"/>
      <c r="O255" s="24"/>
      <c r="P255" s="24"/>
      <c r="Q255" s="22"/>
      <c r="R255" s="21"/>
    </row>
    <row r="256" spans="2:18" x14ac:dyDescent="0.2">
      <c r="B256" s="2">
        <v>25</v>
      </c>
      <c r="C256" s="3">
        <v>0.76200000000000001</v>
      </c>
      <c r="D256" s="3"/>
      <c r="E256" s="19">
        <f t="shared" si="139"/>
        <v>0.76800000000000002</v>
      </c>
      <c r="F256" s="16">
        <f t="shared" si="140"/>
        <v>5</v>
      </c>
      <c r="G256" s="19">
        <f t="shared" si="141"/>
        <v>3.84</v>
      </c>
      <c r="H256" s="16"/>
      <c r="I256" s="21">
        <f>I257-1.5</f>
        <v>14</v>
      </c>
      <c r="J256" s="21">
        <f>J257</f>
        <v>-1</v>
      </c>
      <c r="K256" s="19">
        <f t="shared" si="145"/>
        <v>0.52499999999999991</v>
      </c>
      <c r="L256" s="16">
        <f t="shared" si="146"/>
        <v>4.5749999999999993</v>
      </c>
      <c r="M256" s="19">
        <f t="shared" si="147"/>
        <v>2.4018749999999991</v>
      </c>
      <c r="N256" s="20"/>
      <c r="O256" s="20"/>
      <c r="P256" s="20"/>
      <c r="R256" s="21"/>
    </row>
    <row r="257" spans="2:18" x14ac:dyDescent="0.2">
      <c r="B257" s="2">
        <v>30</v>
      </c>
      <c r="C257" s="3">
        <v>0.748</v>
      </c>
      <c r="D257" s="3" t="s">
        <v>24</v>
      </c>
      <c r="E257" s="19">
        <f t="shared" si="139"/>
        <v>0.755</v>
      </c>
      <c r="F257" s="16">
        <f t="shared" si="140"/>
        <v>5</v>
      </c>
      <c r="G257" s="19">
        <f t="shared" si="141"/>
        <v>3.7749999999999999</v>
      </c>
      <c r="H257" s="1"/>
      <c r="I257" s="21">
        <v>15.5</v>
      </c>
      <c r="J257" s="21">
        <v>-1</v>
      </c>
      <c r="K257" s="19">
        <f t="shared" si="145"/>
        <v>-1</v>
      </c>
      <c r="L257" s="16">
        <f t="shared" si="146"/>
        <v>1.5</v>
      </c>
      <c r="M257" s="19">
        <f t="shared" si="147"/>
        <v>-1.5</v>
      </c>
      <c r="N257" s="20"/>
      <c r="O257" s="20"/>
      <c r="P257" s="20"/>
      <c r="R257" s="21"/>
    </row>
    <row r="258" spans="2:18" x14ac:dyDescent="0.2">
      <c r="B258" s="17"/>
      <c r="C258" s="39"/>
      <c r="D258" s="39"/>
      <c r="E258" s="19"/>
      <c r="F258" s="16"/>
      <c r="G258" s="19"/>
      <c r="H258" s="16" t="s">
        <v>9</v>
      </c>
      <c r="I258" s="16"/>
      <c r="J258" s="16" t="e">
        <f>#REF!</f>
        <v>#REF!</v>
      </c>
      <c r="K258" s="19" t="s">
        <v>10</v>
      </c>
      <c r="L258" s="16" t="e">
        <f>#REF!</f>
        <v>#REF!</v>
      </c>
      <c r="M258" s="19" t="e">
        <f>J258-L258</f>
        <v>#REF!</v>
      </c>
      <c r="N258" s="20"/>
      <c r="O258" s="20"/>
      <c r="P258" s="20"/>
      <c r="R258" s="21"/>
    </row>
    <row r="259" spans="2:18" ht="15" x14ac:dyDescent="0.2">
      <c r="B259" s="1" t="s">
        <v>7</v>
      </c>
      <c r="C259" s="1"/>
      <c r="D259" s="126">
        <v>1.6</v>
      </c>
      <c r="E259" s="126"/>
      <c r="J259" s="13"/>
      <c r="K259" s="13"/>
      <c r="L259" s="13"/>
      <c r="M259" s="13"/>
      <c r="N259" s="14"/>
      <c r="O259" s="14"/>
      <c r="P259" s="14"/>
    </row>
    <row r="260" spans="2:18" x14ac:dyDescent="0.2">
      <c r="B260" s="2">
        <v>0</v>
      </c>
      <c r="C260" s="3">
        <v>0.96199999999999997</v>
      </c>
      <c r="D260" s="3" t="s">
        <v>24</v>
      </c>
      <c r="E260" s="16"/>
      <c r="F260" s="16"/>
      <c r="G260" s="16"/>
      <c r="H260" s="16"/>
      <c r="I260" s="17"/>
      <c r="J260" s="18"/>
      <c r="K260" s="19"/>
      <c r="L260" s="16"/>
      <c r="M260" s="19"/>
      <c r="N260" s="20"/>
      <c r="O260" s="20"/>
      <c r="P260" s="20"/>
      <c r="R260" s="21"/>
    </row>
    <row r="261" spans="2:18" x14ac:dyDescent="0.2">
      <c r="B261" s="2">
        <v>6</v>
      </c>
      <c r="C261" s="3">
        <v>0.94899999999999995</v>
      </c>
      <c r="D261" s="3"/>
      <c r="E261" s="19">
        <f>(C260+C261)/2</f>
        <v>0.95550000000000002</v>
      </c>
      <c r="F261" s="16">
        <f>B261-B260</f>
        <v>6</v>
      </c>
      <c r="G261" s="19">
        <f>E261*F261</f>
        <v>5.7330000000000005</v>
      </c>
      <c r="H261" s="16"/>
      <c r="I261" s="21"/>
      <c r="J261" s="21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7</v>
      </c>
      <c r="C262" s="3">
        <v>2.4689999999999999</v>
      </c>
      <c r="D262" s="3" t="s">
        <v>27</v>
      </c>
      <c r="E262" s="19">
        <f t="shared" ref="E262:E274" si="148">(C261+C262)/2</f>
        <v>1.7089999999999999</v>
      </c>
      <c r="F262" s="16">
        <f t="shared" ref="F262:F274" si="149">B262-B261</f>
        <v>1</v>
      </c>
      <c r="G262" s="19">
        <f t="shared" ref="G262:G274" si="150">E262*F262</f>
        <v>1.7089999999999999</v>
      </c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10</v>
      </c>
      <c r="C263" s="3">
        <v>2.4529999999999998</v>
      </c>
      <c r="D263" s="3" t="s">
        <v>17</v>
      </c>
      <c r="E263" s="19">
        <f t="shared" si="148"/>
        <v>2.4609999999999999</v>
      </c>
      <c r="F263" s="16">
        <f t="shared" si="149"/>
        <v>3</v>
      </c>
      <c r="G263" s="19">
        <f t="shared" si="150"/>
        <v>7.3829999999999991</v>
      </c>
      <c r="H263" s="16"/>
      <c r="I263" s="21"/>
      <c r="J263" s="21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11</v>
      </c>
      <c r="C264" s="3">
        <v>1.56</v>
      </c>
      <c r="D264" s="3"/>
      <c r="E264" s="19">
        <f t="shared" si="148"/>
        <v>2.0065</v>
      </c>
      <c r="F264" s="16">
        <f t="shared" si="149"/>
        <v>1</v>
      </c>
      <c r="G264" s="19">
        <f t="shared" si="150"/>
        <v>2.0065</v>
      </c>
      <c r="H264" s="16"/>
      <c r="I264" s="21"/>
      <c r="J264" s="21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2">
        <v>12</v>
      </c>
      <c r="C265" s="3">
        <v>0.76100000000000001</v>
      </c>
      <c r="D265" s="3"/>
      <c r="E265" s="19">
        <f t="shared" si="148"/>
        <v>1.1605000000000001</v>
      </c>
      <c r="F265" s="16">
        <f t="shared" si="149"/>
        <v>1</v>
      </c>
      <c r="G265" s="19">
        <f t="shared" si="150"/>
        <v>1.1605000000000001</v>
      </c>
      <c r="H265" s="16"/>
      <c r="I265" s="21"/>
      <c r="J265" s="21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">
      <c r="B266" s="2">
        <v>13</v>
      </c>
      <c r="C266" s="3">
        <v>0.36699999999999999</v>
      </c>
      <c r="D266" s="3"/>
      <c r="E266" s="19">
        <f t="shared" si="148"/>
        <v>0.56400000000000006</v>
      </c>
      <c r="F266" s="16">
        <f t="shared" si="149"/>
        <v>1</v>
      </c>
      <c r="G266" s="19">
        <f t="shared" si="150"/>
        <v>0.56400000000000006</v>
      </c>
      <c r="I266" s="21"/>
      <c r="J266" s="21"/>
      <c r="K266" s="19"/>
      <c r="L266" s="16"/>
      <c r="M266" s="19"/>
      <c r="N266" s="20"/>
      <c r="O266" s="20"/>
      <c r="P266" s="20"/>
      <c r="Q266" s="22"/>
      <c r="R266" s="21"/>
    </row>
    <row r="267" spans="2:18" x14ac:dyDescent="0.2">
      <c r="B267" s="2">
        <v>15</v>
      </c>
      <c r="C267" s="3">
        <v>0.26400000000000001</v>
      </c>
      <c r="D267" s="3"/>
      <c r="E267" s="19">
        <f t="shared" si="148"/>
        <v>0.3155</v>
      </c>
      <c r="F267" s="16">
        <f t="shared" si="149"/>
        <v>2</v>
      </c>
      <c r="G267" s="19">
        <f t="shared" si="150"/>
        <v>0.63100000000000001</v>
      </c>
      <c r="I267" s="21"/>
      <c r="J267" s="21"/>
      <c r="K267" s="19"/>
      <c r="L267" s="16"/>
      <c r="M267" s="19"/>
      <c r="N267" s="20"/>
      <c r="O267" s="20"/>
      <c r="P267" s="20"/>
      <c r="Q267" s="22"/>
      <c r="R267" s="21"/>
    </row>
    <row r="268" spans="2:18" x14ac:dyDescent="0.2">
      <c r="B268" s="2">
        <v>17</v>
      </c>
      <c r="C268" s="3">
        <v>0.37</v>
      </c>
      <c r="D268" s="3"/>
      <c r="E268" s="19">
        <f t="shared" si="148"/>
        <v>0.317</v>
      </c>
      <c r="F268" s="16">
        <f t="shared" si="149"/>
        <v>2</v>
      </c>
      <c r="G268" s="19">
        <f t="shared" si="150"/>
        <v>0.63400000000000001</v>
      </c>
      <c r="I268" s="21">
        <v>0</v>
      </c>
      <c r="J268" s="21">
        <v>0.96199999999999997</v>
      </c>
      <c r="K268" s="19"/>
      <c r="L268" s="16"/>
      <c r="M268" s="19"/>
      <c r="N268" s="24"/>
      <c r="O268" s="24"/>
      <c r="P268" s="24"/>
      <c r="Q268" s="22"/>
      <c r="R268" s="21"/>
    </row>
    <row r="269" spans="2:18" x14ac:dyDescent="0.2">
      <c r="B269" s="2">
        <v>18</v>
      </c>
      <c r="C269" s="3">
        <v>0.76700000000000002</v>
      </c>
      <c r="D269" s="3"/>
      <c r="E269" s="19">
        <f t="shared" si="148"/>
        <v>0.56850000000000001</v>
      </c>
      <c r="F269" s="16">
        <f t="shared" si="149"/>
        <v>1</v>
      </c>
      <c r="G269" s="19">
        <f t="shared" si="150"/>
        <v>0.56850000000000001</v>
      </c>
      <c r="H269" s="16"/>
      <c r="I269" s="21">
        <v>6</v>
      </c>
      <c r="J269" s="21">
        <v>0.94899999999999995</v>
      </c>
      <c r="K269" s="19">
        <f t="shared" ref="K269:K274" si="151">AVERAGE(J268,J269)</f>
        <v>0.95550000000000002</v>
      </c>
      <c r="L269" s="16">
        <f t="shared" ref="L269:L274" si="152">I269-I268</f>
        <v>6</v>
      </c>
      <c r="M269" s="19">
        <f t="shared" ref="M269:M274" si="153">L269*K269</f>
        <v>5.7330000000000005</v>
      </c>
      <c r="N269" s="20"/>
      <c r="O269" s="20"/>
      <c r="P269" s="20"/>
      <c r="Q269" s="22"/>
      <c r="R269" s="21"/>
    </row>
    <row r="270" spans="2:18" x14ac:dyDescent="0.2">
      <c r="B270" s="2">
        <v>19</v>
      </c>
      <c r="C270" s="3">
        <v>1.4379999999999999</v>
      </c>
      <c r="D270" s="3"/>
      <c r="E270" s="19">
        <f t="shared" si="148"/>
        <v>1.1025</v>
      </c>
      <c r="F270" s="16">
        <f t="shared" si="149"/>
        <v>1</v>
      </c>
      <c r="G270" s="19">
        <f t="shared" si="150"/>
        <v>1.1025</v>
      </c>
      <c r="H270" s="16"/>
      <c r="I270" s="21">
        <v>7</v>
      </c>
      <c r="J270" s="21">
        <v>2.4689999999999999</v>
      </c>
      <c r="K270" s="19">
        <f t="shared" si="151"/>
        <v>1.7089999999999999</v>
      </c>
      <c r="L270" s="16">
        <f t="shared" si="152"/>
        <v>1</v>
      </c>
      <c r="M270" s="19">
        <f t="shared" si="153"/>
        <v>1.7089999999999999</v>
      </c>
      <c r="N270" s="24"/>
      <c r="O270" s="24"/>
      <c r="P270" s="24"/>
      <c r="Q270" s="22"/>
      <c r="R270" s="21"/>
    </row>
    <row r="271" spans="2:18" x14ac:dyDescent="0.2">
      <c r="B271" s="2">
        <v>20</v>
      </c>
      <c r="C271" s="3">
        <v>2.1579999999999999</v>
      </c>
      <c r="D271" s="3" t="s">
        <v>18</v>
      </c>
      <c r="E271" s="19">
        <f t="shared" si="148"/>
        <v>1.798</v>
      </c>
      <c r="F271" s="16">
        <f t="shared" si="149"/>
        <v>1</v>
      </c>
      <c r="G271" s="19">
        <f t="shared" si="150"/>
        <v>1.798</v>
      </c>
      <c r="H271" s="16"/>
      <c r="I271" s="16">
        <f>I272-(J271-J272)*1.5</f>
        <v>8.7949999999999999</v>
      </c>
      <c r="J271" s="16">
        <v>2.4700000000000002</v>
      </c>
      <c r="K271" s="19">
        <f t="shared" si="151"/>
        <v>2.4695</v>
      </c>
      <c r="L271" s="16">
        <f t="shared" si="152"/>
        <v>1.7949999999999999</v>
      </c>
      <c r="M271" s="19">
        <f t="shared" si="153"/>
        <v>4.4327525000000003</v>
      </c>
      <c r="N271" s="24"/>
      <c r="O271" s="24"/>
      <c r="P271" s="24"/>
      <c r="Q271" s="22"/>
      <c r="R271" s="21"/>
    </row>
    <row r="272" spans="2:18" x14ac:dyDescent="0.2">
      <c r="B272" s="2">
        <v>21</v>
      </c>
      <c r="C272" s="3">
        <v>2.153</v>
      </c>
      <c r="D272" s="3"/>
      <c r="E272" s="19">
        <f t="shared" si="148"/>
        <v>2.1555</v>
      </c>
      <c r="F272" s="16">
        <f t="shared" si="149"/>
        <v>1</v>
      </c>
      <c r="G272" s="19">
        <f t="shared" si="150"/>
        <v>2.1555</v>
      </c>
      <c r="H272" s="16"/>
      <c r="I272" s="21">
        <f>I273-1.5</f>
        <v>14</v>
      </c>
      <c r="J272" s="21">
        <f>J273</f>
        <v>-1</v>
      </c>
      <c r="K272" s="19">
        <f t="shared" si="151"/>
        <v>0.7350000000000001</v>
      </c>
      <c r="L272" s="16">
        <f t="shared" si="152"/>
        <v>5.2050000000000001</v>
      </c>
      <c r="M272" s="19">
        <f t="shared" si="153"/>
        <v>3.8256750000000004</v>
      </c>
      <c r="N272" s="20"/>
      <c r="O272" s="20"/>
      <c r="P272" s="20"/>
      <c r="R272" s="21"/>
    </row>
    <row r="273" spans="2:18" x14ac:dyDescent="0.2">
      <c r="B273" s="2">
        <v>22</v>
      </c>
      <c r="C273" s="3">
        <v>1.4530000000000001</v>
      </c>
      <c r="D273" s="3"/>
      <c r="E273" s="19">
        <f t="shared" si="148"/>
        <v>1.8029999999999999</v>
      </c>
      <c r="F273" s="16">
        <f t="shared" si="149"/>
        <v>1</v>
      </c>
      <c r="G273" s="19">
        <f t="shared" si="150"/>
        <v>1.8029999999999999</v>
      </c>
      <c r="H273" s="1"/>
      <c r="I273" s="21">
        <v>15.5</v>
      </c>
      <c r="J273" s="21">
        <v>-1</v>
      </c>
      <c r="K273" s="19">
        <f t="shared" si="151"/>
        <v>-1</v>
      </c>
      <c r="L273" s="16">
        <f t="shared" si="152"/>
        <v>1.5</v>
      </c>
      <c r="M273" s="19">
        <f t="shared" si="153"/>
        <v>-1.5</v>
      </c>
      <c r="N273" s="20"/>
      <c r="O273" s="20"/>
      <c r="P273" s="20"/>
      <c r="R273" s="21"/>
    </row>
    <row r="274" spans="2:18" x14ac:dyDescent="0.2">
      <c r="B274" s="2">
        <v>24</v>
      </c>
      <c r="C274" s="3">
        <v>0.66800000000000004</v>
      </c>
      <c r="D274" s="3" t="s">
        <v>28</v>
      </c>
      <c r="E274" s="19">
        <f t="shared" si="148"/>
        <v>1.0605</v>
      </c>
      <c r="F274" s="16">
        <f t="shared" si="149"/>
        <v>2</v>
      </c>
      <c r="G274" s="19">
        <f t="shared" si="150"/>
        <v>2.121</v>
      </c>
      <c r="H274" s="1"/>
      <c r="I274" s="16">
        <f>I273+1.5</f>
        <v>17</v>
      </c>
      <c r="J274" s="16">
        <f>J273</f>
        <v>-1</v>
      </c>
      <c r="K274" s="19">
        <f t="shared" si="151"/>
        <v>-1</v>
      </c>
      <c r="L274" s="16">
        <f t="shared" si="152"/>
        <v>1.5</v>
      </c>
      <c r="M274" s="19">
        <f t="shared" si="153"/>
        <v>-1.5</v>
      </c>
      <c r="N274" s="20"/>
      <c r="O274" s="20"/>
      <c r="P274" s="20"/>
      <c r="R274" s="21"/>
    </row>
    <row r="275" spans="2:18" x14ac:dyDescent="0.2">
      <c r="B275" s="17"/>
      <c r="C275" s="39"/>
      <c r="D275" s="39"/>
      <c r="E275" s="19"/>
      <c r="F275" s="16"/>
      <c r="G275" s="19"/>
      <c r="H275" s="16" t="s">
        <v>9</v>
      </c>
      <c r="I275" s="16"/>
      <c r="J275" s="16" t="e">
        <f>#REF!</f>
        <v>#REF!</v>
      </c>
      <c r="K275" s="19" t="s">
        <v>10</v>
      </c>
      <c r="L275" s="16" t="e">
        <f>#REF!</f>
        <v>#REF!</v>
      </c>
      <c r="M275" s="19" t="e">
        <f>J275-L275</f>
        <v>#REF!</v>
      </c>
      <c r="N275" s="20"/>
      <c r="O275" s="20"/>
      <c r="P275" s="20"/>
      <c r="R275" s="21"/>
    </row>
    <row r="276" spans="2:18" ht="15" x14ac:dyDescent="0.2">
      <c r="B276" s="1" t="s">
        <v>7</v>
      </c>
      <c r="C276" s="1"/>
      <c r="D276" s="126">
        <v>1.7</v>
      </c>
      <c r="E276" s="126"/>
      <c r="J276" s="13"/>
      <c r="K276" s="13"/>
      <c r="L276" s="13"/>
      <c r="M276" s="13"/>
      <c r="N276" s="14"/>
      <c r="O276" s="14"/>
      <c r="P276" s="14"/>
    </row>
    <row r="277" spans="2:18" x14ac:dyDescent="0.2">
      <c r="B277" s="124"/>
      <c r="C277" s="124"/>
      <c r="D277" s="124"/>
      <c r="E277" s="124"/>
      <c r="F277" s="124"/>
      <c r="G277" s="124"/>
      <c r="I277" s="124"/>
      <c r="J277" s="124"/>
      <c r="K277" s="124"/>
      <c r="L277" s="124"/>
      <c r="M277" s="124"/>
      <c r="N277" s="15"/>
      <c r="O277" s="15"/>
      <c r="P277" s="20"/>
    </row>
    <row r="278" spans="2:18" x14ac:dyDescent="0.2">
      <c r="B278" s="2">
        <v>0</v>
      </c>
      <c r="C278" s="3">
        <v>0.96199999999999997</v>
      </c>
      <c r="D278" s="3" t="s">
        <v>24</v>
      </c>
      <c r="E278" s="16"/>
      <c r="F278" s="16"/>
      <c r="G278" s="16"/>
      <c r="H278" s="16"/>
      <c r="I278" s="17"/>
      <c r="J278" s="18"/>
      <c r="K278" s="19"/>
      <c r="L278" s="16"/>
      <c r="M278" s="19"/>
      <c r="N278" s="20"/>
      <c r="O278" s="20"/>
      <c r="P278" s="20"/>
      <c r="R278" s="21"/>
    </row>
    <row r="279" spans="2:18" x14ac:dyDescent="0.2">
      <c r="B279" s="2">
        <v>5</v>
      </c>
      <c r="C279" s="3">
        <v>0.95699999999999996</v>
      </c>
      <c r="D279" s="3"/>
      <c r="E279" s="19">
        <f>(C278+C279)/2</f>
        <v>0.95950000000000002</v>
      </c>
      <c r="F279" s="16">
        <f>B279-B278</f>
        <v>5</v>
      </c>
      <c r="G279" s="19">
        <f>E279*F279</f>
        <v>4.7975000000000003</v>
      </c>
      <c r="H279" s="16"/>
      <c r="I279" s="21"/>
      <c r="J279" s="21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2">
        <v>10</v>
      </c>
      <c r="C280" s="3">
        <v>0.94899999999999995</v>
      </c>
      <c r="D280" s="3" t="s">
        <v>17</v>
      </c>
      <c r="E280" s="19">
        <f t="shared" ref="E280:E290" si="154">(C279+C280)/2</f>
        <v>0.95299999999999996</v>
      </c>
      <c r="F280" s="16">
        <f t="shared" ref="F280:F290" si="155">B280-B279</f>
        <v>5</v>
      </c>
      <c r="G280" s="19">
        <f t="shared" ref="G280:G290" si="156">E280*F280</f>
        <v>4.7649999999999997</v>
      </c>
      <c r="H280" s="16"/>
      <c r="I280" s="21"/>
      <c r="J280" s="21"/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2">
        <v>11</v>
      </c>
      <c r="C281" s="3">
        <v>0.66300000000000003</v>
      </c>
      <c r="D281" s="3"/>
      <c r="E281" s="19">
        <f t="shared" si="154"/>
        <v>0.80600000000000005</v>
      </c>
      <c r="F281" s="16">
        <f t="shared" si="155"/>
        <v>1</v>
      </c>
      <c r="G281" s="19">
        <f t="shared" si="156"/>
        <v>0.80600000000000005</v>
      </c>
      <c r="H281" s="16"/>
      <c r="I281" s="21"/>
      <c r="J281" s="21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13</v>
      </c>
      <c r="C282" s="3">
        <v>0.442</v>
      </c>
      <c r="D282" s="3"/>
      <c r="E282" s="19">
        <f t="shared" si="154"/>
        <v>0.55249999999999999</v>
      </c>
      <c r="F282" s="16">
        <f t="shared" si="155"/>
        <v>2</v>
      </c>
      <c r="G282" s="19">
        <f t="shared" si="156"/>
        <v>1.105</v>
      </c>
      <c r="H282" s="16"/>
      <c r="I282" s="21"/>
      <c r="J282" s="21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15</v>
      </c>
      <c r="C283" s="3">
        <v>0.28699999999999998</v>
      </c>
      <c r="D283" s="3"/>
      <c r="E283" s="19">
        <f t="shared" si="154"/>
        <v>0.36449999999999999</v>
      </c>
      <c r="F283" s="16">
        <f t="shared" si="155"/>
        <v>2</v>
      </c>
      <c r="G283" s="19">
        <f t="shared" si="156"/>
        <v>0.72899999999999998</v>
      </c>
      <c r="H283" s="16"/>
      <c r="I283" s="21"/>
      <c r="J283" s="21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16</v>
      </c>
      <c r="C284" s="3">
        <v>0.182</v>
      </c>
      <c r="D284" s="3"/>
      <c r="E284" s="19">
        <f t="shared" si="154"/>
        <v>0.23449999999999999</v>
      </c>
      <c r="F284" s="16">
        <f t="shared" si="155"/>
        <v>1</v>
      </c>
      <c r="G284" s="19">
        <f t="shared" si="156"/>
        <v>0.23449999999999999</v>
      </c>
      <c r="I284" s="21"/>
      <c r="J284" s="21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17</v>
      </c>
      <c r="C285" s="3">
        <v>0.28299999999999997</v>
      </c>
      <c r="D285" s="3"/>
      <c r="E285" s="19">
        <f t="shared" si="154"/>
        <v>0.23249999999999998</v>
      </c>
      <c r="F285" s="16">
        <f t="shared" si="155"/>
        <v>1</v>
      </c>
      <c r="G285" s="19">
        <f t="shared" si="156"/>
        <v>0.23249999999999998</v>
      </c>
      <c r="I285" s="21">
        <v>0</v>
      </c>
      <c r="J285" s="21">
        <v>0.96199999999999997</v>
      </c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19</v>
      </c>
      <c r="C286" s="3">
        <v>0.55300000000000005</v>
      </c>
      <c r="D286" s="3"/>
      <c r="E286" s="19">
        <f t="shared" si="154"/>
        <v>0.41800000000000004</v>
      </c>
      <c r="F286" s="16">
        <f t="shared" si="155"/>
        <v>2</v>
      </c>
      <c r="G286" s="19">
        <f t="shared" si="156"/>
        <v>0.83600000000000008</v>
      </c>
      <c r="I286" s="21">
        <v>5</v>
      </c>
      <c r="J286" s="21">
        <v>0.95699999999999996</v>
      </c>
      <c r="K286" s="19">
        <f t="shared" ref="K286:K290" si="157">AVERAGE(J285,J286)</f>
        <v>0.95950000000000002</v>
      </c>
      <c r="L286" s="16">
        <f t="shared" ref="L286:L290" si="158">I286-I285</f>
        <v>5</v>
      </c>
      <c r="M286" s="19">
        <f t="shared" ref="M286:M290" si="159">L286*K286</f>
        <v>4.7975000000000003</v>
      </c>
      <c r="N286" s="24"/>
      <c r="O286" s="24"/>
      <c r="P286" s="24"/>
      <c r="Q286" s="22"/>
      <c r="R286" s="21"/>
    </row>
    <row r="287" spans="2:18" x14ac:dyDescent="0.2">
      <c r="B287" s="2">
        <v>21</v>
      </c>
      <c r="C287" s="3">
        <v>0.95799999999999996</v>
      </c>
      <c r="D287" s="3"/>
      <c r="E287" s="19">
        <f t="shared" si="154"/>
        <v>0.75550000000000006</v>
      </c>
      <c r="F287" s="16">
        <f t="shared" si="155"/>
        <v>2</v>
      </c>
      <c r="G287" s="19">
        <f t="shared" si="156"/>
        <v>1.5110000000000001</v>
      </c>
      <c r="H287" s="16"/>
      <c r="I287" s="21">
        <v>10</v>
      </c>
      <c r="J287" s="21">
        <v>0.94899999999999995</v>
      </c>
      <c r="K287" s="19">
        <f t="shared" si="157"/>
        <v>0.95299999999999996</v>
      </c>
      <c r="L287" s="16">
        <f t="shared" si="158"/>
        <v>5</v>
      </c>
      <c r="M287" s="19">
        <f t="shared" si="159"/>
        <v>4.7649999999999997</v>
      </c>
      <c r="N287" s="20"/>
      <c r="O287" s="20"/>
      <c r="P287" s="20"/>
      <c r="Q287" s="22"/>
      <c r="R287" s="21"/>
    </row>
    <row r="288" spans="2:18" x14ac:dyDescent="0.2">
      <c r="B288" s="2">
        <v>22</v>
      </c>
      <c r="C288" s="3">
        <v>1.7509999999999999</v>
      </c>
      <c r="D288" s="3" t="s">
        <v>18</v>
      </c>
      <c r="E288" s="19">
        <f t="shared" si="154"/>
        <v>1.3544999999999998</v>
      </c>
      <c r="F288" s="16">
        <f t="shared" si="155"/>
        <v>1</v>
      </c>
      <c r="G288" s="19">
        <f t="shared" si="156"/>
        <v>1.3544999999999998</v>
      </c>
      <c r="H288" s="16"/>
      <c r="I288" s="21">
        <v>11</v>
      </c>
      <c r="J288" s="21">
        <v>0.66300000000000003</v>
      </c>
      <c r="K288" s="19">
        <f t="shared" si="157"/>
        <v>0.80600000000000005</v>
      </c>
      <c r="L288" s="16">
        <f t="shared" si="158"/>
        <v>1</v>
      </c>
      <c r="M288" s="19">
        <f t="shared" si="159"/>
        <v>0.80600000000000005</v>
      </c>
      <c r="N288" s="24"/>
      <c r="O288" s="24"/>
      <c r="P288" s="24"/>
      <c r="Q288" s="22"/>
      <c r="R288" s="21"/>
    </row>
    <row r="289" spans="2:18" x14ac:dyDescent="0.2">
      <c r="B289" s="2">
        <v>27</v>
      </c>
      <c r="C289" s="3">
        <v>1.762</v>
      </c>
      <c r="D289" s="3"/>
      <c r="E289" s="19">
        <f t="shared" si="154"/>
        <v>1.7565</v>
      </c>
      <c r="F289" s="16">
        <f t="shared" si="155"/>
        <v>5</v>
      </c>
      <c r="G289" s="19">
        <f t="shared" si="156"/>
        <v>8.7824999999999989</v>
      </c>
      <c r="H289" s="16"/>
      <c r="I289" s="16" t="e">
        <f>I290-(J289-J290)*1.5</f>
        <v>#REF!</v>
      </c>
      <c r="J289" s="16">
        <v>0.6</v>
      </c>
      <c r="K289" s="19">
        <f t="shared" si="157"/>
        <v>0.63149999999999995</v>
      </c>
      <c r="L289" s="16" t="e">
        <f t="shared" si="158"/>
        <v>#REF!</v>
      </c>
      <c r="M289" s="19" t="e">
        <f t="shared" si="159"/>
        <v>#REF!</v>
      </c>
      <c r="N289" s="24"/>
      <c r="O289" s="24"/>
      <c r="P289" s="24"/>
      <c r="Q289" s="22"/>
      <c r="R289" s="21"/>
    </row>
    <row r="290" spans="2:18" x14ac:dyDescent="0.2">
      <c r="B290" s="2">
        <v>32</v>
      </c>
      <c r="C290" s="3">
        <v>1.772</v>
      </c>
      <c r="D290" s="3" t="s">
        <v>29</v>
      </c>
      <c r="E290" s="19">
        <f t="shared" si="154"/>
        <v>1.7669999999999999</v>
      </c>
      <c r="F290" s="16">
        <f t="shared" si="155"/>
        <v>5</v>
      </c>
      <c r="G290" s="19">
        <f t="shared" si="156"/>
        <v>8.8349999999999991</v>
      </c>
      <c r="H290" s="16"/>
      <c r="I290" s="21" t="e">
        <f>#REF!-1.5</f>
        <v>#REF!</v>
      </c>
      <c r="J290" s="21" t="e">
        <f>#REF!</f>
        <v>#REF!</v>
      </c>
      <c r="K290" s="19" t="e">
        <f t="shared" si="157"/>
        <v>#REF!</v>
      </c>
      <c r="L290" s="16" t="e">
        <f t="shared" si="158"/>
        <v>#REF!</v>
      </c>
      <c r="M290" s="19" t="e">
        <f t="shared" si="159"/>
        <v>#REF!</v>
      </c>
      <c r="N290" s="20"/>
      <c r="O290" s="20"/>
      <c r="P290" s="20"/>
      <c r="R290" s="21"/>
    </row>
    <row r="291" spans="2:18" x14ac:dyDescent="0.2">
      <c r="B291" s="17"/>
      <c r="C291" s="39"/>
      <c r="D291" s="39"/>
      <c r="E291" s="19"/>
      <c r="F291" s="16"/>
      <c r="G291" s="19"/>
      <c r="H291" s="16" t="s">
        <v>9</v>
      </c>
      <c r="I291" s="16"/>
      <c r="J291" s="16" t="e">
        <f>#REF!</f>
        <v>#REF!</v>
      </c>
      <c r="K291" s="19" t="s">
        <v>10</v>
      </c>
      <c r="L291" s="16" t="e">
        <f>#REF!</f>
        <v>#REF!</v>
      </c>
      <c r="M291" s="19" t="e">
        <f>J291-L291</f>
        <v>#REF!</v>
      </c>
      <c r="N291" s="20"/>
      <c r="O291" s="20"/>
      <c r="P291" s="20"/>
      <c r="R291" s="21"/>
    </row>
    <row r="292" spans="2:18" ht="15" x14ac:dyDescent="0.2">
      <c r="B292" s="1" t="s">
        <v>7</v>
      </c>
      <c r="C292" s="1"/>
      <c r="D292" s="126">
        <v>1.8</v>
      </c>
      <c r="E292" s="126"/>
      <c r="J292" s="13"/>
      <c r="K292" s="13"/>
      <c r="L292" s="13"/>
      <c r="M292" s="13"/>
      <c r="N292" s="14"/>
      <c r="O292" s="14"/>
      <c r="P292" s="14"/>
    </row>
    <row r="293" spans="2:18" x14ac:dyDescent="0.2">
      <c r="B293" s="124"/>
      <c r="C293" s="124"/>
      <c r="D293" s="124"/>
      <c r="E293" s="124"/>
      <c r="F293" s="124"/>
      <c r="G293" s="124"/>
      <c r="I293" s="124"/>
      <c r="J293" s="124"/>
      <c r="K293" s="124"/>
      <c r="L293" s="124"/>
      <c r="M293" s="124"/>
      <c r="N293" s="15"/>
      <c r="O293" s="15"/>
      <c r="P293" s="20"/>
    </row>
    <row r="294" spans="2:18" x14ac:dyDescent="0.2">
      <c r="B294" s="2">
        <v>0</v>
      </c>
      <c r="C294" s="3">
        <v>1.012</v>
      </c>
      <c r="D294" s="3" t="s">
        <v>24</v>
      </c>
      <c r="E294" s="16"/>
      <c r="F294" s="16"/>
      <c r="G294" s="16"/>
      <c r="H294" s="16"/>
      <c r="I294" s="17"/>
      <c r="J294" s="18"/>
      <c r="K294" s="19"/>
      <c r="L294" s="16"/>
      <c r="M294" s="19"/>
      <c r="N294" s="20"/>
      <c r="O294" s="20"/>
      <c r="P294" s="20"/>
      <c r="R294" s="21"/>
    </row>
    <row r="295" spans="2:18" x14ac:dyDescent="0.2">
      <c r="B295" s="2">
        <v>5</v>
      </c>
      <c r="C295" s="3">
        <v>1.0249999999999999</v>
      </c>
      <c r="D295" s="3"/>
      <c r="E295" s="19">
        <f>(C294+C295)/2</f>
        <v>1.0185</v>
      </c>
      <c r="F295" s="16">
        <f>B295-B294</f>
        <v>5</v>
      </c>
      <c r="G295" s="19">
        <f>E295*F295</f>
        <v>5.0924999999999994</v>
      </c>
      <c r="H295" s="16"/>
      <c r="I295" s="21"/>
      <c r="J295" s="21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6</v>
      </c>
      <c r="C296" s="3">
        <v>2.2509999999999999</v>
      </c>
      <c r="D296" s="3"/>
      <c r="E296" s="19">
        <f t="shared" ref="E296:E306" si="160">(C295+C296)/2</f>
        <v>1.6379999999999999</v>
      </c>
      <c r="F296" s="16">
        <f t="shared" ref="F296:F306" si="161">B296-B295</f>
        <v>1</v>
      </c>
      <c r="G296" s="19">
        <f t="shared" ref="G296:G306" si="162">E296*F296</f>
        <v>1.6379999999999999</v>
      </c>
      <c r="H296" s="16"/>
      <c r="I296" s="21"/>
      <c r="J296" s="21"/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10</v>
      </c>
      <c r="C297" s="3">
        <v>2.141</v>
      </c>
      <c r="D297" s="3" t="s">
        <v>17</v>
      </c>
      <c r="E297" s="19">
        <f t="shared" si="160"/>
        <v>2.1959999999999997</v>
      </c>
      <c r="F297" s="16">
        <f t="shared" si="161"/>
        <v>4</v>
      </c>
      <c r="G297" s="19">
        <f t="shared" si="162"/>
        <v>8.7839999999999989</v>
      </c>
      <c r="H297" s="16"/>
      <c r="I297" s="21"/>
      <c r="J297" s="21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11</v>
      </c>
      <c r="C298" s="3">
        <v>1.208</v>
      </c>
      <c r="D298" s="3"/>
      <c r="E298" s="19">
        <f t="shared" si="160"/>
        <v>1.6745000000000001</v>
      </c>
      <c r="F298" s="16">
        <f t="shared" si="161"/>
        <v>1</v>
      </c>
      <c r="G298" s="19">
        <f t="shared" si="162"/>
        <v>1.6745000000000001</v>
      </c>
      <c r="H298" s="16"/>
      <c r="I298" s="21"/>
      <c r="J298" s="21"/>
      <c r="K298" s="19"/>
      <c r="L298" s="16"/>
      <c r="M298" s="19"/>
      <c r="N298" s="20"/>
      <c r="O298" s="20"/>
      <c r="P298" s="20"/>
      <c r="Q298" s="22"/>
      <c r="R298" s="21"/>
    </row>
    <row r="299" spans="2:18" x14ac:dyDescent="0.2">
      <c r="B299" s="2">
        <v>12</v>
      </c>
      <c r="C299" s="3">
        <v>0.73199999999999998</v>
      </c>
      <c r="D299" s="3"/>
      <c r="E299" s="19">
        <f t="shared" si="160"/>
        <v>0.97</v>
      </c>
      <c r="F299" s="16">
        <f t="shared" si="161"/>
        <v>1</v>
      </c>
      <c r="G299" s="19">
        <f t="shared" si="162"/>
        <v>0.97</v>
      </c>
      <c r="H299" s="16"/>
      <c r="I299" s="21"/>
      <c r="J299" s="21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13</v>
      </c>
      <c r="C300" s="3">
        <v>0.45300000000000001</v>
      </c>
      <c r="D300" s="3"/>
      <c r="E300" s="19">
        <f t="shared" si="160"/>
        <v>0.59250000000000003</v>
      </c>
      <c r="F300" s="16">
        <f t="shared" si="161"/>
        <v>1</v>
      </c>
      <c r="G300" s="19">
        <f t="shared" si="162"/>
        <v>0.59250000000000003</v>
      </c>
      <c r="I300" s="21"/>
      <c r="J300" s="21"/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13.5</v>
      </c>
      <c r="C301" s="3">
        <v>0.28199999999999997</v>
      </c>
      <c r="D301" s="3"/>
      <c r="E301" s="19">
        <f t="shared" si="160"/>
        <v>0.36749999999999999</v>
      </c>
      <c r="F301" s="16">
        <f t="shared" si="161"/>
        <v>0.5</v>
      </c>
      <c r="G301" s="19">
        <f t="shared" si="162"/>
        <v>0.18375</v>
      </c>
      <c r="I301" s="21"/>
      <c r="J301" s="21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14</v>
      </c>
      <c r="C302" s="3">
        <v>0.38700000000000001</v>
      </c>
      <c r="D302" s="3"/>
      <c r="E302" s="19">
        <f t="shared" si="160"/>
        <v>0.33450000000000002</v>
      </c>
      <c r="F302" s="16">
        <f t="shared" si="161"/>
        <v>0.5</v>
      </c>
      <c r="G302" s="19">
        <f t="shared" si="162"/>
        <v>0.16725000000000001</v>
      </c>
      <c r="I302" s="21">
        <v>0</v>
      </c>
      <c r="J302" s="21">
        <v>1.012</v>
      </c>
      <c r="K302" s="19"/>
      <c r="L302" s="16"/>
      <c r="M302" s="19"/>
      <c r="N302" s="24"/>
      <c r="O302" s="24"/>
      <c r="P302" s="24"/>
      <c r="Q302" s="22"/>
      <c r="R302" s="21"/>
    </row>
    <row r="303" spans="2:18" x14ac:dyDescent="0.2">
      <c r="B303" s="2">
        <v>15</v>
      </c>
      <c r="C303" s="3">
        <v>0.76300000000000001</v>
      </c>
      <c r="D303" s="3"/>
      <c r="E303" s="19">
        <f t="shared" si="160"/>
        <v>0.57499999999999996</v>
      </c>
      <c r="F303" s="16">
        <f t="shared" si="161"/>
        <v>1</v>
      </c>
      <c r="G303" s="19">
        <f t="shared" si="162"/>
        <v>0.57499999999999996</v>
      </c>
      <c r="H303" s="16"/>
      <c r="I303" s="21">
        <v>5</v>
      </c>
      <c r="J303" s="21">
        <v>1.0249999999999999</v>
      </c>
      <c r="K303" s="19">
        <f t="shared" ref="K303:K306" si="163">AVERAGE(J302,J303)</f>
        <v>1.0185</v>
      </c>
      <c r="L303" s="16">
        <f t="shared" ref="L303:L306" si="164">I303-I302</f>
        <v>5</v>
      </c>
      <c r="M303" s="19">
        <f t="shared" ref="M303:M306" si="165">L303*K303</f>
        <v>5.0924999999999994</v>
      </c>
      <c r="N303" s="20"/>
      <c r="O303" s="20"/>
      <c r="P303" s="20"/>
      <c r="Q303" s="22"/>
      <c r="R303" s="21"/>
    </row>
    <row r="304" spans="2:18" x14ac:dyDescent="0.2">
      <c r="B304" s="2">
        <v>16</v>
      </c>
      <c r="C304" s="3">
        <v>1.2529999999999999</v>
      </c>
      <c r="D304" s="3"/>
      <c r="E304" s="19">
        <f t="shared" si="160"/>
        <v>1.008</v>
      </c>
      <c r="F304" s="16">
        <f t="shared" si="161"/>
        <v>1</v>
      </c>
      <c r="G304" s="19">
        <f t="shared" si="162"/>
        <v>1.008</v>
      </c>
      <c r="H304" s="16"/>
      <c r="I304" s="21">
        <v>6</v>
      </c>
      <c r="J304" s="21">
        <v>2.2509999999999999</v>
      </c>
      <c r="K304" s="19">
        <f t="shared" si="163"/>
        <v>1.6379999999999999</v>
      </c>
      <c r="L304" s="16">
        <f t="shared" si="164"/>
        <v>1</v>
      </c>
      <c r="M304" s="19">
        <f t="shared" si="165"/>
        <v>1.6379999999999999</v>
      </c>
      <c r="N304" s="24"/>
      <c r="O304" s="24"/>
      <c r="P304" s="24"/>
      <c r="Q304" s="22"/>
      <c r="R304" s="21"/>
    </row>
    <row r="305" spans="2:18" x14ac:dyDescent="0.2">
      <c r="B305" s="2">
        <v>17</v>
      </c>
      <c r="C305" s="3">
        <v>2.2570000000000001</v>
      </c>
      <c r="D305" s="3" t="s">
        <v>18</v>
      </c>
      <c r="E305" s="19">
        <f t="shared" si="160"/>
        <v>1.7549999999999999</v>
      </c>
      <c r="F305" s="16">
        <f t="shared" si="161"/>
        <v>1</v>
      </c>
      <c r="G305" s="19">
        <f t="shared" si="162"/>
        <v>1.7549999999999999</v>
      </c>
      <c r="H305" s="16"/>
      <c r="I305" s="16" t="e">
        <f>I306-(J305-J306)*1.5</f>
        <v>#REF!</v>
      </c>
      <c r="J305" s="16">
        <v>2.2000000000000002</v>
      </c>
      <c r="K305" s="19">
        <f t="shared" si="163"/>
        <v>2.2255000000000003</v>
      </c>
      <c r="L305" s="16" t="e">
        <f t="shared" si="164"/>
        <v>#REF!</v>
      </c>
      <c r="M305" s="19" t="e">
        <f t="shared" si="165"/>
        <v>#REF!</v>
      </c>
      <c r="N305" s="24"/>
      <c r="O305" s="24"/>
      <c r="P305" s="24"/>
      <c r="Q305" s="22"/>
      <c r="R305" s="21"/>
    </row>
    <row r="306" spans="2:18" x14ac:dyDescent="0.2">
      <c r="B306" s="2">
        <v>20</v>
      </c>
      <c r="C306" s="3">
        <v>2.262</v>
      </c>
      <c r="D306" s="3" t="s">
        <v>19</v>
      </c>
      <c r="E306" s="19">
        <f t="shared" si="160"/>
        <v>2.2595000000000001</v>
      </c>
      <c r="F306" s="16">
        <f t="shared" si="161"/>
        <v>3</v>
      </c>
      <c r="G306" s="19">
        <f t="shared" si="162"/>
        <v>6.7785000000000002</v>
      </c>
      <c r="H306" s="16"/>
      <c r="I306" s="21" t="e">
        <f>#REF!-1.5</f>
        <v>#REF!</v>
      </c>
      <c r="J306" s="21" t="e">
        <f>#REF!</f>
        <v>#REF!</v>
      </c>
      <c r="K306" s="19" t="e">
        <f t="shared" si="163"/>
        <v>#REF!</v>
      </c>
      <c r="L306" s="16" t="e">
        <f t="shared" si="164"/>
        <v>#REF!</v>
      </c>
      <c r="M306" s="19" t="e">
        <f t="shared" si="165"/>
        <v>#REF!</v>
      </c>
      <c r="N306" s="20"/>
      <c r="O306" s="20"/>
      <c r="P306" s="20"/>
      <c r="R306" s="21"/>
    </row>
    <row r="307" spans="2:18" ht="15" x14ac:dyDescent="0.2">
      <c r="B307" s="1" t="s">
        <v>7</v>
      </c>
      <c r="C307" s="1"/>
      <c r="D307" s="126">
        <v>1.9</v>
      </c>
      <c r="E307" s="126"/>
      <c r="J307" s="13"/>
      <c r="K307" s="13"/>
      <c r="L307" s="13"/>
      <c r="M307" s="13"/>
      <c r="N307" s="14"/>
      <c r="O307" s="14"/>
      <c r="P307" s="14"/>
    </row>
    <row r="308" spans="2:18" x14ac:dyDescent="0.2">
      <c r="B308" s="2">
        <v>0</v>
      </c>
      <c r="C308" s="3">
        <v>1.3460000000000001</v>
      </c>
      <c r="D308" s="3" t="s">
        <v>24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7</v>
      </c>
      <c r="C309" s="3">
        <v>1.3640000000000001</v>
      </c>
      <c r="D309" s="3"/>
      <c r="E309" s="19">
        <f>(C308+C309)/2</f>
        <v>1.355</v>
      </c>
      <c r="F309" s="16">
        <f>B309-B308</f>
        <v>7</v>
      </c>
      <c r="G309" s="19">
        <f>E309*F309</f>
        <v>9.4849999999999994</v>
      </c>
      <c r="H309" s="16"/>
      <c r="I309" s="21"/>
      <c r="J309" s="21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8</v>
      </c>
      <c r="C310" s="3">
        <v>2.161</v>
      </c>
      <c r="D310" s="3"/>
      <c r="E310" s="19">
        <f t="shared" ref="E310:E321" si="166">(C309+C310)/2</f>
        <v>1.7625000000000002</v>
      </c>
      <c r="F310" s="16">
        <f t="shared" ref="F310:F321" si="167">B310-B309</f>
        <v>1</v>
      </c>
      <c r="G310" s="19">
        <f t="shared" ref="G310:G321" si="168">E310*F310</f>
        <v>1.7625000000000002</v>
      </c>
      <c r="H310" s="16"/>
      <c r="I310" s="21"/>
      <c r="J310" s="21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10</v>
      </c>
      <c r="C311" s="3">
        <v>2.15</v>
      </c>
      <c r="D311" s="3" t="s">
        <v>17</v>
      </c>
      <c r="E311" s="19">
        <f t="shared" si="166"/>
        <v>2.1555</v>
      </c>
      <c r="F311" s="16">
        <f t="shared" si="167"/>
        <v>2</v>
      </c>
      <c r="G311" s="19">
        <f t="shared" si="168"/>
        <v>4.3109999999999999</v>
      </c>
      <c r="H311" s="16"/>
      <c r="I311" s="21"/>
      <c r="J311" s="21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11</v>
      </c>
      <c r="C312" s="3">
        <v>1.1160000000000001</v>
      </c>
      <c r="D312" s="3"/>
      <c r="E312" s="19">
        <f t="shared" si="166"/>
        <v>1.633</v>
      </c>
      <c r="F312" s="16">
        <f t="shared" si="167"/>
        <v>1</v>
      </c>
      <c r="G312" s="19">
        <f t="shared" si="168"/>
        <v>1.633</v>
      </c>
      <c r="H312" s="16"/>
      <c r="I312" s="21"/>
      <c r="J312" s="21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12</v>
      </c>
      <c r="C313" s="3">
        <v>0.46100000000000002</v>
      </c>
      <c r="D313" s="3"/>
      <c r="E313" s="19">
        <f t="shared" si="166"/>
        <v>0.78850000000000009</v>
      </c>
      <c r="F313" s="16">
        <f t="shared" si="167"/>
        <v>1</v>
      </c>
      <c r="G313" s="19">
        <f t="shared" si="168"/>
        <v>0.78850000000000009</v>
      </c>
      <c r="H313" s="16"/>
      <c r="I313" s="21"/>
      <c r="J313" s="21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13</v>
      </c>
      <c r="C314" s="3">
        <v>-1E-3</v>
      </c>
      <c r="D314" s="3"/>
      <c r="E314" s="19">
        <f t="shared" si="166"/>
        <v>0.23</v>
      </c>
      <c r="F314" s="16">
        <f t="shared" si="167"/>
        <v>1</v>
      </c>
      <c r="G314" s="19">
        <f t="shared" si="168"/>
        <v>0.23</v>
      </c>
      <c r="I314" s="21"/>
      <c r="J314" s="21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14</v>
      </c>
      <c r="C315" s="3">
        <v>-0.10299999999999999</v>
      </c>
      <c r="D315" s="3"/>
      <c r="E315" s="19">
        <f t="shared" si="166"/>
        <v>-5.1999999999999998E-2</v>
      </c>
      <c r="F315" s="16">
        <f t="shared" si="167"/>
        <v>1</v>
      </c>
      <c r="G315" s="19">
        <f t="shared" si="168"/>
        <v>-5.1999999999999998E-2</v>
      </c>
      <c r="I315" s="21"/>
      <c r="J315" s="21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15</v>
      </c>
      <c r="C316" s="3">
        <v>1E-3</v>
      </c>
      <c r="D316" s="3"/>
      <c r="E316" s="19">
        <f t="shared" si="166"/>
        <v>-5.0999999999999997E-2</v>
      </c>
      <c r="F316" s="16">
        <f t="shared" si="167"/>
        <v>1</v>
      </c>
      <c r="G316" s="19">
        <f t="shared" si="168"/>
        <v>-5.0999999999999997E-2</v>
      </c>
      <c r="I316" s="21">
        <v>0</v>
      </c>
      <c r="J316" s="21">
        <v>1.3460000000000001</v>
      </c>
      <c r="K316" s="19"/>
      <c r="L316" s="16"/>
      <c r="M316" s="19"/>
      <c r="N316" s="24"/>
      <c r="O316" s="24"/>
      <c r="P316" s="24"/>
      <c r="Q316" s="22"/>
      <c r="R316" s="21"/>
    </row>
    <row r="317" spans="2:18" x14ac:dyDescent="0.2">
      <c r="B317" s="2">
        <v>16</v>
      </c>
      <c r="C317" s="3">
        <v>0.46</v>
      </c>
      <c r="D317" s="3"/>
      <c r="E317" s="19">
        <f t="shared" si="166"/>
        <v>0.23050000000000001</v>
      </c>
      <c r="F317" s="16">
        <f t="shared" si="167"/>
        <v>1</v>
      </c>
      <c r="G317" s="19">
        <f t="shared" si="168"/>
        <v>0.23050000000000001</v>
      </c>
      <c r="H317" s="16"/>
      <c r="I317" s="21">
        <v>7</v>
      </c>
      <c r="J317" s="21">
        <v>1.3640000000000001</v>
      </c>
      <c r="K317" s="19">
        <f t="shared" ref="K317:K321" si="169">AVERAGE(J316,J317)</f>
        <v>1.355</v>
      </c>
      <c r="L317" s="16">
        <f t="shared" ref="L317:L321" si="170">I317-I316</f>
        <v>7</v>
      </c>
      <c r="M317" s="19">
        <f t="shared" ref="M317:M321" si="171">L317*K317</f>
        <v>9.4849999999999994</v>
      </c>
      <c r="N317" s="20"/>
      <c r="O317" s="20"/>
      <c r="P317" s="20"/>
      <c r="Q317" s="22"/>
      <c r="R317" s="21"/>
    </row>
    <row r="318" spans="2:18" x14ac:dyDescent="0.2">
      <c r="B318" s="2">
        <v>17</v>
      </c>
      <c r="C318" s="3">
        <v>1.115</v>
      </c>
      <c r="D318" s="3"/>
      <c r="E318" s="19">
        <f t="shared" si="166"/>
        <v>0.78749999999999998</v>
      </c>
      <c r="F318" s="16">
        <f t="shared" si="167"/>
        <v>1</v>
      </c>
      <c r="G318" s="19">
        <f t="shared" si="168"/>
        <v>0.78749999999999998</v>
      </c>
      <c r="H318" s="16"/>
      <c r="I318" s="21">
        <v>8</v>
      </c>
      <c r="J318" s="21">
        <v>2.161</v>
      </c>
      <c r="K318" s="19">
        <f t="shared" si="169"/>
        <v>1.7625000000000002</v>
      </c>
      <c r="L318" s="16">
        <f t="shared" si="170"/>
        <v>1</v>
      </c>
      <c r="M318" s="19">
        <f t="shared" si="171"/>
        <v>1.7625000000000002</v>
      </c>
      <c r="N318" s="24"/>
      <c r="O318" s="24"/>
      <c r="P318" s="24"/>
      <c r="Q318" s="22"/>
      <c r="R318" s="21"/>
    </row>
    <row r="319" spans="2:18" x14ac:dyDescent="0.2">
      <c r="B319" s="2">
        <v>18</v>
      </c>
      <c r="C319" s="3">
        <v>2.41</v>
      </c>
      <c r="D319" s="3" t="s">
        <v>18</v>
      </c>
      <c r="E319" s="19">
        <f t="shared" si="166"/>
        <v>1.7625000000000002</v>
      </c>
      <c r="F319" s="16">
        <f t="shared" si="167"/>
        <v>1</v>
      </c>
      <c r="G319" s="19">
        <f t="shared" si="168"/>
        <v>1.7625000000000002</v>
      </c>
      <c r="H319" s="16"/>
      <c r="I319" s="16">
        <f>I320-(J319-J320)*1.5</f>
        <v>8.2750000000000004</v>
      </c>
      <c r="J319" s="16">
        <v>2.15</v>
      </c>
      <c r="K319" s="19">
        <f t="shared" si="169"/>
        <v>2.1555</v>
      </c>
      <c r="L319" s="16">
        <f t="shared" si="170"/>
        <v>0.27500000000000036</v>
      </c>
      <c r="M319" s="19">
        <f t="shared" si="171"/>
        <v>0.59276250000000075</v>
      </c>
      <c r="N319" s="24"/>
      <c r="O319" s="24"/>
      <c r="P319" s="24"/>
      <c r="Q319" s="22"/>
      <c r="R319" s="21"/>
    </row>
    <row r="320" spans="2:18" x14ac:dyDescent="0.2">
      <c r="B320" s="2">
        <v>23</v>
      </c>
      <c r="C320" s="3">
        <v>2.4049999999999998</v>
      </c>
      <c r="D320" s="3"/>
      <c r="E320" s="19">
        <f t="shared" si="166"/>
        <v>2.4074999999999998</v>
      </c>
      <c r="F320" s="16">
        <f t="shared" si="167"/>
        <v>5</v>
      </c>
      <c r="G320" s="19">
        <f t="shared" si="168"/>
        <v>12.037499999999998</v>
      </c>
      <c r="H320" s="16"/>
      <c r="I320" s="21">
        <f>I321-1.5</f>
        <v>13</v>
      </c>
      <c r="J320" s="21">
        <f>J321</f>
        <v>-1</v>
      </c>
      <c r="K320" s="19">
        <f t="shared" si="169"/>
        <v>0.57499999999999996</v>
      </c>
      <c r="L320" s="16">
        <f t="shared" si="170"/>
        <v>4.7249999999999996</v>
      </c>
      <c r="M320" s="19">
        <f t="shared" si="171"/>
        <v>2.7168749999999995</v>
      </c>
      <c r="N320" s="20"/>
      <c r="O320" s="20"/>
      <c r="P320" s="20"/>
      <c r="R320" s="21"/>
    </row>
    <row r="321" spans="2:18" x14ac:dyDescent="0.2">
      <c r="B321" s="2">
        <v>28</v>
      </c>
      <c r="C321" s="3">
        <v>2.39</v>
      </c>
      <c r="D321" s="3"/>
      <c r="E321" s="19">
        <f t="shared" si="166"/>
        <v>2.3975</v>
      </c>
      <c r="F321" s="16">
        <f t="shared" si="167"/>
        <v>5</v>
      </c>
      <c r="G321" s="19">
        <f t="shared" si="168"/>
        <v>11.987500000000001</v>
      </c>
      <c r="H321" s="1"/>
      <c r="I321" s="21">
        <v>14.5</v>
      </c>
      <c r="J321" s="21">
        <v>-1</v>
      </c>
      <c r="K321" s="19">
        <f t="shared" si="169"/>
        <v>-1</v>
      </c>
      <c r="L321" s="16">
        <f t="shared" si="170"/>
        <v>1.5</v>
      </c>
      <c r="M321" s="19">
        <f t="shared" si="171"/>
        <v>-1.5</v>
      </c>
      <c r="N321" s="20"/>
      <c r="O321" s="20"/>
      <c r="P321" s="20"/>
      <c r="R321" s="21"/>
    </row>
    <row r="322" spans="2:18" x14ac:dyDescent="0.2">
      <c r="B322" s="2"/>
      <c r="C322" s="3"/>
      <c r="D322" s="3"/>
      <c r="E322" s="59"/>
      <c r="F322" s="60"/>
      <c r="G322" s="59"/>
      <c r="H322" s="1"/>
      <c r="I322" s="21"/>
      <c r="J322" s="21"/>
      <c r="K322" s="59"/>
      <c r="L322" s="60"/>
      <c r="M322" s="59"/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26">
        <v>2</v>
      </c>
      <c r="E323" s="126"/>
      <c r="J323" s="13"/>
      <c r="K323" s="13"/>
      <c r="L323" s="13"/>
      <c r="M323" s="13"/>
      <c r="N323" s="14"/>
      <c r="O323" s="14"/>
      <c r="P323" s="14"/>
    </row>
    <row r="324" spans="2:18" x14ac:dyDescent="0.2">
      <c r="B324" s="2">
        <v>0</v>
      </c>
      <c r="C324" s="3">
        <v>1.8029999999999999</v>
      </c>
      <c r="D324" s="3" t="s">
        <v>24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">
      <c r="B325" s="2">
        <v>5</v>
      </c>
      <c r="C325" s="3">
        <v>1.7849999999999999</v>
      </c>
      <c r="D325" s="3"/>
      <c r="E325" s="19">
        <f>(C324+C325)/2</f>
        <v>1.794</v>
      </c>
      <c r="F325" s="16">
        <f>B325-B324</f>
        <v>5</v>
      </c>
      <c r="G325" s="19">
        <f>E325*F325</f>
        <v>8.9700000000000006</v>
      </c>
      <c r="H325" s="16"/>
      <c r="I325" s="21"/>
      <c r="J325" s="21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1.776</v>
      </c>
      <c r="D326" s="3" t="s">
        <v>17</v>
      </c>
      <c r="E326" s="19">
        <f t="shared" ref="E326:E338" si="172">(C325+C326)/2</f>
        <v>1.7805</v>
      </c>
      <c r="F326" s="16">
        <f t="shared" ref="F326:F338" si="173">B326-B325</f>
        <v>5</v>
      </c>
      <c r="G326" s="19">
        <f t="shared" ref="G326:G338" si="174">E326*F326</f>
        <v>8.9024999999999999</v>
      </c>
      <c r="H326" s="16"/>
      <c r="I326" s="21"/>
      <c r="J326" s="21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1.589</v>
      </c>
      <c r="D327" s="3"/>
      <c r="E327" s="19">
        <f t="shared" si="172"/>
        <v>1.6825000000000001</v>
      </c>
      <c r="F327" s="16">
        <f t="shared" si="173"/>
        <v>1</v>
      </c>
      <c r="G327" s="19">
        <f t="shared" si="174"/>
        <v>1.6825000000000001</v>
      </c>
      <c r="H327" s="16"/>
      <c r="I327" s="21"/>
      <c r="J327" s="21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12</v>
      </c>
      <c r="C328" s="3">
        <v>0.73499999999999999</v>
      </c>
      <c r="D328" s="3"/>
      <c r="E328" s="19">
        <f t="shared" si="172"/>
        <v>1.1619999999999999</v>
      </c>
      <c r="F328" s="16">
        <f t="shared" si="173"/>
        <v>1</v>
      </c>
      <c r="G328" s="19">
        <f t="shared" si="174"/>
        <v>1.1619999999999999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13</v>
      </c>
      <c r="C329" s="3">
        <v>0.03</v>
      </c>
      <c r="D329" s="3"/>
      <c r="E329" s="19">
        <f t="shared" si="172"/>
        <v>0.38250000000000001</v>
      </c>
      <c r="F329" s="16">
        <f t="shared" si="173"/>
        <v>1</v>
      </c>
      <c r="G329" s="19">
        <f t="shared" si="174"/>
        <v>0.38250000000000001</v>
      </c>
      <c r="H329" s="16"/>
      <c r="I329" s="21"/>
      <c r="J329" s="21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14.5</v>
      </c>
      <c r="C330" s="3">
        <v>-7.1999999999999995E-2</v>
      </c>
      <c r="D330" s="3"/>
      <c r="E330" s="19">
        <f t="shared" si="172"/>
        <v>-2.0999999999999998E-2</v>
      </c>
      <c r="F330" s="16">
        <f t="shared" si="173"/>
        <v>1.5</v>
      </c>
      <c r="G330" s="19">
        <f t="shared" si="174"/>
        <v>-3.15E-2</v>
      </c>
      <c r="I330" s="21"/>
      <c r="J330" s="21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16</v>
      </c>
      <c r="C331" s="3">
        <v>3.3000000000000002E-2</v>
      </c>
      <c r="D331" s="3"/>
      <c r="E331" s="19">
        <f t="shared" si="172"/>
        <v>-1.9499999999999997E-2</v>
      </c>
      <c r="F331" s="16">
        <f t="shared" si="173"/>
        <v>1.5</v>
      </c>
      <c r="G331" s="19">
        <f t="shared" si="174"/>
        <v>-2.9249999999999995E-2</v>
      </c>
      <c r="I331" s="21"/>
      <c r="J331" s="21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17</v>
      </c>
      <c r="C332" s="3">
        <v>0.64900000000000002</v>
      </c>
      <c r="D332" s="3"/>
      <c r="E332" s="19">
        <f t="shared" si="172"/>
        <v>0.34100000000000003</v>
      </c>
      <c r="F332" s="16">
        <f t="shared" si="173"/>
        <v>1</v>
      </c>
      <c r="G332" s="19">
        <f t="shared" si="174"/>
        <v>0.34100000000000003</v>
      </c>
      <c r="I332" s="21"/>
      <c r="J332" s="21"/>
      <c r="K332" s="19"/>
      <c r="L332" s="16"/>
      <c r="M332" s="19"/>
      <c r="N332" s="24"/>
      <c r="O332" s="24"/>
      <c r="P332" s="24"/>
      <c r="Q332" s="22"/>
      <c r="R332" s="21"/>
    </row>
    <row r="333" spans="2:18" x14ac:dyDescent="0.2">
      <c r="B333" s="2">
        <v>18</v>
      </c>
      <c r="C333" s="3">
        <v>1.54</v>
      </c>
      <c r="D333" s="3"/>
      <c r="E333" s="19">
        <f t="shared" si="172"/>
        <v>1.0945</v>
      </c>
      <c r="F333" s="16">
        <f t="shared" si="173"/>
        <v>1</v>
      </c>
      <c r="G333" s="19">
        <f t="shared" si="174"/>
        <v>1.0945</v>
      </c>
      <c r="H333" s="16"/>
      <c r="I333" s="21">
        <v>0</v>
      </c>
      <c r="J333" s="21">
        <v>1.8029999999999999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19</v>
      </c>
      <c r="C334" s="3">
        <v>2.528</v>
      </c>
      <c r="D334" s="3" t="s">
        <v>18</v>
      </c>
      <c r="E334" s="19">
        <f t="shared" si="172"/>
        <v>2.0339999999999998</v>
      </c>
      <c r="F334" s="16">
        <f t="shared" si="173"/>
        <v>1</v>
      </c>
      <c r="G334" s="19">
        <f t="shared" si="174"/>
        <v>2.0339999999999998</v>
      </c>
      <c r="H334" s="16"/>
      <c r="I334" s="21">
        <v>5</v>
      </c>
      <c r="J334" s="21">
        <v>1.7849999999999999</v>
      </c>
      <c r="K334" s="19">
        <f t="shared" ref="K334:K338" si="175">AVERAGE(J333,J334)</f>
        <v>1.794</v>
      </c>
      <c r="L334" s="16">
        <f t="shared" ref="L334:L338" si="176">I334-I333</f>
        <v>5</v>
      </c>
      <c r="M334" s="19">
        <f t="shared" ref="M334:M338" si="177">L334*K334</f>
        <v>8.9700000000000006</v>
      </c>
      <c r="N334" s="24"/>
      <c r="O334" s="24"/>
      <c r="P334" s="24"/>
      <c r="Q334" s="22"/>
      <c r="R334" s="21"/>
    </row>
    <row r="335" spans="2:18" x14ac:dyDescent="0.2">
      <c r="B335" s="2">
        <v>22</v>
      </c>
      <c r="C335" s="3">
        <v>2.5139999999999998</v>
      </c>
      <c r="D335" s="3"/>
      <c r="E335" s="19">
        <f t="shared" si="172"/>
        <v>2.5209999999999999</v>
      </c>
      <c r="F335" s="16">
        <f t="shared" si="173"/>
        <v>3</v>
      </c>
      <c r="G335" s="19">
        <f t="shared" si="174"/>
        <v>7.5629999999999997</v>
      </c>
      <c r="H335" s="16"/>
      <c r="I335" s="16">
        <f>I336-(J335-J336)*1.5</f>
        <v>8.8360000000000003</v>
      </c>
      <c r="J335" s="16">
        <v>1.776</v>
      </c>
      <c r="K335" s="19">
        <f t="shared" si="175"/>
        <v>1.7805</v>
      </c>
      <c r="L335" s="16">
        <f t="shared" si="176"/>
        <v>3.8360000000000003</v>
      </c>
      <c r="M335" s="19">
        <f t="shared" si="177"/>
        <v>6.8299980000000007</v>
      </c>
      <c r="N335" s="24"/>
      <c r="O335" s="24"/>
      <c r="P335" s="24"/>
      <c r="Q335" s="22"/>
      <c r="R335" s="21"/>
    </row>
    <row r="336" spans="2:18" x14ac:dyDescent="0.2">
      <c r="B336" s="2">
        <v>23</v>
      </c>
      <c r="C336" s="3">
        <v>1.7350000000000001</v>
      </c>
      <c r="D336" s="3"/>
      <c r="E336" s="19">
        <f t="shared" si="172"/>
        <v>2.1244999999999998</v>
      </c>
      <c r="F336" s="16">
        <f t="shared" si="173"/>
        <v>1</v>
      </c>
      <c r="G336" s="19">
        <f t="shared" si="174"/>
        <v>2.1244999999999998</v>
      </c>
      <c r="H336" s="16"/>
      <c r="I336" s="21">
        <f>I337-1.5</f>
        <v>13</v>
      </c>
      <c r="J336" s="21">
        <f>J337</f>
        <v>-1</v>
      </c>
      <c r="K336" s="19">
        <f t="shared" si="175"/>
        <v>0.38800000000000001</v>
      </c>
      <c r="L336" s="16">
        <f t="shared" si="176"/>
        <v>4.1639999999999997</v>
      </c>
      <c r="M336" s="19">
        <f t="shared" si="177"/>
        <v>1.615632</v>
      </c>
      <c r="N336" s="20"/>
      <c r="O336" s="20"/>
      <c r="P336" s="20"/>
      <c r="R336" s="21"/>
    </row>
    <row r="337" spans="2:18" x14ac:dyDescent="0.2">
      <c r="B337" s="2">
        <v>28</v>
      </c>
      <c r="C337" s="3">
        <v>1.7290000000000001</v>
      </c>
      <c r="D337" s="3"/>
      <c r="E337" s="19">
        <f t="shared" si="172"/>
        <v>1.7320000000000002</v>
      </c>
      <c r="F337" s="16">
        <f t="shared" si="173"/>
        <v>5</v>
      </c>
      <c r="G337" s="19">
        <f t="shared" si="174"/>
        <v>8.66</v>
      </c>
      <c r="H337" s="1"/>
      <c r="I337" s="21">
        <v>14.5</v>
      </c>
      <c r="J337" s="21">
        <v>-1</v>
      </c>
      <c r="K337" s="19">
        <f t="shared" si="175"/>
        <v>-1</v>
      </c>
      <c r="L337" s="16">
        <f t="shared" si="176"/>
        <v>1.5</v>
      </c>
      <c r="M337" s="19">
        <f t="shared" si="177"/>
        <v>-1.5</v>
      </c>
      <c r="N337" s="20"/>
      <c r="O337" s="20"/>
      <c r="P337" s="20"/>
      <c r="R337" s="21"/>
    </row>
    <row r="338" spans="2:18" x14ac:dyDescent="0.2">
      <c r="B338" s="2">
        <v>33</v>
      </c>
      <c r="C338" s="3">
        <v>1.7030000000000001</v>
      </c>
      <c r="D338" s="3" t="s">
        <v>24</v>
      </c>
      <c r="E338" s="19">
        <f t="shared" si="172"/>
        <v>1.7160000000000002</v>
      </c>
      <c r="F338" s="16">
        <f t="shared" si="173"/>
        <v>5</v>
      </c>
      <c r="G338" s="19">
        <f t="shared" si="174"/>
        <v>8.5800000000000018</v>
      </c>
      <c r="H338" s="1"/>
      <c r="I338" s="16">
        <f>I337+1.5</f>
        <v>16</v>
      </c>
      <c r="J338" s="16">
        <f>J337</f>
        <v>-1</v>
      </c>
      <c r="K338" s="19">
        <f t="shared" si="175"/>
        <v>-1</v>
      </c>
      <c r="L338" s="16">
        <f t="shared" si="176"/>
        <v>1.5</v>
      </c>
      <c r="M338" s="19">
        <f t="shared" si="177"/>
        <v>-1.5</v>
      </c>
      <c r="N338" s="20"/>
      <c r="O338" s="20"/>
      <c r="P338" s="20"/>
      <c r="R338" s="21"/>
    </row>
    <row r="340" spans="2:18" ht="15" x14ac:dyDescent="0.2">
      <c r="B340" s="1" t="s">
        <v>7</v>
      </c>
      <c r="C340" s="1"/>
      <c r="D340" s="126">
        <v>2.1</v>
      </c>
      <c r="E340" s="126"/>
      <c r="J340" s="13"/>
      <c r="K340" s="13"/>
      <c r="L340" s="13"/>
      <c r="M340" s="13"/>
      <c r="N340" s="14"/>
      <c r="O340" s="14"/>
      <c r="P340" s="14"/>
    </row>
    <row r="341" spans="2:18" x14ac:dyDescent="0.2">
      <c r="B341" s="2">
        <v>0</v>
      </c>
      <c r="C341" s="3">
        <v>2.0230000000000001</v>
      </c>
      <c r="D341" s="3" t="s">
        <v>24</v>
      </c>
      <c r="E341" s="16"/>
      <c r="F341" s="16"/>
      <c r="G341" s="16"/>
      <c r="H341" s="16"/>
      <c r="I341" s="17"/>
      <c r="J341" s="18"/>
      <c r="K341" s="19"/>
      <c r="L341" s="16"/>
      <c r="M341" s="19"/>
      <c r="N341" s="20"/>
      <c r="O341" s="20"/>
      <c r="P341" s="20"/>
      <c r="R341" s="21"/>
    </row>
    <row r="342" spans="2:18" x14ac:dyDescent="0.2">
      <c r="B342" s="2">
        <v>7</v>
      </c>
      <c r="C342" s="3">
        <v>2.04</v>
      </c>
      <c r="D342" s="3"/>
      <c r="E342" s="19">
        <f>(C341+C342)/2</f>
        <v>2.0315000000000003</v>
      </c>
      <c r="F342" s="16">
        <f>B342-B341</f>
        <v>7</v>
      </c>
      <c r="G342" s="19">
        <f>E342*F342</f>
        <v>14.220500000000001</v>
      </c>
      <c r="H342" s="16"/>
      <c r="I342" s="21"/>
      <c r="J342" s="21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8</v>
      </c>
      <c r="C343" s="3">
        <v>2.63</v>
      </c>
      <c r="D343" s="3"/>
      <c r="E343" s="19">
        <f t="shared" ref="E343:E356" si="178">(C342+C343)/2</f>
        <v>2.335</v>
      </c>
      <c r="F343" s="16">
        <f t="shared" ref="F343:F356" si="179">B343-B342</f>
        <v>1</v>
      </c>
      <c r="G343" s="19">
        <f t="shared" ref="G343:G356" si="180">E343*F343</f>
        <v>2.335</v>
      </c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10</v>
      </c>
      <c r="C344" s="3">
        <v>2.6150000000000002</v>
      </c>
      <c r="D344" s="3" t="s">
        <v>17</v>
      </c>
      <c r="E344" s="19">
        <f t="shared" si="178"/>
        <v>2.6225000000000001</v>
      </c>
      <c r="F344" s="16">
        <f t="shared" si="179"/>
        <v>2</v>
      </c>
      <c r="G344" s="19">
        <f t="shared" si="180"/>
        <v>5.2450000000000001</v>
      </c>
      <c r="H344" s="16"/>
      <c r="I344" s="21"/>
      <c r="J344" s="21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11</v>
      </c>
      <c r="C345" s="3">
        <v>1.5840000000000001</v>
      </c>
      <c r="D345" s="3"/>
      <c r="E345" s="19">
        <f t="shared" si="178"/>
        <v>2.0994999999999999</v>
      </c>
      <c r="F345" s="16">
        <f t="shared" si="179"/>
        <v>1</v>
      </c>
      <c r="G345" s="19">
        <f t="shared" si="180"/>
        <v>2.0994999999999999</v>
      </c>
      <c r="H345" s="16"/>
      <c r="I345" s="21"/>
      <c r="J345" s="21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0.73299999999999998</v>
      </c>
      <c r="D346" s="3"/>
      <c r="E346" s="19">
        <f t="shared" si="178"/>
        <v>1.1585000000000001</v>
      </c>
      <c r="F346" s="16">
        <f t="shared" si="179"/>
        <v>1</v>
      </c>
      <c r="G346" s="19">
        <f t="shared" si="180"/>
        <v>1.1585000000000001</v>
      </c>
      <c r="H346" s="16"/>
      <c r="I346" s="21"/>
      <c r="J346" s="21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0.113</v>
      </c>
      <c r="D347" s="3"/>
      <c r="E347" s="19">
        <f t="shared" si="178"/>
        <v>0.42299999999999999</v>
      </c>
      <c r="F347" s="16">
        <f t="shared" si="179"/>
        <v>1</v>
      </c>
      <c r="G347" s="19">
        <f t="shared" si="180"/>
        <v>0.42299999999999999</v>
      </c>
      <c r="I347" s="21"/>
      <c r="J347" s="21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15</v>
      </c>
      <c r="C348" s="3">
        <v>8.9999999999999993E-3</v>
      </c>
      <c r="D348" s="3"/>
      <c r="E348" s="19">
        <f t="shared" si="178"/>
        <v>6.0999999999999999E-2</v>
      </c>
      <c r="F348" s="16">
        <f t="shared" si="179"/>
        <v>2</v>
      </c>
      <c r="G348" s="19">
        <f t="shared" si="180"/>
        <v>0.122</v>
      </c>
      <c r="I348" s="21"/>
      <c r="J348" s="21"/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17</v>
      </c>
      <c r="C349" s="3">
        <v>0.11</v>
      </c>
      <c r="D349" s="3"/>
      <c r="E349" s="19">
        <f t="shared" si="178"/>
        <v>5.9499999999999997E-2</v>
      </c>
      <c r="F349" s="16">
        <f t="shared" si="179"/>
        <v>2</v>
      </c>
      <c r="G349" s="19">
        <f t="shared" si="180"/>
        <v>0.11899999999999999</v>
      </c>
      <c r="I349" s="21"/>
      <c r="J349" s="21"/>
      <c r="K349" s="19"/>
      <c r="L349" s="16"/>
      <c r="M349" s="19"/>
      <c r="N349" s="24"/>
      <c r="O349" s="24"/>
      <c r="P349" s="24"/>
      <c r="Q349" s="22"/>
      <c r="R349" s="21"/>
    </row>
    <row r="350" spans="2:18" x14ac:dyDescent="0.2">
      <c r="B350" s="2">
        <v>18</v>
      </c>
      <c r="C350" s="3">
        <v>0.72899999999999998</v>
      </c>
      <c r="D350" s="3"/>
      <c r="E350" s="19">
        <f t="shared" si="178"/>
        <v>0.41949999999999998</v>
      </c>
      <c r="F350" s="16">
        <f t="shared" si="179"/>
        <v>1</v>
      </c>
      <c r="G350" s="19">
        <f t="shared" si="180"/>
        <v>0.41949999999999998</v>
      </c>
      <c r="H350" s="16"/>
      <c r="I350" s="21">
        <v>0</v>
      </c>
      <c r="J350" s="21">
        <v>2.0230000000000001</v>
      </c>
      <c r="K350" s="19"/>
      <c r="L350" s="16"/>
      <c r="M350" s="19"/>
      <c r="N350" s="20"/>
      <c r="O350" s="20"/>
      <c r="P350" s="20"/>
      <c r="Q350" s="22"/>
      <c r="R350" s="21"/>
    </row>
    <row r="351" spans="2:18" x14ac:dyDescent="0.2">
      <c r="B351" s="2">
        <v>19</v>
      </c>
      <c r="C351" s="3">
        <v>1.58</v>
      </c>
      <c r="D351" s="3"/>
      <c r="E351" s="19">
        <f t="shared" si="178"/>
        <v>1.1545000000000001</v>
      </c>
      <c r="F351" s="16">
        <f t="shared" si="179"/>
        <v>1</v>
      </c>
      <c r="G351" s="19">
        <f t="shared" si="180"/>
        <v>1.1545000000000001</v>
      </c>
      <c r="H351" s="16"/>
      <c r="I351" s="21">
        <v>7</v>
      </c>
      <c r="J351" s="21">
        <v>2.04</v>
      </c>
      <c r="K351" s="19">
        <f t="shared" ref="K351:K356" si="181">AVERAGE(J350,J351)</f>
        <v>2.0315000000000003</v>
      </c>
      <c r="L351" s="16">
        <f t="shared" ref="L351:L356" si="182">I351-I350</f>
        <v>7</v>
      </c>
      <c r="M351" s="19">
        <f t="shared" ref="M351:M356" si="183">L351*K351</f>
        <v>14.220500000000001</v>
      </c>
      <c r="N351" s="24"/>
      <c r="O351" s="24"/>
      <c r="P351" s="24"/>
      <c r="Q351" s="22"/>
      <c r="R351" s="21"/>
    </row>
    <row r="352" spans="2:18" x14ac:dyDescent="0.2">
      <c r="B352" s="2">
        <v>20</v>
      </c>
      <c r="C352" s="3">
        <v>2.7490000000000001</v>
      </c>
      <c r="D352" s="3" t="s">
        <v>18</v>
      </c>
      <c r="E352" s="19">
        <f t="shared" si="178"/>
        <v>2.1645000000000003</v>
      </c>
      <c r="F352" s="16">
        <f t="shared" si="179"/>
        <v>1</v>
      </c>
      <c r="G352" s="19">
        <f t="shared" si="180"/>
        <v>2.1645000000000003</v>
      </c>
      <c r="H352" s="16"/>
      <c r="I352" s="16">
        <f>I353-(J352-J353)*1.5</f>
        <v>7.75</v>
      </c>
      <c r="J352" s="16">
        <v>2.5</v>
      </c>
      <c r="K352" s="19">
        <f t="shared" si="181"/>
        <v>2.27</v>
      </c>
      <c r="L352" s="16">
        <f t="shared" si="182"/>
        <v>0.75</v>
      </c>
      <c r="M352" s="19">
        <f t="shared" si="183"/>
        <v>1.7025000000000001</v>
      </c>
      <c r="N352" s="24"/>
      <c r="O352" s="24"/>
      <c r="P352" s="24"/>
      <c r="Q352" s="22"/>
      <c r="R352" s="21"/>
    </row>
    <row r="353" spans="2:18" x14ac:dyDescent="0.2">
      <c r="B353" s="2">
        <v>23</v>
      </c>
      <c r="C353" s="3">
        <v>2.734</v>
      </c>
      <c r="D353" s="3"/>
      <c r="E353" s="19">
        <f t="shared" si="178"/>
        <v>2.7415000000000003</v>
      </c>
      <c r="F353" s="16">
        <f t="shared" si="179"/>
        <v>3</v>
      </c>
      <c r="G353" s="19">
        <f t="shared" si="180"/>
        <v>8.2245000000000008</v>
      </c>
      <c r="H353" s="16"/>
      <c r="I353" s="21">
        <f>I354-1.5</f>
        <v>13</v>
      </c>
      <c r="J353" s="21">
        <f>J354</f>
        <v>-1</v>
      </c>
      <c r="K353" s="19">
        <f t="shared" si="181"/>
        <v>0.75</v>
      </c>
      <c r="L353" s="16">
        <f t="shared" si="182"/>
        <v>5.25</v>
      </c>
      <c r="M353" s="19">
        <f t="shared" si="183"/>
        <v>3.9375</v>
      </c>
      <c r="N353" s="20"/>
      <c r="O353" s="20"/>
      <c r="P353" s="20"/>
      <c r="R353" s="21"/>
    </row>
    <row r="354" spans="2:18" x14ac:dyDescent="0.2">
      <c r="B354" s="2">
        <v>24</v>
      </c>
      <c r="C354" s="3">
        <v>1.8660000000000001</v>
      </c>
      <c r="D354" s="3"/>
      <c r="E354" s="19">
        <f t="shared" si="178"/>
        <v>2.2999999999999998</v>
      </c>
      <c r="F354" s="16">
        <f t="shared" si="179"/>
        <v>1</v>
      </c>
      <c r="G354" s="19">
        <f t="shared" si="180"/>
        <v>2.2999999999999998</v>
      </c>
      <c r="H354" s="1"/>
      <c r="I354" s="21">
        <v>14.5</v>
      </c>
      <c r="J354" s="21">
        <v>-1</v>
      </c>
      <c r="K354" s="19">
        <f t="shared" si="181"/>
        <v>-1</v>
      </c>
      <c r="L354" s="16">
        <f t="shared" si="182"/>
        <v>1.5</v>
      </c>
      <c r="M354" s="19">
        <f t="shared" si="183"/>
        <v>-1.5</v>
      </c>
      <c r="N354" s="20"/>
      <c r="O354" s="20"/>
      <c r="P354" s="20"/>
      <c r="R354" s="21"/>
    </row>
    <row r="355" spans="2:18" x14ac:dyDescent="0.2">
      <c r="B355" s="2">
        <v>30</v>
      </c>
      <c r="C355" s="3">
        <v>1.859</v>
      </c>
      <c r="D355" s="3"/>
      <c r="E355" s="19">
        <f t="shared" si="178"/>
        <v>1.8625</v>
      </c>
      <c r="F355" s="16">
        <f t="shared" si="179"/>
        <v>6</v>
      </c>
      <c r="G355" s="19">
        <f t="shared" si="180"/>
        <v>11.175000000000001</v>
      </c>
      <c r="H355" s="1"/>
      <c r="I355" s="16">
        <f>I354+1.5</f>
        <v>16</v>
      </c>
      <c r="J355" s="16">
        <f>J354</f>
        <v>-1</v>
      </c>
      <c r="K355" s="19">
        <f t="shared" si="181"/>
        <v>-1</v>
      </c>
      <c r="L355" s="16">
        <f t="shared" si="182"/>
        <v>1.5</v>
      </c>
      <c r="M355" s="19">
        <f t="shared" si="183"/>
        <v>-1.5</v>
      </c>
      <c r="N355" s="20"/>
      <c r="O355" s="20"/>
      <c r="P355" s="20"/>
      <c r="R355" s="21"/>
    </row>
    <row r="356" spans="2:18" x14ac:dyDescent="0.2">
      <c r="B356" s="17">
        <v>35</v>
      </c>
      <c r="C356" s="39">
        <v>1.8540000000000001</v>
      </c>
      <c r="D356" s="3" t="s">
        <v>24</v>
      </c>
      <c r="E356" s="19">
        <f t="shared" si="178"/>
        <v>1.8565</v>
      </c>
      <c r="F356" s="16">
        <f t="shared" si="179"/>
        <v>5</v>
      </c>
      <c r="G356" s="19">
        <f t="shared" si="180"/>
        <v>9.2825000000000006</v>
      </c>
      <c r="H356" s="1"/>
      <c r="I356" s="16">
        <f>I355+(J356-J355)*1.5</f>
        <v>21.625</v>
      </c>
      <c r="J356" s="16">
        <v>2.75</v>
      </c>
      <c r="K356" s="19">
        <f t="shared" si="181"/>
        <v>0.875</v>
      </c>
      <c r="L356" s="16">
        <f t="shared" si="182"/>
        <v>5.625</v>
      </c>
      <c r="M356" s="19">
        <f t="shared" si="183"/>
        <v>4.921875</v>
      </c>
      <c r="N356" s="20"/>
      <c r="O356" s="20"/>
      <c r="P356" s="20"/>
      <c r="R356" s="21"/>
    </row>
    <row r="358" spans="2:18" ht="15" x14ac:dyDescent="0.2">
      <c r="B358" s="1" t="s">
        <v>7</v>
      </c>
      <c r="C358" s="1"/>
      <c r="D358" s="126">
        <v>2.2000000000000002</v>
      </c>
      <c r="E358" s="126"/>
      <c r="J358" s="13"/>
      <c r="K358" s="13"/>
      <c r="L358" s="13"/>
      <c r="M358" s="13"/>
      <c r="N358" s="14"/>
      <c r="O358" s="14"/>
      <c r="P358" s="14"/>
    </row>
    <row r="359" spans="2:18" x14ac:dyDescent="0.2">
      <c r="B359" s="2">
        <v>0</v>
      </c>
      <c r="C359" s="3">
        <v>2.8290000000000002</v>
      </c>
      <c r="D359" s="3" t="s">
        <v>19</v>
      </c>
      <c r="E359" s="16"/>
      <c r="F359" s="16"/>
      <c r="G359" s="16"/>
      <c r="H359" s="16"/>
      <c r="I359" s="17"/>
      <c r="J359" s="18"/>
      <c r="K359" s="19"/>
      <c r="L359" s="16"/>
      <c r="M359" s="19"/>
      <c r="N359" s="20"/>
      <c r="O359" s="20"/>
      <c r="P359" s="20"/>
      <c r="R359" s="21"/>
    </row>
    <row r="360" spans="2:18" x14ac:dyDescent="0.2">
      <c r="B360" s="2">
        <v>1</v>
      </c>
      <c r="C360" s="3">
        <v>2.82</v>
      </c>
      <c r="D360" s="3" t="s">
        <v>17</v>
      </c>
      <c r="E360" s="19">
        <f>(C359+C360)/2</f>
        <v>2.8245</v>
      </c>
      <c r="F360" s="16">
        <f>B360-B359</f>
        <v>1</v>
      </c>
      <c r="G360" s="19">
        <f>E360*F360</f>
        <v>2.8245</v>
      </c>
      <c r="H360" s="16"/>
      <c r="I360" s="21"/>
      <c r="J360" s="21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2</v>
      </c>
      <c r="C361" s="3">
        <v>1.5820000000000001</v>
      </c>
      <c r="D361" s="3"/>
      <c r="E361" s="19">
        <f t="shared" ref="E361:E371" si="184">(C360+C361)/2</f>
        <v>2.2010000000000001</v>
      </c>
      <c r="F361" s="16">
        <f t="shared" ref="F361:F371" si="185">B361-B360</f>
        <v>1</v>
      </c>
      <c r="G361" s="19">
        <f t="shared" ref="G361:G371" si="186">E361*F361</f>
        <v>2.2010000000000001</v>
      </c>
      <c r="H361" s="16"/>
      <c r="I361" s="21"/>
      <c r="J361" s="21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4</v>
      </c>
      <c r="C362" s="3">
        <v>0.81699999999999995</v>
      </c>
      <c r="D362" s="3"/>
      <c r="E362" s="19">
        <f t="shared" si="184"/>
        <v>1.1995</v>
      </c>
      <c r="F362" s="16">
        <f t="shared" si="185"/>
        <v>2</v>
      </c>
      <c r="G362" s="19">
        <f t="shared" si="186"/>
        <v>2.399</v>
      </c>
      <c r="H362" s="16"/>
      <c r="I362" s="21"/>
      <c r="J362" s="21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6</v>
      </c>
      <c r="C363" s="3">
        <v>0.34</v>
      </c>
      <c r="D363" s="3"/>
      <c r="E363" s="19">
        <f t="shared" si="184"/>
        <v>0.57850000000000001</v>
      </c>
      <c r="F363" s="16">
        <f t="shared" si="185"/>
        <v>2</v>
      </c>
      <c r="G363" s="19">
        <f t="shared" si="186"/>
        <v>1.157</v>
      </c>
      <c r="H363" s="16"/>
      <c r="I363" s="21"/>
      <c r="J363" s="21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7</v>
      </c>
      <c r="C364" s="3">
        <v>0.23699999999999999</v>
      </c>
      <c r="D364" s="3"/>
      <c r="E364" s="19">
        <f t="shared" si="184"/>
        <v>0.28849999999999998</v>
      </c>
      <c r="F364" s="16">
        <f t="shared" si="185"/>
        <v>1</v>
      </c>
      <c r="G364" s="19">
        <f t="shared" si="186"/>
        <v>0.28849999999999998</v>
      </c>
      <c r="H364" s="16"/>
      <c r="I364" s="21"/>
      <c r="J364" s="21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8</v>
      </c>
      <c r="C365" s="3">
        <v>0.34300000000000003</v>
      </c>
      <c r="D365" s="3"/>
      <c r="E365" s="19">
        <f t="shared" si="184"/>
        <v>0.29000000000000004</v>
      </c>
      <c r="F365" s="16">
        <f t="shared" si="185"/>
        <v>1</v>
      </c>
      <c r="G365" s="19">
        <f t="shared" si="186"/>
        <v>0.29000000000000004</v>
      </c>
      <c r="I365" s="21"/>
      <c r="J365" s="21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10</v>
      </c>
      <c r="C366" s="3">
        <v>0.78200000000000003</v>
      </c>
      <c r="D366" s="3"/>
      <c r="E366" s="19">
        <f t="shared" si="184"/>
        <v>0.5625</v>
      </c>
      <c r="F366" s="16">
        <f t="shared" si="185"/>
        <v>2</v>
      </c>
      <c r="G366" s="19">
        <f t="shared" si="186"/>
        <v>1.125</v>
      </c>
      <c r="I366" s="21"/>
      <c r="J366" s="21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12</v>
      </c>
      <c r="C367" s="3">
        <v>1.587</v>
      </c>
      <c r="D367" s="3"/>
      <c r="E367" s="19">
        <f t="shared" si="184"/>
        <v>1.1844999999999999</v>
      </c>
      <c r="F367" s="16">
        <f t="shared" si="185"/>
        <v>2</v>
      </c>
      <c r="G367" s="19">
        <f t="shared" si="186"/>
        <v>2.3689999999999998</v>
      </c>
      <c r="I367" s="21"/>
      <c r="J367" s="21"/>
      <c r="K367" s="19"/>
      <c r="L367" s="16"/>
      <c r="M367" s="19"/>
      <c r="N367" s="24"/>
      <c r="O367" s="24"/>
      <c r="P367" s="24"/>
      <c r="Q367" s="22"/>
      <c r="R367" s="21"/>
    </row>
    <row r="368" spans="2:18" x14ac:dyDescent="0.2">
      <c r="B368" s="2">
        <v>13</v>
      </c>
      <c r="C368" s="3">
        <v>2.7029999999999998</v>
      </c>
      <c r="D368" s="3" t="s">
        <v>18</v>
      </c>
      <c r="E368" s="19">
        <f t="shared" si="184"/>
        <v>2.145</v>
      </c>
      <c r="F368" s="16">
        <f t="shared" si="185"/>
        <v>1</v>
      </c>
      <c r="G368" s="19">
        <f t="shared" si="186"/>
        <v>2.145</v>
      </c>
      <c r="H368" s="16"/>
      <c r="I368" s="21"/>
      <c r="J368" s="21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16</v>
      </c>
      <c r="C369" s="3">
        <v>2.7090000000000001</v>
      </c>
      <c r="D369" s="3" t="s">
        <v>37</v>
      </c>
      <c r="E369" s="19">
        <f t="shared" si="184"/>
        <v>2.706</v>
      </c>
      <c r="F369" s="16">
        <f t="shared" si="185"/>
        <v>3</v>
      </c>
      <c r="G369" s="19">
        <f t="shared" si="186"/>
        <v>8.1180000000000003</v>
      </c>
      <c r="H369" s="16"/>
      <c r="I369" s="21">
        <v>0</v>
      </c>
      <c r="J369" s="21">
        <v>2.8290000000000002</v>
      </c>
      <c r="K369" s="19"/>
      <c r="L369" s="16"/>
      <c r="M369" s="19"/>
      <c r="N369" s="24"/>
      <c r="O369" s="24"/>
      <c r="P369" s="24"/>
      <c r="Q369" s="22"/>
      <c r="R369" s="21"/>
    </row>
    <row r="370" spans="2:18" x14ac:dyDescent="0.2">
      <c r="B370" s="2">
        <v>20</v>
      </c>
      <c r="C370" s="3">
        <v>2.6190000000000002</v>
      </c>
      <c r="D370" s="3"/>
      <c r="E370" s="19">
        <f t="shared" si="184"/>
        <v>2.6640000000000001</v>
      </c>
      <c r="F370" s="16">
        <f t="shared" si="185"/>
        <v>4</v>
      </c>
      <c r="G370" s="19">
        <f t="shared" si="186"/>
        <v>10.656000000000001</v>
      </c>
      <c r="H370" s="16"/>
      <c r="I370" s="16" t="e">
        <f>I371-(J370-J371)*1.5</f>
        <v>#REF!</v>
      </c>
      <c r="J370" s="16">
        <v>2.82</v>
      </c>
      <c r="K370" s="19">
        <f t="shared" ref="K370:K371" si="187">AVERAGE(J369,J370)</f>
        <v>2.8245</v>
      </c>
      <c r="L370" s="16" t="e">
        <f t="shared" ref="L370:L371" si="188">I370-I369</f>
        <v>#REF!</v>
      </c>
      <c r="M370" s="19" t="e">
        <f t="shared" ref="M370:M371" si="189">L370*K370</f>
        <v>#REF!</v>
      </c>
      <c r="N370" s="24"/>
      <c r="O370" s="24"/>
      <c r="P370" s="24"/>
      <c r="Q370" s="22"/>
      <c r="R370" s="21"/>
    </row>
    <row r="371" spans="2:18" x14ac:dyDescent="0.2">
      <c r="B371" s="2">
        <v>25</v>
      </c>
      <c r="C371" s="3">
        <v>2.13</v>
      </c>
      <c r="D371" s="3" t="s">
        <v>19</v>
      </c>
      <c r="E371" s="19">
        <f t="shared" si="184"/>
        <v>2.3745000000000003</v>
      </c>
      <c r="F371" s="16">
        <f t="shared" si="185"/>
        <v>5</v>
      </c>
      <c r="G371" s="19">
        <f t="shared" si="186"/>
        <v>11.872500000000002</v>
      </c>
      <c r="H371" s="16"/>
      <c r="I371" s="21" t="e">
        <f>#REF!-1.5</f>
        <v>#REF!</v>
      </c>
      <c r="J371" s="21" t="e">
        <f>#REF!</f>
        <v>#REF!</v>
      </c>
      <c r="K371" s="19" t="e">
        <f t="shared" si="187"/>
        <v>#REF!</v>
      </c>
      <c r="L371" s="16" t="e">
        <f t="shared" si="188"/>
        <v>#REF!</v>
      </c>
      <c r="M371" s="19" t="e">
        <f t="shared" si="189"/>
        <v>#REF!</v>
      </c>
      <c r="N371" s="20"/>
      <c r="O371" s="20"/>
      <c r="P371" s="20"/>
      <c r="R371" s="21"/>
    </row>
    <row r="372" spans="2:18" ht="15" x14ac:dyDescent="0.2">
      <c r="B372" s="1" t="s">
        <v>7</v>
      </c>
      <c r="C372" s="1"/>
      <c r="D372" s="126">
        <v>2.3250000000000002</v>
      </c>
      <c r="E372" s="126"/>
      <c r="J372" s="13"/>
      <c r="K372" s="13"/>
      <c r="L372" s="13"/>
      <c r="M372" s="13"/>
      <c r="N372" s="14"/>
      <c r="O372" s="14"/>
      <c r="P372" s="14"/>
    </row>
    <row r="373" spans="2:18" x14ac:dyDescent="0.2">
      <c r="B373" s="124"/>
      <c r="C373" s="124"/>
      <c r="D373" s="124"/>
      <c r="E373" s="124"/>
      <c r="F373" s="124"/>
      <c r="G373" s="124"/>
      <c r="I373" s="124"/>
      <c r="J373" s="124"/>
      <c r="K373" s="124"/>
      <c r="L373" s="124"/>
      <c r="M373" s="124"/>
      <c r="N373" s="15"/>
      <c r="O373" s="15"/>
      <c r="P373" s="20"/>
    </row>
    <row r="374" spans="2:18" x14ac:dyDescent="0.2">
      <c r="B374" s="2">
        <v>0</v>
      </c>
      <c r="C374" s="3">
        <v>3.4510000000000001</v>
      </c>
      <c r="D374" s="3" t="s">
        <v>21</v>
      </c>
      <c r="E374" s="16"/>
      <c r="F374" s="16"/>
      <c r="G374" s="16"/>
      <c r="H374" s="16"/>
      <c r="I374" s="17"/>
      <c r="J374" s="18"/>
      <c r="K374" s="19"/>
      <c r="L374" s="16"/>
      <c r="M374" s="19"/>
      <c r="N374" s="20"/>
      <c r="O374" s="20"/>
      <c r="P374" s="20"/>
      <c r="R374" s="21"/>
    </row>
    <row r="375" spans="2:18" x14ac:dyDescent="0.2">
      <c r="B375" s="2">
        <v>5</v>
      </c>
      <c r="C375" s="3">
        <v>3.444</v>
      </c>
      <c r="D375" s="3"/>
      <c r="E375" s="19">
        <f>(C374+C375)/2</f>
        <v>3.4474999999999998</v>
      </c>
      <c r="F375" s="16">
        <f>B375-B374</f>
        <v>5</v>
      </c>
      <c r="G375" s="19">
        <f>E375*F375</f>
        <v>17.237499999999997</v>
      </c>
      <c r="H375" s="16"/>
      <c r="I375" s="21"/>
      <c r="J375" s="21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3.4390000000000001</v>
      </c>
      <c r="D376" s="3"/>
      <c r="E376" s="19">
        <f t="shared" ref="E376:E386" si="190">(C375+C376)/2</f>
        <v>3.4415</v>
      </c>
      <c r="F376" s="16">
        <f t="shared" ref="F376:F386" si="191">B376-B375</f>
        <v>5</v>
      </c>
      <c r="G376" s="19">
        <f t="shared" ref="G376:G386" si="192">E376*F376</f>
        <v>17.2075</v>
      </c>
      <c r="H376" s="16"/>
      <c r="I376" s="21"/>
      <c r="J376" s="21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2.3130000000000002</v>
      </c>
      <c r="D377" s="3" t="s">
        <v>17</v>
      </c>
      <c r="E377" s="19">
        <f t="shared" si="190"/>
        <v>2.8760000000000003</v>
      </c>
      <c r="F377" s="16">
        <f t="shared" si="191"/>
        <v>1</v>
      </c>
      <c r="G377" s="19">
        <f t="shared" si="192"/>
        <v>2.8760000000000003</v>
      </c>
      <c r="H377" s="16"/>
      <c r="I377" s="21"/>
      <c r="J377" s="21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2">
        <v>13</v>
      </c>
      <c r="C378" s="3">
        <v>1.02</v>
      </c>
      <c r="D378" s="3"/>
      <c r="E378" s="19">
        <f t="shared" si="190"/>
        <v>1.6665000000000001</v>
      </c>
      <c r="F378" s="16">
        <f t="shared" si="191"/>
        <v>2</v>
      </c>
      <c r="G378" s="19">
        <f t="shared" si="192"/>
        <v>3.3330000000000002</v>
      </c>
      <c r="H378" s="16"/>
      <c r="I378" s="21"/>
      <c r="J378" s="21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2">
        <v>15</v>
      </c>
      <c r="C379" s="3">
        <v>0.19800000000000001</v>
      </c>
      <c r="D379" s="3"/>
      <c r="E379" s="19">
        <f t="shared" si="190"/>
        <v>0.60899999999999999</v>
      </c>
      <c r="F379" s="16">
        <f t="shared" si="191"/>
        <v>2</v>
      </c>
      <c r="G379" s="19">
        <f t="shared" si="192"/>
        <v>1.218</v>
      </c>
      <c r="H379" s="16"/>
      <c r="I379" s="21"/>
      <c r="J379" s="21"/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2">
        <v>17</v>
      </c>
      <c r="C380" s="3">
        <v>9.4E-2</v>
      </c>
      <c r="D380" s="3"/>
      <c r="E380" s="19">
        <f t="shared" si="190"/>
        <v>0.14600000000000002</v>
      </c>
      <c r="F380" s="16">
        <f t="shared" si="191"/>
        <v>2</v>
      </c>
      <c r="G380" s="19">
        <f t="shared" si="192"/>
        <v>0.29200000000000004</v>
      </c>
      <c r="I380" s="21"/>
      <c r="J380" s="21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19</v>
      </c>
      <c r="C381" s="3">
        <v>0.19500000000000001</v>
      </c>
      <c r="D381" s="3"/>
      <c r="E381" s="19">
        <f t="shared" si="190"/>
        <v>0.14450000000000002</v>
      </c>
      <c r="F381" s="16">
        <f t="shared" si="191"/>
        <v>2</v>
      </c>
      <c r="G381" s="19">
        <f t="shared" si="192"/>
        <v>0.28900000000000003</v>
      </c>
      <c r="I381" s="21"/>
      <c r="J381" s="21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21</v>
      </c>
      <c r="C382" s="3">
        <v>0.98899999999999999</v>
      </c>
      <c r="D382" s="3"/>
      <c r="E382" s="19">
        <f t="shared" si="190"/>
        <v>0.59199999999999997</v>
      </c>
      <c r="F382" s="16">
        <f t="shared" si="191"/>
        <v>2</v>
      </c>
      <c r="G382" s="19">
        <f t="shared" si="192"/>
        <v>1.1839999999999999</v>
      </c>
      <c r="I382" s="21"/>
      <c r="J382" s="21"/>
      <c r="K382" s="19"/>
      <c r="L382" s="16"/>
      <c r="M382" s="19"/>
      <c r="N382" s="24"/>
      <c r="O382" s="24"/>
      <c r="P382" s="24"/>
      <c r="Q382" s="22"/>
      <c r="R382" s="21"/>
    </row>
    <row r="383" spans="2:18" x14ac:dyDescent="0.2">
      <c r="B383" s="2">
        <v>23</v>
      </c>
      <c r="C383" s="3">
        <v>2.3149999999999999</v>
      </c>
      <c r="D383" s="3"/>
      <c r="E383" s="19">
        <f t="shared" si="190"/>
        <v>1.6519999999999999</v>
      </c>
      <c r="F383" s="16">
        <f t="shared" si="191"/>
        <v>2</v>
      </c>
      <c r="G383" s="19">
        <f t="shared" si="192"/>
        <v>3.3039999999999998</v>
      </c>
      <c r="H383" s="16"/>
      <c r="I383" s="21">
        <v>0</v>
      </c>
      <c r="J383" s="21">
        <v>3.4510000000000001</v>
      </c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24</v>
      </c>
      <c r="C384" s="3">
        <v>4.194</v>
      </c>
      <c r="D384" s="3" t="s">
        <v>18</v>
      </c>
      <c r="E384" s="19">
        <f t="shared" si="190"/>
        <v>3.2545000000000002</v>
      </c>
      <c r="F384" s="16">
        <f t="shared" si="191"/>
        <v>1</v>
      </c>
      <c r="G384" s="19">
        <f t="shared" si="192"/>
        <v>3.2545000000000002</v>
      </c>
      <c r="H384" s="16"/>
      <c r="I384" s="21">
        <v>5</v>
      </c>
      <c r="J384" s="21">
        <v>3.444</v>
      </c>
      <c r="K384" s="19">
        <f t="shared" ref="K384:K388" si="193">AVERAGE(J383,J384)</f>
        <v>3.4474999999999998</v>
      </c>
      <c r="L384" s="16">
        <f t="shared" ref="L384:L388" si="194">I384-I383</f>
        <v>5</v>
      </c>
      <c r="M384" s="19">
        <f t="shared" ref="M384:M388" si="195">L384*K384</f>
        <v>17.237499999999997</v>
      </c>
      <c r="N384" s="24"/>
      <c r="O384" s="24"/>
      <c r="P384" s="24"/>
      <c r="Q384" s="22"/>
      <c r="R384" s="21"/>
    </row>
    <row r="385" spans="2:18" x14ac:dyDescent="0.2">
      <c r="B385" s="2">
        <v>27</v>
      </c>
      <c r="C385" s="3">
        <v>4.18</v>
      </c>
      <c r="D385" s="23" t="s">
        <v>20</v>
      </c>
      <c r="E385" s="19">
        <f t="shared" si="190"/>
        <v>4.1869999999999994</v>
      </c>
      <c r="F385" s="16">
        <f t="shared" si="191"/>
        <v>3</v>
      </c>
      <c r="G385" s="19">
        <f t="shared" si="192"/>
        <v>12.560999999999998</v>
      </c>
      <c r="H385" s="16"/>
      <c r="I385" s="16" t="e">
        <f>I386-(J385-J386)*1.5</f>
        <v>#REF!</v>
      </c>
      <c r="J385" s="16">
        <v>3.4390000000000001</v>
      </c>
      <c r="K385" s="19">
        <f t="shared" si="193"/>
        <v>3.4415</v>
      </c>
      <c r="L385" s="16" t="e">
        <f t="shared" si="194"/>
        <v>#REF!</v>
      </c>
      <c r="M385" s="19" t="e">
        <f t="shared" si="195"/>
        <v>#REF!</v>
      </c>
      <c r="N385" s="24"/>
      <c r="O385" s="24"/>
      <c r="P385" s="24"/>
      <c r="Q385" s="22"/>
      <c r="R385" s="21"/>
    </row>
    <row r="386" spans="2:18" x14ac:dyDescent="0.2">
      <c r="B386" s="2">
        <v>28</v>
      </c>
      <c r="C386" s="3">
        <v>4.125</v>
      </c>
      <c r="D386" s="3" t="s">
        <v>19</v>
      </c>
      <c r="E386" s="19">
        <f t="shared" si="190"/>
        <v>4.1524999999999999</v>
      </c>
      <c r="F386" s="16">
        <f t="shared" si="191"/>
        <v>1</v>
      </c>
      <c r="G386" s="19">
        <f t="shared" si="192"/>
        <v>4.1524999999999999</v>
      </c>
      <c r="H386" s="16"/>
      <c r="I386" s="21" t="e">
        <f>#REF!-1.5</f>
        <v>#REF!</v>
      </c>
      <c r="J386" s="21" t="e">
        <f>#REF!</f>
        <v>#REF!</v>
      </c>
      <c r="K386" s="19" t="e">
        <f t="shared" si="193"/>
        <v>#REF!</v>
      </c>
      <c r="L386" s="16" t="e">
        <f t="shared" si="194"/>
        <v>#REF!</v>
      </c>
      <c r="M386" s="19" t="e">
        <f t="shared" si="195"/>
        <v>#REF!</v>
      </c>
      <c r="N386" s="20"/>
      <c r="O386" s="20"/>
      <c r="P386" s="20"/>
      <c r="R386" s="21"/>
    </row>
    <row r="387" spans="2:18" x14ac:dyDescent="0.2">
      <c r="B387" s="17"/>
      <c r="C387" s="39"/>
      <c r="D387" s="39"/>
      <c r="E387" s="19"/>
      <c r="F387" s="16"/>
      <c r="G387" s="19"/>
      <c r="H387" s="1"/>
      <c r="I387" s="2">
        <v>27</v>
      </c>
      <c r="J387" s="26">
        <v>4.18</v>
      </c>
      <c r="K387" s="19" t="e">
        <f>AVERAGE(#REF!,J387)</f>
        <v>#REF!</v>
      </c>
      <c r="L387" s="16" t="e">
        <f>I387-#REF!</f>
        <v>#REF!</v>
      </c>
      <c r="M387" s="19" t="e">
        <f t="shared" si="195"/>
        <v>#REF!</v>
      </c>
      <c r="O387" s="24"/>
      <c r="P387" s="24"/>
    </row>
    <row r="388" spans="2:18" x14ac:dyDescent="0.2">
      <c r="B388" s="17"/>
      <c r="C388" s="39"/>
      <c r="D388" s="39"/>
      <c r="E388" s="19"/>
      <c r="F388" s="16"/>
      <c r="G388" s="19"/>
      <c r="H388" s="1"/>
      <c r="I388" s="17">
        <v>28</v>
      </c>
      <c r="J388" s="17">
        <v>4.125</v>
      </c>
      <c r="K388" s="19">
        <f t="shared" si="193"/>
        <v>4.1524999999999999</v>
      </c>
      <c r="L388" s="16">
        <f t="shared" si="194"/>
        <v>1</v>
      </c>
      <c r="M388" s="19">
        <f t="shared" si="195"/>
        <v>4.1524999999999999</v>
      </c>
      <c r="O388" s="14"/>
      <c r="P388" s="14"/>
    </row>
    <row r="389" spans="2:18" ht="15" x14ac:dyDescent="0.2">
      <c r="B389" s="17"/>
      <c r="C389" s="39"/>
      <c r="D389" s="39"/>
      <c r="E389" s="19"/>
      <c r="F389" s="16">
        <f>SUM(F375:F388)</f>
        <v>28</v>
      </c>
      <c r="G389" s="19">
        <f>SUM(G375:G388)</f>
        <v>66.908999999999992</v>
      </c>
      <c r="H389" s="19"/>
      <c r="I389" s="19"/>
      <c r="J389" s="13"/>
      <c r="K389" s="13"/>
      <c r="L389" s="16" t="e">
        <f>SUM(L376:L388)</f>
        <v>#REF!</v>
      </c>
      <c r="M389" s="16" t="e">
        <f>SUM(M376:M388)</f>
        <v>#REF!</v>
      </c>
      <c r="N389" s="20"/>
      <c r="O389" s="20"/>
      <c r="P389" s="20"/>
      <c r="R389" s="21"/>
    </row>
    <row r="390" spans="2:18" x14ac:dyDescent="0.2">
      <c r="B390" s="17"/>
      <c r="C390" s="39"/>
      <c r="D390" s="39"/>
      <c r="E390" s="19"/>
      <c r="F390" s="16"/>
      <c r="G390" s="19"/>
      <c r="H390" s="16" t="s">
        <v>9</v>
      </c>
      <c r="I390" s="16"/>
      <c r="J390" s="16">
        <f>G389</f>
        <v>66.908999999999992</v>
      </c>
      <c r="K390" s="19" t="s">
        <v>10</v>
      </c>
      <c r="L390" s="16" t="e">
        <f>M389</f>
        <v>#REF!</v>
      </c>
      <c r="M390" s="19" t="e">
        <f>J390-L390</f>
        <v>#REF!</v>
      </c>
      <c r="N390" s="20"/>
      <c r="O390" s="20"/>
      <c r="P390" s="20"/>
      <c r="R390" s="21"/>
    </row>
    <row r="392" spans="2:18" x14ac:dyDescent="0.2">
      <c r="B392" s="5"/>
      <c r="C392" s="5"/>
      <c r="D392" s="25"/>
      <c r="J392" s="5"/>
    </row>
    <row r="393" spans="2:18" x14ac:dyDescent="0.2">
      <c r="B393" s="5"/>
      <c r="C393" s="5"/>
      <c r="D393" s="25"/>
      <c r="J393" s="5"/>
    </row>
    <row r="394" spans="2:18" x14ac:dyDescent="0.2">
      <c r="B394" s="5"/>
      <c r="C394" s="5"/>
      <c r="D394" s="25"/>
      <c r="J394" s="5"/>
    </row>
    <row r="395" spans="2:18" x14ac:dyDescent="0.2">
      <c r="B395" s="5"/>
      <c r="C395" s="5"/>
      <c r="D395" s="25"/>
      <c r="J395" s="5"/>
    </row>
    <row r="396" spans="2:18" x14ac:dyDescent="0.2">
      <c r="B396" s="5"/>
      <c r="C396" s="5"/>
      <c r="D396" s="25"/>
      <c r="J396" s="5"/>
    </row>
    <row r="397" spans="2:18" x14ac:dyDescent="0.2">
      <c r="B397" s="5"/>
      <c r="C397" s="5"/>
      <c r="D397" s="25"/>
      <c r="J397" s="5"/>
    </row>
    <row r="398" spans="2:18" x14ac:dyDescent="0.2">
      <c r="B398" s="5"/>
      <c r="C398" s="5"/>
      <c r="D398" s="25"/>
      <c r="J398" s="5"/>
    </row>
    <row r="399" spans="2:18" x14ac:dyDescent="0.2">
      <c r="B399" s="5"/>
      <c r="C399" s="5"/>
      <c r="D399" s="25"/>
      <c r="J399" s="5"/>
    </row>
    <row r="400" spans="2:18" x14ac:dyDescent="0.2">
      <c r="B400" s="5"/>
      <c r="C400" s="5"/>
      <c r="D400" s="25"/>
      <c r="J400" s="5"/>
    </row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51">
    <mergeCell ref="D358:E358"/>
    <mergeCell ref="D372:E372"/>
    <mergeCell ref="A1:T1"/>
    <mergeCell ref="B373:G373"/>
    <mergeCell ref="I373:M373"/>
    <mergeCell ref="B277:G277"/>
    <mergeCell ref="I277:M277"/>
    <mergeCell ref="D292:E292"/>
    <mergeCell ref="B293:G293"/>
    <mergeCell ref="I293:M293"/>
    <mergeCell ref="D307:E307"/>
    <mergeCell ref="D323:E323"/>
    <mergeCell ref="D340:E340"/>
    <mergeCell ref="D259:E259"/>
    <mergeCell ref="D276:E276"/>
    <mergeCell ref="D242:E242"/>
    <mergeCell ref="B161:G161"/>
    <mergeCell ref="I161:M161"/>
    <mergeCell ref="H177:I177"/>
    <mergeCell ref="D144:E144"/>
    <mergeCell ref="B243:G243"/>
    <mergeCell ref="I243:M243"/>
    <mergeCell ref="D178:E178"/>
    <mergeCell ref="B179:G179"/>
    <mergeCell ref="I179:M179"/>
    <mergeCell ref="D194:E194"/>
    <mergeCell ref="H211:I211"/>
    <mergeCell ref="D212:E212"/>
    <mergeCell ref="D114:E114"/>
    <mergeCell ref="D128:E128"/>
    <mergeCell ref="I129:M129"/>
    <mergeCell ref="D228:E228"/>
    <mergeCell ref="D63:E63"/>
    <mergeCell ref="B64:G64"/>
    <mergeCell ref="I64:M64"/>
    <mergeCell ref="D80:E80"/>
    <mergeCell ref="B81:G81"/>
    <mergeCell ref="I81:M81"/>
    <mergeCell ref="D97:E97"/>
    <mergeCell ref="B129:G129"/>
    <mergeCell ref="H143:I143"/>
    <mergeCell ref="B145:G145"/>
    <mergeCell ref="I145:M145"/>
    <mergeCell ref="D160:E160"/>
    <mergeCell ref="H32:I32"/>
    <mergeCell ref="D33:E33"/>
    <mergeCell ref="H79:I79"/>
    <mergeCell ref="D2:E2"/>
    <mergeCell ref="H17:I17"/>
    <mergeCell ref="D18:E18"/>
    <mergeCell ref="D48:E4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2"/>
  <sheetViews>
    <sheetView topLeftCell="A19" workbookViewId="0">
      <selection activeCell="I32" sqref="I32"/>
    </sheetView>
  </sheetViews>
  <sheetFormatPr defaultRowHeight="12.75" x14ac:dyDescent="0.2"/>
  <cols>
    <col min="1" max="1" width="8.42578125" style="30" customWidth="1"/>
    <col min="2" max="2" width="12.7109375" style="30" customWidth="1"/>
    <col min="3" max="3" width="12.42578125" style="30" customWidth="1"/>
    <col min="4" max="4" width="13.42578125" style="30" customWidth="1"/>
    <col min="5" max="5" width="12.140625" style="30" customWidth="1"/>
    <col min="6" max="6" width="12.28515625" style="30" customWidth="1"/>
    <col min="7" max="7" width="9.140625" style="33"/>
    <col min="8" max="8" width="9.7109375" style="33" customWidth="1"/>
    <col min="9" max="9" width="9.140625" style="33"/>
    <col min="10" max="10" width="9.140625" style="30"/>
    <col min="11" max="11" width="24" style="30" customWidth="1"/>
    <col min="12" max="257" width="9.140625" style="30"/>
    <col min="258" max="258" width="8.42578125" style="30" customWidth="1"/>
    <col min="259" max="259" width="12.7109375" style="30" customWidth="1"/>
    <col min="260" max="260" width="12.42578125" style="30" customWidth="1"/>
    <col min="261" max="261" width="13.42578125" style="30" customWidth="1"/>
    <col min="262" max="262" width="12.140625" style="30" customWidth="1"/>
    <col min="263" max="263" width="12.28515625" style="30" customWidth="1"/>
    <col min="264" max="513" width="9.140625" style="30"/>
    <col min="514" max="514" width="8.42578125" style="30" customWidth="1"/>
    <col min="515" max="515" width="12.7109375" style="30" customWidth="1"/>
    <col min="516" max="516" width="12.42578125" style="30" customWidth="1"/>
    <col min="517" max="517" width="13.42578125" style="30" customWidth="1"/>
    <col min="518" max="518" width="12.140625" style="30" customWidth="1"/>
    <col min="519" max="519" width="12.28515625" style="30" customWidth="1"/>
    <col min="520" max="769" width="9.140625" style="30"/>
    <col min="770" max="770" width="8.42578125" style="30" customWidth="1"/>
    <col min="771" max="771" width="12.7109375" style="30" customWidth="1"/>
    <col min="772" max="772" width="12.42578125" style="30" customWidth="1"/>
    <col min="773" max="773" width="13.42578125" style="30" customWidth="1"/>
    <col min="774" max="774" width="12.140625" style="30" customWidth="1"/>
    <col min="775" max="775" width="12.28515625" style="30" customWidth="1"/>
    <col min="776" max="1025" width="9.140625" style="30"/>
    <col min="1026" max="1026" width="8.42578125" style="30" customWidth="1"/>
    <col min="1027" max="1027" width="12.7109375" style="30" customWidth="1"/>
    <col min="1028" max="1028" width="12.42578125" style="30" customWidth="1"/>
    <col min="1029" max="1029" width="13.42578125" style="30" customWidth="1"/>
    <col min="1030" max="1030" width="12.140625" style="30" customWidth="1"/>
    <col min="1031" max="1031" width="12.28515625" style="30" customWidth="1"/>
    <col min="1032" max="1281" width="9.140625" style="30"/>
    <col min="1282" max="1282" width="8.42578125" style="30" customWidth="1"/>
    <col min="1283" max="1283" width="12.7109375" style="30" customWidth="1"/>
    <col min="1284" max="1284" width="12.42578125" style="30" customWidth="1"/>
    <col min="1285" max="1285" width="13.42578125" style="30" customWidth="1"/>
    <col min="1286" max="1286" width="12.140625" style="30" customWidth="1"/>
    <col min="1287" max="1287" width="12.28515625" style="30" customWidth="1"/>
    <col min="1288" max="1537" width="9.140625" style="30"/>
    <col min="1538" max="1538" width="8.42578125" style="30" customWidth="1"/>
    <col min="1539" max="1539" width="12.7109375" style="30" customWidth="1"/>
    <col min="1540" max="1540" width="12.42578125" style="30" customWidth="1"/>
    <col min="1541" max="1541" width="13.42578125" style="30" customWidth="1"/>
    <col min="1542" max="1542" width="12.140625" style="30" customWidth="1"/>
    <col min="1543" max="1543" width="12.28515625" style="30" customWidth="1"/>
    <col min="1544" max="1793" width="9.140625" style="30"/>
    <col min="1794" max="1794" width="8.42578125" style="30" customWidth="1"/>
    <col min="1795" max="1795" width="12.7109375" style="30" customWidth="1"/>
    <col min="1796" max="1796" width="12.42578125" style="30" customWidth="1"/>
    <col min="1797" max="1797" width="13.42578125" style="30" customWidth="1"/>
    <col min="1798" max="1798" width="12.140625" style="30" customWidth="1"/>
    <col min="1799" max="1799" width="12.28515625" style="30" customWidth="1"/>
    <col min="1800" max="2049" width="9.140625" style="30"/>
    <col min="2050" max="2050" width="8.42578125" style="30" customWidth="1"/>
    <col min="2051" max="2051" width="12.7109375" style="30" customWidth="1"/>
    <col min="2052" max="2052" width="12.42578125" style="30" customWidth="1"/>
    <col min="2053" max="2053" width="13.42578125" style="30" customWidth="1"/>
    <col min="2054" max="2054" width="12.140625" style="30" customWidth="1"/>
    <col min="2055" max="2055" width="12.28515625" style="30" customWidth="1"/>
    <col min="2056" max="2305" width="9.140625" style="30"/>
    <col min="2306" max="2306" width="8.42578125" style="30" customWidth="1"/>
    <col min="2307" max="2307" width="12.7109375" style="30" customWidth="1"/>
    <col min="2308" max="2308" width="12.42578125" style="30" customWidth="1"/>
    <col min="2309" max="2309" width="13.42578125" style="30" customWidth="1"/>
    <col min="2310" max="2310" width="12.140625" style="30" customWidth="1"/>
    <col min="2311" max="2311" width="12.28515625" style="30" customWidth="1"/>
    <col min="2312" max="2561" width="9.140625" style="30"/>
    <col min="2562" max="2562" width="8.42578125" style="30" customWidth="1"/>
    <col min="2563" max="2563" width="12.7109375" style="30" customWidth="1"/>
    <col min="2564" max="2564" width="12.42578125" style="30" customWidth="1"/>
    <col min="2565" max="2565" width="13.42578125" style="30" customWidth="1"/>
    <col min="2566" max="2566" width="12.140625" style="30" customWidth="1"/>
    <col min="2567" max="2567" width="12.28515625" style="30" customWidth="1"/>
    <col min="2568" max="2817" width="9.140625" style="30"/>
    <col min="2818" max="2818" width="8.42578125" style="30" customWidth="1"/>
    <col min="2819" max="2819" width="12.7109375" style="30" customWidth="1"/>
    <col min="2820" max="2820" width="12.42578125" style="30" customWidth="1"/>
    <col min="2821" max="2821" width="13.42578125" style="30" customWidth="1"/>
    <col min="2822" max="2822" width="12.140625" style="30" customWidth="1"/>
    <col min="2823" max="2823" width="12.28515625" style="30" customWidth="1"/>
    <col min="2824" max="3073" width="9.140625" style="30"/>
    <col min="3074" max="3074" width="8.42578125" style="30" customWidth="1"/>
    <col min="3075" max="3075" width="12.7109375" style="30" customWidth="1"/>
    <col min="3076" max="3076" width="12.42578125" style="30" customWidth="1"/>
    <col min="3077" max="3077" width="13.42578125" style="30" customWidth="1"/>
    <col min="3078" max="3078" width="12.140625" style="30" customWidth="1"/>
    <col min="3079" max="3079" width="12.28515625" style="30" customWidth="1"/>
    <col min="3080" max="3329" width="9.140625" style="30"/>
    <col min="3330" max="3330" width="8.42578125" style="30" customWidth="1"/>
    <col min="3331" max="3331" width="12.7109375" style="30" customWidth="1"/>
    <col min="3332" max="3332" width="12.42578125" style="30" customWidth="1"/>
    <col min="3333" max="3333" width="13.42578125" style="30" customWidth="1"/>
    <col min="3334" max="3334" width="12.140625" style="30" customWidth="1"/>
    <col min="3335" max="3335" width="12.28515625" style="30" customWidth="1"/>
    <col min="3336" max="3585" width="9.140625" style="30"/>
    <col min="3586" max="3586" width="8.42578125" style="30" customWidth="1"/>
    <col min="3587" max="3587" width="12.7109375" style="30" customWidth="1"/>
    <col min="3588" max="3588" width="12.42578125" style="30" customWidth="1"/>
    <col min="3589" max="3589" width="13.42578125" style="30" customWidth="1"/>
    <col min="3590" max="3590" width="12.140625" style="30" customWidth="1"/>
    <col min="3591" max="3591" width="12.28515625" style="30" customWidth="1"/>
    <col min="3592" max="3841" width="9.140625" style="30"/>
    <col min="3842" max="3842" width="8.42578125" style="30" customWidth="1"/>
    <col min="3843" max="3843" width="12.7109375" style="30" customWidth="1"/>
    <col min="3844" max="3844" width="12.42578125" style="30" customWidth="1"/>
    <col min="3845" max="3845" width="13.42578125" style="30" customWidth="1"/>
    <col min="3846" max="3846" width="12.140625" style="30" customWidth="1"/>
    <col min="3847" max="3847" width="12.28515625" style="30" customWidth="1"/>
    <col min="3848" max="4097" width="9.140625" style="30"/>
    <col min="4098" max="4098" width="8.42578125" style="30" customWidth="1"/>
    <col min="4099" max="4099" width="12.7109375" style="30" customWidth="1"/>
    <col min="4100" max="4100" width="12.42578125" style="30" customWidth="1"/>
    <col min="4101" max="4101" width="13.42578125" style="30" customWidth="1"/>
    <col min="4102" max="4102" width="12.140625" style="30" customWidth="1"/>
    <col min="4103" max="4103" width="12.28515625" style="30" customWidth="1"/>
    <col min="4104" max="4353" width="9.140625" style="30"/>
    <col min="4354" max="4354" width="8.42578125" style="30" customWidth="1"/>
    <col min="4355" max="4355" width="12.7109375" style="30" customWidth="1"/>
    <col min="4356" max="4356" width="12.42578125" style="30" customWidth="1"/>
    <col min="4357" max="4357" width="13.42578125" style="30" customWidth="1"/>
    <col min="4358" max="4358" width="12.140625" style="30" customWidth="1"/>
    <col min="4359" max="4359" width="12.28515625" style="30" customWidth="1"/>
    <col min="4360" max="4609" width="9.140625" style="30"/>
    <col min="4610" max="4610" width="8.42578125" style="30" customWidth="1"/>
    <col min="4611" max="4611" width="12.7109375" style="30" customWidth="1"/>
    <col min="4612" max="4612" width="12.42578125" style="30" customWidth="1"/>
    <col min="4613" max="4613" width="13.42578125" style="30" customWidth="1"/>
    <col min="4614" max="4614" width="12.140625" style="30" customWidth="1"/>
    <col min="4615" max="4615" width="12.28515625" style="30" customWidth="1"/>
    <col min="4616" max="4865" width="9.140625" style="30"/>
    <col min="4866" max="4866" width="8.42578125" style="30" customWidth="1"/>
    <col min="4867" max="4867" width="12.7109375" style="30" customWidth="1"/>
    <col min="4868" max="4868" width="12.42578125" style="30" customWidth="1"/>
    <col min="4869" max="4869" width="13.42578125" style="30" customWidth="1"/>
    <col min="4870" max="4870" width="12.140625" style="30" customWidth="1"/>
    <col min="4871" max="4871" width="12.28515625" style="30" customWidth="1"/>
    <col min="4872" max="5121" width="9.140625" style="30"/>
    <col min="5122" max="5122" width="8.42578125" style="30" customWidth="1"/>
    <col min="5123" max="5123" width="12.7109375" style="30" customWidth="1"/>
    <col min="5124" max="5124" width="12.42578125" style="30" customWidth="1"/>
    <col min="5125" max="5125" width="13.42578125" style="30" customWidth="1"/>
    <col min="5126" max="5126" width="12.140625" style="30" customWidth="1"/>
    <col min="5127" max="5127" width="12.28515625" style="30" customWidth="1"/>
    <col min="5128" max="5377" width="9.140625" style="30"/>
    <col min="5378" max="5378" width="8.42578125" style="30" customWidth="1"/>
    <col min="5379" max="5379" width="12.7109375" style="30" customWidth="1"/>
    <col min="5380" max="5380" width="12.42578125" style="30" customWidth="1"/>
    <col min="5381" max="5381" width="13.42578125" style="30" customWidth="1"/>
    <col min="5382" max="5382" width="12.140625" style="30" customWidth="1"/>
    <col min="5383" max="5383" width="12.28515625" style="30" customWidth="1"/>
    <col min="5384" max="5633" width="9.140625" style="30"/>
    <col min="5634" max="5634" width="8.42578125" style="30" customWidth="1"/>
    <col min="5635" max="5635" width="12.7109375" style="30" customWidth="1"/>
    <col min="5636" max="5636" width="12.42578125" style="30" customWidth="1"/>
    <col min="5637" max="5637" width="13.42578125" style="30" customWidth="1"/>
    <col min="5638" max="5638" width="12.140625" style="30" customWidth="1"/>
    <col min="5639" max="5639" width="12.28515625" style="30" customWidth="1"/>
    <col min="5640" max="5889" width="9.140625" style="30"/>
    <col min="5890" max="5890" width="8.42578125" style="30" customWidth="1"/>
    <col min="5891" max="5891" width="12.7109375" style="30" customWidth="1"/>
    <col min="5892" max="5892" width="12.42578125" style="30" customWidth="1"/>
    <col min="5893" max="5893" width="13.42578125" style="30" customWidth="1"/>
    <col min="5894" max="5894" width="12.140625" style="30" customWidth="1"/>
    <col min="5895" max="5895" width="12.28515625" style="30" customWidth="1"/>
    <col min="5896" max="6145" width="9.140625" style="30"/>
    <col min="6146" max="6146" width="8.42578125" style="30" customWidth="1"/>
    <col min="6147" max="6147" width="12.7109375" style="30" customWidth="1"/>
    <col min="6148" max="6148" width="12.42578125" style="30" customWidth="1"/>
    <col min="6149" max="6149" width="13.42578125" style="30" customWidth="1"/>
    <col min="6150" max="6150" width="12.140625" style="30" customWidth="1"/>
    <col min="6151" max="6151" width="12.28515625" style="30" customWidth="1"/>
    <col min="6152" max="6401" width="9.140625" style="30"/>
    <col min="6402" max="6402" width="8.42578125" style="30" customWidth="1"/>
    <col min="6403" max="6403" width="12.7109375" style="30" customWidth="1"/>
    <col min="6404" max="6404" width="12.42578125" style="30" customWidth="1"/>
    <col min="6405" max="6405" width="13.42578125" style="30" customWidth="1"/>
    <col min="6406" max="6406" width="12.140625" style="30" customWidth="1"/>
    <col min="6407" max="6407" width="12.28515625" style="30" customWidth="1"/>
    <col min="6408" max="6657" width="9.140625" style="30"/>
    <col min="6658" max="6658" width="8.42578125" style="30" customWidth="1"/>
    <col min="6659" max="6659" width="12.7109375" style="30" customWidth="1"/>
    <col min="6660" max="6660" width="12.42578125" style="30" customWidth="1"/>
    <col min="6661" max="6661" width="13.42578125" style="30" customWidth="1"/>
    <col min="6662" max="6662" width="12.140625" style="30" customWidth="1"/>
    <col min="6663" max="6663" width="12.28515625" style="30" customWidth="1"/>
    <col min="6664" max="6913" width="9.140625" style="30"/>
    <col min="6914" max="6914" width="8.42578125" style="30" customWidth="1"/>
    <col min="6915" max="6915" width="12.7109375" style="30" customWidth="1"/>
    <col min="6916" max="6916" width="12.42578125" style="30" customWidth="1"/>
    <col min="6917" max="6917" width="13.42578125" style="30" customWidth="1"/>
    <col min="6918" max="6918" width="12.140625" style="30" customWidth="1"/>
    <col min="6919" max="6919" width="12.28515625" style="30" customWidth="1"/>
    <col min="6920" max="7169" width="9.140625" style="30"/>
    <col min="7170" max="7170" width="8.42578125" style="30" customWidth="1"/>
    <col min="7171" max="7171" width="12.7109375" style="30" customWidth="1"/>
    <col min="7172" max="7172" width="12.42578125" style="30" customWidth="1"/>
    <col min="7173" max="7173" width="13.42578125" style="30" customWidth="1"/>
    <col min="7174" max="7174" width="12.140625" style="30" customWidth="1"/>
    <col min="7175" max="7175" width="12.28515625" style="30" customWidth="1"/>
    <col min="7176" max="7425" width="9.140625" style="30"/>
    <col min="7426" max="7426" width="8.42578125" style="30" customWidth="1"/>
    <col min="7427" max="7427" width="12.7109375" style="30" customWidth="1"/>
    <col min="7428" max="7428" width="12.42578125" style="30" customWidth="1"/>
    <col min="7429" max="7429" width="13.42578125" style="30" customWidth="1"/>
    <col min="7430" max="7430" width="12.140625" style="30" customWidth="1"/>
    <col min="7431" max="7431" width="12.28515625" style="30" customWidth="1"/>
    <col min="7432" max="7681" width="9.140625" style="30"/>
    <col min="7682" max="7682" width="8.42578125" style="30" customWidth="1"/>
    <col min="7683" max="7683" width="12.7109375" style="30" customWidth="1"/>
    <col min="7684" max="7684" width="12.42578125" style="30" customWidth="1"/>
    <col min="7685" max="7685" width="13.42578125" style="30" customWidth="1"/>
    <col min="7686" max="7686" width="12.140625" style="30" customWidth="1"/>
    <col min="7687" max="7687" width="12.28515625" style="30" customWidth="1"/>
    <col min="7688" max="7937" width="9.140625" style="30"/>
    <col min="7938" max="7938" width="8.42578125" style="30" customWidth="1"/>
    <col min="7939" max="7939" width="12.7109375" style="30" customWidth="1"/>
    <col min="7940" max="7940" width="12.42578125" style="30" customWidth="1"/>
    <col min="7941" max="7941" width="13.42578125" style="30" customWidth="1"/>
    <col min="7942" max="7942" width="12.140625" style="30" customWidth="1"/>
    <col min="7943" max="7943" width="12.28515625" style="30" customWidth="1"/>
    <col min="7944" max="8193" width="9.140625" style="30"/>
    <col min="8194" max="8194" width="8.42578125" style="30" customWidth="1"/>
    <col min="8195" max="8195" width="12.7109375" style="30" customWidth="1"/>
    <col min="8196" max="8196" width="12.42578125" style="30" customWidth="1"/>
    <col min="8197" max="8197" width="13.42578125" style="30" customWidth="1"/>
    <col min="8198" max="8198" width="12.140625" style="30" customWidth="1"/>
    <col min="8199" max="8199" width="12.28515625" style="30" customWidth="1"/>
    <col min="8200" max="8449" width="9.140625" style="30"/>
    <col min="8450" max="8450" width="8.42578125" style="30" customWidth="1"/>
    <col min="8451" max="8451" width="12.7109375" style="30" customWidth="1"/>
    <col min="8452" max="8452" width="12.42578125" style="30" customWidth="1"/>
    <col min="8453" max="8453" width="13.42578125" style="30" customWidth="1"/>
    <col min="8454" max="8454" width="12.140625" style="30" customWidth="1"/>
    <col min="8455" max="8455" width="12.28515625" style="30" customWidth="1"/>
    <col min="8456" max="8705" width="9.140625" style="30"/>
    <col min="8706" max="8706" width="8.42578125" style="30" customWidth="1"/>
    <col min="8707" max="8707" width="12.7109375" style="30" customWidth="1"/>
    <col min="8708" max="8708" width="12.42578125" style="30" customWidth="1"/>
    <col min="8709" max="8709" width="13.42578125" style="30" customWidth="1"/>
    <col min="8710" max="8710" width="12.140625" style="30" customWidth="1"/>
    <col min="8711" max="8711" width="12.28515625" style="30" customWidth="1"/>
    <col min="8712" max="8961" width="9.140625" style="30"/>
    <col min="8962" max="8962" width="8.42578125" style="30" customWidth="1"/>
    <col min="8963" max="8963" width="12.7109375" style="30" customWidth="1"/>
    <col min="8964" max="8964" width="12.42578125" style="30" customWidth="1"/>
    <col min="8965" max="8965" width="13.42578125" style="30" customWidth="1"/>
    <col min="8966" max="8966" width="12.140625" style="30" customWidth="1"/>
    <col min="8967" max="8967" width="12.28515625" style="30" customWidth="1"/>
    <col min="8968" max="9217" width="9.140625" style="30"/>
    <col min="9218" max="9218" width="8.42578125" style="30" customWidth="1"/>
    <col min="9219" max="9219" width="12.7109375" style="30" customWidth="1"/>
    <col min="9220" max="9220" width="12.42578125" style="30" customWidth="1"/>
    <col min="9221" max="9221" width="13.42578125" style="30" customWidth="1"/>
    <col min="9222" max="9222" width="12.140625" style="30" customWidth="1"/>
    <col min="9223" max="9223" width="12.28515625" style="30" customWidth="1"/>
    <col min="9224" max="9473" width="9.140625" style="30"/>
    <col min="9474" max="9474" width="8.42578125" style="30" customWidth="1"/>
    <col min="9475" max="9475" width="12.7109375" style="30" customWidth="1"/>
    <col min="9476" max="9476" width="12.42578125" style="30" customWidth="1"/>
    <col min="9477" max="9477" width="13.42578125" style="30" customWidth="1"/>
    <col min="9478" max="9478" width="12.140625" style="30" customWidth="1"/>
    <col min="9479" max="9479" width="12.28515625" style="30" customWidth="1"/>
    <col min="9480" max="9729" width="9.140625" style="30"/>
    <col min="9730" max="9730" width="8.42578125" style="30" customWidth="1"/>
    <col min="9731" max="9731" width="12.7109375" style="30" customWidth="1"/>
    <col min="9732" max="9732" width="12.42578125" style="30" customWidth="1"/>
    <col min="9733" max="9733" width="13.42578125" style="30" customWidth="1"/>
    <col min="9734" max="9734" width="12.140625" style="30" customWidth="1"/>
    <col min="9735" max="9735" width="12.28515625" style="30" customWidth="1"/>
    <col min="9736" max="9985" width="9.140625" style="30"/>
    <col min="9986" max="9986" width="8.42578125" style="30" customWidth="1"/>
    <col min="9987" max="9987" width="12.7109375" style="30" customWidth="1"/>
    <col min="9988" max="9988" width="12.42578125" style="30" customWidth="1"/>
    <col min="9989" max="9989" width="13.42578125" style="30" customWidth="1"/>
    <col min="9990" max="9990" width="12.140625" style="30" customWidth="1"/>
    <col min="9991" max="9991" width="12.28515625" style="30" customWidth="1"/>
    <col min="9992" max="10241" width="9.140625" style="30"/>
    <col min="10242" max="10242" width="8.42578125" style="30" customWidth="1"/>
    <col min="10243" max="10243" width="12.7109375" style="30" customWidth="1"/>
    <col min="10244" max="10244" width="12.42578125" style="30" customWidth="1"/>
    <col min="10245" max="10245" width="13.42578125" style="30" customWidth="1"/>
    <col min="10246" max="10246" width="12.140625" style="30" customWidth="1"/>
    <col min="10247" max="10247" width="12.28515625" style="30" customWidth="1"/>
    <col min="10248" max="10497" width="9.140625" style="30"/>
    <col min="10498" max="10498" width="8.42578125" style="30" customWidth="1"/>
    <col min="10499" max="10499" width="12.7109375" style="30" customWidth="1"/>
    <col min="10500" max="10500" width="12.42578125" style="30" customWidth="1"/>
    <col min="10501" max="10501" width="13.42578125" style="30" customWidth="1"/>
    <col min="10502" max="10502" width="12.140625" style="30" customWidth="1"/>
    <col min="10503" max="10503" width="12.28515625" style="30" customWidth="1"/>
    <col min="10504" max="10753" width="9.140625" style="30"/>
    <col min="10754" max="10754" width="8.42578125" style="30" customWidth="1"/>
    <col min="10755" max="10755" width="12.7109375" style="30" customWidth="1"/>
    <col min="10756" max="10756" width="12.42578125" style="30" customWidth="1"/>
    <col min="10757" max="10757" width="13.42578125" style="30" customWidth="1"/>
    <col min="10758" max="10758" width="12.140625" style="30" customWidth="1"/>
    <col min="10759" max="10759" width="12.28515625" style="30" customWidth="1"/>
    <col min="10760" max="11009" width="9.140625" style="30"/>
    <col min="11010" max="11010" width="8.42578125" style="30" customWidth="1"/>
    <col min="11011" max="11011" width="12.7109375" style="30" customWidth="1"/>
    <col min="11012" max="11012" width="12.42578125" style="30" customWidth="1"/>
    <col min="11013" max="11013" width="13.42578125" style="30" customWidth="1"/>
    <col min="11014" max="11014" width="12.140625" style="30" customWidth="1"/>
    <col min="11015" max="11015" width="12.28515625" style="30" customWidth="1"/>
    <col min="11016" max="11265" width="9.140625" style="30"/>
    <col min="11266" max="11266" width="8.42578125" style="30" customWidth="1"/>
    <col min="11267" max="11267" width="12.7109375" style="30" customWidth="1"/>
    <col min="11268" max="11268" width="12.42578125" style="30" customWidth="1"/>
    <col min="11269" max="11269" width="13.42578125" style="30" customWidth="1"/>
    <col min="11270" max="11270" width="12.140625" style="30" customWidth="1"/>
    <col min="11271" max="11271" width="12.28515625" style="30" customWidth="1"/>
    <col min="11272" max="11521" width="9.140625" style="30"/>
    <col min="11522" max="11522" width="8.42578125" style="30" customWidth="1"/>
    <col min="11523" max="11523" width="12.7109375" style="30" customWidth="1"/>
    <col min="11524" max="11524" width="12.42578125" style="30" customWidth="1"/>
    <col min="11525" max="11525" width="13.42578125" style="30" customWidth="1"/>
    <col min="11526" max="11526" width="12.140625" style="30" customWidth="1"/>
    <col min="11527" max="11527" width="12.28515625" style="30" customWidth="1"/>
    <col min="11528" max="11777" width="9.140625" style="30"/>
    <col min="11778" max="11778" width="8.42578125" style="30" customWidth="1"/>
    <col min="11779" max="11779" width="12.7109375" style="30" customWidth="1"/>
    <col min="11780" max="11780" width="12.42578125" style="30" customWidth="1"/>
    <col min="11781" max="11781" width="13.42578125" style="30" customWidth="1"/>
    <col min="11782" max="11782" width="12.140625" style="30" customWidth="1"/>
    <col min="11783" max="11783" width="12.28515625" style="30" customWidth="1"/>
    <col min="11784" max="12033" width="9.140625" style="30"/>
    <col min="12034" max="12034" width="8.42578125" style="30" customWidth="1"/>
    <col min="12035" max="12035" width="12.7109375" style="30" customWidth="1"/>
    <col min="12036" max="12036" width="12.42578125" style="30" customWidth="1"/>
    <col min="12037" max="12037" width="13.42578125" style="30" customWidth="1"/>
    <col min="12038" max="12038" width="12.140625" style="30" customWidth="1"/>
    <col min="12039" max="12039" width="12.28515625" style="30" customWidth="1"/>
    <col min="12040" max="12289" width="9.140625" style="30"/>
    <col min="12290" max="12290" width="8.42578125" style="30" customWidth="1"/>
    <col min="12291" max="12291" width="12.7109375" style="30" customWidth="1"/>
    <col min="12292" max="12292" width="12.42578125" style="30" customWidth="1"/>
    <col min="12293" max="12293" width="13.42578125" style="30" customWidth="1"/>
    <col min="12294" max="12294" width="12.140625" style="30" customWidth="1"/>
    <col min="12295" max="12295" width="12.28515625" style="30" customWidth="1"/>
    <col min="12296" max="12545" width="9.140625" style="30"/>
    <col min="12546" max="12546" width="8.42578125" style="30" customWidth="1"/>
    <col min="12547" max="12547" width="12.7109375" style="30" customWidth="1"/>
    <col min="12548" max="12548" width="12.42578125" style="30" customWidth="1"/>
    <col min="12549" max="12549" width="13.42578125" style="30" customWidth="1"/>
    <col min="12550" max="12550" width="12.140625" style="30" customWidth="1"/>
    <col min="12551" max="12551" width="12.28515625" style="30" customWidth="1"/>
    <col min="12552" max="12801" width="9.140625" style="30"/>
    <col min="12802" max="12802" width="8.42578125" style="30" customWidth="1"/>
    <col min="12803" max="12803" width="12.7109375" style="30" customWidth="1"/>
    <col min="12804" max="12804" width="12.42578125" style="30" customWidth="1"/>
    <col min="12805" max="12805" width="13.42578125" style="30" customWidth="1"/>
    <col min="12806" max="12806" width="12.140625" style="30" customWidth="1"/>
    <col min="12807" max="12807" width="12.28515625" style="30" customWidth="1"/>
    <col min="12808" max="13057" width="9.140625" style="30"/>
    <col min="13058" max="13058" width="8.42578125" style="30" customWidth="1"/>
    <col min="13059" max="13059" width="12.7109375" style="30" customWidth="1"/>
    <col min="13060" max="13060" width="12.42578125" style="30" customWidth="1"/>
    <col min="13061" max="13061" width="13.42578125" style="30" customWidth="1"/>
    <col min="13062" max="13062" width="12.140625" style="30" customWidth="1"/>
    <col min="13063" max="13063" width="12.28515625" style="30" customWidth="1"/>
    <col min="13064" max="13313" width="9.140625" style="30"/>
    <col min="13314" max="13314" width="8.42578125" style="30" customWidth="1"/>
    <col min="13315" max="13315" width="12.7109375" style="30" customWidth="1"/>
    <col min="13316" max="13316" width="12.42578125" style="30" customWidth="1"/>
    <col min="13317" max="13317" width="13.42578125" style="30" customWidth="1"/>
    <col min="13318" max="13318" width="12.140625" style="30" customWidth="1"/>
    <col min="13319" max="13319" width="12.28515625" style="30" customWidth="1"/>
    <col min="13320" max="13569" width="9.140625" style="30"/>
    <col min="13570" max="13570" width="8.42578125" style="30" customWidth="1"/>
    <col min="13571" max="13571" width="12.7109375" style="30" customWidth="1"/>
    <col min="13572" max="13572" width="12.42578125" style="30" customWidth="1"/>
    <col min="13573" max="13573" width="13.42578125" style="30" customWidth="1"/>
    <col min="13574" max="13574" width="12.140625" style="30" customWidth="1"/>
    <col min="13575" max="13575" width="12.28515625" style="30" customWidth="1"/>
    <col min="13576" max="13825" width="9.140625" style="30"/>
    <col min="13826" max="13826" width="8.42578125" style="30" customWidth="1"/>
    <col min="13827" max="13827" width="12.7109375" style="30" customWidth="1"/>
    <col min="13828" max="13828" width="12.42578125" style="30" customWidth="1"/>
    <col min="13829" max="13829" width="13.42578125" style="30" customWidth="1"/>
    <col min="13830" max="13830" width="12.140625" style="30" customWidth="1"/>
    <col min="13831" max="13831" width="12.28515625" style="30" customWidth="1"/>
    <col min="13832" max="14081" width="9.140625" style="30"/>
    <col min="14082" max="14082" width="8.42578125" style="30" customWidth="1"/>
    <col min="14083" max="14083" width="12.7109375" style="30" customWidth="1"/>
    <col min="14084" max="14084" width="12.42578125" style="30" customWidth="1"/>
    <col min="14085" max="14085" width="13.42578125" style="30" customWidth="1"/>
    <col min="14086" max="14086" width="12.140625" style="30" customWidth="1"/>
    <col min="14087" max="14087" width="12.28515625" style="30" customWidth="1"/>
    <col min="14088" max="14337" width="9.140625" style="30"/>
    <col min="14338" max="14338" width="8.42578125" style="30" customWidth="1"/>
    <col min="14339" max="14339" width="12.7109375" style="30" customWidth="1"/>
    <col min="14340" max="14340" width="12.42578125" style="30" customWidth="1"/>
    <col min="14341" max="14341" width="13.42578125" style="30" customWidth="1"/>
    <col min="14342" max="14342" width="12.140625" style="30" customWidth="1"/>
    <col min="14343" max="14343" width="12.28515625" style="30" customWidth="1"/>
    <col min="14344" max="14593" width="9.140625" style="30"/>
    <col min="14594" max="14594" width="8.42578125" style="30" customWidth="1"/>
    <col min="14595" max="14595" width="12.7109375" style="30" customWidth="1"/>
    <col min="14596" max="14596" width="12.42578125" style="30" customWidth="1"/>
    <col min="14597" max="14597" width="13.42578125" style="30" customWidth="1"/>
    <col min="14598" max="14598" width="12.140625" style="30" customWidth="1"/>
    <col min="14599" max="14599" width="12.28515625" style="30" customWidth="1"/>
    <col min="14600" max="14849" width="9.140625" style="30"/>
    <col min="14850" max="14850" width="8.42578125" style="30" customWidth="1"/>
    <col min="14851" max="14851" width="12.7109375" style="30" customWidth="1"/>
    <col min="14852" max="14852" width="12.42578125" style="30" customWidth="1"/>
    <col min="14853" max="14853" width="13.42578125" style="30" customWidth="1"/>
    <col min="14854" max="14854" width="12.140625" style="30" customWidth="1"/>
    <col min="14855" max="14855" width="12.28515625" style="30" customWidth="1"/>
    <col min="14856" max="15105" width="9.140625" style="30"/>
    <col min="15106" max="15106" width="8.42578125" style="30" customWidth="1"/>
    <col min="15107" max="15107" width="12.7109375" style="30" customWidth="1"/>
    <col min="15108" max="15108" width="12.42578125" style="30" customWidth="1"/>
    <col min="15109" max="15109" width="13.42578125" style="30" customWidth="1"/>
    <col min="15110" max="15110" width="12.140625" style="30" customWidth="1"/>
    <col min="15111" max="15111" width="12.28515625" style="30" customWidth="1"/>
    <col min="15112" max="15361" width="9.140625" style="30"/>
    <col min="15362" max="15362" width="8.42578125" style="30" customWidth="1"/>
    <col min="15363" max="15363" width="12.7109375" style="30" customWidth="1"/>
    <col min="15364" max="15364" width="12.42578125" style="30" customWidth="1"/>
    <col min="15365" max="15365" width="13.42578125" style="30" customWidth="1"/>
    <col min="15366" max="15366" width="12.140625" style="30" customWidth="1"/>
    <col min="15367" max="15367" width="12.28515625" style="30" customWidth="1"/>
    <col min="15368" max="15617" width="9.140625" style="30"/>
    <col min="15618" max="15618" width="8.42578125" style="30" customWidth="1"/>
    <col min="15619" max="15619" width="12.7109375" style="30" customWidth="1"/>
    <col min="15620" max="15620" width="12.42578125" style="30" customWidth="1"/>
    <col min="15621" max="15621" width="13.42578125" style="30" customWidth="1"/>
    <col min="15622" max="15622" width="12.140625" style="30" customWidth="1"/>
    <col min="15623" max="15623" width="12.28515625" style="30" customWidth="1"/>
    <col min="15624" max="15873" width="9.140625" style="30"/>
    <col min="15874" max="15874" width="8.42578125" style="30" customWidth="1"/>
    <col min="15875" max="15875" width="12.7109375" style="30" customWidth="1"/>
    <col min="15876" max="15876" width="12.42578125" style="30" customWidth="1"/>
    <col min="15877" max="15877" width="13.42578125" style="30" customWidth="1"/>
    <col min="15878" max="15878" width="12.140625" style="30" customWidth="1"/>
    <col min="15879" max="15879" width="12.28515625" style="30" customWidth="1"/>
    <col min="15880" max="16129" width="9.140625" style="30"/>
    <col min="16130" max="16130" width="8.42578125" style="30" customWidth="1"/>
    <col min="16131" max="16131" width="12.7109375" style="30" customWidth="1"/>
    <col min="16132" max="16132" width="12.42578125" style="30" customWidth="1"/>
    <col min="16133" max="16133" width="13.42578125" style="30" customWidth="1"/>
    <col min="16134" max="16134" width="12.140625" style="30" customWidth="1"/>
    <col min="16135" max="16135" width="12.28515625" style="30" customWidth="1"/>
    <col min="16136" max="16384" width="9.140625" style="30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29" t="s">
        <v>11</v>
      </c>
      <c r="B2" s="129"/>
      <c r="C2" s="129"/>
      <c r="D2" s="129"/>
      <c r="E2" s="129"/>
      <c r="F2" s="129"/>
      <c r="G2" s="129"/>
      <c r="H2" s="29"/>
      <c r="I2" s="35"/>
    </row>
    <row r="3" spans="1:12" ht="16.5" x14ac:dyDescent="0.2">
      <c r="A3" s="6"/>
      <c r="B3" s="6"/>
      <c r="C3" s="6"/>
      <c r="D3" s="6"/>
      <c r="E3" s="6"/>
      <c r="F3" s="6"/>
      <c r="G3" s="35"/>
      <c r="H3" s="35"/>
      <c r="I3" s="35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3" t="s">
        <v>12</v>
      </c>
      <c r="H4" s="37" t="s">
        <v>13</v>
      </c>
      <c r="I4" s="37"/>
    </row>
    <row r="5" spans="1:12" ht="15.75" x14ac:dyDescent="0.25">
      <c r="A5" s="4"/>
      <c r="B5" s="31">
        <f>'Gazir khal'!D2</f>
        <v>0</v>
      </c>
      <c r="C5" s="32" t="e">
        <f>'Gazir khal'!M17</f>
        <v>#REF!</v>
      </c>
      <c r="D5" s="9"/>
      <c r="E5" s="10"/>
      <c r="F5" s="10"/>
      <c r="G5" s="36">
        <f>'Gazir khal'!I14-'Gazir khal'!I12</f>
        <v>3</v>
      </c>
      <c r="H5" s="36">
        <v>-3</v>
      </c>
      <c r="L5" s="34"/>
    </row>
    <row r="6" spans="1:12" ht="15.75" x14ac:dyDescent="0.25">
      <c r="A6" s="4"/>
      <c r="B6" s="11">
        <f>'Gazir khal'!D18</f>
        <v>0.1</v>
      </c>
      <c r="C6" s="10" t="e">
        <f>'Gazir khal'!M32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36">
        <f>'Gazir khal'!I30-'Gazir khal'!I28</f>
        <v>3</v>
      </c>
      <c r="H6" s="36">
        <f>H5+0.01</f>
        <v>-2.99</v>
      </c>
      <c r="L6" s="34"/>
    </row>
    <row r="7" spans="1:12" ht="15.75" x14ac:dyDescent="0.25">
      <c r="A7" s="4"/>
      <c r="B7" s="11">
        <f>'Gazir khal'!D33</f>
        <v>0.2</v>
      </c>
      <c r="C7" s="10" t="e">
        <f>'Gazir khal'!#REF!</f>
        <v>#REF!</v>
      </c>
      <c r="D7" s="11" t="e">
        <f t="shared" ref="D7:D28" si="0">(C6+C7)/2</f>
        <v>#REF!</v>
      </c>
      <c r="E7" s="10">
        <f t="shared" ref="E7:E28" si="1">(B7-B6)*1000</f>
        <v>100</v>
      </c>
      <c r="F7" s="10" t="e">
        <f t="shared" ref="F7:F28" si="2">ROUND(E7*D7,2)</f>
        <v>#REF!</v>
      </c>
      <c r="G7" s="36">
        <f>'Gazir khal'!I45-'Gazir khal'!I43</f>
        <v>3</v>
      </c>
      <c r="H7" s="36">
        <f t="shared" ref="H7:H23" si="3">H6+0.01</f>
        <v>-2.9800000000000004</v>
      </c>
      <c r="L7" s="34"/>
    </row>
    <row r="8" spans="1:12" ht="15.75" x14ac:dyDescent="0.25">
      <c r="A8" s="4"/>
      <c r="B8" s="11">
        <f>'Gazir khal'!D48</f>
        <v>0.3</v>
      </c>
      <c r="C8" s="10" t="e">
        <f>'Gazir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36">
        <f>'Gazir khal'!P48</f>
        <v>0</v>
      </c>
      <c r="H8" s="36">
        <f t="shared" si="3"/>
        <v>-2.9700000000000006</v>
      </c>
      <c r="L8" s="34"/>
    </row>
    <row r="9" spans="1:12" ht="15.75" x14ac:dyDescent="0.25">
      <c r="A9" s="4"/>
      <c r="B9" s="11">
        <f>'Gazir khal'!D63</f>
        <v>0.4</v>
      </c>
      <c r="C9" s="10" t="e">
        <f>'Gazir khal'!M79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36">
        <f>'Gazir khal'!P64</f>
        <v>0</v>
      </c>
      <c r="H9" s="36">
        <f t="shared" si="3"/>
        <v>-2.9600000000000009</v>
      </c>
      <c r="J9" s="30" t="s">
        <v>5</v>
      </c>
      <c r="L9" s="34"/>
    </row>
    <row r="10" spans="1:12" ht="15.75" x14ac:dyDescent="0.25">
      <c r="A10" s="4"/>
      <c r="B10" s="11">
        <f>'Gazir khal'!D80</f>
        <v>0.5</v>
      </c>
      <c r="C10" s="10" t="e">
        <f>'Gazir khal'!#REF!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36">
        <f>'Gazir khal'!P81</f>
        <v>0</v>
      </c>
      <c r="H10" s="36">
        <f t="shared" si="3"/>
        <v>-2.9500000000000011</v>
      </c>
      <c r="L10" s="34"/>
    </row>
    <row r="11" spans="1:12" ht="15.75" x14ac:dyDescent="0.25">
      <c r="A11" s="4"/>
      <c r="B11" s="11">
        <f>'Gazir khal'!D97</f>
        <v>0.6</v>
      </c>
      <c r="C11" s="10" t="e">
        <f>'Gazir khal'!#REF!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36" t="e">
        <f>'Gazir khal'!#REF!</f>
        <v>#REF!</v>
      </c>
      <c r="H11" s="36">
        <f t="shared" si="3"/>
        <v>-2.9400000000000013</v>
      </c>
      <c r="L11" s="34"/>
    </row>
    <row r="12" spans="1:12" ht="15.75" x14ac:dyDescent="0.25">
      <c r="A12" s="4"/>
      <c r="B12" s="11">
        <f>'Gazir khal'!D114</f>
        <v>0.7</v>
      </c>
      <c r="C12" s="10" t="e">
        <f>'Gazir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36" t="e">
        <f>'Gazir khal'!#REF!</f>
        <v>#REF!</v>
      </c>
      <c r="H12" s="36">
        <f t="shared" si="3"/>
        <v>-2.9300000000000015</v>
      </c>
      <c r="L12" s="34"/>
    </row>
    <row r="13" spans="1:12" ht="15.75" x14ac:dyDescent="0.25">
      <c r="A13" s="4"/>
      <c r="B13" s="11">
        <f>'Gazir khal'!D128</f>
        <v>0.8</v>
      </c>
      <c r="C13" s="10" t="e">
        <f>'Gazir khal'!M143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36">
        <f>'Gazir khal'!P129</f>
        <v>0</v>
      </c>
      <c r="H13" s="36">
        <f t="shared" si="3"/>
        <v>-2.9200000000000017</v>
      </c>
      <c r="L13" s="34"/>
    </row>
    <row r="14" spans="1:12" ht="15.75" x14ac:dyDescent="0.25">
      <c r="A14" s="4"/>
      <c r="B14" s="11">
        <f>'Gazir khal'!D144</f>
        <v>0.9</v>
      </c>
      <c r="C14" s="10" t="e">
        <f>'Gazir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36">
        <f>'Gazir khal'!P145</f>
        <v>0</v>
      </c>
      <c r="H14" s="36">
        <f t="shared" si="3"/>
        <v>-2.9100000000000019</v>
      </c>
      <c r="L14" s="34"/>
    </row>
    <row r="15" spans="1:12" ht="15.75" x14ac:dyDescent="0.25">
      <c r="A15" s="4"/>
      <c r="B15" s="11">
        <f>'Gazir khal'!D160</f>
        <v>1</v>
      </c>
      <c r="C15" s="10" t="e">
        <f>'Gazir khal'!M177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36">
        <f>'Gazir khal'!P161</f>
        <v>0</v>
      </c>
      <c r="H15" s="36">
        <f t="shared" si="3"/>
        <v>-2.9000000000000021</v>
      </c>
      <c r="L15" s="34"/>
    </row>
    <row r="16" spans="1:12" ht="15.75" x14ac:dyDescent="0.25">
      <c r="A16" s="4"/>
      <c r="B16" s="11">
        <f>'Gazir khal'!D178</f>
        <v>1.1000000000000001</v>
      </c>
      <c r="C16" s="10" t="e">
        <f>'Gazir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36">
        <f>'Gazir khal'!P179</f>
        <v>0</v>
      </c>
      <c r="H16" s="36">
        <f t="shared" si="3"/>
        <v>-2.8900000000000023</v>
      </c>
      <c r="L16" s="34"/>
    </row>
    <row r="17" spans="1:12" ht="15.75" x14ac:dyDescent="0.25">
      <c r="A17" s="4"/>
      <c r="B17" s="11">
        <f>'Gazir khal'!D194</f>
        <v>1.2</v>
      </c>
      <c r="C17" s="10" t="e">
        <f>'Gazir khal'!M211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36" t="e">
        <f>'Gazir khal'!#REF!</f>
        <v>#REF!</v>
      </c>
      <c r="H17" s="36">
        <f t="shared" si="3"/>
        <v>-2.8800000000000026</v>
      </c>
      <c r="L17" s="34"/>
    </row>
    <row r="18" spans="1:12" ht="15.75" x14ac:dyDescent="0.25">
      <c r="A18" s="4"/>
      <c r="B18" s="11">
        <f>'Gazir khal'!D212</f>
        <v>1.3</v>
      </c>
      <c r="C18" s="10" t="e">
        <f>'Gazir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36" t="e">
        <f>'Gazir khal'!#REF!</f>
        <v>#REF!</v>
      </c>
      <c r="H18" s="36">
        <f t="shared" si="3"/>
        <v>-2.8700000000000028</v>
      </c>
      <c r="L18" s="34"/>
    </row>
    <row r="19" spans="1:12" ht="15.75" x14ac:dyDescent="0.25">
      <c r="A19" s="4"/>
      <c r="B19" s="11">
        <f>'Gazir khal'!D228</f>
        <v>1.4</v>
      </c>
      <c r="C19" s="10" t="e">
        <f>'Gazir khal'!#REF!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36" t="e">
        <f>'Gazir khal'!#REF!</f>
        <v>#REF!</v>
      </c>
      <c r="H19" s="36">
        <f t="shared" si="3"/>
        <v>-2.860000000000003</v>
      </c>
      <c r="L19" s="34"/>
    </row>
    <row r="20" spans="1:12" ht="15.75" x14ac:dyDescent="0.25">
      <c r="A20" s="4"/>
      <c r="B20" s="11">
        <f>'Gazir khal'!D242</f>
        <v>1.5</v>
      </c>
      <c r="C20" s="10" t="e">
        <f>'Gazir khal'!M258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36">
        <f>'Gazir khal'!P243</f>
        <v>0</v>
      </c>
      <c r="H20" s="36">
        <f t="shared" si="3"/>
        <v>-2.8500000000000032</v>
      </c>
      <c r="L20" s="34"/>
    </row>
    <row r="21" spans="1:12" ht="15.75" x14ac:dyDescent="0.25">
      <c r="A21" s="4"/>
      <c r="B21" s="11">
        <f>'Gazir khal'!D259</f>
        <v>1.6</v>
      </c>
      <c r="C21" s="10" t="e">
        <f>'Gazir khal'!M275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36" t="e">
        <f>'Gazir khal'!#REF!</f>
        <v>#REF!</v>
      </c>
      <c r="H21" s="36">
        <f t="shared" si="3"/>
        <v>-2.8400000000000034</v>
      </c>
      <c r="L21" s="34"/>
    </row>
    <row r="22" spans="1:12" ht="15.75" x14ac:dyDescent="0.25">
      <c r="A22" s="4"/>
      <c r="B22" s="11">
        <f>'Gazir khal'!D276</f>
        <v>1.7</v>
      </c>
      <c r="C22" s="10" t="e">
        <f>'Gazir khal'!M291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36">
        <f>'Gazir khal'!P277</f>
        <v>0</v>
      </c>
      <c r="H22" s="36">
        <f t="shared" si="3"/>
        <v>-2.8300000000000036</v>
      </c>
      <c r="L22" s="34"/>
    </row>
    <row r="23" spans="1:12" ht="15.75" x14ac:dyDescent="0.25">
      <c r="A23" s="4"/>
      <c r="B23" s="11">
        <f>'Gazir khal'!D292</f>
        <v>1.8</v>
      </c>
      <c r="C23" s="10" t="e">
        <f>'Gazir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36">
        <f>'Gazir khal'!P293</f>
        <v>0</v>
      </c>
      <c r="H23" s="36">
        <f t="shared" si="3"/>
        <v>-2.8200000000000038</v>
      </c>
      <c r="L23" s="34"/>
    </row>
    <row r="24" spans="1:12" ht="15.75" x14ac:dyDescent="0.25">
      <c r="A24" s="4"/>
      <c r="B24" s="11">
        <f>'Gazir khal'!D307</f>
        <v>1.9</v>
      </c>
      <c r="C24" s="10" t="e">
        <f>'Gazir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36" t="e">
        <f>'Gazir khal'!#REF!</f>
        <v>#REF!</v>
      </c>
      <c r="H24" s="36">
        <f>H23+0.02</f>
        <v>-2.8000000000000038</v>
      </c>
      <c r="L24" s="34"/>
    </row>
    <row r="25" spans="1:12" ht="15.75" x14ac:dyDescent="0.25">
      <c r="A25" s="4"/>
      <c r="B25" s="11">
        <f>'Gazir khal'!D323</f>
        <v>2</v>
      </c>
      <c r="C25" s="10" t="e">
        <f>'Gazir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36" t="e">
        <f>'Gazir khal'!#REF!</f>
        <v>#REF!</v>
      </c>
      <c r="H25" s="36">
        <f t="shared" ref="H25:H28" si="4">H24+0.02</f>
        <v>-2.7800000000000038</v>
      </c>
      <c r="L25" s="34"/>
    </row>
    <row r="26" spans="1:12" ht="15.75" x14ac:dyDescent="0.25">
      <c r="A26" s="4"/>
      <c r="B26" s="11">
        <f>'Gazir khal'!D340</f>
        <v>2.1</v>
      </c>
      <c r="C26" s="10" t="e">
        <f>'Gazir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36" t="e">
        <f>'Gazir khal'!#REF!</f>
        <v>#REF!</v>
      </c>
      <c r="H26" s="36">
        <f t="shared" si="4"/>
        <v>-2.7600000000000038</v>
      </c>
      <c r="L26" s="34"/>
    </row>
    <row r="27" spans="1:12" ht="15.75" x14ac:dyDescent="0.25">
      <c r="A27" s="4"/>
      <c r="B27" s="11">
        <f>'Gazir khal'!D358</f>
        <v>2.2000000000000002</v>
      </c>
      <c r="C27" s="10" t="e">
        <f>'Gazir khal'!#REF!</f>
        <v>#REF!</v>
      </c>
      <c r="D27" s="11" t="e">
        <f t="shared" si="0"/>
        <v>#REF!</v>
      </c>
      <c r="E27" s="10">
        <f t="shared" si="1"/>
        <v>100.00000000000009</v>
      </c>
      <c r="F27" s="10" t="e">
        <f t="shared" si="2"/>
        <v>#REF!</v>
      </c>
      <c r="G27" s="36" t="e">
        <f>'Gazir khal'!#REF!</f>
        <v>#REF!</v>
      </c>
      <c r="H27" s="36">
        <f t="shared" si="4"/>
        <v>-2.7400000000000038</v>
      </c>
      <c r="L27" s="34"/>
    </row>
    <row r="28" spans="1:12" ht="15.75" x14ac:dyDescent="0.25">
      <c r="A28" s="4"/>
      <c r="B28" s="11">
        <f>'Gazir khal'!D372</f>
        <v>2.3250000000000002</v>
      </c>
      <c r="C28" s="10" t="e">
        <f>'Gazir khal'!M390</f>
        <v>#REF!</v>
      </c>
      <c r="D28" s="11" t="e">
        <f t="shared" si="0"/>
        <v>#REF!</v>
      </c>
      <c r="E28" s="10">
        <f t="shared" si="1"/>
        <v>125</v>
      </c>
      <c r="F28" s="10" t="e">
        <f t="shared" si="2"/>
        <v>#REF!</v>
      </c>
      <c r="G28" s="36">
        <f>'Gazir khal'!P373</f>
        <v>0</v>
      </c>
      <c r="H28" s="36">
        <f t="shared" si="4"/>
        <v>-2.7200000000000037</v>
      </c>
      <c r="L28" s="34"/>
    </row>
    <row r="29" spans="1:12" x14ac:dyDescent="0.2">
      <c r="B29" s="130" t="s">
        <v>6</v>
      </c>
      <c r="C29" s="131"/>
      <c r="D29" s="132"/>
      <c r="E29" s="32">
        <f>SUM(E6:E28)</f>
        <v>2324.9999999999995</v>
      </c>
      <c r="F29" s="32" t="e">
        <f>SUM(F6:F28)</f>
        <v>#REF!</v>
      </c>
    </row>
    <row r="30" spans="1:12" x14ac:dyDescent="0.2">
      <c r="F30" s="33"/>
    </row>
    <row r="31" spans="1:12" x14ac:dyDescent="0.2">
      <c r="D31" s="133" t="s">
        <v>38</v>
      </c>
      <c r="E31" s="133"/>
      <c r="F31" s="36">
        <v>12880</v>
      </c>
    </row>
    <row r="32" spans="1:12" x14ac:dyDescent="0.2">
      <c r="D32" s="134" t="s">
        <v>14</v>
      </c>
      <c r="E32" s="134"/>
      <c r="F32" s="38" t="e">
        <f>F31-F29</f>
        <v>#REF!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Gazir khal</vt:lpstr>
      <vt:lpstr>Offtake khal</vt:lpstr>
      <vt:lpstr>Outfall khal</vt:lpstr>
      <vt:lpstr>Gazir khal</vt:lpstr>
      <vt:lpstr>Abstract of earth</vt:lpstr>
      <vt:lpstr>'Long section Gazir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2024-12-23T09:11:45Z</dcterms:modified>
</cp:coreProperties>
</file>