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5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D1638EA-90D0-42BD-BB32-56F808125637}" xr6:coauthVersionLast="47" xr6:coauthVersionMax="47" xr10:uidLastSave="{00000000-0000-0000-0000-000000000000}"/>
  <bookViews>
    <workbookView xWindow="-120" yWindow="-120" windowWidth="29040" windowHeight="15840" tabRatio="845" activeTab="4" xr2:uid="{00000000-000D-0000-FFFF-FFFF00000000}"/>
  </bookViews>
  <sheets>
    <sheet name="Long section of Gunapara khal" sheetId="19" r:id="rId1"/>
    <sheet name="Final GUNAPARA Design" sheetId="18" r:id="rId2"/>
    <sheet name="Gunapara khal Data-1" sheetId="17" r:id="rId3"/>
    <sheet name="Offtake khal" sheetId="16" r:id="rId4"/>
    <sheet name="Outfall khal" sheetId="15" r:id="rId5"/>
    <sheet name="Abstract of earth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3" l="1"/>
  <c r="C12" i="13"/>
  <c r="C11" i="13"/>
  <c r="C10" i="13"/>
  <c r="C9" i="13"/>
  <c r="C8" i="13"/>
  <c r="C5" i="13"/>
  <c r="C7" i="13"/>
  <c r="C6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L562" i="18"/>
  <c r="L444" i="18"/>
  <c r="M59" i="18"/>
  <c r="J644" i="18"/>
  <c r="K645" i="18" s="1"/>
  <c r="J643" i="18"/>
  <c r="I642" i="18"/>
  <c r="I643" i="18" s="1"/>
  <c r="I644" i="18" s="1"/>
  <c r="I612" i="18"/>
  <c r="I613" i="18" s="1"/>
  <c r="I423" i="18"/>
  <c r="I424" i="18" s="1"/>
  <c r="I378" i="18"/>
  <c r="I379" i="18" s="1"/>
  <c r="I243" i="18"/>
  <c r="I244" i="18" s="1"/>
  <c r="I108" i="18"/>
  <c r="I109" i="18" s="1"/>
  <c r="G751" i="18"/>
  <c r="G750" i="18"/>
  <c r="G749" i="18"/>
  <c r="G748" i="18"/>
  <c r="G747" i="18"/>
  <c r="G746" i="18"/>
  <c r="G745" i="18"/>
  <c r="G744" i="18"/>
  <c r="G743" i="18"/>
  <c r="G742" i="18"/>
  <c r="G741" i="18"/>
  <c r="G740" i="18"/>
  <c r="G739" i="18"/>
  <c r="G738" i="18"/>
  <c r="G737" i="18"/>
  <c r="G736" i="18"/>
  <c r="G735" i="18"/>
  <c r="G734" i="18"/>
  <c r="G733" i="18"/>
  <c r="G732" i="18"/>
  <c r="G731" i="18"/>
  <c r="G730" i="18"/>
  <c r="G729" i="18"/>
  <c r="G728" i="18"/>
  <c r="G727" i="18"/>
  <c r="G752" i="18" s="1"/>
  <c r="L715" i="18"/>
  <c r="K715" i="18"/>
  <c r="L714" i="18"/>
  <c r="K714" i="18"/>
  <c r="L713" i="18"/>
  <c r="M713" i="18" s="1"/>
  <c r="K713" i="18"/>
  <c r="L712" i="18"/>
  <c r="M712" i="18" s="1"/>
  <c r="K712" i="18"/>
  <c r="L711" i="18"/>
  <c r="K711" i="18"/>
  <c r="L710" i="18"/>
  <c r="M710" i="18" s="1"/>
  <c r="K710" i="18"/>
  <c r="K709" i="18"/>
  <c r="F709" i="18"/>
  <c r="G709" i="18" s="1"/>
  <c r="E709" i="18"/>
  <c r="F708" i="18"/>
  <c r="E708" i="18"/>
  <c r="G708" i="18" s="1"/>
  <c r="J707" i="18"/>
  <c r="K708" i="18" s="1"/>
  <c r="F707" i="18"/>
  <c r="E707" i="18"/>
  <c r="J706" i="18"/>
  <c r="F706" i="18"/>
  <c r="E706" i="18"/>
  <c r="K705" i="18"/>
  <c r="I705" i="18"/>
  <c r="I706" i="18" s="1"/>
  <c r="I707" i="18" s="1"/>
  <c r="F705" i="18"/>
  <c r="E705" i="18"/>
  <c r="L704" i="18"/>
  <c r="K704" i="18"/>
  <c r="F704" i="18"/>
  <c r="G704" i="18" s="1"/>
  <c r="E704" i="18"/>
  <c r="L703" i="18"/>
  <c r="K703" i="18"/>
  <c r="F703" i="18"/>
  <c r="E703" i="18"/>
  <c r="L702" i="18"/>
  <c r="K702" i="18"/>
  <c r="F702" i="18"/>
  <c r="E702" i="18"/>
  <c r="L701" i="18"/>
  <c r="K701" i="18"/>
  <c r="F701" i="18"/>
  <c r="E701" i="18"/>
  <c r="G701" i="18" s="1"/>
  <c r="L700" i="18"/>
  <c r="M700" i="18" s="1"/>
  <c r="K700" i="18"/>
  <c r="F700" i="18"/>
  <c r="E700" i="18"/>
  <c r="L699" i="18"/>
  <c r="M699" i="18" s="1"/>
  <c r="K699" i="18"/>
  <c r="F699" i="18"/>
  <c r="E699" i="18"/>
  <c r="G699" i="18" s="1"/>
  <c r="M698" i="18"/>
  <c r="L698" i="18"/>
  <c r="K698" i="18"/>
  <c r="F698" i="18"/>
  <c r="E698" i="18"/>
  <c r="F697" i="18"/>
  <c r="E697" i="18"/>
  <c r="G697" i="18" s="1"/>
  <c r="F696" i="18"/>
  <c r="E696" i="18"/>
  <c r="G696" i="18" s="1"/>
  <c r="F695" i="18"/>
  <c r="E695" i="18"/>
  <c r="G695" i="18" s="1"/>
  <c r="F694" i="18"/>
  <c r="G694" i="18" s="1"/>
  <c r="E694" i="18"/>
  <c r="F674" i="18"/>
  <c r="E674" i="18"/>
  <c r="G674" i="18" s="1"/>
  <c r="F673" i="18"/>
  <c r="E673" i="18"/>
  <c r="L672" i="18"/>
  <c r="K672" i="18"/>
  <c r="F672" i="18"/>
  <c r="E672" i="18"/>
  <c r="K671" i="18"/>
  <c r="F671" i="18"/>
  <c r="E671" i="18"/>
  <c r="F670" i="18"/>
  <c r="E670" i="18"/>
  <c r="J669" i="18"/>
  <c r="K670" i="18" s="1"/>
  <c r="F669" i="18"/>
  <c r="E669" i="18"/>
  <c r="G669" i="18" s="1"/>
  <c r="J668" i="18"/>
  <c r="K668" i="18" s="1"/>
  <c r="F668" i="18"/>
  <c r="G668" i="18" s="1"/>
  <c r="E668" i="18"/>
  <c r="K667" i="18"/>
  <c r="I667" i="18"/>
  <c r="F667" i="18"/>
  <c r="E667" i="18"/>
  <c r="G667" i="18" s="1"/>
  <c r="L666" i="18"/>
  <c r="K666" i="18"/>
  <c r="F666" i="18"/>
  <c r="E666" i="18"/>
  <c r="G666" i="18" s="1"/>
  <c r="G665" i="18"/>
  <c r="F665" i="18"/>
  <c r="E665" i="18"/>
  <c r="F664" i="18"/>
  <c r="F688" i="18" s="1"/>
  <c r="E664" i="18"/>
  <c r="P662" i="18"/>
  <c r="K651" i="18"/>
  <c r="K650" i="18"/>
  <c r="L649" i="18"/>
  <c r="K649" i="18"/>
  <c r="L648" i="18"/>
  <c r="K648" i="18"/>
  <c r="L647" i="18"/>
  <c r="K647" i="18"/>
  <c r="K646" i="18"/>
  <c r="K642" i="18"/>
  <c r="K641" i="18"/>
  <c r="L640" i="18"/>
  <c r="K640" i="18"/>
  <c r="F640" i="18"/>
  <c r="E640" i="18"/>
  <c r="L639" i="18"/>
  <c r="K639" i="18"/>
  <c r="F639" i="18"/>
  <c r="E639" i="18"/>
  <c r="L638" i="18"/>
  <c r="K638" i="18"/>
  <c r="F638" i="18"/>
  <c r="E638" i="18"/>
  <c r="L637" i="18"/>
  <c r="K637" i="18"/>
  <c r="F637" i="18"/>
  <c r="E637" i="18"/>
  <c r="F636" i="18"/>
  <c r="E636" i="18"/>
  <c r="F635" i="18"/>
  <c r="E635" i="18"/>
  <c r="F634" i="18"/>
  <c r="E634" i="18"/>
  <c r="F633" i="18"/>
  <c r="E633" i="18"/>
  <c r="F632" i="18"/>
  <c r="E632" i="18"/>
  <c r="F631" i="18"/>
  <c r="E631" i="18"/>
  <c r="F630" i="18"/>
  <c r="E630" i="18"/>
  <c r="F629" i="18"/>
  <c r="E629" i="18"/>
  <c r="F628" i="18"/>
  <c r="E628" i="18"/>
  <c r="G628" i="18" s="1"/>
  <c r="L619" i="18"/>
  <c r="K619" i="18"/>
  <c r="L618" i="18"/>
  <c r="K618" i="18"/>
  <c r="L617" i="18"/>
  <c r="K617" i="18"/>
  <c r="L616" i="18"/>
  <c r="K616" i="18"/>
  <c r="P615" i="18"/>
  <c r="K615" i="18"/>
  <c r="P614" i="18"/>
  <c r="O613" i="18"/>
  <c r="O614" i="18" s="1"/>
  <c r="O615" i="18" s="1"/>
  <c r="J613" i="18"/>
  <c r="K614" i="18" s="1"/>
  <c r="J612" i="18"/>
  <c r="K611" i="18"/>
  <c r="I611" i="18"/>
  <c r="P596" i="18" s="1"/>
  <c r="L610" i="18"/>
  <c r="K610" i="18"/>
  <c r="L609" i="18"/>
  <c r="K609" i="18"/>
  <c r="F609" i="18"/>
  <c r="E609" i="18"/>
  <c r="L608" i="18"/>
  <c r="K608" i="18"/>
  <c r="F608" i="18"/>
  <c r="E608" i="18"/>
  <c r="L607" i="18"/>
  <c r="K607" i="18"/>
  <c r="F607" i="18"/>
  <c r="E607" i="18"/>
  <c r="L606" i="18"/>
  <c r="K606" i="18"/>
  <c r="F606" i="18"/>
  <c r="E606" i="18"/>
  <c r="F605" i="18"/>
  <c r="E605" i="18"/>
  <c r="F604" i="18"/>
  <c r="E604" i="18"/>
  <c r="F603" i="18"/>
  <c r="E603" i="18"/>
  <c r="F602" i="18"/>
  <c r="E602" i="18"/>
  <c r="F601" i="18"/>
  <c r="E601" i="18"/>
  <c r="F600" i="18"/>
  <c r="E600" i="18"/>
  <c r="F599" i="18"/>
  <c r="E599" i="18"/>
  <c r="F598" i="18"/>
  <c r="E598" i="18"/>
  <c r="L584" i="18"/>
  <c r="K584" i="18"/>
  <c r="L583" i="18"/>
  <c r="K583" i="18"/>
  <c r="L582" i="18"/>
  <c r="K582" i="18"/>
  <c r="L581" i="18"/>
  <c r="K581" i="18"/>
  <c r="K580" i="18"/>
  <c r="J578" i="18"/>
  <c r="K579" i="18" s="1"/>
  <c r="F578" i="18"/>
  <c r="E578" i="18"/>
  <c r="J577" i="18"/>
  <c r="F577" i="18"/>
  <c r="E577" i="18"/>
  <c r="K576" i="18"/>
  <c r="I576" i="18"/>
  <c r="F576" i="18"/>
  <c r="E576" i="18"/>
  <c r="L575" i="18"/>
  <c r="K575" i="18"/>
  <c r="F575" i="18"/>
  <c r="E575" i="18"/>
  <c r="L574" i="18"/>
  <c r="K574" i="18"/>
  <c r="F574" i="18"/>
  <c r="E574" i="18"/>
  <c r="L573" i="18"/>
  <c r="K573" i="18"/>
  <c r="F573" i="18"/>
  <c r="E573" i="18"/>
  <c r="L572" i="18"/>
  <c r="K572" i="18"/>
  <c r="F572" i="18"/>
  <c r="E572" i="18"/>
  <c r="F571" i="18"/>
  <c r="E571" i="18"/>
  <c r="F570" i="18"/>
  <c r="E570" i="18"/>
  <c r="F569" i="18"/>
  <c r="E569" i="18"/>
  <c r="G568" i="18"/>
  <c r="F568" i="18"/>
  <c r="E568" i="18"/>
  <c r="L554" i="18"/>
  <c r="K554" i="18"/>
  <c r="L553" i="18"/>
  <c r="K553" i="18"/>
  <c r="L552" i="18"/>
  <c r="K552" i="18"/>
  <c r="K551" i="18"/>
  <c r="J549" i="18"/>
  <c r="K550" i="18" s="1"/>
  <c r="F549" i="18"/>
  <c r="E549" i="18"/>
  <c r="J548" i="18"/>
  <c r="K549" i="18" s="1"/>
  <c r="F548" i="18"/>
  <c r="E548" i="18"/>
  <c r="K547" i="18"/>
  <c r="I547" i="18"/>
  <c r="I548" i="18" s="1"/>
  <c r="I549" i="18" s="1"/>
  <c r="F547" i="18"/>
  <c r="E547" i="18"/>
  <c r="L546" i="18"/>
  <c r="K546" i="18"/>
  <c r="F546" i="18"/>
  <c r="E546" i="18"/>
  <c r="L545" i="18"/>
  <c r="K545" i="18"/>
  <c r="F545" i="18"/>
  <c r="E545" i="18"/>
  <c r="L544" i="18"/>
  <c r="K544" i="18"/>
  <c r="F544" i="18"/>
  <c r="E544" i="18"/>
  <c r="L543" i="18"/>
  <c r="K543" i="18"/>
  <c r="F543" i="18"/>
  <c r="E543" i="18"/>
  <c r="F542" i="18"/>
  <c r="E542" i="18"/>
  <c r="F541" i="18"/>
  <c r="E541" i="18"/>
  <c r="F540" i="18"/>
  <c r="E540" i="18"/>
  <c r="F539" i="18"/>
  <c r="E539" i="18"/>
  <c r="F538" i="18"/>
  <c r="G538" i="18" s="1"/>
  <c r="E538" i="18"/>
  <c r="L519" i="18"/>
  <c r="K519" i="18"/>
  <c r="F519" i="18"/>
  <c r="E519" i="18"/>
  <c r="K518" i="18"/>
  <c r="F518" i="18"/>
  <c r="E518" i="18"/>
  <c r="F517" i="18"/>
  <c r="E517" i="18"/>
  <c r="J516" i="18"/>
  <c r="K517" i="18" s="1"/>
  <c r="F516" i="18"/>
  <c r="E516" i="18"/>
  <c r="J515" i="18"/>
  <c r="F515" i="18"/>
  <c r="E515" i="18"/>
  <c r="K514" i="18"/>
  <c r="I514" i="18"/>
  <c r="F514" i="18"/>
  <c r="E514" i="18"/>
  <c r="L513" i="18"/>
  <c r="K513" i="18"/>
  <c r="M513" i="18" s="1"/>
  <c r="F513" i="18"/>
  <c r="E513" i="18"/>
  <c r="L512" i="18"/>
  <c r="K512" i="18"/>
  <c r="F512" i="18"/>
  <c r="E512" i="18"/>
  <c r="F511" i="18"/>
  <c r="E511" i="18"/>
  <c r="F510" i="18"/>
  <c r="E510" i="18"/>
  <c r="F509" i="18"/>
  <c r="E509" i="18"/>
  <c r="F508" i="18"/>
  <c r="E508" i="18"/>
  <c r="P506" i="18"/>
  <c r="F490" i="18"/>
  <c r="E490" i="18"/>
  <c r="F489" i="18"/>
  <c r="E489" i="18"/>
  <c r="K488" i="18"/>
  <c r="F488" i="18"/>
  <c r="E488" i="18"/>
  <c r="F487" i="18"/>
  <c r="E487" i="18"/>
  <c r="J486" i="18"/>
  <c r="K487" i="18" s="1"/>
  <c r="F486" i="18"/>
  <c r="E486" i="18"/>
  <c r="J485" i="18"/>
  <c r="F485" i="18"/>
  <c r="E485" i="18"/>
  <c r="K484" i="18"/>
  <c r="I484" i="18"/>
  <c r="L484" i="18" s="1"/>
  <c r="F484" i="18"/>
  <c r="E484" i="18"/>
  <c r="L483" i="18"/>
  <c r="K483" i="18"/>
  <c r="F483" i="18"/>
  <c r="E483" i="18"/>
  <c r="L482" i="18"/>
  <c r="K482" i="18"/>
  <c r="F482" i="18"/>
  <c r="E482" i="18"/>
  <c r="F481" i="18"/>
  <c r="E481" i="18"/>
  <c r="F480" i="18"/>
  <c r="E480" i="18"/>
  <c r="F479" i="18"/>
  <c r="E479" i="18"/>
  <c r="G479" i="18" s="1"/>
  <c r="P477" i="18"/>
  <c r="P468" i="18"/>
  <c r="P467" i="18"/>
  <c r="O467" i="18"/>
  <c r="O468" i="18" s="1"/>
  <c r="O469" i="18" s="1"/>
  <c r="O466" i="18"/>
  <c r="L462" i="18"/>
  <c r="K462" i="18"/>
  <c r="K461" i="18"/>
  <c r="F460" i="18"/>
  <c r="E460" i="18"/>
  <c r="J459" i="18"/>
  <c r="K460" i="18" s="1"/>
  <c r="F459" i="18"/>
  <c r="G459" i="18" s="1"/>
  <c r="E459" i="18"/>
  <c r="J458" i="18"/>
  <c r="K459" i="18" s="1"/>
  <c r="F458" i="18"/>
  <c r="E458" i="18"/>
  <c r="K457" i="18"/>
  <c r="I457" i="18"/>
  <c r="I458" i="18" s="1"/>
  <c r="I459" i="18" s="1"/>
  <c r="F457" i="18"/>
  <c r="E457" i="18"/>
  <c r="L456" i="18"/>
  <c r="K456" i="18"/>
  <c r="F456" i="18"/>
  <c r="E456" i="18"/>
  <c r="L455" i="18"/>
  <c r="K455" i="18"/>
  <c r="F455" i="18"/>
  <c r="E455" i="18"/>
  <c r="F454" i="18"/>
  <c r="E454" i="18"/>
  <c r="F453" i="18"/>
  <c r="E453" i="18"/>
  <c r="F452" i="18"/>
  <c r="E452" i="18"/>
  <c r="F451" i="18"/>
  <c r="E451" i="18"/>
  <c r="F450" i="18"/>
  <c r="E450" i="18"/>
  <c r="G450" i="18" s="1"/>
  <c r="P448" i="18"/>
  <c r="F431" i="18"/>
  <c r="E431" i="18"/>
  <c r="F430" i="18"/>
  <c r="E430" i="18"/>
  <c r="F429" i="18"/>
  <c r="E429" i="18"/>
  <c r="F428" i="18"/>
  <c r="E428" i="18"/>
  <c r="F427" i="18"/>
  <c r="E427" i="18"/>
  <c r="K426" i="18"/>
  <c r="F426" i="18"/>
  <c r="E426" i="18"/>
  <c r="F425" i="18"/>
  <c r="E425" i="18"/>
  <c r="J424" i="18"/>
  <c r="K425" i="18" s="1"/>
  <c r="F424" i="18"/>
  <c r="E424" i="18"/>
  <c r="J423" i="18"/>
  <c r="F423" i="18"/>
  <c r="E423" i="18"/>
  <c r="K422" i="18"/>
  <c r="I422" i="18"/>
  <c r="L422" i="18" s="1"/>
  <c r="F422" i="18"/>
  <c r="E422" i="18"/>
  <c r="F421" i="18"/>
  <c r="E421" i="18"/>
  <c r="P419" i="18"/>
  <c r="K407" i="18"/>
  <c r="J405" i="18"/>
  <c r="J404" i="18"/>
  <c r="K404" i="18" s="1"/>
  <c r="F404" i="18"/>
  <c r="E404" i="18"/>
  <c r="K403" i="18"/>
  <c r="I403" i="18"/>
  <c r="F403" i="18"/>
  <c r="E403" i="18"/>
  <c r="L402" i="18"/>
  <c r="K402" i="18"/>
  <c r="F402" i="18"/>
  <c r="E402" i="18"/>
  <c r="F401" i="18"/>
  <c r="E401" i="18"/>
  <c r="F400" i="18"/>
  <c r="E400" i="18"/>
  <c r="F399" i="18"/>
  <c r="E399" i="18"/>
  <c r="F398" i="18"/>
  <c r="E398" i="18"/>
  <c r="F397" i="18"/>
  <c r="E397" i="18"/>
  <c r="F396" i="18"/>
  <c r="E396" i="18"/>
  <c r="F395" i="18"/>
  <c r="E395" i="18"/>
  <c r="G395" i="18" s="1"/>
  <c r="P386" i="18"/>
  <c r="P385" i="18"/>
  <c r="O384" i="18"/>
  <c r="O385" i="18" s="1"/>
  <c r="O386" i="18" s="1"/>
  <c r="K381" i="18"/>
  <c r="J379" i="18"/>
  <c r="K379" i="18" s="1"/>
  <c r="J378" i="18"/>
  <c r="K378" i="18" s="1"/>
  <c r="F378" i="18"/>
  <c r="E378" i="18"/>
  <c r="K377" i="18"/>
  <c r="I377" i="18"/>
  <c r="F377" i="18"/>
  <c r="E377" i="18"/>
  <c r="L376" i="18"/>
  <c r="K376" i="18"/>
  <c r="F376" i="18"/>
  <c r="E376" i="18"/>
  <c r="L375" i="18"/>
  <c r="K375" i="18"/>
  <c r="F375" i="18"/>
  <c r="E375" i="18"/>
  <c r="F374" i="18"/>
  <c r="E374" i="18"/>
  <c r="F373" i="18"/>
  <c r="E373" i="18"/>
  <c r="F372" i="18"/>
  <c r="E372" i="18"/>
  <c r="F371" i="18"/>
  <c r="E371" i="18"/>
  <c r="F370" i="18"/>
  <c r="E370" i="18"/>
  <c r="F369" i="18"/>
  <c r="E369" i="18"/>
  <c r="F368" i="18"/>
  <c r="E368" i="18"/>
  <c r="G368" i="18" s="1"/>
  <c r="L356" i="18"/>
  <c r="K356" i="18"/>
  <c r="K355" i="18"/>
  <c r="J353" i="18"/>
  <c r="K354" i="18" s="1"/>
  <c r="F353" i="18"/>
  <c r="E353" i="18"/>
  <c r="J352" i="18"/>
  <c r="F352" i="18"/>
  <c r="E352" i="18"/>
  <c r="K351" i="18"/>
  <c r="I351" i="18"/>
  <c r="L351" i="18" s="1"/>
  <c r="F351" i="18"/>
  <c r="E351" i="18"/>
  <c r="L350" i="18"/>
  <c r="K350" i="18"/>
  <c r="F350" i="18"/>
  <c r="E350" i="18"/>
  <c r="L349" i="18"/>
  <c r="K349" i="18"/>
  <c r="F349" i="18"/>
  <c r="E349" i="18"/>
  <c r="F348" i="18"/>
  <c r="E348" i="18"/>
  <c r="F347" i="18"/>
  <c r="E347" i="18"/>
  <c r="F346" i="18"/>
  <c r="E346" i="18"/>
  <c r="F345" i="18"/>
  <c r="E345" i="18"/>
  <c r="F344" i="18"/>
  <c r="E344" i="18"/>
  <c r="F343" i="18"/>
  <c r="E343" i="18"/>
  <c r="F342" i="18"/>
  <c r="E342" i="18"/>
  <c r="G342" i="18" s="1"/>
  <c r="L332" i="18"/>
  <c r="K332" i="18"/>
  <c r="L331" i="18"/>
  <c r="K331" i="18"/>
  <c r="Q330" i="18"/>
  <c r="P330" i="18"/>
  <c r="L330" i="18"/>
  <c r="K330" i="18"/>
  <c r="Q329" i="18"/>
  <c r="L329" i="18"/>
  <c r="K329" i="18"/>
  <c r="P328" i="18"/>
  <c r="P329" i="18" s="1"/>
  <c r="K328" i="18"/>
  <c r="K327" i="18"/>
  <c r="J326" i="18"/>
  <c r="J325" i="18"/>
  <c r="K325" i="18" s="1"/>
  <c r="F325" i="18"/>
  <c r="E325" i="18"/>
  <c r="K324" i="18"/>
  <c r="I324" i="18"/>
  <c r="F324" i="18"/>
  <c r="E324" i="18"/>
  <c r="L323" i="18"/>
  <c r="K323" i="18"/>
  <c r="F323" i="18"/>
  <c r="E323" i="18"/>
  <c r="L322" i="18"/>
  <c r="K322" i="18"/>
  <c r="F322" i="18"/>
  <c r="E322" i="18"/>
  <c r="L321" i="18"/>
  <c r="K321" i="18"/>
  <c r="F321" i="18"/>
  <c r="E321" i="18"/>
  <c r="L320" i="18"/>
  <c r="K320" i="18"/>
  <c r="F320" i="18"/>
  <c r="E320" i="18"/>
  <c r="L319" i="18"/>
  <c r="K319" i="18"/>
  <c r="F319" i="18"/>
  <c r="E319" i="18"/>
  <c r="F318" i="18"/>
  <c r="E318" i="18"/>
  <c r="F317" i="18"/>
  <c r="E317" i="18"/>
  <c r="F316" i="18"/>
  <c r="E316" i="18"/>
  <c r="F315" i="18"/>
  <c r="E315" i="18"/>
  <c r="F314" i="18"/>
  <c r="E314" i="18"/>
  <c r="F313" i="18"/>
  <c r="E313" i="18"/>
  <c r="F312" i="18"/>
  <c r="E312" i="18"/>
  <c r="G312" i="18" s="1"/>
  <c r="P310" i="18"/>
  <c r="L300" i="18"/>
  <c r="K300" i="18"/>
  <c r="K299" i="18"/>
  <c r="F298" i="18"/>
  <c r="E298" i="18"/>
  <c r="J297" i="18"/>
  <c r="K298" i="18" s="1"/>
  <c r="F297" i="18"/>
  <c r="E297" i="18"/>
  <c r="J296" i="18"/>
  <c r="F296" i="18"/>
  <c r="E296" i="18"/>
  <c r="K295" i="18"/>
  <c r="I295" i="18"/>
  <c r="I296" i="18" s="1"/>
  <c r="I297" i="18" s="1"/>
  <c r="F295" i="18"/>
  <c r="E295" i="18"/>
  <c r="L294" i="18"/>
  <c r="K294" i="18"/>
  <c r="F294" i="18"/>
  <c r="E294" i="18"/>
  <c r="L293" i="18"/>
  <c r="K293" i="18"/>
  <c r="F293" i="18"/>
  <c r="E293" i="18"/>
  <c r="L292" i="18"/>
  <c r="K292" i="18"/>
  <c r="F292" i="18"/>
  <c r="E292" i="18"/>
  <c r="L291" i="18"/>
  <c r="K291" i="18"/>
  <c r="F291" i="18"/>
  <c r="E291" i="18"/>
  <c r="F290" i="18"/>
  <c r="E290" i="18"/>
  <c r="F289" i="18"/>
  <c r="E289" i="18"/>
  <c r="F288" i="18"/>
  <c r="E288" i="18"/>
  <c r="F287" i="18"/>
  <c r="E287" i="18"/>
  <c r="F286" i="18"/>
  <c r="E286" i="18"/>
  <c r="F285" i="18"/>
  <c r="E285" i="18"/>
  <c r="L272" i="18"/>
  <c r="K272" i="18"/>
  <c r="K271" i="18"/>
  <c r="F271" i="18"/>
  <c r="E271" i="18"/>
  <c r="F270" i="18"/>
  <c r="E270" i="18"/>
  <c r="J269" i="18"/>
  <c r="K270" i="18" s="1"/>
  <c r="F269" i="18"/>
  <c r="E269" i="18"/>
  <c r="J268" i="18"/>
  <c r="F268" i="18"/>
  <c r="E268" i="18"/>
  <c r="K267" i="18"/>
  <c r="I267" i="18"/>
  <c r="F267" i="18"/>
  <c r="E267" i="18"/>
  <c r="L266" i="18"/>
  <c r="K266" i="18"/>
  <c r="F266" i="18"/>
  <c r="E266" i="18"/>
  <c r="L265" i="18"/>
  <c r="K265" i="18"/>
  <c r="F265" i="18"/>
  <c r="E265" i="18"/>
  <c r="L264" i="18"/>
  <c r="K264" i="18"/>
  <c r="F264" i="18"/>
  <c r="E264" i="18"/>
  <c r="F263" i="18"/>
  <c r="E263" i="18"/>
  <c r="F262" i="18"/>
  <c r="E262" i="18"/>
  <c r="F261" i="18"/>
  <c r="E261" i="18"/>
  <c r="F260" i="18"/>
  <c r="E260" i="18"/>
  <c r="F259" i="18"/>
  <c r="E259" i="18"/>
  <c r="F258" i="18"/>
  <c r="E258" i="18"/>
  <c r="L247" i="18"/>
  <c r="K247" i="18"/>
  <c r="K246" i="18"/>
  <c r="F245" i="18"/>
  <c r="E245" i="18"/>
  <c r="J244" i="18"/>
  <c r="K245" i="18" s="1"/>
  <c r="F244" i="18"/>
  <c r="E244" i="18"/>
  <c r="J243" i="18"/>
  <c r="F243" i="18"/>
  <c r="E243" i="18"/>
  <c r="K242" i="18"/>
  <c r="I242" i="18"/>
  <c r="F242" i="18"/>
  <c r="E242" i="18"/>
  <c r="L241" i="18"/>
  <c r="K241" i="18"/>
  <c r="F241" i="18"/>
  <c r="E241" i="18"/>
  <c r="L240" i="18"/>
  <c r="K240" i="18"/>
  <c r="F240" i="18"/>
  <c r="E240" i="18"/>
  <c r="L239" i="18"/>
  <c r="M239" i="18" s="1"/>
  <c r="K239" i="18"/>
  <c r="F239" i="18"/>
  <c r="E239" i="18"/>
  <c r="F238" i="18"/>
  <c r="E238" i="18"/>
  <c r="F237" i="18"/>
  <c r="E237" i="18"/>
  <c r="F236" i="18"/>
  <c r="E236" i="18"/>
  <c r="F235" i="18"/>
  <c r="E235" i="18"/>
  <c r="F234" i="18"/>
  <c r="E234" i="18"/>
  <c r="F233" i="18"/>
  <c r="E233" i="18"/>
  <c r="F232" i="18"/>
  <c r="E232" i="18"/>
  <c r="L218" i="18"/>
  <c r="K218" i="18"/>
  <c r="L217" i="18"/>
  <c r="K217" i="18"/>
  <c r="K216" i="18"/>
  <c r="F215" i="18"/>
  <c r="E215" i="18"/>
  <c r="J214" i="18"/>
  <c r="K215" i="18" s="1"/>
  <c r="F214" i="18"/>
  <c r="E214" i="18"/>
  <c r="J213" i="18"/>
  <c r="K213" i="18" s="1"/>
  <c r="F213" i="18"/>
  <c r="E213" i="18"/>
  <c r="K212" i="18"/>
  <c r="I212" i="18"/>
  <c r="L212" i="18" s="1"/>
  <c r="F212" i="18"/>
  <c r="E212" i="18"/>
  <c r="L211" i="18"/>
  <c r="M211" i="18" s="1"/>
  <c r="K211" i="18"/>
  <c r="F211" i="18"/>
  <c r="E211" i="18"/>
  <c r="L210" i="18"/>
  <c r="M210" i="18" s="1"/>
  <c r="K210" i="18"/>
  <c r="F210" i="18"/>
  <c r="E210" i="18"/>
  <c r="F209" i="18"/>
  <c r="E209" i="18"/>
  <c r="F208" i="18"/>
  <c r="E208" i="18"/>
  <c r="F207" i="18"/>
  <c r="E207" i="18"/>
  <c r="F206" i="18"/>
  <c r="E206" i="18"/>
  <c r="F205" i="18"/>
  <c r="E205" i="18"/>
  <c r="F204" i="18"/>
  <c r="E204" i="18"/>
  <c r="G204" i="18" s="1"/>
  <c r="F189" i="18"/>
  <c r="E189" i="18"/>
  <c r="F188" i="18"/>
  <c r="E188" i="18"/>
  <c r="F187" i="18"/>
  <c r="E187" i="18"/>
  <c r="F186" i="18"/>
  <c r="E186" i="18"/>
  <c r="L185" i="18"/>
  <c r="K185" i="18"/>
  <c r="F185" i="18"/>
  <c r="E185" i="18"/>
  <c r="K184" i="18"/>
  <c r="F184" i="18"/>
  <c r="E184" i="18"/>
  <c r="F183" i="18"/>
  <c r="E183" i="18"/>
  <c r="J182" i="18"/>
  <c r="K183" i="18" s="1"/>
  <c r="F182" i="18"/>
  <c r="E182" i="18"/>
  <c r="J181" i="18"/>
  <c r="K181" i="18" s="1"/>
  <c r="F181" i="18"/>
  <c r="E181" i="18"/>
  <c r="K180" i="18"/>
  <c r="I180" i="18"/>
  <c r="L180" i="18" s="1"/>
  <c r="F180" i="18"/>
  <c r="E180" i="18"/>
  <c r="L179" i="18"/>
  <c r="K179" i="18"/>
  <c r="F179" i="18"/>
  <c r="E179" i="18"/>
  <c r="L178" i="18"/>
  <c r="K178" i="18"/>
  <c r="F178" i="18"/>
  <c r="E178" i="18"/>
  <c r="G178" i="18" s="1"/>
  <c r="P176" i="18"/>
  <c r="P169" i="18"/>
  <c r="P168" i="18"/>
  <c r="O168" i="18"/>
  <c r="O169" i="18" s="1"/>
  <c r="O170" i="18" s="1"/>
  <c r="O167" i="18"/>
  <c r="L163" i="18"/>
  <c r="K163" i="18"/>
  <c r="F163" i="18"/>
  <c r="E163" i="18"/>
  <c r="K162" i="18"/>
  <c r="F162" i="18"/>
  <c r="E162" i="18"/>
  <c r="F161" i="18"/>
  <c r="E161" i="18"/>
  <c r="J160" i="18"/>
  <c r="K161" i="18" s="1"/>
  <c r="F160" i="18"/>
  <c r="E160" i="18"/>
  <c r="J159" i="18"/>
  <c r="K159" i="18" s="1"/>
  <c r="F159" i="18"/>
  <c r="E159" i="18"/>
  <c r="K158" i="18"/>
  <c r="I158" i="18"/>
  <c r="L158" i="18" s="1"/>
  <c r="F158" i="18"/>
  <c r="E158" i="18"/>
  <c r="L157" i="18"/>
  <c r="K157" i="18"/>
  <c r="F157" i="18"/>
  <c r="E157" i="18"/>
  <c r="L156" i="18"/>
  <c r="K156" i="18"/>
  <c r="F156" i="18"/>
  <c r="E156" i="18"/>
  <c r="G156" i="18" s="1"/>
  <c r="F155" i="18"/>
  <c r="E155" i="18"/>
  <c r="F154" i="18"/>
  <c r="E154" i="18"/>
  <c r="F153" i="18"/>
  <c r="E153" i="18"/>
  <c r="F152" i="18"/>
  <c r="E152" i="18"/>
  <c r="P143" i="18"/>
  <c r="P142" i="18"/>
  <c r="O142" i="18"/>
  <c r="O143" i="18" s="1"/>
  <c r="O144" i="18" s="1"/>
  <c r="O141" i="18"/>
  <c r="F137" i="18"/>
  <c r="E137" i="18"/>
  <c r="F136" i="18"/>
  <c r="E136" i="18"/>
  <c r="F135" i="18"/>
  <c r="E135" i="18"/>
  <c r="F134" i="18"/>
  <c r="E134" i="18"/>
  <c r="L133" i="18"/>
  <c r="K133" i="18"/>
  <c r="F133" i="18"/>
  <c r="E133" i="18"/>
  <c r="K132" i="18"/>
  <c r="F132" i="18"/>
  <c r="E132" i="18"/>
  <c r="F131" i="18"/>
  <c r="E131" i="18"/>
  <c r="J130" i="18"/>
  <c r="K131" i="18" s="1"/>
  <c r="F130" i="18"/>
  <c r="E130" i="18"/>
  <c r="J129" i="18"/>
  <c r="F129" i="18"/>
  <c r="E129" i="18"/>
  <c r="K128" i="18"/>
  <c r="I128" i="18"/>
  <c r="L128" i="18" s="1"/>
  <c r="F128" i="18"/>
  <c r="E128" i="18"/>
  <c r="G128" i="18" s="1"/>
  <c r="L127" i="18"/>
  <c r="K127" i="18"/>
  <c r="F127" i="18"/>
  <c r="E127" i="18"/>
  <c r="G127" i="18" s="1"/>
  <c r="L126" i="18"/>
  <c r="K126" i="18"/>
  <c r="F126" i="18"/>
  <c r="G126" i="18" s="1"/>
  <c r="E126" i="18"/>
  <c r="P124" i="18"/>
  <c r="L112" i="18"/>
  <c r="K112" i="18"/>
  <c r="K111" i="18"/>
  <c r="F110" i="18"/>
  <c r="E110" i="18"/>
  <c r="J109" i="18"/>
  <c r="K110" i="18" s="1"/>
  <c r="F109" i="18"/>
  <c r="E109" i="18"/>
  <c r="J108" i="18"/>
  <c r="F108" i="18"/>
  <c r="E108" i="18"/>
  <c r="K107" i="18"/>
  <c r="I107" i="18"/>
  <c r="L107" i="18" s="1"/>
  <c r="F107" i="18"/>
  <c r="E107" i="18"/>
  <c r="L106" i="18"/>
  <c r="K106" i="18"/>
  <c r="F106" i="18"/>
  <c r="E106" i="18"/>
  <c r="L105" i="18"/>
  <c r="K105" i="18"/>
  <c r="F105" i="18"/>
  <c r="E105" i="18"/>
  <c r="F104" i="18"/>
  <c r="E104" i="18"/>
  <c r="F103" i="18"/>
  <c r="E103" i="18"/>
  <c r="F102" i="18"/>
  <c r="E102" i="18"/>
  <c r="F101" i="18"/>
  <c r="E101" i="18"/>
  <c r="F100" i="18"/>
  <c r="E100" i="18"/>
  <c r="F99" i="18"/>
  <c r="E99" i="18"/>
  <c r="N94" i="18"/>
  <c r="F84" i="18"/>
  <c r="E84" i="18"/>
  <c r="L83" i="18"/>
  <c r="K83" i="18"/>
  <c r="F83" i="18"/>
  <c r="E83" i="18"/>
  <c r="L82" i="18"/>
  <c r="K82" i="18"/>
  <c r="F82" i="18"/>
  <c r="E82" i="18"/>
  <c r="K81" i="18"/>
  <c r="F81" i="18"/>
  <c r="E81" i="18"/>
  <c r="F80" i="18"/>
  <c r="E80" i="18"/>
  <c r="J79" i="18"/>
  <c r="K80" i="18" s="1"/>
  <c r="F79" i="18"/>
  <c r="E79" i="18"/>
  <c r="J78" i="18"/>
  <c r="F78" i="18"/>
  <c r="E78" i="18"/>
  <c r="L77" i="18"/>
  <c r="K77" i="18"/>
  <c r="I77" i="18"/>
  <c r="I78" i="18" s="1"/>
  <c r="I79" i="18" s="1"/>
  <c r="F77" i="18"/>
  <c r="E77" i="18"/>
  <c r="L76" i="18"/>
  <c r="K76" i="18"/>
  <c r="M76" i="18" s="1"/>
  <c r="F76" i="18"/>
  <c r="E76" i="18"/>
  <c r="L75" i="18"/>
  <c r="M75" i="18" s="1"/>
  <c r="K75" i="18"/>
  <c r="F75" i="18"/>
  <c r="E75" i="18"/>
  <c r="F74" i="18"/>
  <c r="E74" i="18"/>
  <c r="F73" i="18"/>
  <c r="E73" i="18"/>
  <c r="F72" i="18"/>
  <c r="E72" i="18"/>
  <c r="F71" i="18"/>
  <c r="E71" i="18"/>
  <c r="F70" i="18"/>
  <c r="E70" i="18"/>
  <c r="F69" i="18"/>
  <c r="E69" i="18"/>
  <c r="P55" i="18"/>
  <c r="P54" i="18"/>
  <c r="O53" i="18"/>
  <c r="O54" i="18" s="1"/>
  <c r="O55" i="18" s="1"/>
  <c r="O56" i="18" s="1"/>
  <c r="F51" i="18"/>
  <c r="E51" i="18"/>
  <c r="F50" i="18"/>
  <c r="E50" i="18"/>
  <c r="F49" i="18"/>
  <c r="E49" i="18"/>
  <c r="F48" i="18"/>
  <c r="E48" i="18"/>
  <c r="F47" i="18"/>
  <c r="E47" i="18"/>
  <c r="L46" i="18"/>
  <c r="M46" i="18" s="1"/>
  <c r="K46" i="18"/>
  <c r="F46" i="18"/>
  <c r="E46" i="18"/>
  <c r="K45" i="18"/>
  <c r="F45" i="18"/>
  <c r="E45" i="18"/>
  <c r="F44" i="18"/>
  <c r="E44" i="18"/>
  <c r="J43" i="18"/>
  <c r="K44" i="18" s="1"/>
  <c r="F43" i="18"/>
  <c r="E43" i="18"/>
  <c r="J42" i="18"/>
  <c r="F42" i="18"/>
  <c r="E42" i="18"/>
  <c r="L41" i="18"/>
  <c r="K41" i="18"/>
  <c r="I41" i="18"/>
  <c r="F41" i="18"/>
  <c r="E41" i="18"/>
  <c r="L40" i="18"/>
  <c r="K40" i="18"/>
  <c r="F40" i="18"/>
  <c r="E40" i="18"/>
  <c r="L39" i="18"/>
  <c r="K39" i="18"/>
  <c r="F39" i="18"/>
  <c r="E39" i="18"/>
  <c r="F38" i="18"/>
  <c r="E38" i="18"/>
  <c r="P27" i="18"/>
  <c r="S26" i="18"/>
  <c r="P26" i="18"/>
  <c r="S25" i="18"/>
  <c r="O25" i="18"/>
  <c r="O26" i="18" s="1"/>
  <c r="O27" i="18" s="1"/>
  <c r="O28" i="18" s="1"/>
  <c r="R24" i="18"/>
  <c r="R25" i="18" s="1"/>
  <c r="R26" i="18" s="1"/>
  <c r="R27" i="18" s="1"/>
  <c r="L22" i="18"/>
  <c r="K22" i="18"/>
  <c r="L21" i="18"/>
  <c r="K21" i="18"/>
  <c r="L20" i="18"/>
  <c r="K20" i="18"/>
  <c r="F20" i="18"/>
  <c r="E20" i="18"/>
  <c r="L19" i="18"/>
  <c r="K19" i="18"/>
  <c r="F19" i="18"/>
  <c r="E19" i="18"/>
  <c r="L18" i="18"/>
  <c r="K18" i="18"/>
  <c r="F18" i="18"/>
  <c r="E18" i="18"/>
  <c r="K17" i="18"/>
  <c r="F17" i="18"/>
  <c r="E17" i="18"/>
  <c r="F16" i="18"/>
  <c r="E16" i="18"/>
  <c r="J15" i="18"/>
  <c r="K16" i="18" s="1"/>
  <c r="F15" i="18"/>
  <c r="E15" i="18"/>
  <c r="J14" i="18"/>
  <c r="F14" i="18"/>
  <c r="E14" i="18"/>
  <c r="K13" i="18"/>
  <c r="I13" i="18"/>
  <c r="I14" i="18" s="1"/>
  <c r="I15" i="18" s="1"/>
  <c r="F13" i="18"/>
  <c r="E13" i="18"/>
  <c r="L12" i="18"/>
  <c r="K12" i="18"/>
  <c r="F12" i="18"/>
  <c r="E12" i="18"/>
  <c r="L11" i="18"/>
  <c r="K11" i="18"/>
  <c r="F11" i="18"/>
  <c r="E11" i="18"/>
  <c r="L10" i="18"/>
  <c r="K10" i="18"/>
  <c r="F10" i="18"/>
  <c r="E10" i="18"/>
  <c r="L9" i="18"/>
  <c r="K9" i="18"/>
  <c r="F9" i="18"/>
  <c r="E9" i="18"/>
  <c r="L8" i="18"/>
  <c r="K8" i="18"/>
  <c r="F8" i="18"/>
  <c r="E8" i="18"/>
  <c r="L7" i="18"/>
  <c r="K7" i="18"/>
  <c r="F7" i="18"/>
  <c r="E7" i="18"/>
  <c r="G7" i="18" s="1"/>
  <c r="K470" i="17"/>
  <c r="L470" i="17"/>
  <c r="K471" i="17"/>
  <c r="L471" i="17"/>
  <c r="J463" i="17"/>
  <c r="J462" i="17"/>
  <c r="I461" i="17"/>
  <c r="I462" i="17" s="1"/>
  <c r="I463" i="17" s="1"/>
  <c r="J389" i="17"/>
  <c r="J388" i="17"/>
  <c r="I387" i="17"/>
  <c r="I388" i="17" s="1"/>
  <c r="I389" i="17" s="1"/>
  <c r="J374" i="17"/>
  <c r="J373" i="17"/>
  <c r="I372" i="17"/>
  <c r="I373" i="17" s="1"/>
  <c r="I374" i="17" s="1"/>
  <c r="K330" i="17"/>
  <c r="J315" i="17"/>
  <c r="K316" i="17" s="1"/>
  <c r="J314" i="17"/>
  <c r="I313" i="17"/>
  <c r="I314" i="17" s="1"/>
  <c r="I315" i="17" s="1"/>
  <c r="K296" i="17"/>
  <c r="J232" i="17"/>
  <c r="I231" i="17"/>
  <c r="I232" i="17" s="1"/>
  <c r="M470" i="17" l="1"/>
  <c r="I515" i="18"/>
  <c r="I516" i="18" s="1"/>
  <c r="L514" i="18"/>
  <c r="I485" i="18"/>
  <c r="I486" i="18" s="1"/>
  <c r="K109" i="18"/>
  <c r="G451" i="18"/>
  <c r="O616" i="18"/>
  <c r="G698" i="18"/>
  <c r="G718" i="18" s="1"/>
  <c r="J719" i="18" s="1"/>
  <c r="M701" i="18"/>
  <c r="M702" i="18"/>
  <c r="M704" i="18"/>
  <c r="P377" i="17"/>
  <c r="M105" i="18"/>
  <c r="M106" i="18"/>
  <c r="I268" i="18"/>
  <c r="I269" i="18" s="1"/>
  <c r="L267" i="18"/>
  <c r="L576" i="18"/>
  <c r="I577" i="18"/>
  <c r="I578" i="18" s="1"/>
  <c r="I668" i="18"/>
  <c r="I669" i="18" s="1"/>
  <c r="L667" i="18"/>
  <c r="M667" i="18" s="1"/>
  <c r="G705" i="18"/>
  <c r="G706" i="18"/>
  <c r="M714" i="18"/>
  <c r="I181" i="18"/>
  <c r="I182" i="18" s="1"/>
  <c r="I325" i="18"/>
  <c r="I326" i="18" s="1"/>
  <c r="L326" i="18" s="1"/>
  <c r="M326" i="18" s="1"/>
  <c r="I316" i="17"/>
  <c r="M471" i="17"/>
  <c r="G152" i="18"/>
  <c r="G232" i="18"/>
  <c r="P230" i="18"/>
  <c r="L242" i="18"/>
  <c r="K244" i="18"/>
  <c r="K243" i="18"/>
  <c r="P331" i="18"/>
  <c r="O387" i="18"/>
  <c r="G515" i="18"/>
  <c r="K548" i="18"/>
  <c r="G664" i="18"/>
  <c r="G688" i="18" s="1"/>
  <c r="J689" i="18" s="1"/>
  <c r="G670" i="18"/>
  <c r="M672" i="18"/>
  <c r="L405" i="18"/>
  <c r="G700" i="18"/>
  <c r="M711" i="18"/>
  <c r="K269" i="18"/>
  <c r="K516" i="18"/>
  <c r="M703" i="18"/>
  <c r="K707" i="18"/>
  <c r="G38" i="18"/>
  <c r="K79" i="18"/>
  <c r="G99" i="18"/>
  <c r="K130" i="18"/>
  <c r="M133" i="18"/>
  <c r="G258" i="18"/>
  <c r="G266" i="18"/>
  <c r="K297" i="18"/>
  <c r="M300" i="18"/>
  <c r="G321" i="18"/>
  <c r="G324" i="18"/>
  <c r="K326" i="18"/>
  <c r="M330" i="18"/>
  <c r="M331" i="18"/>
  <c r="K405" i="18"/>
  <c r="G421" i="18"/>
  <c r="G424" i="18"/>
  <c r="G427" i="18"/>
  <c r="G431" i="18"/>
  <c r="M455" i="18"/>
  <c r="K458" i="18"/>
  <c r="G508" i="18"/>
  <c r="G510" i="18"/>
  <c r="G513" i="18"/>
  <c r="G514" i="18"/>
  <c r="G517" i="18"/>
  <c r="G576" i="18"/>
  <c r="M583" i="18"/>
  <c r="G598" i="18"/>
  <c r="G607" i="18"/>
  <c r="G609" i="18"/>
  <c r="K613" i="18"/>
  <c r="G671" i="18"/>
  <c r="G672" i="18"/>
  <c r="G673" i="18"/>
  <c r="G702" i="18"/>
  <c r="G703" i="18"/>
  <c r="G707" i="18"/>
  <c r="M715" i="18"/>
  <c r="I159" i="18"/>
  <c r="I160" i="18" s="1"/>
  <c r="I213" i="18"/>
  <c r="I352" i="18"/>
  <c r="I353" i="18" s="1"/>
  <c r="I404" i="18"/>
  <c r="I405" i="18" s="1"/>
  <c r="I645" i="18"/>
  <c r="L646" i="18" s="1"/>
  <c r="L668" i="18"/>
  <c r="M668" i="18" s="1"/>
  <c r="K669" i="18"/>
  <c r="K644" i="18"/>
  <c r="L651" i="18"/>
  <c r="M651" i="18" s="1"/>
  <c r="L650" i="18"/>
  <c r="M9" i="18"/>
  <c r="M10" i="18"/>
  <c r="G11" i="18"/>
  <c r="G13" i="18"/>
  <c r="G42" i="18"/>
  <c r="G45" i="18"/>
  <c r="G47" i="18"/>
  <c r="M82" i="18"/>
  <c r="M11" i="18"/>
  <c r="G16" i="18"/>
  <c r="M19" i="18"/>
  <c r="M39" i="18"/>
  <c r="G48" i="18"/>
  <c r="G50" i="18"/>
  <c r="G73" i="18"/>
  <c r="G77" i="18"/>
  <c r="M77" i="18"/>
  <c r="G79" i="18"/>
  <c r="G82" i="18"/>
  <c r="G101" i="18"/>
  <c r="M128" i="18"/>
  <c r="G131" i="18"/>
  <c r="G157" i="18"/>
  <c r="G180" i="18"/>
  <c r="G184" i="18"/>
  <c r="G208" i="18"/>
  <c r="G239" i="18"/>
  <c r="G240" i="18"/>
  <c r="G241" i="18"/>
  <c r="M638" i="18"/>
  <c r="M640" i="18"/>
  <c r="M648" i="18"/>
  <c r="G129" i="18"/>
  <c r="G132" i="18"/>
  <c r="G154" i="18"/>
  <c r="M157" i="18"/>
  <c r="G205" i="18"/>
  <c r="M217" i="18"/>
  <c r="G238" i="18"/>
  <c r="G460" i="18"/>
  <c r="M323" i="18"/>
  <c r="M332" i="18"/>
  <c r="G542" i="18"/>
  <c r="G631" i="18"/>
  <c r="G638" i="18"/>
  <c r="M647" i="18"/>
  <c r="M649" i="18"/>
  <c r="G158" i="18"/>
  <c r="G162" i="18"/>
  <c r="M179" i="18"/>
  <c r="G234" i="18"/>
  <c r="M241" i="18"/>
  <c r="G269" i="18"/>
  <c r="G271" i="18"/>
  <c r="M292" i="18"/>
  <c r="G345" i="18"/>
  <c r="G349" i="18"/>
  <c r="G350" i="18"/>
  <c r="G351" i="18"/>
  <c r="G352" i="18"/>
  <c r="G369" i="18"/>
  <c r="G373" i="18"/>
  <c r="G375" i="18"/>
  <c r="G376" i="18"/>
  <c r="G377" i="18"/>
  <c r="G396" i="18"/>
  <c r="G416" i="18" s="1"/>
  <c r="J417" i="18" s="1"/>
  <c r="G398" i="18"/>
  <c r="G402" i="18"/>
  <c r="G458" i="18"/>
  <c r="G481" i="18"/>
  <c r="G486" i="18"/>
  <c r="G489" i="18"/>
  <c r="G546" i="18"/>
  <c r="G547" i="18"/>
  <c r="M573" i="18"/>
  <c r="G603" i="18"/>
  <c r="M7" i="18"/>
  <c r="G107" i="18"/>
  <c r="G245" i="18"/>
  <c r="G260" i="18"/>
  <c r="G262" i="18"/>
  <c r="G264" i="18"/>
  <c r="G265" i="18"/>
  <c r="M266" i="18"/>
  <c r="G289" i="18"/>
  <c r="G318" i="18"/>
  <c r="G344" i="18"/>
  <c r="M349" i="18"/>
  <c r="M350" i="18"/>
  <c r="M351" i="18"/>
  <c r="G374" i="18"/>
  <c r="M375" i="18"/>
  <c r="M376" i="18"/>
  <c r="G401" i="18"/>
  <c r="F503" i="18"/>
  <c r="M552" i="18"/>
  <c r="G14" i="18"/>
  <c r="G18" i="18"/>
  <c r="M8" i="18"/>
  <c r="M12" i="18"/>
  <c r="G43" i="18"/>
  <c r="G44" i="18"/>
  <c r="G70" i="18"/>
  <c r="G72" i="18"/>
  <c r="G78" i="18"/>
  <c r="G81" i="18"/>
  <c r="G83" i="18"/>
  <c r="G84" i="18"/>
  <c r="G105" i="18"/>
  <c r="G106" i="18"/>
  <c r="M107" i="18"/>
  <c r="G110" i="18"/>
  <c r="G135" i="18"/>
  <c r="G137" i="18"/>
  <c r="G160" i="18"/>
  <c r="G163" i="18"/>
  <c r="G187" i="18"/>
  <c r="G209" i="18"/>
  <c r="M212" i="18"/>
  <c r="M218" i="18"/>
  <c r="G235" i="18"/>
  <c r="G286" i="18"/>
  <c r="G290" i="18"/>
  <c r="G294" i="18"/>
  <c r="G348" i="18"/>
  <c r="G372" i="18"/>
  <c r="G430" i="18"/>
  <c r="G452" i="18"/>
  <c r="G454" i="18"/>
  <c r="G457" i="18"/>
  <c r="G482" i="18"/>
  <c r="G483" i="18"/>
  <c r="G484" i="18"/>
  <c r="M512" i="18"/>
  <c r="M519" i="18"/>
  <c r="G539" i="18"/>
  <c r="M543" i="18"/>
  <c r="M544" i="18"/>
  <c r="M545" i="18"/>
  <c r="G569" i="18"/>
  <c r="G600" i="18"/>
  <c r="G604" i="18"/>
  <c r="G606" i="18"/>
  <c r="M607" i="18"/>
  <c r="M608" i="18"/>
  <c r="G632" i="18"/>
  <c r="G634" i="18"/>
  <c r="G636" i="18"/>
  <c r="M646" i="18"/>
  <c r="M650" i="18"/>
  <c r="G8" i="18"/>
  <c r="G12" i="18"/>
  <c r="M20" i="18"/>
  <c r="M22" i="18"/>
  <c r="M40" i="18"/>
  <c r="G51" i="18"/>
  <c r="G80" i="18"/>
  <c r="G100" i="18"/>
  <c r="G102" i="18"/>
  <c r="G104" i="18"/>
  <c r="M126" i="18"/>
  <c r="M127" i="18"/>
  <c r="G130" i="18"/>
  <c r="G133" i="18"/>
  <c r="G134" i="18"/>
  <c r="G155" i="18"/>
  <c r="G182" i="18"/>
  <c r="G185" i="18"/>
  <c r="G186" i="18"/>
  <c r="G206" i="18"/>
  <c r="G211" i="18"/>
  <c r="G212" i="18"/>
  <c r="G213" i="18"/>
  <c r="G236" i="18"/>
  <c r="M247" i="18"/>
  <c r="G259" i="18"/>
  <c r="G279" i="18" s="1"/>
  <c r="J280" i="18" s="1"/>
  <c r="G263" i="18"/>
  <c r="G291" i="18"/>
  <c r="M293" i="18"/>
  <c r="M294" i="18"/>
  <c r="G297" i="18"/>
  <c r="G313" i="18"/>
  <c r="G315" i="18"/>
  <c r="G319" i="18"/>
  <c r="G320" i="18"/>
  <c r="M322" i="18"/>
  <c r="G404" i="18"/>
  <c r="G422" i="18"/>
  <c r="G453" i="18"/>
  <c r="M456" i="18"/>
  <c r="G518" i="18"/>
  <c r="G540" i="18"/>
  <c r="G544" i="18"/>
  <c r="M553" i="18"/>
  <c r="F592" i="18"/>
  <c r="G570" i="18"/>
  <c r="G572" i="18"/>
  <c r="G574" i="18"/>
  <c r="G575" i="18"/>
  <c r="G578" i="18"/>
  <c r="M584" i="18"/>
  <c r="G605" i="18"/>
  <c r="G633" i="18"/>
  <c r="G639" i="18"/>
  <c r="G640" i="18"/>
  <c r="F199" i="18"/>
  <c r="F225" i="18"/>
  <c r="G10" i="18"/>
  <c r="G15" i="18"/>
  <c r="G40" i="18"/>
  <c r="G74" i="18"/>
  <c r="G76" i="18"/>
  <c r="M112" i="18"/>
  <c r="M18" i="18"/>
  <c r="G20" i="18"/>
  <c r="M21" i="18"/>
  <c r="G46" i="18"/>
  <c r="G136" i="18"/>
  <c r="G179" i="18"/>
  <c r="G103" i="18"/>
  <c r="G108" i="18"/>
  <c r="G153" i="18"/>
  <c r="M158" i="18"/>
  <c r="M180" i="18"/>
  <c r="G188" i="18"/>
  <c r="G207" i="18"/>
  <c r="G210" i="18"/>
  <c r="G215" i="18"/>
  <c r="G233" i="18"/>
  <c r="G242" i="18"/>
  <c r="G261" i="18"/>
  <c r="G267" i="18"/>
  <c r="M267" i="18"/>
  <c r="G270" i="18"/>
  <c r="F306" i="18"/>
  <c r="G287" i="18"/>
  <c r="G298" i="18"/>
  <c r="F336" i="18"/>
  <c r="G314" i="18"/>
  <c r="G316" i="18"/>
  <c r="G322" i="18"/>
  <c r="G343" i="18"/>
  <c r="G346" i="18"/>
  <c r="G353" i="18"/>
  <c r="G370" i="18"/>
  <c r="G389" i="18" s="1"/>
  <c r="J390" i="18" s="1"/>
  <c r="F416" i="18"/>
  <c r="G397" i="18"/>
  <c r="G399" i="18"/>
  <c r="G403" i="18"/>
  <c r="M422" i="18"/>
  <c r="G425" i="18"/>
  <c r="G428" i="18"/>
  <c r="M462" i="18"/>
  <c r="G480" i="18"/>
  <c r="M482" i="18"/>
  <c r="M483" i="18"/>
  <c r="M484" i="18"/>
  <c r="G487" i="18"/>
  <c r="G490" i="18"/>
  <c r="F532" i="18"/>
  <c r="G512" i="18"/>
  <c r="G548" i="18"/>
  <c r="G549" i="18"/>
  <c r="G571" i="18"/>
  <c r="G577" i="18"/>
  <c r="M581" i="18"/>
  <c r="G599" i="18"/>
  <c r="G601" i="18"/>
  <c r="G608" i="18"/>
  <c r="M609" i="18"/>
  <c r="M616" i="18"/>
  <c r="M618" i="18"/>
  <c r="F658" i="18"/>
  <c r="G630" i="18"/>
  <c r="G635" i="18"/>
  <c r="G637" i="18"/>
  <c r="M639" i="18"/>
  <c r="M83" i="18"/>
  <c r="F147" i="18"/>
  <c r="G243" i="18"/>
  <c r="G244" i="18"/>
  <c r="F279" i="18"/>
  <c r="M265" i="18"/>
  <c r="G268" i="18"/>
  <c r="M272" i="18"/>
  <c r="G288" i="18"/>
  <c r="G292" i="18"/>
  <c r="G293" i="18"/>
  <c r="G295" i="18"/>
  <c r="G296" i="18"/>
  <c r="G317" i="18"/>
  <c r="M320" i="18"/>
  <c r="M321" i="18"/>
  <c r="G323" i="18"/>
  <c r="G325" i="18"/>
  <c r="G347" i="18"/>
  <c r="G371" i="18"/>
  <c r="G378" i="18"/>
  <c r="G400" i="18"/>
  <c r="M402" i="18"/>
  <c r="G423" i="18"/>
  <c r="G429" i="18"/>
  <c r="G455" i="18"/>
  <c r="G456" i="18"/>
  <c r="G485" i="18"/>
  <c r="G488" i="18"/>
  <c r="G509" i="18"/>
  <c r="G511" i="18"/>
  <c r="G516" i="18"/>
  <c r="G519" i="18"/>
  <c r="G541" i="18"/>
  <c r="G543" i="18"/>
  <c r="G545" i="18"/>
  <c r="M546" i="18"/>
  <c r="G573" i="18"/>
  <c r="M574" i="18"/>
  <c r="M575" i="18"/>
  <c r="M576" i="18"/>
  <c r="M582" i="18"/>
  <c r="F622" i="18"/>
  <c r="G602" i="18"/>
  <c r="M606" i="18"/>
  <c r="M610" i="18"/>
  <c r="M617" i="18"/>
  <c r="M619" i="18"/>
  <c r="G629" i="18"/>
  <c r="F120" i="18"/>
  <c r="G109" i="18"/>
  <c r="F173" i="18"/>
  <c r="F253" i="18"/>
  <c r="K643" i="18"/>
  <c r="P626" i="18"/>
  <c r="L611" i="18"/>
  <c r="M611" i="18" s="1"/>
  <c r="K578" i="18"/>
  <c r="M514" i="18"/>
  <c r="K515" i="18"/>
  <c r="K486" i="18"/>
  <c r="I460" i="18"/>
  <c r="L458" i="18"/>
  <c r="L457" i="18"/>
  <c r="M457" i="18" s="1"/>
  <c r="L403" i="18"/>
  <c r="K380" i="18"/>
  <c r="L377" i="18"/>
  <c r="L324" i="18"/>
  <c r="M324" i="18" s="1"/>
  <c r="P256" i="18"/>
  <c r="L268" i="18"/>
  <c r="K268" i="18"/>
  <c r="L243" i="18"/>
  <c r="M243" i="18" s="1"/>
  <c r="K182" i="18"/>
  <c r="L159" i="18"/>
  <c r="M159" i="18" s="1"/>
  <c r="K160" i="18"/>
  <c r="I129" i="18"/>
  <c r="I130" i="18" s="1"/>
  <c r="M41" i="18"/>
  <c r="K43" i="18"/>
  <c r="I42" i="18"/>
  <c r="F28" i="18"/>
  <c r="F59" i="18"/>
  <c r="G17" i="18"/>
  <c r="G19" i="18"/>
  <c r="G41" i="18"/>
  <c r="F93" i="18"/>
  <c r="G75" i="18"/>
  <c r="L13" i="18"/>
  <c r="M13" i="18" s="1"/>
  <c r="K15" i="18"/>
  <c r="K14" i="18"/>
  <c r="G9" i="18"/>
  <c r="G39" i="18"/>
  <c r="G49" i="18"/>
  <c r="G71" i="18"/>
  <c r="L78" i="18"/>
  <c r="K42" i="18"/>
  <c r="G69" i="18"/>
  <c r="K78" i="18"/>
  <c r="G189" i="18"/>
  <c r="G214" i="18"/>
  <c r="K214" i="18"/>
  <c r="G237" i="18"/>
  <c r="M240" i="18"/>
  <c r="K108" i="18"/>
  <c r="K129" i="18"/>
  <c r="M156" i="18"/>
  <c r="M163" i="18"/>
  <c r="M178" i="18"/>
  <c r="M185" i="18"/>
  <c r="I245" i="18"/>
  <c r="L244" i="18"/>
  <c r="M244" i="18" s="1"/>
  <c r="G363" i="18"/>
  <c r="J364" i="18" s="1"/>
  <c r="G159" i="18"/>
  <c r="G161" i="18"/>
  <c r="G181" i="18"/>
  <c r="G183" i="18"/>
  <c r="M242" i="18"/>
  <c r="L296" i="18"/>
  <c r="L325" i="18"/>
  <c r="M325" i="18" s="1"/>
  <c r="P366" i="18"/>
  <c r="L378" i="18"/>
  <c r="M378" i="18" s="1"/>
  <c r="F389" i="18"/>
  <c r="M405" i="18"/>
  <c r="L404" i="18"/>
  <c r="K406" i="18"/>
  <c r="K424" i="18"/>
  <c r="K423" i="18"/>
  <c r="I487" i="18"/>
  <c r="L486" i="18"/>
  <c r="M486" i="18" s="1"/>
  <c r="L515" i="18"/>
  <c r="G285" i="18"/>
  <c r="K296" i="18"/>
  <c r="M329" i="18"/>
  <c r="M356" i="18"/>
  <c r="F444" i="18"/>
  <c r="L460" i="18"/>
  <c r="M460" i="18" s="1"/>
  <c r="L461" i="18"/>
  <c r="M461" i="18" s="1"/>
  <c r="L459" i="18"/>
  <c r="M459" i="18" s="1"/>
  <c r="P283" i="18"/>
  <c r="M291" i="18"/>
  <c r="L295" i="18"/>
  <c r="M295" i="18" s="1"/>
  <c r="K353" i="18"/>
  <c r="K352" i="18"/>
  <c r="M377" i="18"/>
  <c r="M403" i="18"/>
  <c r="F473" i="18"/>
  <c r="M264" i="18"/>
  <c r="M319" i="18"/>
  <c r="I327" i="18"/>
  <c r="F363" i="18"/>
  <c r="P393" i="18"/>
  <c r="I406" i="18"/>
  <c r="G426" i="18"/>
  <c r="K485" i="18"/>
  <c r="M554" i="18"/>
  <c r="L485" i="18"/>
  <c r="F562" i="18"/>
  <c r="L548" i="18"/>
  <c r="M548" i="18" s="1"/>
  <c r="I579" i="18"/>
  <c r="L578" i="18"/>
  <c r="L642" i="18"/>
  <c r="M642" i="18" s="1"/>
  <c r="L706" i="18"/>
  <c r="L612" i="18"/>
  <c r="M572" i="18"/>
  <c r="L641" i="18"/>
  <c r="M641" i="18" s="1"/>
  <c r="M666" i="18"/>
  <c r="L705" i="18"/>
  <c r="M705" i="18" s="1"/>
  <c r="F718" i="18"/>
  <c r="L547" i="18"/>
  <c r="M547" i="18" s="1"/>
  <c r="K612" i="18"/>
  <c r="K577" i="18"/>
  <c r="M637" i="18"/>
  <c r="K706" i="18"/>
  <c r="I464" i="17"/>
  <c r="J15" i="17"/>
  <c r="J14" i="17"/>
  <c r="I13" i="17"/>
  <c r="I14" i="17" s="1"/>
  <c r="K461" i="17"/>
  <c r="K467" i="17"/>
  <c r="J440" i="17"/>
  <c r="K441" i="17" s="1"/>
  <c r="J439" i="17"/>
  <c r="K439" i="17" s="1"/>
  <c r="I438" i="17"/>
  <c r="I439" i="17" s="1"/>
  <c r="I440" i="17" s="1"/>
  <c r="K431" i="17"/>
  <c r="L431" i="17"/>
  <c r="J425" i="17"/>
  <c r="K426" i="17" s="1"/>
  <c r="J424" i="17"/>
  <c r="K424" i="17" s="1"/>
  <c r="I423" i="17"/>
  <c r="K429" i="17"/>
  <c r="K388" i="17"/>
  <c r="J345" i="17"/>
  <c r="K346" i="17" s="1"/>
  <c r="J344" i="17"/>
  <c r="K344" i="17" s="1"/>
  <c r="I343" i="17"/>
  <c r="I344" i="17" s="1"/>
  <c r="I345" i="17" s="1"/>
  <c r="J328" i="17"/>
  <c r="K329" i="17" s="1"/>
  <c r="J327" i="17"/>
  <c r="I326" i="17"/>
  <c r="I327" i="17" s="1"/>
  <c r="I328" i="17" s="1"/>
  <c r="F316" i="17"/>
  <c r="K314" i="17"/>
  <c r="J294" i="17"/>
  <c r="K295" i="17" s="1"/>
  <c r="J293" i="17"/>
  <c r="K293" i="17" s="1"/>
  <c r="I292" i="17"/>
  <c r="L292" i="17" s="1"/>
  <c r="J278" i="17"/>
  <c r="K279" i="17" s="1"/>
  <c r="J277" i="17"/>
  <c r="I276" i="17"/>
  <c r="J248" i="17"/>
  <c r="J247" i="17"/>
  <c r="K247" i="17" s="1"/>
  <c r="I246" i="17"/>
  <c r="I247" i="17" s="1"/>
  <c r="I248" i="17" s="1"/>
  <c r="J211" i="17"/>
  <c r="J210" i="17"/>
  <c r="K210" i="17" s="1"/>
  <c r="I209" i="17"/>
  <c r="L209" i="17" s="1"/>
  <c r="I190" i="17"/>
  <c r="J191" i="17"/>
  <c r="K191" i="17" s="1"/>
  <c r="J192" i="17"/>
  <c r="J175" i="17"/>
  <c r="K176" i="17" s="1"/>
  <c r="J174" i="17"/>
  <c r="I173" i="17"/>
  <c r="L173" i="17" s="1"/>
  <c r="J157" i="17"/>
  <c r="K158" i="17" s="1"/>
  <c r="J156" i="17"/>
  <c r="I155" i="17"/>
  <c r="I156" i="17" s="1"/>
  <c r="I157" i="17" s="1"/>
  <c r="J128" i="17"/>
  <c r="J127" i="17"/>
  <c r="K127" i="17" s="1"/>
  <c r="I126" i="17"/>
  <c r="I127" i="17" s="1"/>
  <c r="I128" i="17" s="1"/>
  <c r="J95" i="17"/>
  <c r="K96" i="17" s="1"/>
  <c r="J94" i="17"/>
  <c r="K94" i="17" s="1"/>
  <c r="I93" i="17"/>
  <c r="J85" i="17"/>
  <c r="J84" i="17"/>
  <c r="K84" i="17" s="1"/>
  <c r="I83" i="17"/>
  <c r="I84" i="17" s="1"/>
  <c r="E20" i="17"/>
  <c r="F20" i="17"/>
  <c r="J263" i="17"/>
  <c r="K263" i="17" s="1"/>
  <c r="I262" i="17"/>
  <c r="I263" i="17" s="1"/>
  <c r="K232" i="17"/>
  <c r="J116" i="17"/>
  <c r="K117" i="17" s="1"/>
  <c r="J115" i="17"/>
  <c r="K115" i="17" s="1"/>
  <c r="I114" i="17"/>
  <c r="I115" i="17" s="1"/>
  <c r="I116" i="17" s="1"/>
  <c r="K372" i="17"/>
  <c r="K57" i="17"/>
  <c r="L57" i="17"/>
  <c r="J53" i="17"/>
  <c r="K54" i="17" s="1"/>
  <c r="J52" i="17"/>
  <c r="K52" i="17" s="1"/>
  <c r="I51" i="17"/>
  <c r="J30" i="17"/>
  <c r="K31" i="17" s="1"/>
  <c r="J29" i="17"/>
  <c r="I28" i="17"/>
  <c r="I29" i="17" s="1"/>
  <c r="I30" i="17" s="1"/>
  <c r="E55" i="17"/>
  <c r="F55" i="17"/>
  <c r="E56" i="17"/>
  <c r="F56" i="17"/>
  <c r="E57" i="17"/>
  <c r="F57" i="17"/>
  <c r="E58" i="17"/>
  <c r="F58" i="17"/>
  <c r="L20" i="17"/>
  <c r="K20" i="17"/>
  <c r="L19" i="17"/>
  <c r="K19" i="17"/>
  <c r="K18" i="17"/>
  <c r="K17" i="17"/>
  <c r="K13" i="17"/>
  <c r="K11" i="17"/>
  <c r="K10" i="17"/>
  <c r="L9" i="17"/>
  <c r="K9" i="17"/>
  <c r="L8" i="17"/>
  <c r="K8" i="17"/>
  <c r="L7" i="17"/>
  <c r="K7" i="17"/>
  <c r="K469" i="17"/>
  <c r="K468" i="17"/>
  <c r="K465" i="17"/>
  <c r="F465" i="17"/>
  <c r="E465" i="17"/>
  <c r="F464" i="17"/>
  <c r="E464" i="17"/>
  <c r="K464" i="17"/>
  <c r="F463" i="17"/>
  <c r="E463" i="17"/>
  <c r="F462" i="17"/>
  <c r="E462" i="17"/>
  <c r="F461" i="17"/>
  <c r="E461" i="17"/>
  <c r="F460" i="17"/>
  <c r="E460" i="17"/>
  <c r="K459" i="17"/>
  <c r="F459" i="17"/>
  <c r="E459" i="17"/>
  <c r="K458" i="17"/>
  <c r="F458" i="17"/>
  <c r="E458" i="17"/>
  <c r="K457" i="17"/>
  <c r="F457" i="17"/>
  <c r="E457" i="17"/>
  <c r="L456" i="17"/>
  <c r="K456" i="17"/>
  <c r="F456" i="17"/>
  <c r="E456" i="17"/>
  <c r="L455" i="17"/>
  <c r="K455" i="17"/>
  <c r="F455" i="17"/>
  <c r="E455" i="17"/>
  <c r="L454" i="17"/>
  <c r="K454" i="17"/>
  <c r="F454" i="17"/>
  <c r="E454" i="17"/>
  <c r="F453" i="17"/>
  <c r="E453" i="17"/>
  <c r="F452" i="17"/>
  <c r="E452" i="17"/>
  <c r="F451" i="17"/>
  <c r="E451" i="17"/>
  <c r="F450" i="17"/>
  <c r="E450" i="17"/>
  <c r="F445" i="17"/>
  <c r="E445" i="17"/>
  <c r="F444" i="17"/>
  <c r="E444" i="17"/>
  <c r="K443" i="17"/>
  <c r="F443" i="17"/>
  <c r="E443" i="17"/>
  <c r="K442" i="17"/>
  <c r="F442" i="17"/>
  <c r="E442" i="17"/>
  <c r="F441" i="17"/>
  <c r="E441" i="17"/>
  <c r="F440" i="17"/>
  <c r="E440" i="17"/>
  <c r="F439" i="17"/>
  <c r="E439" i="17"/>
  <c r="K438" i="17"/>
  <c r="F438" i="17"/>
  <c r="E438" i="17"/>
  <c r="L437" i="17"/>
  <c r="K437" i="17"/>
  <c r="F437" i="17"/>
  <c r="E437" i="17"/>
  <c r="F436" i="17"/>
  <c r="E436" i="17"/>
  <c r="F435" i="17"/>
  <c r="E435" i="17"/>
  <c r="P433" i="17"/>
  <c r="K430" i="17"/>
  <c r="K427" i="17"/>
  <c r="K423" i="17"/>
  <c r="K422" i="17"/>
  <c r="F422" i="17"/>
  <c r="E422" i="17"/>
  <c r="K421" i="17"/>
  <c r="F421" i="17"/>
  <c r="E421" i="17"/>
  <c r="K420" i="17"/>
  <c r="F420" i="17"/>
  <c r="E420" i="17"/>
  <c r="L419" i="17"/>
  <c r="K419" i="17"/>
  <c r="F419" i="17"/>
  <c r="E419" i="17"/>
  <c r="F418" i="17"/>
  <c r="E418" i="17"/>
  <c r="F417" i="17"/>
  <c r="E417" i="17"/>
  <c r="F416" i="17"/>
  <c r="E416" i="17"/>
  <c r="F415" i="17"/>
  <c r="E415" i="17"/>
  <c r="F414" i="17"/>
  <c r="E414" i="17"/>
  <c r="F413" i="17"/>
  <c r="E413" i="17"/>
  <c r="F412" i="17"/>
  <c r="E412" i="17"/>
  <c r="F411" i="17"/>
  <c r="E411" i="17"/>
  <c r="F410" i="17"/>
  <c r="E410" i="17"/>
  <c r="L405" i="17"/>
  <c r="F405" i="17"/>
  <c r="E405" i="17"/>
  <c r="L404" i="17"/>
  <c r="K404" i="17"/>
  <c r="F404" i="17"/>
  <c r="E404" i="17"/>
  <c r="L403" i="17"/>
  <c r="K403" i="17"/>
  <c r="F403" i="17"/>
  <c r="E403" i="17"/>
  <c r="L402" i="17"/>
  <c r="K402" i="17"/>
  <c r="F402" i="17"/>
  <c r="E402" i="17"/>
  <c r="F401" i="17"/>
  <c r="E401" i="17"/>
  <c r="F400" i="17"/>
  <c r="E400" i="17"/>
  <c r="F399" i="17"/>
  <c r="E399" i="17"/>
  <c r="F398" i="17"/>
  <c r="E398" i="17"/>
  <c r="F397" i="17"/>
  <c r="E397" i="17"/>
  <c r="F396" i="17"/>
  <c r="E396" i="17"/>
  <c r="F395" i="17"/>
  <c r="E395" i="17"/>
  <c r="F394" i="17"/>
  <c r="E394" i="17"/>
  <c r="K389" i="17"/>
  <c r="F389" i="17"/>
  <c r="E389" i="17"/>
  <c r="F388" i="17"/>
  <c r="E388" i="17"/>
  <c r="F387" i="17"/>
  <c r="E387" i="17"/>
  <c r="K386" i="17"/>
  <c r="F386" i="17"/>
  <c r="E386" i="17"/>
  <c r="K385" i="17"/>
  <c r="F385" i="17"/>
  <c r="E385" i="17"/>
  <c r="L384" i="17"/>
  <c r="K384" i="17"/>
  <c r="F384" i="17"/>
  <c r="E384" i="17"/>
  <c r="L383" i="17"/>
  <c r="K383" i="17"/>
  <c r="F383" i="17"/>
  <c r="E383" i="17"/>
  <c r="F382" i="17"/>
  <c r="E382" i="17"/>
  <c r="F381" i="17"/>
  <c r="E381" i="17"/>
  <c r="F380" i="17"/>
  <c r="E380" i="17"/>
  <c r="F379" i="17"/>
  <c r="E379" i="17"/>
  <c r="F374" i="17"/>
  <c r="E374" i="17"/>
  <c r="F373" i="17"/>
  <c r="E373" i="17"/>
  <c r="F372" i="17"/>
  <c r="E372" i="17"/>
  <c r="L371" i="17"/>
  <c r="K371" i="17"/>
  <c r="F371" i="17"/>
  <c r="E371" i="17"/>
  <c r="L370" i="17"/>
  <c r="K370" i="17"/>
  <c r="F370" i="17"/>
  <c r="E370" i="17"/>
  <c r="L369" i="17"/>
  <c r="K369" i="17"/>
  <c r="F369" i="17"/>
  <c r="E369" i="17"/>
  <c r="L368" i="17"/>
  <c r="K368" i="17"/>
  <c r="F368" i="17"/>
  <c r="E368" i="17"/>
  <c r="F367" i="17"/>
  <c r="E367" i="17"/>
  <c r="F366" i="17"/>
  <c r="E366" i="17"/>
  <c r="F365" i="17"/>
  <c r="E365" i="17"/>
  <c r="F364" i="17"/>
  <c r="E364" i="17"/>
  <c r="F363" i="17"/>
  <c r="E363" i="17"/>
  <c r="K348" i="17"/>
  <c r="L348" i="17"/>
  <c r="F348" i="17"/>
  <c r="E348" i="17"/>
  <c r="K347" i="17"/>
  <c r="F347" i="17"/>
  <c r="E347" i="17"/>
  <c r="F346" i="17"/>
  <c r="E346" i="17"/>
  <c r="F345" i="17"/>
  <c r="E345" i="17"/>
  <c r="F344" i="17"/>
  <c r="E344" i="17"/>
  <c r="K343" i="17"/>
  <c r="F343" i="17"/>
  <c r="E343" i="17"/>
  <c r="L342" i="17"/>
  <c r="K342" i="17"/>
  <c r="F342" i="17"/>
  <c r="E342" i="17"/>
  <c r="L341" i="17"/>
  <c r="K341" i="17"/>
  <c r="F341" i="17"/>
  <c r="E341" i="17"/>
  <c r="F340" i="17"/>
  <c r="E340" i="17"/>
  <c r="F339" i="17"/>
  <c r="E339" i="17"/>
  <c r="F338" i="17"/>
  <c r="E338" i="17"/>
  <c r="F337" i="17"/>
  <c r="E337" i="17"/>
  <c r="P335" i="17"/>
  <c r="F332" i="17"/>
  <c r="E332" i="17"/>
  <c r="F331" i="17"/>
  <c r="E331" i="17"/>
  <c r="F330" i="17"/>
  <c r="E330" i="17"/>
  <c r="F329" i="17"/>
  <c r="E329" i="17"/>
  <c r="F328" i="17"/>
  <c r="E328" i="17"/>
  <c r="F327" i="17"/>
  <c r="E327" i="17"/>
  <c r="K326" i="17"/>
  <c r="F326" i="17"/>
  <c r="E326" i="17"/>
  <c r="L325" i="17"/>
  <c r="K325" i="17"/>
  <c r="F325" i="17"/>
  <c r="E325" i="17"/>
  <c r="L324" i="17"/>
  <c r="K324" i="17"/>
  <c r="F324" i="17"/>
  <c r="E324" i="17"/>
  <c r="F323" i="17"/>
  <c r="E323" i="17"/>
  <c r="F322" i="17"/>
  <c r="E322" i="17"/>
  <c r="F321" i="17"/>
  <c r="E321" i="17"/>
  <c r="P319" i="17"/>
  <c r="E316" i="17"/>
  <c r="K315" i="17"/>
  <c r="F315" i="17"/>
  <c r="E315" i="17"/>
  <c r="F314" i="17"/>
  <c r="E314" i="17"/>
  <c r="K313" i="17"/>
  <c r="F313" i="17"/>
  <c r="E313" i="17"/>
  <c r="K312" i="17"/>
  <c r="F312" i="17"/>
  <c r="E312" i="17"/>
  <c r="L311" i="17"/>
  <c r="K311" i="17"/>
  <c r="F311" i="17"/>
  <c r="E311" i="17"/>
  <c r="F310" i="17"/>
  <c r="E310" i="17"/>
  <c r="F309" i="17"/>
  <c r="E309" i="17"/>
  <c r="F308" i="17"/>
  <c r="E308" i="17"/>
  <c r="F307" i="17"/>
  <c r="E307" i="17"/>
  <c r="F306" i="17"/>
  <c r="E306" i="17"/>
  <c r="F301" i="17"/>
  <c r="E301" i="17"/>
  <c r="F300" i="17"/>
  <c r="E300" i="17"/>
  <c r="F299" i="17"/>
  <c r="E299" i="17"/>
  <c r="F298" i="17"/>
  <c r="E298" i="17"/>
  <c r="F297" i="17"/>
  <c r="E297" i="17"/>
  <c r="F296" i="17"/>
  <c r="E296" i="17"/>
  <c r="F295" i="17"/>
  <c r="E295" i="17"/>
  <c r="F294" i="17"/>
  <c r="E294" i="17"/>
  <c r="F293" i="17"/>
  <c r="E293" i="17"/>
  <c r="K292" i="17"/>
  <c r="F292" i="17"/>
  <c r="E292" i="17"/>
  <c r="F291" i="17"/>
  <c r="E291" i="17"/>
  <c r="K280" i="17"/>
  <c r="F277" i="17"/>
  <c r="E277" i="17"/>
  <c r="K276" i="17"/>
  <c r="F276" i="17"/>
  <c r="E276" i="17"/>
  <c r="K275" i="17"/>
  <c r="F275" i="17"/>
  <c r="E275" i="17"/>
  <c r="F274" i="17"/>
  <c r="E274" i="17"/>
  <c r="F273" i="17"/>
  <c r="E273" i="17"/>
  <c r="F272" i="17"/>
  <c r="E272" i="17"/>
  <c r="F271" i="17"/>
  <c r="E271" i="17"/>
  <c r="F270" i="17"/>
  <c r="E270" i="17"/>
  <c r="F269" i="17"/>
  <c r="E269" i="17"/>
  <c r="F268" i="17"/>
  <c r="E268" i="17"/>
  <c r="F263" i="17"/>
  <c r="E263" i="17"/>
  <c r="K262" i="17"/>
  <c r="F262" i="17"/>
  <c r="E262" i="17"/>
  <c r="K261" i="17"/>
  <c r="F261" i="17"/>
  <c r="E261" i="17"/>
  <c r="K260" i="17"/>
  <c r="F260" i="17"/>
  <c r="E260" i="17"/>
  <c r="F259" i="17"/>
  <c r="E259" i="17"/>
  <c r="F258" i="17"/>
  <c r="E258" i="17"/>
  <c r="F257" i="17"/>
  <c r="E257" i="17"/>
  <c r="F256" i="17"/>
  <c r="E256" i="17"/>
  <c r="F255" i="17"/>
  <c r="E255" i="17"/>
  <c r="F254" i="17"/>
  <c r="E254" i="17"/>
  <c r="F253" i="17"/>
  <c r="E253" i="17"/>
  <c r="F248" i="17"/>
  <c r="E248" i="17"/>
  <c r="F247" i="17"/>
  <c r="E247" i="17"/>
  <c r="K246" i="17"/>
  <c r="F246" i="17"/>
  <c r="E246" i="17"/>
  <c r="K245" i="17"/>
  <c r="F245" i="17"/>
  <c r="E245" i="17"/>
  <c r="K244" i="17"/>
  <c r="F244" i="17"/>
  <c r="E244" i="17"/>
  <c r="F243" i="17"/>
  <c r="E243" i="17"/>
  <c r="F242" i="17"/>
  <c r="E242" i="17"/>
  <c r="F241" i="17"/>
  <c r="E241" i="17"/>
  <c r="F240" i="17"/>
  <c r="E240" i="17"/>
  <c r="F239" i="17"/>
  <c r="E239" i="17"/>
  <c r="F238" i="17"/>
  <c r="E238" i="17"/>
  <c r="F237" i="17"/>
  <c r="E237" i="17"/>
  <c r="F232" i="17"/>
  <c r="E232" i="17"/>
  <c r="K231" i="17"/>
  <c r="F231" i="17"/>
  <c r="E231" i="17"/>
  <c r="F230" i="17"/>
  <c r="E230" i="17"/>
  <c r="K229" i="17"/>
  <c r="K230" i="17"/>
  <c r="L229" i="17"/>
  <c r="F229" i="17"/>
  <c r="E229" i="17"/>
  <c r="K228" i="17"/>
  <c r="F228" i="17"/>
  <c r="E228" i="17"/>
  <c r="K227" i="17"/>
  <c r="F227" i="17"/>
  <c r="E227" i="17"/>
  <c r="K226" i="17"/>
  <c r="F226" i="17"/>
  <c r="E226" i="17"/>
  <c r="F225" i="17"/>
  <c r="E225" i="17"/>
  <c r="F224" i="17"/>
  <c r="E224" i="17"/>
  <c r="F223" i="17"/>
  <c r="E223" i="17"/>
  <c r="F222" i="17"/>
  <c r="E222" i="17"/>
  <c r="F221" i="17"/>
  <c r="E221" i="17"/>
  <c r="F220" i="17"/>
  <c r="E220" i="17"/>
  <c r="F219" i="17"/>
  <c r="E219" i="17"/>
  <c r="L214" i="17"/>
  <c r="K214" i="17"/>
  <c r="K213" i="17"/>
  <c r="F212" i="17"/>
  <c r="E212" i="17"/>
  <c r="F211" i="17"/>
  <c r="E211" i="17"/>
  <c r="F210" i="17"/>
  <c r="E210" i="17"/>
  <c r="K209" i="17"/>
  <c r="F209" i="17"/>
  <c r="E209" i="17"/>
  <c r="L208" i="17"/>
  <c r="F208" i="17"/>
  <c r="E208" i="17"/>
  <c r="F207" i="17"/>
  <c r="E207" i="17"/>
  <c r="L206" i="17"/>
  <c r="K206" i="17"/>
  <c r="L207" i="17"/>
  <c r="F206" i="17"/>
  <c r="E206" i="17"/>
  <c r="L205" i="17"/>
  <c r="K205" i="17"/>
  <c r="F205" i="17"/>
  <c r="E205" i="17"/>
  <c r="F204" i="17"/>
  <c r="E204" i="17"/>
  <c r="F203" i="17"/>
  <c r="E203" i="17"/>
  <c r="F202" i="17"/>
  <c r="E202" i="17"/>
  <c r="F201" i="17"/>
  <c r="E201" i="17"/>
  <c r="F200" i="17"/>
  <c r="E200" i="17"/>
  <c r="F199" i="17"/>
  <c r="E199" i="17"/>
  <c r="K194" i="17"/>
  <c r="F194" i="17"/>
  <c r="E194" i="17"/>
  <c r="F193" i="17"/>
  <c r="E193" i="17"/>
  <c r="F192" i="17"/>
  <c r="E192" i="17"/>
  <c r="F191" i="17"/>
  <c r="E191" i="17"/>
  <c r="F190" i="17"/>
  <c r="E190" i="17"/>
  <c r="F189" i="17"/>
  <c r="E189" i="17"/>
  <c r="K188" i="17"/>
  <c r="L188" i="17"/>
  <c r="F188" i="17"/>
  <c r="E188" i="17"/>
  <c r="L187" i="17"/>
  <c r="K187" i="17"/>
  <c r="F187" i="17"/>
  <c r="E187" i="17"/>
  <c r="F186" i="17"/>
  <c r="E186" i="17"/>
  <c r="F185" i="17"/>
  <c r="E185" i="17"/>
  <c r="F184" i="17"/>
  <c r="E184" i="17"/>
  <c r="F183" i="17"/>
  <c r="E183" i="17"/>
  <c r="F182" i="17"/>
  <c r="E182" i="17"/>
  <c r="F181" i="17"/>
  <c r="E181" i="17"/>
  <c r="F176" i="17"/>
  <c r="E176" i="17"/>
  <c r="F175" i="17"/>
  <c r="E175" i="17"/>
  <c r="F174" i="17"/>
  <c r="E174" i="17"/>
  <c r="K173" i="17"/>
  <c r="F173" i="17"/>
  <c r="E173" i="17"/>
  <c r="L172" i="17"/>
  <c r="F172" i="17"/>
  <c r="E172" i="17"/>
  <c r="F171" i="17"/>
  <c r="E171" i="17"/>
  <c r="K170" i="17"/>
  <c r="F170" i="17"/>
  <c r="E170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F158" i="17"/>
  <c r="E158" i="17"/>
  <c r="F157" i="17"/>
  <c r="E157" i="17"/>
  <c r="F156" i="17"/>
  <c r="E156" i="17"/>
  <c r="K155" i="17"/>
  <c r="F155" i="17"/>
  <c r="E155" i="17"/>
  <c r="K154" i="17"/>
  <c r="F154" i="17"/>
  <c r="E154" i="17"/>
  <c r="L153" i="17"/>
  <c r="K153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F135" i="17"/>
  <c r="E135" i="17"/>
  <c r="F134" i="17"/>
  <c r="E134" i="17"/>
  <c r="F133" i="17"/>
  <c r="E133" i="17"/>
  <c r="F132" i="17"/>
  <c r="E132" i="17"/>
  <c r="K131" i="17"/>
  <c r="F131" i="17"/>
  <c r="E131" i="17"/>
  <c r="K130" i="17"/>
  <c r="F130" i="17"/>
  <c r="E130" i="17"/>
  <c r="F129" i="17"/>
  <c r="E129" i="17"/>
  <c r="F128" i="17"/>
  <c r="E128" i="17"/>
  <c r="F127" i="17"/>
  <c r="E127" i="17"/>
  <c r="K126" i="17"/>
  <c r="F126" i="17"/>
  <c r="E126" i="17"/>
  <c r="L125" i="17"/>
  <c r="K125" i="17"/>
  <c r="F125" i="17"/>
  <c r="E125" i="17"/>
  <c r="L124" i="17"/>
  <c r="K124" i="17"/>
  <c r="F124" i="17"/>
  <c r="E124" i="17"/>
  <c r="F119" i="17"/>
  <c r="E119" i="17"/>
  <c r="K118" i="17"/>
  <c r="K119" i="17"/>
  <c r="F118" i="17"/>
  <c r="E118" i="17"/>
  <c r="F117" i="17"/>
  <c r="E117" i="17"/>
  <c r="F116" i="17"/>
  <c r="E116" i="17"/>
  <c r="F115" i="17"/>
  <c r="E115" i="17"/>
  <c r="K114" i="17"/>
  <c r="F114" i="17"/>
  <c r="E114" i="17"/>
  <c r="L113" i="17"/>
  <c r="K113" i="17"/>
  <c r="F113" i="17"/>
  <c r="E113" i="17"/>
  <c r="L112" i="17"/>
  <c r="K112" i="17"/>
  <c r="F112" i="17"/>
  <c r="E112" i="17"/>
  <c r="F111" i="17"/>
  <c r="E111" i="17"/>
  <c r="F110" i="17"/>
  <c r="E110" i="17"/>
  <c r="F109" i="17"/>
  <c r="E109" i="17"/>
  <c r="F108" i="17"/>
  <c r="E108" i="17"/>
  <c r="F102" i="17"/>
  <c r="E102" i="17"/>
  <c r="F101" i="17"/>
  <c r="E101" i="17"/>
  <c r="F100" i="17"/>
  <c r="E100" i="17"/>
  <c r="F99" i="17"/>
  <c r="E99" i="17"/>
  <c r="K98" i="17"/>
  <c r="F98" i="17"/>
  <c r="E98" i="17"/>
  <c r="K97" i="17"/>
  <c r="F97" i="17"/>
  <c r="E97" i="17"/>
  <c r="F96" i="17"/>
  <c r="E96" i="17"/>
  <c r="F95" i="17"/>
  <c r="E95" i="17"/>
  <c r="F94" i="17"/>
  <c r="E94" i="17"/>
  <c r="K93" i="17"/>
  <c r="F93" i="17"/>
  <c r="E93" i="17"/>
  <c r="L92" i="17"/>
  <c r="K92" i="17"/>
  <c r="F92" i="17"/>
  <c r="E92" i="17"/>
  <c r="L91" i="17"/>
  <c r="K91" i="17"/>
  <c r="F91" i="17"/>
  <c r="E91" i="17"/>
  <c r="F86" i="17"/>
  <c r="E86" i="17"/>
  <c r="F85" i="17"/>
  <c r="E85" i="17"/>
  <c r="F84" i="17"/>
  <c r="E84" i="17"/>
  <c r="K83" i="17"/>
  <c r="F83" i="17"/>
  <c r="E83" i="17"/>
  <c r="K82" i="17"/>
  <c r="F82" i="17"/>
  <c r="E82" i="17"/>
  <c r="L81" i="17"/>
  <c r="K81" i="17"/>
  <c r="F81" i="17"/>
  <c r="E81" i="17"/>
  <c r="F80" i="17"/>
  <c r="E80" i="17"/>
  <c r="F79" i="17"/>
  <c r="E79" i="17"/>
  <c r="F78" i="17"/>
  <c r="E78" i="17"/>
  <c r="F77" i="17"/>
  <c r="E77" i="17"/>
  <c r="F76" i="17"/>
  <c r="E76" i="17"/>
  <c r="F75" i="17"/>
  <c r="E75" i="17"/>
  <c r="K56" i="17"/>
  <c r="K55" i="17"/>
  <c r="F54" i="17"/>
  <c r="E54" i="17"/>
  <c r="F53" i="17"/>
  <c r="E53" i="17"/>
  <c r="F52" i="17"/>
  <c r="E52" i="17"/>
  <c r="K51" i="17"/>
  <c r="F51" i="17"/>
  <c r="E51" i="17"/>
  <c r="K50" i="17"/>
  <c r="F50" i="17"/>
  <c r="E50" i="17"/>
  <c r="L49" i="17"/>
  <c r="K49" i="17"/>
  <c r="F49" i="17"/>
  <c r="E49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38" i="17"/>
  <c r="E38" i="17"/>
  <c r="F37" i="17"/>
  <c r="E37" i="17"/>
  <c r="F36" i="17"/>
  <c r="E36" i="17"/>
  <c r="F35" i="17"/>
  <c r="E35" i="17"/>
  <c r="F34" i="17"/>
  <c r="E34" i="17"/>
  <c r="K33" i="17"/>
  <c r="F33" i="17"/>
  <c r="E33" i="17"/>
  <c r="K32" i="17"/>
  <c r="F32" i="17"/>
  <c r="E32" i="17"/>
  <c r="F31" i="17"/>
  <c r="E31" i="17"/>
  <c r="F30" i="17"/>
  <c r="E30" i="17"/>
  <c r="F29" i="17"/>
  <c r="E29" i="17"/>
  <c r="K28" i="17"/>
  <c r="F28" i="17"/>
  <c r="E28" i="17"/>
  <c r="L27" i="17"/>
  <c r="K27" i="17"/>
  <c r="F27" i="17"/>
  <c r="E27" i="17"/>
  <c r="L26" i="17"/>
  <c r="K26" i="17"/>
  <c r="F26" i="17"/>
  <c r="E26" i="17"/>
  <c r="F25" i="17"/>
  <c r="E25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G163" i="17" l="1"/>
  <c r="G417" i="17"/>
  <c r="G452" i="17"/>
  <c r="G457" i="17"/>
  <c r="K248" i="17"/>
  <c r="G455" i="17"/>
  <c r="G296" i="17"/>
  <c r="G298" i="17"/>
  <c r="K128" i="17"/>
  <c r="K278" i="17"/>
  <c r="G306" i="17"/>
  <c r="G308" i="17"/>
  <c r="G310" i="17"/>
  <c r="K157" i="17"/>
  <c r="K328" i="17"/>
  <c r="G263" i="17"/>
  <c r="G268" i="17"/>
  <c r="G270" i="17"/>
  <c r="G112" i="17"/>
  <c r="G43" i="17"/>
  <c r="K129" i="17"/>
  <c r="K95" i="17"/>
  <c r="G276" i="17"/>
  <c r="G243" i="17"/>
  <c r="K53" i="17"/>
  <c r="G458" i="17"/>
  <c r="G461" i="17"/>
  <c r="G463" i="17"/>
  <c r="P197" i="17"/>
  <c r="G294" i="17"/>
  <c r="G398" i="17"/>
  <c r="G405" i="17"/>
  <c r="G422" i="17"/>
  <c r="K425" i="17"/>
  <c r="P161" i="17"/>
  <c r="G242" i="17"/>
  <c r="G275" i="17"/>
  <c r="L343" i="17"/>
  <c r="M343" i="17" s="1"/>
  <c r="G255" i="17"/>
  <c r="G330" i="17"/>
  <c r="G366" i="17"/>
  <c r="G412" i="17"/>
  <c r="G439" i="17"/>
  <c r="K85" i="17"/>
  <c r="G238" i="17"/>
  <c r="G247" i="17"/>
  <c r="G254" i="17"/>
  <c r="G260" i="17"/>
  <c r="G313" i="17"/>
  <c r="G324" i="17"/>
  <c r="G326" i="17"/>
  <c r="G331" i="17"/>
  <c r="G345" i="17"/>
  <c r="G348" i="17"/>
  <c r="G363" i="17"/>
  <c r="G367" i="17"/>
  <c r="M368" i="17"/>
  <c r="G373" i="17"/>
  <c r="G382" i="17"/>
  <c r="M384" i="17"/>
  <c r="G389" i="17"/>
  <c r="G413" i="17"/>
  <c r="G415" i="17"/>
  <c r="G435" i="17"/>
  <c r="K175" i="17"/>
  <c r="G199" i="17"/>
  <c r="G206" i="17"/>
  <c r="G219" i="17"/>
  <c r="G228" i="17"/>
  <c r="G230" i="17"/>
  <c r="G239" i="17"/>
  <c r="G311" i="17"/>
  <c r="G328" i="17"/>
  <c r="G339" i="17"/>
  <c r="G341" i="17"/>
  <c r="G342" i="17"/>
  <c r="G343" i="17"/>
  <c r="G347" i="17"/>
  <c r="G440" i="17"/>
  <c r="G445" i="17"/>
  <c r="M57" i="17"/>
  <c r="L669" i="18"/>
  <c r="I670" i="18"/>
  <c r="M81" i="17"/>
  <c r="K86" i="17"/>
  <c r="G156" i="17"/>
  <c r="G291" i="17"/>
  <c r="G400" i="17"/>
  <c r="G403" i="17"/>
  <c r="G459" i="17"/>
  <c r="G20" i="17"/>
  <c r="M458" i="18"/>
  <c r="L316" i="17"/>
  <c r="M316" i="17" s="1"/>
  <c r="I424" i="17"/>
  <c r="I425" i="17" s="1"/>
  <c r="I426" i="17" s="1"/>
  <c r="L426" i="17" s="1"/>
  <c r="M426" i="17" s="1"/>
  <c r="G592" i="18"/>
  <c r="J593" i="18" s="1"/>
  <c r="L213" i="18"/>
  <c r="M213" i="18" s="1"/>
  <c r="I214" i="18"/>
  <c r="G25" i="17"/>
  <c r="G108" i="17"/>
  <c r="L126" i="17"/>
  <c r="M126" i="17" s="1"/>
  <c r="G147" i="17"/>
  <c r="K156" i="17"/>
  <c r="G258" i="17"/>
  <c r="G292" i="17"/>
  <c r="G295" i="17"/>
  <c r="G300" i="17"/>
  <c r="G315" i="17"/>
  <c r="G323" i="17"/>
  <c r="K327" i="17"/>
  <c r="G337" i="17"/>
  <c r="G368" i="17"/>
  <c r="G371" i="17"/>
  <c r="G381" i="17"/>
  <c r="G386" i="17"/>
  <c r="G395" i="17"/>
  <c r="G397" i="17"/>
  <c r="G399" i="17"/>
  <c r="G420" i="17"/>
  <c r="G437" i="17"/>
  <c r="G441" i="17"/>
  <c r="G444" i="17"/>
  <c r="G306" i="18"/>
  <c r="J307" i="18" s="1"/>
  <c r="L181" i="18"/>
  <c r="M181" i="18" s="1"/>
  <c r="G562" i="18"/>
  <c r="J563" i="18" s="1"/>
  <c r="G147" i="18"/>
  <c r="J148" i="18" s="1"/>
  <c r="G503" i="18"/>
  <c r="J504" i="18" s="1"/>
  <c r="G127" i="17"/>
  <c r="G131" i="17"/>
  <c r="G157" i="17"/>
  <c r="G158" i="17"/>
  <c r="G190" i="17"/>
  <c r="G200" i="17"/>
  <c r="G210" i="17"/>
  <c r="M214" i="17"/>
  <c r="G220" i="17"/>
  <c r="G226" i="17"/>
  <c r="G231" i="17"/>
  <c r="G240" i="17"/>
  <c r="G272" i="17"/>
  <c r="G277" i="17"/>
  <c r="G307" i="17"/>
  <c r="G309" i="17"/>
  <c r="G314" i="17"/>
  <c r="G329" i="17"/>
  <c r="G338" i="17"/>
  <c r="G340" i="17"/>
  <c r="G384" i="17"/>
  <c r="G385" i="17"/>
  <c r="G388" i="17"/>
  <c r="G414" i="17"/>
  <c r="G443" i="17"/>
  <c r="F474" i="17"/>
  <c r="G460" i="17"/>
  <c r="G462" i="17"/>
  <c r="K192" i="17"/>
  <c r="K345" i="17"/>
  <c r="M669" i="18"/>
  <c r="G473" i="18"/>
  <c r="J475" i="18" s="1"/>
  <c r="M475" i="18" s="1"/>
  <c r="F743" i="18" s="1"/>
  <c r="M578" i="18"/>
  <c r="G622" i="18"/>
  <c r="J623" i="18" s="1"/>
  <c r="G336" i="18"/>
  <c r="J337" i="18" s="1"/>
  <c r="G658" i="18"/>
  <c r="J659" i="18" s="1"/>
  <c r="M515" i="18"/>
  <c r="G253" i="18"/>
  <c r="J254" i="18" s="1"/>
  <c r="G120" i="18"/>
  <c r="J121" i="18" s="1"/>
  <c r="G444" i="18"/>
  <c r="J446" i="18" s="1"/>
  <c r="G225" i="18"/>
  <c r="J226" i="18" s="1"/>
  <c r="G199" i="18"/>
  <c r="J200" i="18" s="1"/>
  <c r="G59" i="18"/>
  <c r="J65" i="18" s="1"/>
  <c r="G173" i="18"/>
  <c r="J174" i="18" s="1"/>
  <c r="G532" i="18"/>
  <c r="J533" i="18" s="1"/>
  <c r="M473" i="18"/>
  <c r="L475" i="18" s="1"/>
  <c r="G28" i="18"/>
  <c r="J28" i="18" s="1"/>
  <c r="G93" i="18"/>
  <c r="J94" i="18" s="1"/>
  <c r="M612" i="18"/>
  <c r="L577" i="18"/>
  <c r="M577" i="18" s="1"/>
  <c r="M485" i="18"/>
  <c r="L473" i="18"/>
  <c r="M268" i="18"/>
  <c r="L42" i="18"/>
  <c r="M42" i="18" s="1"/>
  <c r="I43" i="18"/>
  <c r="L549" i="18"/>
  <c r="M549" i="18" s="1"/>
  <c r="I550" i="18"/>
  <c r="P536" i="18"/>
  <c r="L423" i="18"/>
  <c r="M423" i="18" s="1"/>
  <c r="I270" i="18"/>
  <c r="L269" i="18"/>
  <c r="L516" i="18"/>
  <c r="I517" i="18"/>
  <c r="M404" i="18"/>
  <c r="I298" i="18"/>
  <c r="L297" i="18"/>
  <c r="M297" i="18" s="1"/>
  <c r="L182" i="18"/>
  <c r="I183" i="18"/>
  <c r="L108" i="18"/>
  <c r="L14" i="18"/>
  <c r="M14" i="18" s="1"/>
  <c r="L671" i="18"/>
  <c r="M671" i="18" s="1"/>
  <c r="L670" i="18"/>
  <c r="M670" i="18" s="1"/>
  <c r="M706" i="18"/>
  <c r="L643" i="18"/>
  <c r="M643" i="18" s="1"/>
  <c r="L580" i="18"/>
  <c r="M580" i="18" s="1"/>
  <c r="P566" i="18"/>
  <c r="L579" i="18"/>
  <c r="M579" i="18" s="1"/>
  <c r="L406" i="18"/>
  <c r="M406" i="18" s="1"/>
  <c r="L407" i="18"/>
  <c r="M407" i="18" s="1"/>
  <c r="L327" i="18"/>
  <c r="L328" i="18"/>
  <c r="M328" i="18" s="1"/>
  <c r="L488" i="18"/>
  <c r="M488" i="18" s="1"/>
  <c r="L487" i="18"/>
  <c r="M487" i="18" s="1"/>
  <c r="M78" i="18"/>
  <c r="I708" i="18"/>
  <c r="L707" i="18"/>
  <c r="M707" i="18" s="1"/>
  <c r="P692" i="18"/>
  <c r="L379" i="18"/>
  <c r="M379" i="18" s="1"/>
  <c r="I380" i="18"/>
  <c r="L246" i="18"/>
  <c r="M246" i="18" s="1"/>
  <c r="L245" i="18"/>
  <c r="M245" i="18" s="1"/>
  <c r="I80" i="18"/>
  <c r="L79" i="18"/>
  <c r="M79" i="18" s="1"/>
  <c r="P66" i="18"/>
  <c r="I614" i="18"/>
  <c r="L613" i="18"/>
  <c r="L352" i="18"/>
  <c r="P340" i="18"/>
  <c r="M296" i="18"/>
  <c r="L160" i="18"/>
  <c r="I161" i="18"/>
  <c r="P150" i="18"/>
  <c r="L214" i="18"/>
  <c r="P202" i="18"/>
  <c r="I215" i="18"/>
  <c r="L129" i="18"/>
  <c r="L464" i="17"/>
  <c r="M464" i="17" s="1"/>
  <c r="K373" i="17"/>
  <c r="L344" i="17"/>
  <c r="M344" i="17" s="1"/>
  <c r="M311" i="17"/>
  <c r="K294" i="17"/>
  <c r="I293" i="17"/>
  <c r="L293" i="17" s="1"/>
  <c r="M293" i="17" s="1"/>
  <c r="I277" i="17"/>
  <c r="I278" i="17" s="1"/>
  <c r="I279" i="17" s="1"/>
  <c r="L279" i="17" s="1"/>
  <c r="M279" i="17" s="1"/>
  <c r="G96" i="17"/>
  <c r="G129" i="17"/>
  <c r="G191" i="17"/>
  <c r="G52" i="17"/>
  <c r="G85" i="17"/>
  <c r="G86" i="17"/>
  <c r="G94" i="17"/>
  <c r="G114" i="17"/>
  <c r="G117" i="17"/>
  <c r="G118" i="17"/>
  <c r="G119" i="17"/>
  <c r="G153" i="17"/>
  <c r="G154" i="17"/>
  <c r="G83" i="17"/>
  <c r="G97" i="17"/>
  <c r="G98" i="17"/>
  <c r="G116" i="17"/>
  <c r="G172" i="17"/>
  <c r="P361" i="17"/>
  <c r="L372" i="17"/>
  <c r="M372" i="17" s="1"/>
  <c r="G75" i="17"/>
  <c r="G77" i="17"/>
  <c r="G79" i="17"/>
  <c r="G81" i="17"/>
  <c r="G111" i="17"/>
  <c r="G124" i="17"/>
  <c r="G125" i="17"/>
  <c r="G126" i="17"/>
  <c r="G128" i="17"/>
  <c r="G134" i="17"/>
  <c r="G148" i="17"/>
  <c r="G168" i="17"/>
  <c r="G173" i="17"/>
  <c r="G174" i="17"/>
  <c r="G182" i="17"/>
  <c r="G184" i="17"/>
  <c r="G186" i="17"/>
  <c r="M187" i="17"/>
  <c r="M188" i="17"/>
  <c r="G201" i="17"/>
  <c r="G205" i="17"/>
  <c r="G207" i="17"/>
  <c r="G232" i="17"/>
  <c r="G237" i="17"/>
  <c r="G244" i="17"/>
  <c r="G257" i="17"/>
  <c r="G269" i="17"/>
  <c r="G274" i="17"/>
  <c r="G299" i="17"/>
  <c r="G312" i="17"/>
  <c r="G321" i="17"/>
  <c r="G325" i="17"/>
  <c r="G327" i="17"/>
  <c r="G332" i="17"/>
  <c r="M341" i="17"/>
  <c r="M342" i="17"/>
  <c r="G364" i="17"/>
  <c r="M370" i="17"/>
  <c r="G374" i="17"/>
  <c r="G379" i="17"/>
  <c r="G396" i="17"/>
  <c r="G402" i="17"/>
  <c r="G404" i="17"/>
  <c r="G410" i="17"/>
  <c r="G419" i="17"/>
  <c r="G421" i="17"/>
  <c r="G436" i="17"/>
  <c r="G451" i="17"/>
  <c r="G453" i="17"/>
  <c r="G465" i="17"/>
  <c r="K116" i="17"/>
  <c r="G7" i="17"/>
  <c r="G78" i="17"/>
  <c r="G80" i="17"/>
  <c r="G91" i="17"/>
  <c r="G92" i="17"/>
  <c r="G93" i="17"/>
  <c r="G110" i="17"/>
  <c r="G135" i="17"/>
  <c r="G151" i="17"/>
  <c r="G165" i="17"/>
  <c r="G167" i="17"/>
  <c r="G169" i="17"/>
  <c r="G181" i="17"/>
  <c r="G188" i="17"/>
  <c r="G189" i="17"/>
  <c r="M205" i="17"/>
  <c r="G208" i="17"/>
  <c r="G246" i="17"/>
  <c r="G248" i="17"/>
  <c r="G256" i="17"/>
  <c r="G259" i="17"/>
  <c r="G261" i="17"/>
  <c r="G271" i="17"/>
  <c r="G322" i="17"/>
  <c r="G344" i="17"/>
  <c r="G346" i="17"/>
  <c r="G365" i="17"/>
  <c r="G370" i="17"/>
  <c r="G372" i="17"/>
  <c r="G380" i="17"/>
  <c r="G383" i="17"/>
  <c r="G387" i="17"/>
  <c r="G394" i="17"/>
  <c r="G401" i="17"/>
  <c r="G411" i="17"/>
  <c r="G416" i="17"/>
  <c r="G418" i="17"/>
  <c r="G438" i="17"/>
  <c r="G442" i="17"/>
  <c r="G450" i="17"/>
  <c r="G454" i="17"/>
  <c r="G456" i="17"/>
  <c r="G464" i="17"/>
  <c r="G57" i="17"/>
  <c r="I174" i="17"/>
  <c r="I175" i="17" s="1"/>
  <c r="I176" i="17" s="1"/>
  <c r="L176" i="17" s="1"/>
  <c r="M176" i="17" s="1"/>
  <c r="K211" i="17"/>
  <c r="M431" i="17"/>
  <c r="G8" i="17"/>
  <c r="G10" i="17"/>
  <c r="G12" i="17"/>
  <c r="G14" i="17"/>
  <c r="G54" i="17"/>
  <c r="G84" i="17"/>
  <c r="G95" i="17"/>
  <c r="G100" i="17"/>
  <c r="G102" i="17"/>
  <c r="G113" i="17"/>
  <c r="G115" i="17"/>
  <c r="G133" i="17"/>
  <c r="G150" i="17"/>
  <c r="G155" i="17"/>
  <c r="G185" i="17"/>
  <c r="G193" i="17"/>
  <c r="G203" i="17"/>
  <c r="G209" i="17"/>
  <c r="G211" i="17"/>
  <c r="G223" i="17"/>
  <c r="G229" i="17"/>
  <c r="G56" i="17"/>
  <c r="G51" i="17"/>
  <c r="G76" i="17"/>
  <c r="G82" i="17"/>
  <c r="G99" i="17"/>
  <c r="G101" i="17"/>
  <c r="M125" i="17"/>
  <c r="G130" i="17"/>
  <c r="G132" i="17"/>
  <c r="G149" i="17"/>
  <c r="G152" i="17"/>
  <c r="G164" i="17"/>
  <c r="G171" i="17"/>
  <c r="G192" i="17"/>
  <c r="G194" i="17"/>
  <c r="G202" i="17"/>
  <c r="G204" i="17"/>
  <c r="G212" i="17"/>
  <c r="G222" i="17"/>
  <c r="G224" i="17"/>
  <c r="G227" i="17"/>
  <c r="G58" i="17"/>
  <c r="G55" i="17"/>
  <c r="K212" i="17"/>
  <c r="I210" i="17"/>
  <c r="I211" i="17" s="1"/>
  <c r="I212" i="17" s="1"/>
  <c r="I191" i="17"/>
  <c r="I192" i="17" s="1"/>
  <c r="I193" i="17" s="1"/>
  <c r="L194" i="17" s="1"/>
  <c r="M194" i="17" s="1"/>
  <c r="K193" i="17"/>
  <c r="I158" i="17"/>
  <c r="L156" i="17"/>
  <c r="L127" i="17"/>
  <c r="M127" i="17" s="1"/>
  <c r="I117" i="17"/>
  <c r="L117" i="17" s="1"/>
  <c r="M117" i="17" s="1"/>
  <c r="L93" i="17"/>
  <c r="M93" i="17" s="1"/>
  <c r="I94" i="17"/>
  <c r="I85" i="17"/>
  <c r="I86" i="17" s="1"/>
  <c r="I52" i="17"/>
  <c r="I53" i="17" s="1"/>
  <c r="I54" i="17" s="1"/>
  <c r="I15" i="17"/>
  <c r="K15" i="17"/>
  <c r="L28" i="17"/>
  <c r="M28" i="17" s="1"/>
  <c r="K16" i="17"/>
  <c r="L462" i="17"/>
  <c r="L461" i="17"/>
  <c r="M461" i="17" s="1"/>
  <c r="P448" i="17"/>
  <c r="K460" i="17"/>
  <c r="L466" i="17"/>
  <c r="K466" i="17"/>
  <c r="L459" i="17"/>
  <c r="M459" i="17" s="1"/>
  <c r="L458" i="17"/>
  <c r="M458" i="17" s="1"/>
  <c r="L457" i="17"/>
  <c r="M457" i="17" s="1"/>
  <c r="L439" i="17"/>
  <c r="M439" i="17" s="1"/>
  <c r="L438" i="17"/>
  <c r="M438" i="17" s="1"/>
  <c r="K440" i="17"/>
  <c r="K428" i="17"/>
  <c r="L422" i="17"/>
  <c r="M422" i="17" s="1"/>
  <c r="I346" i="17"/>
  <c r="L345" i="17"/>
  <c r="L326" i="17"/>
  <c r="M326" i="17" s="1"/>
  <c r="L328" i="17"/>
  <c r="M328" i="17" s="1"/>
  <c r="L327" i="17"/>
  <c r="M324" i="17"/>
  <c r="M325" i="17"/>
  <c r="G316" i="17"/>
  <c r="L312" i="17"/>
  <c r="M312" i="17" s="1"/>
  <c r="L313" i="17"/>
  <c r="M313" i="17" s="1"/>
  <c r="L315" i="17"/>
  <c r="M315" i="17" s="1"/>
  <c r="L248" i="17"/>
  <c r="M209" i="17"/>
  <c r="L190" i="17"/>
  <c r="I129" i="17"/>
  <c r="L128" i="17"/>
  <c r="K14" i="17"/>
  <c r="K12" i="17"/>
  <c r="L10" i="17"/>
  <c r="M10" i="17" s="1"/>
  <c r="M7" i="17"/>
  <c r="M9" i="17"/>
  <c r="M404" i="17"/>
  <c r="L231" i="17"/>
  <c r="M231" i="17" s="1"/>
  <c r="P106" i="17"/>
  <c r="L114" i="17"/>
  <c r="M114" i="17" s="1"/>
  <c r="M113" i="17"/>
  <c r="M92" i="17"/>
  <c r="M153" i="17"/>
  <c r="M206" i="17"/>
  <c r="M229" i="17"/>
  <c r="M454" i="17"/>
  <c r="M455" i="17"/>
  <c r="M456" i="17"/>
  <c r="P392" i="17"/>
  <c r="M402" i="17"/>
  <c r="M403" i="17"/>
  <c r="L386" i="17"/>
  <c r="M386" i="17" s="1"/>
  <c r="L385" i="17"/>
  <c r="M385" i="17" s="1"/>
  <c r="K387" i="17"/>
  <c r="M369" i="17"/>
  <c r="M371" i="17"/>
  <c r="K30" i="17"/>
  <c r="I31" i="17"/>
  <c r="L56" i="17"/>
  <c r="M56" i="17" s="1"/>
  <c r="G9" i="17"/>
  <c r="G13" i="17"/>
  <c r="G19" i="17"/>
  <c r="G38" i="17"/>
  <c r="M19" i="17"/>
  <c r="G27" i="17"/>
  <c r="G28" i="17"/>
  <c r="G29" i="17"/>
  <c r="G31" i="17"/>
  <c r="G47" i="17"/>
  <c r="G49" i="17"/>
  <c r="G50" i="17"/>
  <c r="G33" i="17"/>
  <c r="G48" i="17"/>
  <c r="F69" i="17"/>
  <c r="G15" i="17"/>
  <c r="G17" i="17"/>
  <c r="G26" i="17"/>
  <c r="M27" i="17"/>
  <c r="G30" i="17"/>
  <c r="G34" i="17"/>
  <c r="G36" i="17"/>
  <c r="G45" i="17"/>
  <c r="G53" i="17"/>
  <c r="G11" i="17"/>
  <c r="G16" i="17"/>
  <c r="G18" i="17"/>
  <c r="G32" i="17"/>
  <c r="G35" i="17"/>
  <c r="G37" i="17"/>
  <c r="G44" i="17"/>
  <c r="G46" i="17"/>
  <c r="M20" i="17"/>
  <c r="M49" i="17"/>
  <c r="L29" i="17"/>
  <c r="K29" i="17"/>
  <c r="L18" i="17"/>
  <c r="M18" i="17" s="1"/>
  <c r="M8" i="17"/>
  <c r="L14" i="17"/>
  <c r="L83" i="17"/>
  <c r="M83" i="17" s="1"/>
  <c r="L82" i="17"/>
  <c r="L84" i="17"/>
  <c r="M84" i="17" s="1"/>
  <c r="P89" i="17"/>
  <c r="G109" i="17"/>
  <c r="M112" i="17"/>
  <c r="L115" i="17"/>
  <c r="M115" i="17" s="1"/>
  <c r="P122" i="17"/>
  <c r="G170" i="17"/>
  <c r="M173" i="17"/>
  <c r="K174" i="17"/>
  <c r="G183" i="17"/>
  <c r="K189" i="17"/>
  <c r="K190" i="17"/>
  <c r="P217" i="17"/>
  <c r="G225" i="17"/>
  <c r="G245" i="17"/>
  <c r="G253" i="17"/>
  <c r="G262" i="17"/>
  <c r="K171" i="17"/>
  <c r="K172" i="17"/>
  <c r="M172" i="17" s="1"/>
  <c r="L189" i="17"/>
  <c r="L228" i="17"/>
  <c r="M228" i="17" s="1"/>
  <c r="L226" i="17"/>
  <c r="M26" i="17"/>
  <c r="L50" i="17"/>
  <c r="M50" i="17" s="1"/>
  <c r="M91" i="17"/>
  <c r="L98" i="17"/>
  <c r="M98" i="17" s="1"/>
  <c r="M124" i="17"/>
  <c r="L131" i="17"/>
  <c r="M131" i="17" s="1"/>
  <c r="L154" i="17"/>
  <c r="M154" i="17" s="1"/>
  <c r="L157" i="17"/>
  <c r="G166" i="17"/>
  <c r="G175" i="17"/>
  <c r="G176" i="17"/>
  <c r="G187" i="17"/>
  <c r="K208" i="17"/>
  <c r="M208" i="17" s="1"/>
  <c r="K207" i="17"/>
  <c r="M207" i="17" s="1"/>
  <c r="G221" i="17"/>
  <c r="L230" i="17"/>
  <c r="M230" i="17" s="1"/>
  <c r="G241" i="17"/>
  <c r="P251" i="17"/>
  <c r="L263" i="17"/>
  <c r="M263" i="17" s="1"/>
  <c r="P235" i="17"/>
  <c r="L247" i="17"/>
  <c r="M247" i="17" s="1"/>
  <c r="L244" i="17"/>
  <c r="L246" i="17"/>
  <c r="M246" i="17" s="1"/>
  <c r="L260" i="17"/>
  <c r="L262" i="17"/>
  <c r="M262" i="17" s="1"/>
  <c r="G273" i="17"/>
  <c r="M348" i="17"/>
  <c r="K277" i="17"/>
  <c r="M292" i="17"/>
  <c r="G293" i="17"/>
  <c r="G297" i="17"/>
  <c r="G301" i="17"/>
  <c r="L373" i="17"/>
  <c r="K374" i="17"/>
  <c r="G369" i="17"/>
  <c r="L465" i="17"/>
  <c r="M465" i="17" s="1"/>
  <c r="K405" i="17"/>
  <c r="M405" i="17" s="1"/>
  <c r="M437" i="17"/>
  <c r="K462" i="17"/>
  <c r="K463" i="17"/>
  <c r="L463" i="17"/>
  <c r="M383" i="17"/>
  <c r="M419" i="17"/>
  <c r="L420" i="17"/>
  <c r="M420" i="17" s="1"/>
  <c r="L423" i="17"/>
  <c r="M423" i="17" s="1"/>
  <c r="K59" i="16"/>
  <c r="J59" i="16"/>
  <c r="L59" i="16" s="1"/>
  <c r="J58" i="16"/>
  <c r="E57" i="16"/>
  <c r="D57" i="16"/>
  <c r="I56" i="16"/>
  <c r="J57" i="16" s="1"/>
  <c r="H56" i="16"/>
  <c r="E56" i="16"/>
  <c r="D56" i="16"/>
  <c r="E55" i="16"/>
  <c r="D55" i="16"/>
  <c r="I54" i="16"/>
  <c r="J55" i="16" s="1"/>
  <c r="H54" i="16"/>
  <c r="E54" i="16"/>
  <c r="D54" i="16"/>
  <c r="J53" i="16"/>
  <c r="E53" i="16"/>
  <c r="D53" i="16"/>
  <c r="K52" i="16"/>
  <c r="L52" i="16" s="1"/>
  <c r="J52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K41" i="16"/>
  <c r="J41" i="16"/>
  <c r="E41" i="16"/>
  <c r="D41" i="16"/>
  <c r="K40" i="16"/>
  <c r="J40" i="16"/>
  <c r="E40" i="16"/>
  <c r="D40" i="16"/>
  <c r="K39" i="16"/>
  <c r="J39" i="16"/>
  <c r="E39" i="16"/>
  <c r="D39" i="16"/>
  <c r="K38" i="16"/>
  <c r="J38" i="16"/>
  <c r="E38" i="16"/>
  <c r="D38" i="16"/>
  <c r="J37" i="16"/>
  <c r="E37" i="16"/>
  <c r="D37" i="16"/>
  <c r="E36" i="16"/>
  <c r="D36" i="16"/>
  <c r="J35" i="16"/>
  <c r="I35" i="16"/>
  <c r="J36" i="16" s="1"/>
  <c r="H35" i="16"/>
  <c r="K35" i="16" s="1"/>
  <c r="L35" i="16" s="1"/>
  <c r="E35" i="16"/>
  <c r="D35" i="16"/>
  <c r="E34" i="16"/>
  <c r="D34" i="16"/>
  <c r="I33" i="16"/>
  <c r="J33" i="16" s="1"/>
  <c r="H33" i="16"/>
  <c r="K34" i="16" s="1"/>
  <c r="E33" i="16"/>
  <c r="D33" i="16"/>
  <c r="J32" i="16"/>
  <c r="E32" i="16"/>
  <c r="D32" i="16"/>
  <c r="K31" i="16"/>
  <c r="J31" i="16"/>
  <c r="E31" i="16"/>
  <c r="D31" i="16"/>
  <c r="K30" i="16"/>
  <c r="J30" i="16"/>
  <c r="E30" i="16"/>
  <c r="D30" i="16"/>
  <c r="K29" i="16"/>
  <c r="J29" i="16"/>
  <c r="E29" i="16"/>
  <c r="D29" i="16"/>
  <c r="K28" i="16"/>
  <c r="J28" i="16"/>
  <c r="E28" i="16"/>
  <c r="D28" i="16"/>
  <c r="F28" i="16" s="1"/>
  <c r="K27" i="16"/>
  <c r="J27" i="16"/>
  <c r="E27" i="16"/>
  <c r="D27" i="16"/>
  <c r="F27" i="16" s="1"/>
  <c r="K26" i="16"/>
  <c r="L26" i="16" s="1"/>
  <c r="J26" i="16"/>
  <c r="E26" i="16"/>
  <c r="D26" i="16"/>
  <c r="F26" i="16" s="1"/>
  <c r="E25" i="16"/>
  <c r="D25" i="16"/>
  <c r="J18" i="16"/>
  <c r="E18" i="16"/>
  <c r="D18" i="16"/>
  <c r="E17" i="16"/>
  <c r="D17" i="16"/>
  <c r="I16" i="16"/>
  <c r="J16" i="16" s="1"/>
  <c r="H16" i="16"/>
  <c r="E16" i="16"/>
  <c r="D16" i="16"/>
  <c r="E15" i="16"/>
  <c r="D15" i="16"/>
  <c r="I14" i="16"/>
  <c r="J14" i="16" s="1"/>
  <c r="H14" i="16"/>
  <c r="H13" i="16" s="1"/>
  <c r="K13" i="16" s="1"/>
  <c r="L13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M128" i="17" l="1"/>
  <c r="M248" i="17"/>
  <c r="M157" i="17"/>
  <c r="M345" i="17"/>
  <c r="L158" i="17"/>
  <c r="M158" i="17" s="1"/>
  <c r="P40" i="17"/>
  <c r="L52" i="17"/>
  <c r="M52" i="17" s="1"/>
  <c r="M327" i="17"/>
  <c r="M156" i="17"/>
  <c r="L192" i="17"/>
  <c r="M192" i="17" s="1"/>
  <c r="J317" i="17"/>
  <c r="J333" i="17"/>
  <c r="J34" i="16"/>
  <c r="J249" i="17"/>
  <c r="P72" i="17"/>
  <c r="F6" i="16"/>
  <c r="L9" i="16"/>
  <c r="L27" i="16"/>
  <c r="L31" i="16"/>
  <c r="L38" i="16"/>
  <c r="L85" i="17"/>
  <c r="M85" i="17" s="1"/>
  <c r="I294" i="17"/>
  <c r="I295" i="17" s="1"/>
  <c r="L296" i="17" s="1"/>
  <c r="M296" i="17" s="1"/>
  <c r="M688" i="18"/>
  <c r="L689" i="18" s="1"/>
  <c r="M689" i="18" s="1"/>
  <c r="F750" i="18" s="1"/>
  <c r="M503" i="18"/>
  <c r="L504" i="18" s="1"/>
  <c r="M504" i="18" s="1"/>
  <c r="F744" i="18" s="1"/>
  <c r="M592" i="18"/>
  <c r="L593" i="18" s="1"/>
  <c r="M593" i="18" s="1"/>
  <c r="F747" i="18" s="1"/>
  <c r="L503" i="18"/>
  <c r="L416" i="18"/>
  <c r="M416" i="18"/>
  <c r="L417" i="18" s="1"/>
  <c r="M417" i="18" s="1"/>
  <c r="F741" i="18" s="1"/>
  <c r="M251" i="18"/>
  <c r="L254" i="18" s="1"/>
  <c r="M254" i="18" s="1"/>
  <c r="F735" i="18" s="1"/>
  <c r="I44" i="18"/>
  <c r="L43" i="18"/>
  <c r="M43" i="18" s="1"/>
  <c r="L130" i="18"/>
  <c r="M130" i="18" s="1"/>
  <c r="I131" i="18"/>
  <c r="M214" i="18"/>
  <c r="M160" i="18"/>
  <c r="L353" i="18"/>
  <c r="M353" i="18" s="1"/>
  <c r="I354" i="18"/>
  <c r="M613" i="18"/>
  <c r="L708" i="18"/>
  <c r="L709" i="18"/>
  <c r="M709" i="18" s="1"/>
  <c r="L644" i="18"/>
  <c r="L645" i="18"/>
  <c r="M645" i="18" s="1"/>
  <c r="L109" i="18"/>
  <c r="M109" i="18" s="1"/>
  <c r="P96" i="18"/>
  <c r="I110" i="18"/>
  <c r="L183" i="18"/>
  <c r="M183" i="18" s="1"/>
  <c r="L184" i="18"/>
  <c r="M184" i="18" s="1"/>
  <c r="H744" i="18"/>
  <c r="I744" i="18" s="1"/>
  <c r="L424" i="18"/>
  <c r="M424" i="18" s="1"/>
  <c r="I425" i="18"/>
  <c r="L592" i="18"/>
  <c r="M129" i="18"/>
  <c r="M352" i="18"/>
  <c r="L615" i="18"/>
  <c r="M615" i="18" s="1"/>
  <c r="L614" i="18"/>
  <c r="M614" i="18" s="1"/>
  <c r="L81" i="18"/>
  <c r="M81" i="18" s="1"/>
  <c r="L80" i="18"/>
  <c r="M80" i="18" s="1"/>
  <c r="M327" i="18"/>
  <c r="M336" i="18" s="1"/>
  <c r="L337" i="18" s="1"/>
  <c r="M337" i="18" s="1"/>
  <c r="F738" i="18" s="1"/>
  <c r="L336" i="18"/>
  <c r="M108" i="18"/>
  <c r="M182" i="18"/>
  <c r="M269" i="18"/>
  <c r="L688" i="18"/>
  <c r="L215" i="18"/>
  <c r="M215" i="18" s="1"/>
  <c r="L216" i="18"/>
  <c r="M216" i="18" s="1"/>
  <c r="L15" i="18"/>
  <c r="I16" i="18"/>
  <c r="L517" i="18"/>
  <c r="M517" i="18" s="1"/>
  <c r="L518" i="18"/>
  <c r="M518" i="18" s="1"/>
  <c r="L271" i="18"/>
  <c r="M271" i="18" s="1"/>
  <c r="L270" i="18"/>
  <c r="M270" i="18" s="1"/>
  <c r="L161" i="18"/>
  <c r="M161" i="18" s="1"/>
  <c r="L162" i="18"/>
  <c r="M162" i="18" s="1"/>
  <c r="L251" i="18"/>
  <c r="L380" i="18"/>
  <c r="M380" i="18" s="1"/>
  <c r="L381" i="18"/>
  <c r="M381" i="18" s="1"/>
  <c r="L298" i="18"/>
  <c r="M298" i="18" s="1"/>
  <c r="L299" i="18"/>
  <c r="M299" i="18" s="1"/>
  <c r="M516" i="18"/>
  <c r="L550" i="18"/>
  <c r="M550" i="18" s="1"/>
  <c r="L551" i="18"/>
  <c r="M551" i="18" s="1"/>
  <c r="M373" i="17"/>
  <c r="L374" i="17"/>
  <c r="M374" i="17" s="1"/>
  <c r="I329" i="17"/>
  <c r="L277" i="17"/>
  <c r="M277" i="17" s="1"/>
  <c r="G474" i="17"/>
  <c r="J475" i="17" s="1"/>
  <c r="J177" i="17"/>
  <c r="J39" i="17"/>
  <c r="J120" i="17"/>
  <c r="G69" i="17"/>
  <c r="L211" i="17"/>
  <c r="M211" i="17" s="1"/>
  <c r="L210" i="17"/>
  <c r="M210" i="17" s="1"/>
  <c r="L212" i="17"/>
  <c r="M212" i="17" s="1"/>
  <c r="L213" i="17"/>
  <c r="M213" i="17" s="1"/>
  <c r="P145" i="17"/>
  <c r="L118" i="17"/>
  <c r="M118" i="17" s="1"/>
  <c r="I95" i="17"/>
  <c r="L94" i="17"/>
  <c r="M94" i="17" s="1"/>
  <c r="L86" i="17"/>
  <c r="M86" i="17" s="1"/>
  <c r="L15" i="17"/>
  <c r="M15" i="17" s="1"/>
  <c r="I16" i="17"/>
  <c r="L16" i="17" s="1"/>
  <c r="M16" i="17" s="1"/>
  <c r="M14" i="17"/>
  <c r="M466" i="17"/>
  <c r="M462" i="17"/>
  <c r="L467" i="17"/>
  <c r="M467" i="17" s="1"/>
  <c r="L460" i="17"/>
  <c r="M460" i="17" s="1"/>
  <c r="I441" i="17"/>
  <c r="L440" i="17"/>
  <c r="M440" i="17" s="1"/>
  <c r="L427" i="17"/>
  <c r="M427" i="17" s="1"/>
  <c r="P408" i="17"/>
  <c r="L347" i="17"/>
  <c r="M347" i="17" s="1"/>
  <c r="L346" i="17"/>
  <c r="M346" i="17" s="1"/>
  <c r="L314" i="17"/>
  <c r="M314" i="17" s="1"/>
  <c r="L317" i="17" s="1"/>
  <c r="P304" i="17"/>
  <c r="J302" i="17"/>
  <c r="P289" i="17"/>
  <c r="L278" i="17"/>
  <c r="M278" i="17" s="1"/>
  <c r="P266" i="17"/>
  <c r="L280" i="17"/>
  <c r="M280" i="17" s="1"/>
  <c r="M190" i="17"/>
  <c r="L193" i="17"/>
  <c r="M193" i="17" s="1"/>
  <c r="P179" i="17"/>
  <c r="L191" i="17"/>
  <c r="M191" i="17" s="1"/>
  <c r="L130" i="17"/>
  <c r="M130" i="17" s="1"/>
  <c r="L129" i="17"/>
  <c r="M129" i="17" s="1"/>
  <c r="L11" i="17"/>
  <c r="M11" i="17" s="1"/>
  <c r="L232" i="17"/>
  <c r="M232" i="17" s="1"/>
  <c r="M189" i="17"/>
  <c r="L387" i="17"/>
  <c r="M387" i="17" s="1"/>
  <c r="L53" i="17"/>
  <c r="M53" i="17" s="1"/>
  <c r="M29" i="17"/>
  <c r="L30" i="17"/>
  <c r="M30" i="17" s="1"/>
  <c r="L175" i="17"/>
  <c r="M175" i="17" s="1"/>
  <c r="L174" i="17"/>
  <c r="M174" i="17" s="1"/>
  <c r="L54" i="17"/>
  <c r="M54" i="17" s="1"/>
  <c r="L55" i="17"/>
  <c r="M55" i="17" s="1"/>
  <c r="L421" i="17"/>
  <c r="M260" i="17"/>
  <c r="L245" i="17"/>
  <c r="M245" i="17" s="1"/>
  <c r="L119" i="17"/>
  <c r="M119" i="17" s="1"/>
  <c r="L227" i="17"/>
  <c r="M227" i="17" s="1"/>
  <c r="L51" i="17"/>
  <c r="L33" i="17"/>
  <c r="M33" i="17" s="1"/>
  <c r="L275" i="17"/>
  <c r="L276" i="17"/>
  <c r="M276" i="17" s="1"/>
  <c r="L171" i="17"/>
  <c r="M171" i="17" s="1"/>
  <c r="L170" i="17"/>
  <c r="M226" i="17"/>
  <c r="M463" i="17"/>
  <c r="M244" i="17"/>
  <c r="L261" i="17"/>
  <c r="M261" i="17" s="1"/>
  <c r="L155" i="17"/>
  <c r="M155" i="17" s="1"/>
  <c r="M82" i="17"/>
  <c r="L116" i="17"/>
  <c r="M116" i="17" s="1"/>
  <c r="K15" i="16"/>
  <c r="H17" i="16"/>
  <c r="K18" i="16" s="1"/>
  <c r="L18" i="16" s="1"/>
  <c r="H57" i="16"/>
  <c r="F32" i="16"/>
  <c r="F35" i="16"/>
  <c r="L30" i="16"/>
  <c r="L34" i="16"/>
  <c r="P43" i="16"/>
  <c r="L41" i="16"/>
  <c r="F40" i="16"/>
  <c r="J54" i="16"/>
  <c r="K16" i="16"/>
  <c r="L40" i="16"/>
  <c r="L11" i="16"/>
  <c r="L28" i="16"/>
  <c r="L39" i="16"/>
  <c r="L10" i="16"/>
  <c r="L29" i="16"/>
  <c r="F57" i="16"/>
  <c r="F56" i="16"/>
  <c r="F55" i="16"/>
  <c r="F54" i="16"/>
  <c r="F53" i="16"/>
  <c r="F51" i="16"/>
  <c r="F48" i="16"/>
  <c r="F47" i="16"/>
  <c r="F46" i="16"/>
  <c r="F52" i="16"/>
  <c r="F50" i="16"/>
  <c r="F49" i="16"/>
  <c r="F29" i="16"/>
  <c r="F25" i="16"/>
  <c r="F38" i="16"/>
  <c r="F39" i="16"/>
  <c r="F41" i="16"/>
  <c r="F37" i="16"/>
  <c r="F36" i="16"/>
  <c r="F33" i="16"/>
  <c r="F34" i="16"/>
  <c r="F31" i="16"/>
  <c r="F30" i="16"/>
  <c r="F18" i="16"/>
  <c r="F15" i="16"/>
  <c r="F14" i="16"/>
  <c r="F12" i="16"/>
  <c r="F11" i="16"/>
  <c r="F8" i="16"/>
  <c r="L8" i="16"/>
  <c r="L12" i="16"/>
  <c r="F7" i="16"/>
  <c r="L7" i="16"/>
  <c r="F17" i="16"/>
  <c r="F16" i="16"/>
  <c r="F13" i="16"/>
  <c r="F9" i="16"/>
  <c r="F10" i="16"/>
  <c r="K58" i="16"/>
  <c r="L58" i="16" s="1"/>
  <c r="K57" i="16"/>
  <c r="L57" i="16" s="1"/>
  <c r="L16" i="16"/>
  <c r="K14" i="16"/>
  <c r="L14" i="16" s="1"/>
  <c r="J56" i="16"/>
  <c r="H53" i="16"/>
  <c r="K53" i="16" s="1"/>
  <c r="L53" i="16" s="1"/>
  <c r="K55" i="16"/>
  <c r="L55" i="16" s="1"/>
  <c r="K56" i="16"/>
  <c r="J17" i="16"/>
  <c r="H36" i="16"/>
  <c r="J15" i="16"/>
  <c r="L15" i="16" s="1"/>
  <c r="H32" i="16"/>
  <c r="K32" i="16" s="1"/>
  <c r="L32" i="16" s="1"/>
  <c r="K87" i="15"/>
  <c r="J87" i="15"/>
  <c r="J86" i="15"/>
  <c r="E85" i="15"/>
  <c r="D85" i="15"/>
  <c r="I84" i="15"/>
  <c r="J84" i="15" s="1"/>
  <c r="H84" i="15"/>
  <c r="E84" i="15"/>
  <c r="D84" i="15"/>
  <c r="E83" i="15"/>
  <c r="D83" i="15"/>
  <c r="I82" i="15"/>
  <c r="J83" i="15" s="1"/>
  <c r="H82" i="15"/>
  <c r="E82" i="15"/>
  <c r="D82" i="15"/>
  <c r="J81" i="15"/>
  <c r="E81" i="15"/>
  <c r="D81" i="15"/>
  <c r="K80" i="15"/>
  <c r="J80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K61" i="15"/>
  <c r="J61" i="15"/>
  <c r="E61" i="15"/>
  <c r="D61" i="15"/>
  <c r="K60" i="15"/>
  <c r="J60" i="15"/>
  <c r="E60" i="15"/>
  <c r="D60" i="15"/>
  <c r="K49" i="15"/>
  <c r="J49" i="15"/>
  <c r="E49" i="15"/>
  <c r="D49" i="15"/>
  <c r="K48" i="15"/>
  <c r="J48" i="15"/>
  <c r="E48" i="15"/>
  <c r="D48" i="15"/>
  <c r="J47" i="15"/>
  <c r="E47" i="15"/>
  <c r="D47" i="15"/>
  <c r="E46" i="15"/>
  <c r="D46" i="15"/>
  <c r="I45" i="15"/>
  <c r="J46" i="15" s="1"/>
  <c r="H45" i="15"/>
  <c r="E45" i="15"/>
  <c r="D45" i="15"/>
  <c r="E44" i="15"/>
  <c r="D44" i="15"/>
  <c r="I43" i="15"/>
  <c r="J44" i="15" s="1"/>
  <c r="H43" i="15"/>
  <c r="K44" i="15" s="1"/>
  <c r="E43" i="15"/>
  <c r="D43" i="15"/>
  <c r="J42" i="15"/>
  <c r="E42" i="15"/>
  <c r="D42" i="15"/>
  <c r="K41" i="15"/>
  <c r="J41" i="15"/>
  <c r="E41" i="15"/>
  <c r="D41" i="15"/>
  <c r="K40" i="15"/>
  <c r="J40" i="15"/>
  <c r="E40" i="15"/>
  <c r="D40" i="15"/>
  <c r="K39" i="15"/>
  <c r="J39" i="15"/>
  <c r="E39" i="15"/>
  <c r="D39" i="15"/>
  <c r="K38" i="15"/>
  <c r="J38" i="15"/>
  <c r="E38" i="15"/>
  <c r="D38" i="15"/>
  <c r="K37" i="15"/>
  <c r="J37" i="15"/>
  <c r="E37" i="15"/>
  <c r="D37" i="15"/>
  <c r="K36" i="15"/>
  <c r="J36" i="15"/>
  <c r="E36" i="15"/>
  <c r="D36" i="15"/>
  <c r="E35" i="15"/>
  <c r="D35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294" i="17" l="1"/>
  <c r="M294" i="17" s="1"/>
  <c r="M317" i="17"/>
  <c r="K17" i="16"/>
  <c r="G23" i="13"/>
  <c r="L329" i="17"/>
  <c r="M329" i="17" s="1"/>
  <c r="L330" i="17"/>
  <c r="M330" i="17" s="1"/>
  <c r="M562" i="18"/>
  <c r="L563" i="18" s="1"/>
  <c r="M563" i="18" s="1"/>
  <c r="F746" i="18" s="1"/>
  <c r="H747" i="18" s="1"/>
  <c r="I747" i="18" s="1"/>
  <c r="M93" i="18"/>
  <c r="L94" i="18" s="1"/>
  <c r="M94" i="18" s="1"/>
  <c r="P94" i="18" s="1"/>
  <c r="M197" i="18"/>
  <c r="L200" i="18" s="1"/>
  <c r="M200" i="18" s="1"/>
  <c r="F733" i="18" s="1"/>
  <c r="M389" i="18"/>
  <c r="L390" i="18" s="1"/>
  <c r="M390" i="18" s="1"/>
  <c r="F740" i="18" s="1"/>
  <c r="H741" i="18" s="1"/>
  <c r="I741" i="18" s="1"/>
  <c r="M532" i="18"/>
  <c r="L533" i="18" s="1"/>
  <c r="M533" i="18" s="1"/>
  <c r="F745" i="18" s="1"/>
  <c r="H745" i="18" s="1"/>
  <c r="I745" i="18" s="1"/>
  <c r="M306" i="18"/>
  <c r="L307" i="18" s="1"/>
  <c r="M307" i="18" s="1"/>
  <c r="F737" i="18" s="1"/>
  <c r="H738" i="18" s="1"/>
  <c r="I738" i="18" s="1"/>
  <c r="L277" i="18"/>
  <c r="L45" i="18"/>
  <c r="M45" i="18" s="1"/>
  <c r="L44" i="18"/>
  <c r="M44" i="18" s="1"/>
  <c r="L65" i="18" s="1"/>
  <c r="M65" i="18" s="1"/>
  <c r="F728" i="18" s="1"/>
  <c r="F729" i="18"/>
  <c r="L532" i="18"/>
  <c r="L306" i="18"/>
  <c r="L389" i="18"/>
  <c r="M15" i="18"/>
  <c r="L197" i="18"/>
  <c r="L110" i="18"/>
  <c r="L111" i="18"/>
  <c r="M111" i="18" s="1"/>
  <c r="M644" i="18"/>
  <c r="M658" i="18" s="1"/>
  <c r="L659" i="18" s="1"/>
  <c r="M659" i="18" s="1"/>
  <c r="F749" i="18" s="1"/>
  <c r="H750" i="18" s="1"/>
  <c r="I750" i="18" s="1"/>
  <c r="L658" i="18"/>
  <c r="M223" i="18"/>
  <c r="L226" i="18" s="1"/>
  <c r="M226" i="18" s="1"/>
  <c r="F734" i="18" s="1"/>
  <c r="H735" i="18" s="1"/>
  <c r="I735" i="18" s="1"/>
  <c r="L622" i="18"/>
  <c r="L171" i="18"/>
  <c r="L131" i="18"/>
  <c r="M131" i="18" s="1"/>
  <c r="L132" i="18"/>
  <c r="M132" i="18" s="1"/>
  <c r="M622" i="18"/>
  <c r="L623" i="18" s="1"/>
  <c r="M623" i="18" s="1"/>
  <c r="F748" i="18" s="1"/>
  <c r="M171" i="18"/>
  <c r="L174" i="18" s="1"/>
  <c r="M174" i="18" s="1"/>
  <c r="F732" i="18" s="1"/>
  <c r="H733" i="18" s="1"/>
  <c r="I733" i="18" s="1"/>
  <c r="L16" i="18"/>
  <c r="M16" i="18" s="1"/>
  <c r="L17" i="18"/>
  <c r="M17" i="18" s="1"/>
  <c r="M277" i="18"/>
  <c r="L280" i="18" s="1"/>
  <c r="M280" i="18" s="1"/>
  <c r="F736" i="18" s="1"/>
  <c r="L425" i="18"/>
  <c r="M425" i="18" s="1"/>
  <c r="L426" i="18"/>
  <c r="M426" i="18" s="1"/>
  <c r="M708" i="18"/>
  <c r="M718" i="18" s="1"/>
  <c r="L719" i="18" s="1"/>
  <c r="M719" i="18" s="1"/>
  <c r="F751" i="18" s="1"/>
  <c r="H751" i="18" s="1"/>
  <c r="I751" i="18" s="1"/>
  <c r="L718" i="18"/>
  <c r="L354" i="18"/>
  <c r="L355" i="18"/>
  <c r="M355" i="18" s="1"/>
  <c r="L223" i="18"/>
  <c r="M143" i="17"/>
  <c r="I96" i="17"/>
  <c r="L95" i="17"/>
  <c r="M95" i="17" s="1"/>
  <c r="L17" i="17"/>
  <c r="M17" i="17" s="1"/>
  <c r="L469" i="17"/>
  <c r="M469" i="17" s="1"/>
  <c r="L468" i="17"/>
  <c r="L441" i="17"/>
  <c r="M441" i="17" s="1"/>
  <c r="L442" i="17"/>
  <c r="M442" i="17" s="1"/>
  <c r="L443" i="17"/>
  <c r="M443" i="17" s="1"/>
  <c r="L428" i="17"/>
  <c r="M428" i="17" s="1"/>
  <c r="L424" i="17"/>
  <c r="M424" i="17" s="1"/>
  <c r="L425" i="17"/>
  <c r="M425" i="17" s="1"/>
  <c r="L295" i="17"/>
  <c r="M295" i="17" s="1"/>
  <c r="L249" i="17"/>
  <c r="M249" i="17" s="1"/>
  <c r="L143" i="17"/>
  <c r="L120" i="17"/>
  <c r="M120" i="17" s="1"/>
  <c r="L13" i="17"/>
  <c r="M13" i="17" s="1"/>
  <c r="L12" i="17"/>
  <c r="L389" i="17"/>
  <c r="M389" i="17" s="1"/>
  <c r="L388" i="17"/>
  <c r="M388" i="17" s="1"/>
  <c r="L31" i="17"/>
  <c r="L32" i="17"/>
  <c r="M32" i="17" s="1"/>
  <c r="M170" i="17"/>
  <c r="L177" i="17" s="1"/>
  <c r="M177" i="17" s="1"/>
  <c r="M51" i="17"/>
  <c r="M275" i="17"/>
  <c r="M421" i="17"/>
  <c r="G5" i="13"/>
  <c r="G6" i="13"/>
  <c r="L17" i="16"/>
  <c r="E10" i="13"/>
  <c r="K36" i="16"/>
  <c r="L36" i="16" s="1"/>
  <c r="K37" i="16"/>
  <c r="L37" i="16" s="1"/>
  <c r="L56" i="16"/>
  <c r="K33" i="16"/>
  <c r="L33" i="16" s="1"/>
  <c r="K54" i="16"/>
  <c r="L54" i="16" s="1"/>
  <c r="L44" i="15"/>
  <c r="L11" i="15"/>
  <c r="L37" i="15"/>
  <c r="L39" i="15"/>
  <c r="L41" i="15"/>
  <c r="L8" i="15"/>
  <c r="L48" i="15"/>
  <c r="L10" i="15"/>
  <c r="L12" i="15"/>
  <c r="H46" i="15"/>
  <c r="K46" i="15" s="1"/>
  <c r="L46" i="15" s="1"/>
  <c r="J45" i="15"/>
  <c r="L60" i="15"/>
  <c r="F8" i="15"/>
  <c r="F36" i="15"/>
  <c r="F38" i="15"/>
  <c r="F75" i="15"/>
  <c r="F76" i="15"/>
  <c r="F79" i="15"/>
  <c r="F74" i="15"/>
  <c r="J82" i="15"/>
  <c r="K45" i="15"/>
  <c r="F81" i="15"/>
  <c r="F83" i="15"/>
  <c r="F17" i="15"/>
  <c r="H42" i="15"/>
  <c r="K42" i="15" s="1"/>
  <c r="L42" i="15" s="1"/>
  <c r="F82" i="15"/>
  <c r="L87" i="15"/>
  <c r="F7" i="15"/>
  <c r="F47" i="15"/>
  <c r="F80" i="15"/>
  <c r="F45" i="15"/>
  <c r="F41" i="15"/>
  <c r="F40" i="15"/>
  <c r="F61" i="15"/>
  <c r="F60" i="15"/>
  <c r="F46" i="15"/>
  <c r="F37" i="15"/>
  <c r="F39" i="15"/>
  <c r="F49" i="15"/>
  <c r="J16" i="15"/>
  <c r="L16" i="15" s="1"/>
  <c r="L40" i="15"/>
  <c r="L61" i="15"/>
  <c r="L7" i="15"/>
  <c r="H13" i="15"/>
  <c r="K13" i="15" s="1"/>
  <c r="L13" i="15" s="1"/>
  <c r="L36" i="15"/>
  <c r="F78" i="15"/>
  <c r="H17" i="15"/>
  <c r="K17" i="15" s="1"/>
  <c r="L17" i="15" s="1"/>
  <c r="F42" i="15"/>
  <c r="F48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43" i="15"/>
  <c r="K83" i="15"/>
  <c r="L83" i="15" s="1"/>
  <c r="H81" i="15"/>
  <c r="F85" i="15"/>
  <c r="F44" i="15"/>
  <c r="F77" i="15"/>
  <c r="F84" i="15"/>
  <c r="H85" i="15"/>
  <c r="J85" i="15"/>
  <c r="F35" i="15"/>
  <c r="L38" i="15"/>
  <c r="F43" i="15"/>
  <c r="L49" i="15"/>
  <c r="P71" i="15"/>
  <c r="K84" i="15"/>
  <c r="L84" i="15" s="1"/>
  <c r="F15" i="15"/>
  <c r="L80" i="15"/>
  <c r="G7" i="13"/>
  <c r="E16" i="13"/>
  <c r="E7" i="13"/>
  <c r="E14" i="13"/>
  <c r="E18" i="13"/>
  <c r="E26" i="13"/>
  <c r="E24" i="13"/>
  <c r="E17" i="13"/>
  <c r="E25" i="13"/>
  <c r="E29" i="13"/>
  <c r="E20" i="13"/>
  <c r="E15" i="13"/>
  <c r="E22" i="13"/>
  <c r="E13" i="13"/>
  <c r="E23" i="13"/>
  <c r="E28" i="13"/>
  <c r="E27" i="13"/>
  <c r="E21" i="13"/>
  <c r="E19" i="13"/>
  <c r="E12" i="13"/>
  <c r="E11" i="13"/>
  <c r="E9" i="13"/>
  <c r="E8" i="13"/>
  <c r="G27" i="13"/>
  <c r="G10" i="13"/>
  <c r="G8" i="13"/>
  <c r="G21" i="13"/>
  <c r="G24" i="13"/>
  <c r="G29" i="13"/>
  <c r="G28" i="13"/>
  <c r="G26" i="13"/>
  <c r="G25" i="13"/>
  <c r="G22" i="13"/>
  <c r="G20" i="13"/>
  <c r="G19" i="13"/>
  <c r="G18" i="13"/>
  <c r="G17" i="13"/>
  <c r="G16" i="13"/>
  <c r="G15" i="13"/>
  <c r="G14" i="13"/>
  <c r="G13" i="13"/>
  <c r="G12" i="13"/>
  <c r="G11" i="13"/>
  <c r="G9" i="13"/>
  <c r="L302" i="17" l="1"/>
  <c r="M302" i="17" s="1"/>
  <c r="L333" i="17"/>
  <c r="M333" i="17" s="1"/>
  <c r="H746" i="18"/>
  <c r="I746" i="18" s="1"/>
  <c r="M444" i="18"/>
  <c r="L446" i="18" s="1"/>
  <c r="M446" i="18" s="1"/>
  <c r="F742" i="18" s="1"/>
  <c r="H743" i="18" s="1"/>
  <c r="I743" i="18" s="1"/>
  <c r="M25" i="18"/>
  <c r="L28" i="18" s="1"/>
  <c r="N28" i="18" s="1"/>
  <c r="F727" i="18" s="1"/>
  <c r="H728" i="18" s="1"/>
  <c r="I728" i="18" s="1"/>
  <c r="M145" i="18"/>
  <c r="L148" i="18" s="1"/>
  <c r="M148" i="18" s="1"/>
  <c r="F731" i="18" s="1"/>
  <c r="H732" i="18" s="1"/>
  <c r="I732" i="18" s="1"/>
  <c r="H734" i="18"/>
  <c r="I734" i="18" s="1"/>
  <c r="H737" i="18"/>
  <c r="I737" i="18" s="1"/>
  <c r="H736" i="18"/>
  <c r="I736" i="18" s="1"/>
  <c r="H749" i="18"/>
  <c r="I749" i="18" s="1"/>
  <c r="H748" i="18"/>
  <c r="I748" i="18" s="1"/>
  <c r="L25" i="18"/>
  <c r="M354" i="18"/>
  <c r="M363" i="18" s="1"/>
  <c r="L364" i="18" s="1"/>
  <c r="M364" i="18" s="1"/>
  <c r="F739" i="18" s="1"/>
  <c r="L363" i="18"/>
  <c r="M110" i="18"/>
  <c r="M118" i="18" s="1"/>
  <c r="L121" i="18" s="1"/>
  <c r="M121" i="18" s="1"/>
  <c r="F730" i="18" s="1"/>
  <c r="H731" i="18" s="1"/>
  <c r="I731" i="18" s="1"/>
  <c r="L118" i="18"/>
  <c r="L145" i="18"/>
  <c r="H729" i="18"/>
  <c r="I729" i="18" s="1"/>
  <c r="L96" i="17"/>
  <c r="L97" i="17"/>
  <c r="M97" i="17" s="1"/>
  <c r="M69" i="17"/>
  <c r="M468" i="17"/>
  <c r="M474" i="17" s="1"/>
  <c r="L475" i="17" s="1"/>
  <c r="M475" i="17" s="1"/>
  <c r="L474" i="17"/>
  <c r="L430" i="17"/>
  <c r="M430" i="17" s="1"/>
  <c r="L429" i="17"/>
  <c r="M429" i="17" s="1"/>
  <c r="M12" i="17"/>
  <c r="M31" i="17"/>
  <c r="K43" i="15"/>
  <c r="L43" i="15" s="1"/>
  <c r="K18" i="15"/>
  <c r="L18" i="15" s="1"/>
  <c r="K47" i="15"/>
  <c r="L47" i="15" s="1"/>
  <c r="L45" i="15"/>
  <c r="K14" i="15"/>
  <c r="L14" i="15" s="1"/>
  <c r="K82" i="15"/>
  <c r="L82" i="15" s="1"/>
  <c r="K81" i="15"/>
  <c r="K86" i="15"/>
  <c r="L86" i="15" s="1"/>
  <c r="K85" i="15"/>
  <c r="L85" i="15" s="1"/>
  <c r="H742" i="18" l="1"/>
  <c r="I742" i="18" s="1"/>
  <c r="H740" i="18"/>
  <c r="I740" i="18" s="1"/>
  <c r="H739" i="18"/>
  <c r="I739" i="18" s="1"/>
  <c r="H730" i="18"/>
  <c r="I730" i="18" s="1"/>
  <c r="M96" i="17"/>
  <c r="L39" i="17"/>
  <c r="M39" i="17" s="1"/>
  <c r="L81" i="15"/>
  <c r="C14" i="13"/>
  <c r="I752" i="18" l="1"/>
  <c r="D29" i="13"/>
  <c r="F29" i="13" s="1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D21" i="13"/>
  <c r="F21" i="13" s="1"/>
  <c r="D7" i="13"/>
  <c r="F7" i="13" s="1"/>
  <c r="D20" i="13" l="1"/>
  <c r="F20" i="13" s="1"/>
  <c r="D16" i="13"/>
  <c r="F16" i="13" s="1"/>
  <c r="D15" i="13"/>
  <c r="F15" i="13" s="1"/>
  <c r="D6" i="13" l="1"/>
  <c r="E6" i="13"/>
  <c r="E30" i="13" s="1"/>
  <c r="F6" i="13" l="1"/>
  <c r="F30" i="13" s="1"/>
  <c r="F33" i="13" s="1"/>
</calcChain>
</file>

<file path=xl/sharedStrings.xml><?xml version="1.0" encoding="utf-8"?>
<sst xmlns="http://schemas.openxmlformats.org/spreadsheetml/2006/main" count="635" uniqueCount="82">
  <si>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</si>
  <si>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</si>
  <si>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</si>
  <si>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</si>
  <si>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</si>
  <si>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</si>
  <si>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</si>
  <si>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</si>
  <si>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</si>
  <si>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</si>
  <si>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</si>
  <si>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</si>
  <si>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</si>
  <si>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</si>
  <si>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</si>
  <si>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</si>
  <si>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</si>
  <si>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Cross section of Borni-Baor along the Gunapara khal</t>
  </si>
  <si>
    <t>Cross section of Borni-Baor 50 US from meeting point of Gunapara khal</t>
  </si>
  <si>
    <t>Cross section of Borni-Baor 50 DS from meeting point of Gunapara khal</t>
  </si>
  <si>
    <t>Khal bed</t>
  </si>
  <si>
    <t>LB</t>
  </si>
  <si>
    <t>CL</t>
  </si>
  <si>
    <t>RB</t>
  </si>
  <si>
    <t>Char</t>
  </si>
  <si>
    <t>BC Road</t>
  </si>
  <si>
    <t>Hugla</t>
  </si>
  <si>
    <t>Road side</t>
  </si>
  <si>
    <t>Home stead</t>
  </si>
  <si>
    <t>Garden</t>
  </si>
  <si>
    <t>Paddy land</t>
  </si>
  <si>
    <t>Pond</t>
  </si>
  <si>
    <t>Open land</t>
  </si>
  <si>
    <t>Mondir</t>
  </si>
  <si>
    <t>House</t>
  </si>
  <si>
    <t>Shop</t>
  </si>
  <si>
    <t>Low land</t>
  </si>
  <si>
    <t>House Area</t>
  </si>
  <si>
    <t>Play ground</t>
  </si>
  <si>
    <t>Khal bank</t>
  </si>
  <si>
    <t>Cross section of Boira khal along the Gunapara khal</t>
  </si>
  <si>
    <t>Cross section of Boira khal 50 DS from meeting point of Gunapara khal</t>
  </si>
  <si>
    <t>Cross section of Boira khal 50 US from meeting point of Gunapara khal</t>
  </si>
  <si>
    <t>Dist</t>
  </si>
  <si>
    <t>RL</t>
  </si>
  <si>
    <t>M. RL</t>
  </si>
  <si>
    <t>M. Dist</t>
  </si>
  <si>
    <t>Area</t>
  </si>
  <si>
    <t>Design</t>
  </si>
  <si>
    <t>Slope</t>
  </si>
  <si>
    <t>Width</t>
  </si>
  <si>
    <t>Depth</t>
  </si>
  <si>
    <t>1.00 : 1.50</t>
  </si>
  <si>
    <t>Net Area</t>
  </si>
  <si>
    <t>Avg. Net Area</t>
  </si>
  <si>
    <t>Volume</t>
  </si>
  <si>
    <t>C/S No</t>
  </si>
  <si>
    <t>Dist. (km)</t>
  </si>
  <si>
    <t>Dist.(m)</t>
  </si>
  <si>
    <t>Total</t>
  </si>
  <si>
    <r>
      <t xml:space="preserve">Abstract For Earth Calculation of </t>
    </r>
    <r>
      <rPr>
        <b/>
        <sz val="10"/>
        <color rgb="FFFF0000"/>
        <rFont val="Arial"/>
        <family val="2"/>
      </rPr>
      <t>Gunapara Khal</t>
    </r>
  </si>
  <si>
    <t>Cross Section for Re-excavation of  Gunapara khal from km. 0.000 to km. 1.750  in Polder no -01 in c/w Tarail-Pachuria Sub-Project under CRISP-WRM under Specialized Division, BWDB, Gopalganj during the year 2024-2025.</t>
  </si>
  <si>
    <t>Ch.</t>
  </si>
  <si>
    <t>Long Section of Gunapara Khal</t>
  </si>
  <si>
    <t>Dist/Ch(m)</t>
  </si>
  <si>
    <t>C/L R.L.</t>
  </si>
  <si>
    <t>L/BR.L.</t>
  </si>
  <si>
    <t>R/B R.L.</t>
  </si>
  <si>
    <t>Long Section for re-excavation of  Gunapara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</si>
  <si>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</si>
  <si>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</si>
  <si>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</si>
  <si>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</si>
  <si>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</si>
  <si>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</si>
  <si>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</si>
  <si>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</si>
  <si>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</si>
  <si>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(Aminul Islam Sohag)</t>
  </si>
  <si>
    <t>Long Section for Re-excavation of  Gunapara khal from km. 0.000 to km. 1.750  in Polder no -01 in c/w Tarail-Pachuria Sub-Project under CRISP-WRM under Specialized Division, BWDB, Gopalganj during the year 2024-2025.</t>
  </si>
  <si>
    <r>
      <t xml:space="preserve">Cross Section of Out fall khal </t>
    </r>
    <r>
      <rPr>
        <b/>
        <sz val="11"/>
        <rFont val="Times New Roman"/>
        <family val="1"/>
      </rPr>
      <t>(Borni-Baor)</t>
    </r>
    <r>
      <rPr>
        <sz val="11"/>
        <rFont val="Times New Roman"/>
        <family val="1"/>
      </rPr>
      <t xml:space="preserve">  Re-excavation of  Gunapara khal from km. 0.000 to km. 1.750  in Polder no -01 in c/w Tarail-Pachuria Sub-Project under CRISP-WRM under Specialized Division, BWDB, Gopalganj during the year 2024-2025.</t>
    </r>
  </si>
  <si>
    <r>
      <t xml:space="preserve">Cross Section of Offtake Khal </t>
    </r>
    <r>
      <rPr>
        <b/>
        <sz val="11"/>
        <rFont val="Times New Roman"/>
        <family val="1"/>
      </rPr>
      <t>(Boira)</t>
    </r>
    <r>
      <rPr>
        <sz val="11"/>
        <rFont val="Times New Roman"/>
        <family val="1"/>
      </rPr>
      <t xml:space="preserve">  Re-excavation of  Gunapara khal from km. 0.000 to km. 1.750  in Polder no -01 in c/w Tarail-Pachuria Sub-Project under CRISP-WRM under Specialized Division,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</si>
</sst>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b/>
      <sz val="10"/>
      <color theme="3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0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164" fontId="1" fillId="0" borderId="0" xfId="5" applyNumberFormat="1" applyAlignment="1">
      <alignment vertical="justify"/>
    </xf>
    <xf numFmtId="164" fontId="4" fillId="0" borderId="0" xfId="5" applyNumberFormat="1" applyFont="1" applyAlignment="1">
      <alignment vertical="justify"/>
    </xf>
    <xf numFmtId="2" fontId="17" fillId="0" borderId="0" xfId="5" applyNumberFormat="1" applyFont="1" applyAlignment="1">
      <alignment vertical="justify"/>
    </xf>
    <xf numFmtId="164" fontId="17" fillId="0" borderId="0" xfId="5" applyNumberFormat="1" applyFont="1" applyAlignment="1">
      <alignment vertical="justify"/>
    </xf>
    <xf numFmtId="2" fontId="4" fillId="0" borderId="0" xfId="5" applyNumberFormat="1" applyFont="1" applyAlignment="1">
      <alignment vertical="justify"/>
    </xf>
    <xf numFmtId="2" fontId="18" fillId="0" borderId="0" xfId="5" applyNumberFormat="1" applyFont="1" applyAlignment="1">
      <alignment vertical="justify"/>
    </xf>
    <xf numFmtId="164" fontId="18" fillId="0" borderId="0" xfId="5" applyNumberFormat="1" applyFont="1" applyAlignment="1">
      <alignment vertical="justify"/>
    </xf>
    <xf numFmtId="0" fontId="19" fillId="0" borderId="0" xfId="5" applyFont="1"/>
    <xf numFmtId="164" fontId="15" fillId="0" borderId="0" xfId="5" applyNumberFormat="1" applyFont="1" applyAlignment="1">
      <alignment horizontal="center" vertical="justify"/>
    </xf>
    <xf numFmtId="164" fontId="1" fillId="0" borderId="0" xfId="5" applyNumberFormat="1" applyAlignment="1">
      <alignment horizontal="center" vertical="justify"/>
    </xf>
    <xf numFmtId="0" fontId="17" fillId="0" borderId="0" xfId="5" applyFont="1" applyAlignment="1">
      <alignment vertical="justify"/>
    </xf>
    <xf numFmtId="164" fontId="17" fillId="0" borderId="0" xfId="1" applyNumberFormat="1" applyFont="1" applyAlignment="1">
      <alignment horizontal="center"/>
    </xf>
    <xf numFmtId="0" fontId="4" fillId="0" borderId="4" xfId="5" applyFont="1" applyBorder="1" applyAlignment="1">
      <alignment horizontal="center" vertical="justify"/>
    </xf>
    <xf numFmtId="0" fontId="4" fillId="0" borderId="8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10" xfId="5" applyFont="1" applyBorder="1" applyAlignment="1">
      <alignment horizontal="center" vertical="center"/>
    </xf>
    <xf numFmtId="2" fontId="4" fillId="0" borderId="11" xfId="5" applyNumberFormat="1" applyFont="1" applyBorder="1" applyAlignment="1">
      <alignment horizontal="center" vertical="center"/>
    </xf>
    <xf numFmtId="2" fontId="4" fillId="0" borderId="12" xfId="5" applyNumberFormat="1" applyFont="1" applyBorder="1" applyAlignment="1">
      <alignment horizontal="center" vertical="center"/>
    </xf>
    <xf numFmtId="164" fontId="17" fillId="0" borderId="0" xfId="5" applyNumberFormat="1" applyFont="1" applyAlignment="1">
      <alignment horizontal="center" vertical="justify"/>
    </xf>
    <xf numFmtId="2" fontId="20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horizontal="center" vertical="justify"/>
    </xf>
    <xf numFmtId="2" fontId="1" fillId="0" borderId="4" xfId="5" applyNumberFormat="1" applyBorder="1" applyAlignment="1">
      <alignment horizontal="center" vertical="center"/>
    </xf>
    <xf numFmtId="164" fontId="1" fillId="0" borderId="4" xfId="5" applyNumberFormat="1" applyBorder="1" applyAlignment="1">
      <alignment horizontal="center" vertical="center"/>
    </xf>
    <xf numFmtId="0" fontId="1" fillId="0" borderId="13" xfId="5" applyBorder="1" applyAlignment="1">
      <alignment horizontal="center" vertical="center"/>
    </xf>
    <xf numFmtId="2" fontId="4" fillId="0" borderId="0" xfId="5" applyNumberFormat="1" applyFont="1" applyAlignment="1">
      <alignment vertical="center" wrapText="1"/>
    </xf>
    <xf numFmtId="164" fontId="17" fillId="0" borderId="4" xfId="5" applyNumberFormat="1" applyFont="1" applyBorder="1" applyAlignment="1">
      <alignment horizontal="center" vertical="center"/>
    </xf>
    <xf numFmtId="2" fontId="17" fillId="0" borderId="4" xfId="5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vertical="justify"/>
    </xf>
    <xf numFmtId="164" fontId="21" fillId="0" borderId="0" xfId="5" applyNumberFormat="1" applyFont="1" applyAlignment="1">
      <alignment vertical="justify"/>
    </xf>
    <xf numFmtId="164" fontId="22" fillId="0" borderId="4" xfId="5" applyNumberFormat="1" applyFont="1" applyBorder="1" applyAlignment="1">
      <alignment horizontal="center" vertical="center"/>
    </xf>
    <xf numFmtId="2" fontId="23" fillId="0" borderId="0" xfId="5" applyNumberFormat="1" applyFont="1" applyAlignment="1">
      <alignment vertical="justify"/>
    </xf>
    <xf numFmtId="164" fontId="23" fillId="0" borderId="0" xfId="5" applyNumberFormat="1" applyFont="1" applyAlignment="1">
      <alignment vertical="justify"/>
    </xf>
    <xf numFmtId="2" fontId="24" fillId="0" borderId="0" xfId="5" applyNumberFormat="1" applyFont="1" applyAlignment="1">
      <alignment vertical="justify"/>
    </xf>
    <xf numFmtId="164" fontId="24" fillId="0" borderId="0" xfId="5" applyNumberFormat="1" applyFont="1" applyAlignment="1">
      <alignment vertical="justify"/>
    </xf>
    <xf numFmtId="0" fontId="25" fillId="0" borderId="22" xfId="6" applyFont="1" applyBorder="1" applyAlignment="1">
      <alignment horizontal="center"/>
    </xf>
    <xf numFmtId="164" fontId="25" fillId="0" borderId="23" xfId="6" applyNumberFormat="1" applyFont="1" applyBorder="1"/>
    <xf numFmtId="164" fontId="25" fillId="0" borderId="24" xfId="6" applyNumberFormat="1" applyFont="1" applyBorder="1"/>
    <xf numFmtId="0" fontId="25" fillId="0" borderId="0" xfId="6" applyFont="1"/>
    <xf numFmtId="0" fontId="25" fillId="0" borderId="25" xfId="6" applyFont="1" applyBorder="1" applyAlignment="1">
      <alignment horizontal="center"/>
    </xf>
    <xf numFmtId="164" fontId="25" fillId="0" borderId="0" xfId="6" applyNumberFormat="1" applyFont="1" applyAlignment="1">
      <alignment horizontal="center" vertical="center"/>
    </xf>
    <xf numFmtId="164" fontId="25" fillId="0" borderId="26" xfId="6" applyNumberFormat="1" applyFont="1" applyBorder="1" applyAlignment="1">
      <alignment horizontal="center" vertical="center"/>
    </xf>
    <xf numFmtId="1" fontId="25" fillId="0" borderId="0" xfId="6" applyNumberFormat="1" applyFont="1"/>
    <xf numFmtId="1" fontId="26" fillId="0" borderId="0" xfId="6" applyNumberFormat="1" applyFont="1"/>
    <xf numFmtId="0" fontId="25" fillId="0" borderId="0" xfId="6" applyFont="1" applyAlignment="1">
      <alignment horizontal="center" vertical="center"/>
    </xf>
    <xf numFmtId="164" fontId="25" fillId="0" borderId="26" xfId="6" applyNumberFormat="1" applyFont="1" applyBorder="1"/>
    <xf numFmtId="0" fontId="27" fillId="0" borderId="0" xfId="6" applyFont="1"/>
    <xf numFmtId="0" fontId="1" fillId="0" borderId="25" xfId="6" applyBorder="1"/>
    <xf numFmtId="164" fontId="1" fillId="0" borderId="0" xfId="6" applyNumberFormat="1"/>
    <xf numFmtId="164" fontId="1" fillId="0" borderId="26" xfId="6" applyNumberFormat="1" applyBorder="1"/>
    <xf numFmtId="0" fontId="1" fillId="0" borderId="0" xfId="6"/>
    <xf numFmtId="164" fontId="31" fillId="0" borderId="22" xfId="6" applyNumberFormat="1" applyFont="1" applyBorder="1" applyAlignment="1">
      <alignment horizontal="center" vertical="top" wrapText="1"/>
    </xf>
    <xf numFmtId="164" fontId="31" fillId="0" borderId="23" xfId="6" applyNumberFormat="1" applyFont="1" applyBorder="1" applyAlignment="1">
      <alignment horizontal="center" vertical="top" wrapText="1"/>
    </xf>
    <xf numFmtId="164" fontId="31" fillId="0" borderId="24" xfId="6" applyNumberFormat="1" applyFont="1" applyBorder="1" applyAlignment="1">
      <alignment horizontal="center" vertical="top" wrapText="1"/>
    </xf>
    <xf numFmtId="164" fontId="31" fillId="0" borderId="25" xfId="6" applyNumberFormat="1" applyFont="1" applyBorder="1" applyAlignment="1">
      <alignment horizontal="center" vertical="top" wrapText="1"/>
    </xf>
    <xf numFmtId="164" fontId="31" fillId="0" borderId="26" xfId="6" applyNumberFormat="1" applyFont="1" applyBorder="1" applyAlignment="1">
      <alignment horizontal="center" vertical="top" wrapText="1"/>
    </xf>
    <xf numFmtId="164" fontId="1" fillId="0" borderId="27" xfId="6" applyNumberFormat="1" applyBorder="1" applyAlignment="1">
      <alignment horizontal="justify" vertical="top"/>
    </xf>
    <xf numFmtId="164" fontId="1" fillId="0" borderId="28" xfId="6" applyNumberFormat="1" applyBorder="1" applyAlignment="1">
      <alignment horizontal="justify" vertical="top"/>
    </xf>
    <xf numFmtId="164" fontId="1" fillId="0" borderId="29" xfId="6" applyNumberFormat="1" applyBorder="1" applyAlignment="1">
      <alignment horizontal="justify" vertical="top"/>
    </xf>
    <xf numFmtId="0" fontId="1" fillId="0" borderId="27" xfId="6" applyBorder="1"/>
    <xf numFmtId="164" fontId="1" fillId="0" borderId="28" xfId="6" applyNumberFormat="1" applyBorder="1"/>
    <xf numFmtId="164" fontId="33" fillId="0" borderId="0" xfId="6" applyNumberFormat="1" applyFont="1"/>
    <xf numFmtId="164" fontId="25" fillId="0" borderId="0" xfId="6" applyNumberFormat="1" applyFont="1"/>
    <xf numFmtId="164" fontId="31" fillId="0" borderId="0" xfId="6" applyNumberFormat="1" applyFont="1" applyAlignment="1">
      <alignment horizontal="center" vertical="top" wrapText="1"/>
    </xf>
    <xf numFmtId="164" fontId="31" fillId="0" borderId="25" xfId="6" applyNumberFormat="1" applyFont="1" applyBorder="1" applyAlignment="1">
      <alignment horizontal="center"/>
    </xf>
    <xf numFmtId="164" fontId="31" fillId="0" borderId="0" xfId="6" applyNumberFormat="1" applyFont="1" applyAlignment="1">
      <alignment horizontal="center"/>
    </xf>
    <xf numFmtId="164" fontId="31" fillId="0" borderId="26" xfId="6" applyNumberFormat="1" applyFont="1" applyBorder="1" applyAlignment="1">
      <alignment horizontal="center"/>
    </xf>
    <xf numFmtId="164" fontId="31" fillId="0" borderId="27" xfId="6" applyNumberFormat="1" applyFont="1" applyBorder="1" applyAlignment="1">
      <alignment horizontal="center"/>
    </xf>
    <xf numFmtId="164" fontId="31" fillId="0" borderId="28" xfId="6" applyNumberFormat="1" applyFont="1" applyBorder="1" applyAlignment="1">
      <alignment horizontal="center"/>
    </xf>
    <xf numFmtId="164" fontId="31" fillId="0" borderId="29" xfId="6" applyNumberFormat="1" applyFont="1" applyBorder="1" applyAlignment="1">
      <alignment horizontal="center"/>
    </xf>
    <xf numFmtId="164" fontId="1" fillId="0" borderId="23" xfId="6" applyNumberFormat="1" applyBorder="1"/>
    <xf numFmtId="164" fontId="0" fillId="0" borderId="23" xfId="0" applyNumberFormat="1" applyBorder="1"/>
    <xf numFmtId="164" fontId="28" fillId="0" borderId="0" xfId="6" applyNumberFormat="1" applyFont="1" applyAlignment="1">
      <alignment horizontal="center"/>
    </xf>
    <xf numFmtId="164" fontId="29" fillId="0" borderId="1" xfId="6" applyNumberFormat="1" applyFont="1" applyBorder="1" applyAlignment="1">
      <alignment horizontal="center"/>
    </xf>
    <xf numFmtId="164" fontId="29" fillId="0" borderId="2" xfId="6" applyNumberFormat="1" applyFont="1" applyBorder="1" applyAlignment="1">
      <alignment horizontal="center"/>
    </xf>
    <xf numFmtId="164" fontId="29" fillId="0" borderId="3" xfId="6" applyNumberFormat="1" applyFont="1" applyBorder="1" applyAlignment="1">
      <alignment horizontal="center"/>
    </xf>
    <xf numFmtId="164" fontId="30" fillId="0" borderId="22" xfId="6" applyNumberFormat="1" applyFont="1" applyBorder="1" applyAlignment="1">
      <alignment horizontal="justify" vertical="justify" wrapText="1"/>
    </xf>
    <xf numFmtId="164" fontId="30" fillId="0" borderId="23" xfId="6" applyNumberFormat="1" applyFont="1" applyBorder="1" applyAlignment="1">
      <alignment horizontal="justify" vertical="justify" wrapText="1"/>
    </xf>
    <xf numFmtId="164" fontId="30" fillId="0" borderId="24" xfId="6" applyNumberFormat="1" applyFont="1" applyBorder="1" applyAlignment="1">
      <alignment horizontal="justify" vertical="justify" wrapText="1"/>
    </xf>
    <xf numFmtId="164" fontId="30" fillId="0" borderId="25" xfId="6" applyNumberFormat="1" applyFont="1" applyBorder="1" applyAlignment="1">
      <alignment horizontal="justify" vertical="justify" wrapText="1"/>
    </xf>
    <xf numFmtId="164" fontId="30" fillId="0" borderId="0" xfId="6" applyNumberFormat="1" applyFont="1" applyAlignment="1">
      <alignment horizontal="justify" vertical="justify" wrapText="1"/>
    </xf>
    <xf numFmtId="164" fontId="30" fillId="0" borderId="26" xfId="6" applyNumberFormat="1" applyFont="1" applyBorder="1" applyAlignment="1">
      <alignment horizontal="justify" vertical="justify" wrapText="1"/>
    </xf>
    <xf numFmtId="164" fontId="30" fillId="0" borderId="27" xfId="6" applyNumberFormat="1" applyFont="1" applyBorder="1" applyAlignment="1">
      <alignment horizontal="justify" vertical="justify" wrapText="1"/>
    </xf>
    <xf numFmtId="164" fontId="30" fillId="0" borderId="28" xfId="6" applyNumberFormat="1" applyFont="1" applyBorder="1" applyAlignment="1">
      <alignment horizontal="justify" vertical="justify" wrapText="1"/>
    </xf>
    <xf numFmtId="164" fontId="30" fillId="0" borderId="29" xfId="6" applyNumberFormat="1" applyFont="1" applyBorder="1" applyAlignment="1">
      <alignment horizontal="justify" vertical="justify" wrapText="1"/>
    </xf>
    <xf numFmtId="164" fontId="32" fillId="0" borderId="22" xfId="6" applyNumberFormat="1" applyFont="1" applyBorder="1" applyAlignment="1">
      <alignment horizontal="center"/>
    </xf>
    <xf numFmtId="164" fontId="32" fillId="0" borderId="23" xfId="6" applyNumberFormat="1" applyFont="1" applyBorder="1" applyAlignment="1">
      <alignment horizontal="center"/>
    </xf>
    <xf numFmtId="164" fontId="32" fillId="0" borderId="24" xfId="6" applyNumberFormat="1" applyFont="1" applyBorder="1" applyAlignment="1">
      <alignment horizontal="center"/>
    </xf>
    <xf numFmtId="2" fontId="1" fillId="0" borderId="4" xfId="5" applyNumberFormat="1" applyBorder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2" fontId="4" fillId="0" borderId="14" xfId="5" applyNumberFormat="1" applyFont="1" applyBorder="1" applyAlignment="1">
      <alignment horizontal="center" vertical="center" wrapText="1"/>
    </xf>
    <xf numFmtId="2" fontId="4" fillId="0" borderId="15" xfId="5" applyNumberFormat="1" applyFont="1" applyBorder="1" applyAlignment="1">
      <alignment horizontal="center" vertical="center" wrapText="1"/>
    </xf>
    <xf numFmtId="2" fontId="4" fillId="0" borderId="16" xfId="5" applyNumberFormat="1" applyFont="1" applyBorder="1" applyAlignment="1">
      <alignment horizontal="center" vertical="center" wrapText="1"/>
    </xf>
    <xf numFmtId="2" fontId="4" fillId="0" borderId="17" xfId="5" applyNumberFormat="1" applyFont="1" applyBorder="1" applyAlignment="1">
      <alignment horizontal="center" vertical="center" wrapText="1"/>
    </xf>
    <xf numFmtId="2" fontId="4" fillId="0" borderId="0" xfId="5" applyNumberFormat="1" applyFont="1" applyAlignment="1">
      <alignment horizontal="center" vertical="center" wrapText="1"/>
    </xf>
    <xf numFmtId="2" fontId="4" fillId="0" borderId="18" xfId="5" applyNumberFormat="1" applyFont="1" applyBorder="1" applyAlignment="1">
      <alignment horizontal="center" vertical="center" wrapText="1"/>
    </xf>
    <xf numFmtId="2" fontId="4" fillId="0" borderId="19" xfId="5" applyNumberFormat="1" applyFont="1" applyBorder="1" applyAlignment="1">
      <alignment horizontal="center" vertical="center" wrapText="1"/>
    </xf>
    <xf numFmtId="2" fontId="4" fillId="0" borderId="20" xfId="5" applyNumberFormat="1" applyFont="1" applyBorder="1" applyAlignment="1">
      <alignment horizontal="center" vertical="center" wrapText="1"/>
    </xf>
    <xf numFmtId="2" fontId="4" fillId="0" borderId="21" xfId="5" applyNumberFormat="1" applyFont="1" applyBorder="1" applyAlignment="1">
      <alignment horizontal="center" vertical="center" wrapText="1"/>
    </xf>
    <xf numFmtId="2" fontId="1" fillId="0" borderId="13" xfId="5" applyNumberFormat="1" applyBorder="1" applyAlignment="1">
      <alignment horizontal="center" vertical="center"/>
    </xf>
    <xf numFmtId="164" fontId="17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7" fillId="0" borderId="0" xfId="5" applyFont="1" applyAlignment="1">
      <alignment horizontal="center" vertical="justify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9" fillId="0" borderId="0" xfId="8" applyFont="1" applyAlignment="1">
      <alignment horizontal="center" vertical="top" wrapText="1"/>
    </xf>
    <xf numFmtId="0" fontId="35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 xr:uid="{00000000-0005-0000-0000-000000000000}"/>
    <cellStyle name="Comma 3" xfId="1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6" xr:uid="{00000000-0005-0000-0000-000005000000}"/>
    <cellStyle name="Normal 2 2 2 2" xfId="7" xr:uid="{00000000-0005-0000-0000-000006000000}"/>
    <cellStyle name="Normal 2 2 2 3" xfId="13" xr:uid="{00000000-0005-0000-0000-000007000000}"/>
    <cellStyle name="Normal 2 2 3" xfId="14" xr:uid="{00000000-0005-0000-0000-000008000000}"/>
    <cellStyle name="Normal 2 3" xfId="5" xr:uid="{00000000-0005-0000-0000-000009000000}"/>
    <cellStyle name="Normal 2 4" xfId="9" xr:uid="{00000000-0005-0000-0000-00000A000000}"/>
    <cellStyle name="Normal 2 4 2" xfId="10" xr:uid="{00000000-0005-0000-0000-00000B000000}"/>
    <cellStyle name="Normal 2 5" xfId="15" xr:uid="{00000000-0005-0000-0000-00000C000000}"/>
    <cellStyle name="Normal 2 5 2" xfId="11" xr:uid="{00000000-0005-0000-0000-00000D000000}"/>
    <cellStyle name="Normal 3" xfId="4" xr:uid="{00000000-0005-0000-0000-00000E000000}"/>
    <cellStyle name="Normal 3 2" xfId="8" xr:uid="{00000000-0005-0000-0000-00000F000000}"/>
    <cellStyle name="Normal 4" xfId="16" xr:uid="{00000000-0005-0000-0000-000010000000}"/>
    <cellStyle name="Normal 4 2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Gunapara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0.35499999999999998</c:v>
                </c:pt>
                <c:pt idx="5">
                  <c:v>0.36</c:v>
                </c:pt>
                <c:pt idx="6">
                  <c:v>0.4</c:v>
                </c:pt>
                <c:pt idx="7">
                  <c:v>0.5</c:v>
                </c:pt>
                <c:pt idx="8">
                  <c:v>0.57499999999999996</c:v>
                </c:pt>
                <c:pt idx="9">
                  <c:v>0.57999999999999996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  <c:pt idx="15">
                  <c:v>1.028</c:v>
                </c:pt>
                <c:pt idx="16">
                  <c:v>1.0429999999999999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1.3</c:v>
                </c:pt>
                <c:pt idx="20">
                  <c:v>1.4</c:v>
                </c:pt>
                <c:pt idx="21">
                  <c:v>1.5</c:v>
                </c:pt>
                <c:pt idx="22">
                  <c:v>1.6</c:v>
                </c:pt>
                <c:pt idx="23">
                  <c:v>1.7</c:v>
                </c:pt>
                <c:pt idx="24">
                  <c:v>1.75</c:v>
                </c:pt>
              </c:numCache>
            </c:numRef>
          </c:cat>
          <c:val>
            <c:numRef>
              <c:f>'Long section of Gunapara khal'!$B$3:$Z$3</c:f>
              <c:numCache>
                <c:formatCode>0.000</c:formatCode>
                <c:ptCount val="25"/>
                <c:pt idx="0">
                  <c:v>-8.0000000000000002E-3</c:v>
                </c:pt>
                <c:pt idx="1">
                  <c:v>0.53300000000000003</c:v>
                </c:pt>
                <c:pt idx="2">
                  <c:v>0.51800000000000002</c:v>
                </c:pt>
                <c:pt idx="3">
                  <c:v>0.48699999999999999</c:v>
                </c:pt>
                <c:pt idx="4">
                  <c:v>0.73799999999999999</c:v>
                </c:pt>
                <c:pt idx="5">
                  <c:v>1.278</c:v>
                </c:pt>
                <c:pt idx="6">
                  <c:v>1.4873000000000001</c:v>
                </c:pt>
                <c:pt idx="7">
                  <c:v>1.4370000000000001</c:v>
                </c:pt>
                <c:pt idx="8">
                  <c:v>1.37</c:v>
                </c:pt>
                <c:pt idx="9">
                  <c:v>1.0580000000000001</c:v>
                </c:pt>
                <c:pt idx="10">
                  <c:v>1.0129999999999999</c:v>
                </c:pt>
                <c:pt idx="11">
                  <c:v>0.22800000000000001</c:v>
                </c:pt>
                <c:pt idx="12">
                  <c:v>0.45100000000000001</c:v>
                </c:pt>
                <c:pt idx="13">
                  <c:v>0.60499999999999998</c:v>
                </c:pt>
                <c:pt idx="14">
                  <c:v>1.073</c:v>
                </c:pt>
                <c:pt idx="15">
                  <c:v>0.69699999999999995</c:v>
                </c:pt>
                <c:pt idx="16">
                  <c:v>0.78300000000000003</c:v>
                </c:pt>
                <c:pt idx="17">
                  <c:v>6.5000000000000002E-2</c:v>
                </c:pt>
                <c:pt idx="18">
                  <c:v>0.13700000000000001</c:v>
                </c:pt>
                <c:pt idx="19">
                  <c:v>2.9000000000000001E-2</c:v>
                </c:pt>
                <c:pt idx="20">
                  <c:v>-0.10299999999999999</c:v>
                </c:pt>
                <c:pt idx="21">
                  <c:v>-4.9000000000000002E-2</c:v>
                </c:pt>
                <c:pt idx="22">
                  <c:v>-7.0000000000000007E-2</c:v>
                </c:pt>
                <c:pt idx="23">
                  <c:v>0.26300000000000001</c:v>
                </c:pt>
                <c:pt idx="24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57B-B2CD-88C43809A9CD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of Gunapara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0.35499999999999998</c:v>
                </c:pt>
                <c:pt idx="5">
                  <c:v>0.36</c:v>
                </c:pt>
                <c:pt idx="6">
                  <c:v>0.4</c:v>
                </c:pt>
                <c:pt idx="7">
                  <c:v>0.5</c:v>
                </c:pt>
                <c:pt idx="8">
                  <c:v>0.57499999999999996</c:v>
                </c:pt>
                <c:pt idx="9">
                  <c:v>0.57999999999999996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  <c:pt idx="15">
                  <c:v>1.028</c:v>
                </c:pt>
                <c:pt idx="16">
                  <c:v>1.0429999999999999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1.3</c:v>
                </c:pt>
                <c:pt idx="20">
                  <c:v>1.4</c:v>
                </c:pt>
                <c:pt idx="21">
                  <c:v>1.5</c:v>
                </c:pt>
                <c:pt idx="22">
                  <c:v>1.6</c:v>
                </c:pt>
                <c:pt idx="23">
                  <c:v>1.7</c:v>
                </c:pt>
                <c:pt idx="24">
                  <c:v>1.75</c:v>
                </c:pt>
              </c:numCache>
            </c:numRef>
          </c:cat>
          <c:val>
            <c:numRef>
              <c:f>'Long section of Gunapara khal'!$B$4:$Z$4</c:f>
              <c:numCache>
                <c:formatCode>0.000</c:formatCode>
                <c:ptCount val="25"/>
                <c:pt idx="0">
                  <c:v>0.57699999999999996</c:v>
                </c:pt>
                <c:pt idx="1">
                  <c:v>2.7</c:v>
                </c:pt>
                <c:pt idx="2">
                  <c:v>2.101</c:v>
                </c:pt>
                <c:pt idx="3">
                  <c:v>2.5609999999999999</c:v>
                </c:pt>
                <c:pt idx="4">
                  <c:v>1.4019999999999999</c:v>
                </c:pt>
                <c:pt idx="5">
                  <c:v>2.3530000000000002</c:v>
                </c:pt>
                <c:pt idx="6">
                  <c:v>1.847</c:v>
                </c:pt>
                <c:pt idx="7">
                  <c:v>1.55</c:v>
                </c:pt>
                <c:pt idx="8">
                  <c:v>2.4340000000000002</c:v>
                </c:pt>
                <c:pt idx="9">
                  <c:v>2.4060000000000001</c:v>
                </c:pt>
                <c:pt idx="10">
                  <c:v>2.4489999999999998</c:v>
                </c:pt>
                <c:pt idx="11">
                  <c:v>2.3460000000000001</c:v>
                </c:pt>
                <c:pt idx="12">
                  <c:v>2.5369999999999999</c:v>
                </c:pt>
                <c:pt idx="13">
                  <c:v>2.2570000000000001</c:v>
                </c:pt>
                <c:pt idx="14">
                  <c:v>2.323</c:v>
                </c:pt>
                <c:pt idx="15">
                  <c:v>3.323</c:v>
                </c:pt>
                <c:pt idx="16">
                  <c:v>1.895</c:v>
                </c:pt>
                <c:pt idx="17">
                  <c:v>1.4690000000000001</c:v>
                </c:pt>
                <c:pt idx="18">
                  <c:v>0.7</c:v>
                </c:pt>
                <c:pt idx="19">
                  <c:v>2.0859999999999999</c:v>
                </c:pt>
                <c:pt idx="20">
                  <c:v>0.94099999999999995</c:v>
                </c:pt>
                <c:pt idx="21">
                  <c:v>1.82</c:v>
                </c:pt>
                <c:pt idx="22">
                  <c:v>1.706</c:v>
                </c:pt>
                <c:pt idx="23">
                  <c:v>2.694</c:v>
                </c:pt>
                <c:pt idx="24">
                  <c:v>2.6779999999999999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57B-B2CD-88C43809A9C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Gunapara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0.35499999999999998</c:v>
                </c:pt>
                <c:pt idx="5">
                  <c:v>0.36</c:v>
                </c:pt>
                <c:pt idx="6">
                  <c:v>0.4</c:v>
                </c:pt>
                <c:pt idx="7">
                  <c:v>0.5</c:v>
                </c:pt>
                <c:pt idx="8">
                  <c:v>0.57499999999999996</c:v>
                </c:pt>
                <c:pt idx="9">
                  <c:v>0.57999999999999996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  <c:pt idx="15">
                  <c:v>1.028</c:v>
                </c:pt>
                <c:pt idx="16">
                  <c:v>1.0429999999999999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1.3</c:v>
                </c:pt>
                <c:pt idx="20">
                  <c:v>1.4</c:v>
                </c:pt>
                <c:pt idx="21">
                  <c:v>1.5</c:v>
                </c:pt>
                <c:pt idx="22">
                  <c:v>1.6</c:v>
                </c:pt>
                <c:pt idx="23">
                  <c:v>1.7</c:v>
                </c:pt>
                <c:pt idx="24">
                  <c:v>1.75</c:v>
                </c:pt>
              </c:numCache>
            </c:numRef>
          </c:cat>
          <c:val>
            <c:numRef>
              <c:f>'Long section of Gunapara khal'!$B$5:$Z$5</c:f>
              <c:numCache>
                <c:formatCode>0.000</c:formatCode>
                <c:ptCount val="25"/>
                <c:pt idx="0">
                  <c:v>0.70699999999999996</c:v>
                </c:pt>
                <c:pt idx="1">
                  <c:v>2.3530000000000002</c:v>
                </c:pt>
                <c:pt idx="2">
                  <c:v>2.6120000000000001</c:v>
                </c:pt>
                <c:pt idx="3">
                  <c:v>2.4929999999999999</c:v>
                </c:pt>
                <c:pt idx="4">
                  <c:v>2.387</c:v>
                </c:pt>
                <c:pt idx="5">
                  <c:v>2.153</c:v>
                </c:pt>
                <c:pt idx="6">
                  <c:v>2.0339999999999998</c:v>
                </c:pt>
                <c:pt idx="7">
                  <c:v>1.8680000000000001</c:v>
                </c:pt>
                <c:pt idx="8">
                  <c:v>2.3170000000000002</c:v>
                </c:pt>
                <c:pt idx="9">
                  <c:v>2.2759999999999998</c:v>
                </c:pt>
                <c:pt idx="10">
                  <c:v>2.2149999999999999</c:v>
                </c:pt>
                <c:pt idx="11">
                  <c:v>2.0750000000000002</c:v>
                </c:pt>
                <c:pt idx="12">
                  <c:v>3.048</c:v>
                </c:pt>
                <c:pt idx="13">
                  <c:v>2.4500000000000002</c:v>
                </c:pt>
                <c:pt idx="14">
                  <c:v>2.6880000000000002</c:v>
                </c:pt>
                <c:pt idx="15">
                  <c:v>1.9750000000000001</c:v>
                </c:pt>
                <c:pt idx="16">
                  <c:v>3.4830000000000001</c:v>
                </c:pt>
                <c:pt idx="17">
                  <c:v>2.6459999999999999</c:v>
                </c:pt>
                <c:pt idx="18">
                  <c:v>1.974</c:v>
                </c:pt>
                <c:pt idx="19">
                  <c:v>2.2010000000000001</c:v>
                </c:pt>
                <c:pt idx="20">
                  <c:v>1.833</c:v>
                </c:pt>
                <c:pt idx="21">
                  <c:v>2.6030000000000002</c:v>
                </c:pt>
                <c:pt idx="22">
                  <c:v>2.6960000000000002</c:v>
                </c:pt>
                <c:pt idx="23">
                  <c:v>2.653</c:v>
                </c:pt>
                <c:pt idx="24">
                  <c:v>1.9119999999999999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57B-B2CD-88C43809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197168"/>
        <c:axId val="2058191728"/>
      </c:lineChart>
      <c:catAx>
        <c:axId val="2058197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191728"/>
        <c:crosses val="autoZero"/>
        <c:auto val="1"/>
        <c:lblAlgn val="ctr"/>
        <c:lblOffset val="100"/>
        <c:tickMarkSkip val="1"/>
        <c:noMultiLvlLbl val="0"/>
      </c:catAx>
      <c:valAx>
        <c:axId val="205819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19716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Design'!$B$231:$B$252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'Final GUNAPARA Design'!$C$231:$C$252</c:f>
              <c:numCache>
                <c:formatCode>0.000</c:formatCode>
                <c:ptCount val="22"/>
                <c:pt idx="0">
                  <c:v>1.609</c:v>
                </c:pt>
                <c:pt idx="1">
                  <c:v>1.6040000000000001</c:v>
                </c:pt>
                <c:pt idx="2">
                  <c:v>1.5980000000000001</c:v>
                </c:pt>
                <c:pt idx="3">
                  <c:v>2.4449999999999998</c:v>
                </c:pt>
                <c:pt idx="4">
                  <c:v>2.4340000000000002</c:v>
                </c:pt>
                <c:pt idx="5">
                  <c:v>1.859</c:v>
                </c:pt>
                <c:pt idx="6">
                  <c:v>1.569</c:v>
                </c:pt>
                <c:pt idx="7">
                  <c:v>1.476</c:v>
                </c:pt>
                <c:pt idx="8">
                  <c:v>1.37</c:v>
                </c:pt>
                <c:pt idx="9">
                  <c:v>1.4730000000000001</c:v>
                </c:pt>
                <c:pt idx="10">
                  <c:v>1.577</c:v>
                </c:pt>
                <c:pt idx="11">
                  <c:v>1.843</c:v>
                </c:pt>
                <c:pt idx="12">
                  <c:v>2.3170000000000002</c:v>
                </c:pt>
                <c:pt idx="13">
                  <c:v>2.3250000000000002</c:v>
                </c:pt>
                <c:pt idx="14">
                  <c:v>2.3340000000000001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Design'!$I$231:$I$252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13.567499999999999</c:v>
                </c:pt>
                <c:pt idx="12">
                  <c:v>15.067499999999999</c:v>
                </c:pt>
                <c:pt idx="13">
                  <c:v>16.567499999999999</c:v>
                </c:pt>
                <c:pt idx="14">
                  <c:v>20.954999999999998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'Final GUNAPARA Design'!$J$231:$J$252</c:f>
              <c:numCache>
                <c:formatCode>0.00</c:formatCode>
                <c:ptCount val="22"/>
                <c:pt idx="7" formatCode="0.000">
                  <c:v>1.609</c:v>
                </c:pt>
                <c:pt idx="8" formatCode="0.000">
                  <c:v>1.6040000000000001</c:v>
                </c:pt>
                <c:pt idx="9" formatCode="0.000">
                  <c:v>1.5980000000000001</c:v>
                </c:pt>
                <c:pt idx="10" formatCode="0.000">
                  <c:v>2.4449999999999998</c:v>
                </c:pt>
                <c:pt idx="11" formatCode="0.000">
                  <c:v>-0.6</c:v>
                </c:pt>
                <c:pt idx="12" formatCode="0.000">
                  <c:v>-0.6</c:v>
                </c:pt>
                <c:pt idx="13" formatCode="0.000">
                  <c:v>-0.6</c:v>
                </c:pt>
                <c:pt idx="14" formatCode="0.000">
                  <c:v>2.3250000000000002</c:v>
                </c:pt>
                <c:pt idx="15" formatCode="0.000">
                  <c:v>2.3250000000000002</c:v>
                </c:pt>
                <c:pt idx="16" formatCode="0.000">
                  <c:v>2.3340000000000001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200"/>
        <c:axId val="142053376"/>
      </c:scatterChart>
      <c:valAx>
        <c:axId val="142035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3376"/>
        <c:crosses val="autoZero"/>
        <c:crossBetween val="midCat"/>
      </c:valAx>
      <c:valAx>
        <c:axId val="14205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35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Design'!$B$257:$B$278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'Final GUNAPARA Design'!$C$257:$C$278</c:f>
              <c:numCache>
                <c:formatCode>0.000</c:formatCode>
                <c:ptCount val="22"/>
                <c:pt idx="0">
                  <c:v>1.6359999999999999</c:v>
                </c:pt>
                <c:pt idx="1">
                  <c:v>1.629</c:v>
                </c:pt>
                <c:pt idx="2">
                  <c:v>1.6240000000000001</c:v>
                </c:pt>
                <c:pt idx="3">
                  <c:v>2.415</c:v>
                </c:pt>
                <c:pt idx="4">
                  <c:v>2.4060000000000001</c:v>
                </c:pt>
                <c:pt idx="5">
                  <c:v>1.8580000000000001</c:v>
                </c:pt>
                <c:pt idx="6">
                  <c:v>1.446</c:v>
                </c:pt>
                <c:pt idx="7">
                  <c:v>1.1599999999999999</c:v>
                </c:pt>
                <c:pt idx="8">
                  <c:v>1.0580000000000001</c:v>
                </c:pt>
                <c:pt idx="9">
                  <c:v>1.159</c:v>
                </c:pt>
                <c:pt idx="10">
                  <c:v>1.4330000000000001</c:v>
                </c:pt>
                <c:pt idx="11">
                  <c:v>1.7689999999999999</c:v>
                </c:pt>
                <c:pt idx="12">
                  <c:v>2.2759999999999998</c:v>
                </c:pt>
                <c:pt idx="13">
                  <c:v>2.2829999999999999</c:v>
                </c:pt>
                <c:pt idx="14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Design'!$I$257:$I$278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13.522500000000001</c:v>
                </c:pt>
                <c:pt idx="11">
                  <c:v>15.022500000000001</c:v>
                </c:pt>
                <c:pt idx="12">
                  <c:v>16.522500000000001</c:v>
                </c:pt>
                <c:pt idx="13">
                  <c:v>20.847000000000001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'Final GUNAPARA Design'!$J$257:$J$278</c:f>
              <c:numCache>
                <c:formatCode>0.00</c:formatCode>
                <c:ptCount val="22"/>
                <c:pt idx="6" formatCode="0.000">
                  <c:v>1.6359999999999999</c:v>
                </c:pt>
                <c:pt idx="7" formatCode="0.000">
                  <c:v>1.629</c:v>
                </c:pt>
                <c:pt idx="8" formatCode="0.000">
                  <c:v>1.6240000000000001</c:v>
                </c:pt>
                <c:pt idx="9" formatCode="0.000">
                  <c:v>2.415</c:v>
                </c:pt>
                <c:pt idx="10" formatCode="0.000">
                  <c:v>-0.6</c:v>
                </c:pt>
                <c:pt idx="11" formatCode="0.000">
                  <c:v>-0.6</c:v>
                </c:pt>
                <c:pt idx="12" formatCode="0.000">
                  <c:v>-0.6</c:v>
                </c:pt>
                <c:pt idx="13" formatCode="0.000">
                  <c:v>2.2829999999999999</c:v>
                </c:pt>
                <c:pt idx="14" formatCode="0.000">
                  <c:v>2.2829999999999999</c:v>
                </c:pt>
                <c:pt idx="15" formatCode="0.000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4624"/>
        <c:axId val="142076160"/>
      </c:scatterChart>
      <c:valAx>
        <c:axId val="142074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76160"/>
        <c:crosses val="autoZero"/>
        <c:crossBetween val="midCat"/>
      </c:valAx>
      <c:valAx>
        <c:axId val="1420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74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Design'!$B$284:$B$305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'Final GUNAPARA Design'!$C$284:$C$305</c:f>
              <c:numCache>
                <c:formatCode>0.000</c:formatCode>
                <c:ptCount val="22"/>
                <c:pt idx="0">
                  <c:v>1.7190000000000001</c:v>
                </c:pt>
                <c:pt idx="1">
                  <c:v>1.714</c:v>
                </c:pt>
                <c:pt idx="2">
                  <c:v>1.706</c:v>
                </c:pt>
                <c:pt idx="3">
                  <c:v>2.46</c:v>
                </c:pt>
                <c:pt idx="4">
                  <c:v>2.4489999999999998</c:v>
                </c:pt>
                <c:pt idx="5">
                  <c:v>1.766</c:v>
                </c:pt>
                <c:pt idx="6">
                  <c:v>1.369</c:v>
                </c:pt>
                <c:pt idx="7">
                  <c:v>1.1140000000000001</c:v>
                </c:pt>
                <c:pt idx="8">
                  <c:v>1.0129999999999999</c:v>
                </c:pt>
                <c:pt idx="9">
                  <c:v>1.115</c:v>
                </c:pt>
                <c:pt idx="10">
                  <c:v>1.35</c:v>
                </c:pt>
                <c:pt idx="11">
                  <c:v>1.7450000000000001</c:v>
                </c:pt>
                <c:pt idx="12">
                  <c:v>2.2149999999999999</c:v>
                </c:pt>
                <c:pt idx="13">
                  <c:v>2.2290000000000001</c:v>
                </c:pt>
                <c:pt idx="14">
                  <c:v>2.234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Design'!$I$284:$I$305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9.6</c:v>
                </c:pt>
                <c:pt idx="11">
                  <c:v>14.173500000000001</c:v>
                </c:pt>
                <c:pt idx="12">
                  <c:v>15.673500000000001</c:v>
                </c:pt>
                <c:pt idx="13">
                  <c:v>17.173500000000001</c:v>
                </c:pt>
                <c:pt idx="14">
                  <c:v>21.396000000000001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'Final GUNAPARA Design'!$J$284:$J$305</c:f>
              <c:numCache>
                <c:formatCode>0.00</c:formatCode>
                <c:ptCount val="22"/>
                <c:pt idx="6" formatCode="0.000">
                  <c:v>1.7190000000000001</c:v>
                </c:pt>
                <c:pt idx="7" formatCode="0.000">
                  <c:v>1.714</c:v>
                </c:pt>
                <c:pt idx="8" formatCode="0.000">
                  <c:v>1.706</c:v>
                </c:pt>
                <c:pt idx="9" formatCode="0.000">
                  <c:v>2.46</c:v>
                </c:pt>
                <c:pt idx="10" formatCode="0.000">
                  <c:v>2.4489999999999998</c:v>
                </c:pt>
                <c:pt idx="11" formatCode="0.000">
                  <c:v>-0.6</c:v>
                </c:pt>
                <c:pt idx="12" formatCode="0.000">
                  <c:v>-0.6</c:v>
                </c:pt>
                <c:pt idx="13" formatCode="0.000">
                  <c:v>-0.6</c:v>
                </c:pt>
                <c:pt idx="14" formatCode="0.000">
                  <c:v>2.2149999999999999</c:v>
                </c:pt>
                <c:pt idx="15" formatCode="0.000">
                  <c:v>2.2290000000000001</c:v>
                </c:pt>
                <c:pt idx="16" formatCode="0.000">
                  <c:v>2.234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9696"/>
        <c:axId val="142119680"/>
      </c:scatterChart>
      <c:valAx>
        <c:axId val="142109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9680"/>
        <c:crosses val="autoZero"/>
        <c:crossBetween val="midCat"/>
      </c:valAx>
      <c:valAx>
        <c:axId val="14211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0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Design'!$B$311:$B$335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'Final GUNAPARA Design'!$C$311:$C$335</c:f>
              <c:numCache>
                <c:formatCode>0.000</c:formatCode>
                <c:ptCount val="25"/>
                <c:pt idx="0">
                  <c:v>1.415</c:v>
                </c:pt>
                <c:pt idx="1">
                  <c:v>1.4259999999999999</c:v>
                </c:pt>
                <c:pt idx="2">
                  <c:v>1.4350000000000001</c:v>
                </c:pt>
                <c:pt idx="3">
                  <c:v>2.351</c:v>
                </c:pt>
                <c:pt idx="4">
                  <c:v>2.3460000000000001</c:v>
                </c:pt>
                <c:pt idx="5">
                  <c:v>1.36</c:v>
                </c:pt>
                <c:pt idx="6">
                  <c:v>0.76200000000000001</c:v>
                </c:pt>
                <c:pt idx="7">
                  <c:v>0.33100000000000002</c:v>
                </c:pt>
                <c:pt idx="8">
                  <c:v>0.22800000000000001</c:v>
                </c:pt>
                <c:pt idx="9">
                  <c:v>0.33</c:v>
                </c:pt>
                <c:pt idx="10">
                  <c:v>0.745</c:v>
                </c:pt>
                <c:pt idx="11">
                  <c:v>1.302</c:v>
                </c:pt>
                <c:pt idx="12">
                  <c:v>2.0750000000000002</c:v>
                </c:pt>
                <c:pt idx="13">
                  <c:v>2.085</c:v>
                </c:pt>
                <c:pt idx="14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Design'!$I$312:$I$336</c:f>
              <c:numCache>
                <c:formatCode>0.00</c:formatCode>
                <c:ptCount val="25"/>
                <c:pt idx="6">
                  <c:v>0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13.94</c:v>
                </c:pt>
                <c:pt idx="13">
                  <c:v>15.44</c:v>
                </c:pt>
                <c:pt idx="14">
                  <c:v>16.939999999999998</c:v>
                </c:pt>
                <c:pt idx="15">
                  <c:v>18.814999999999998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27</c:v>
                </c:pt>
                <c:pt idx="20">
                  <c:v>32</c:v>
                </c:pt>
              </c:numCache>
            </c:numRef>
          </c:xVal>
          <c:yVal>
            <c:numRef>
              <c:f>'Final GUNAPARA Design'!$J$312:$J$336</c:f>
              <c:numCache>
                <c:formatCode>0.00</c:formatCode>
                <c:ptCount val="25"/>
                <c:pt idx="6" formatCode="0.000">
                  <c:v>1.415</c:v>
                </c:pt>
                <c:pt idx="7" formatCode="0.000">
                  <c:v>1.4259999999999999</c:v>
                </c:pt>
                <c:pt idx="8" formatCode="0.000">
                  <c:v>1.4350000000000001</c:v>
                </c:pt>
                <c:pt idx="9" formatCode="0.000">
                  <c:v>2.351</c:v>
                </c:pt>
                <c:pt idx="10" formatCode="0.000">
                  <c:v>2.3460000000000001</c:v>
                </c:pt>
                <c:pt idx="11" formatCode="0.000">
                  <c:v>1.36</c:v>
                </c:pt>
                <c:pt idx="12" formatCode="0.000">
                  <c:v>-0.6</c:v>
                </c:pt>
                <c:pt idx="13" formatCode="0.000">
                  <c:v>-0.6</c:v>
                </c:pt>
                <c:pt idx="14" formatCode="0.000">
                  <c:v>-0.6</c:v>
                </c:pt>
                <c:pt idx="15" formatCode="0.000">
                  <c:v>0.65</c:v>
                </c:pt>
                <c:pt idx="16" formatCode="0.000">
                  <c:v>0.745</c:v>
                </c:pt>
                <c:pt idx="17" formatCode="0.000">
                  <c:v>1.302</c:v>
                </c:pt>
                <c:pt idx="18" formatCode="0.000">
                  <c:v>2.0750000000000002</c:v>
                </c:pt>
                <c:pt idx="19" formatCode="0.000">
                  <c:v>2.085</c:v>
                </c:pt>
                <c:pt idx="20" formatCode="0.000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4896"/>
        <c:axId val="142546432"/>
      </c:scatterChart>
      <c:valAx>
        <c:axId val="142544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46432"/>
        <c:crosses val="autoZero"/>
        <c:crossBetween val="midCat"/>
      </c:valAx>
      <c:valAx>
        <c:axId val="14254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44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Design'!$B$341:$B$362</c:f>
              <c:numCache>
                <c:formatCode>0.00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'Final GUNAPARA Design'!$C$341:$C$362</c:f>
              <c:numCache>
                <c:formatCode>0.000</c:formatCode>
                <c:ptCount val="22"/>
                <c:pt idx="0">
                  <c:v>1.64</c:v>
                </c:pt>
                <c:pt idx="1">
                  <c:v>1.6519999999999999</c:v>
                </c:pt>
                <c:pt idx="2">
                  <c:v>2.5550000000000002</c:v>
                </c:pt>
                <c:pt idx="3">
                  <c:v>2.5369999999999999</c:v>
                </c:pt>
                <c:pt idx="4">
                  <c:v>1.34</c:v>
                </c:pt>
                <c:pt idx="5">
                  <c:v>0.55500000000000005</c:v>
                </c:pt>
                <c:pt idx="6">
                  <c:v>0.45100000000000001</c:v>
                </c:pt>
                <c:pt idx="7">
                  <c:v>0.55200000000000005</c:v>
                </c:pt>
                <c:pt idx="8">
                  <c:v>1.2969999999999999</c:v>
                </c:pt>
                <c:pt idx="9">
                  <c:v>3.0489000000000002</c:v>
                </c:pt>
                <c:pt idx="10">
                  <c:v>3.0569999999999999</c:v>
                </c:pt>
                <c:pt idx="11">
                  <c:v>1.94</c:v>
                </c:pt>
                <c:pt idx="12">
                  <c:v>0.94699999999999995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Design'!$I$341:$I$362</c:f>
              <c:numCache>
                <c:formatCode>0.00</c:formatCode>
                <c:ptCount val="22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12.7325</c:v>
                </c:pt>
                <c:pt idx="11">
                  <c:v>14.2325</c:v>
                </c:pt>
                <c:pt idx="12">
                  <c:v>15.7325</c:v>
                </c:pt>
                <c:pt idx="13">
                  <c:v>20.682500000000001</c:v>
                </c:pt>
                <c:pt idx="14">
                  <c:v>22</c:v>
                </c:pt>
                <c:pt idx="15">
                  <c:v>24</c:v>
                </c:pt>
              </c:numCache>
            </c:numRef>
          </c:xVal>
          <c:yVal>
            <c:numRef>
              <c:f>'Final GUNAPARA Design'!$J$341:$J$362</c:f>
              <c:numCache>
                <c:formatCode>0.00</c:formatCode>
                <c:ptCount val="22"/>
                <c:pt idx="7" formatCode="0.000">
                  <c:v>1.64</c:v>
                </c:pt>
                <c:pt idx="8" formatCode="0.000">
                  <c:v>1.6519999999999999</c:v>
                </c:pt>
                <c:pt idx="9" formatCode="0.000">
                  <c:v>2.5550000000000002</c:v>
                </c:pt>
                <c:pt idx="10" formatCode="0.000">
                  <c:v>-0.6</c:v>
                </c:pt>
                <c:pt idx="11" formatCode="0.000">
                  <c:v>-0.6</c:v>
                </c:pt>
                <c:pt idx="12" formatCode="0.000">
                  <c:v>-0.6</c:v>
                </c:pt>
                <c:pt idx="13" formatCode="0.000">
                  <c:v>2.7</c:v>
                </c:pt>
                <c:pt idx="14" formatCode="0.000">
                  <c:v>1.94</c:v>
                </c:pt>
                <c:pt idx="15" formatCode="0.000">
                  <c:v>0.94699999999999995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3568"/>
        <c:axId val="142575104"/>
      </c:scatterChart>
      <c:valAx>
        <c:axId val="142573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5104"/>
        <c:crosses val="autoZero"/>
        <c:crossBetween val="midCat"/>
      </c:valAx>
      <c:valAx>
        <c:axId val="14257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3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Design'!$B$367:$B$388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'Final GUNAPARA Design'!$C$367:$C$388</c:f>
              <c:numCache>
                <c:formatCode>0.000</c:formatCode>
                <c:ptCount val="22"/>
                <c:pt idx="0">
                  <c:v>2.2709999999999999</c:v>
                </c:pt>
                <c:pt idx="1">
                  <c:v>2.266</c:v>
                </c:pt>
                <c:pt idx="2">
                  <c:v>2.2570000000000001</c:v>
                </c:pt>
                <c:pt idx="3">
                  <c:v>1.411</c:v>
                </c:pt>
                <c:pt idx="4">
                  <c:v>0.99199999999999999</c:v>
                </c:pt>
                <c:pt idx="5">
                  <c:v>0.70399999999999996</c:v>
                </c:pt>
                <c:pt idx="6">
                  <c:v>0.60560000000000003</c:v>
                </c:pt>
                <c:pt idx="7">
                  <c:v>0.70599999999999996</c:v>
                </c:pt>
                <c:pt idx="8">
                  <c:v>1.0129999999999999</c:v>
                </c:pt>
                <c:pt idx="9">
                  <c:v>1.391</c:v>
                </c:pt>
                <c:pt idx="10">
                  <c:v>2.4500000000000002</c:v>
                </c:pt>
                <c:pt idx="11">
                  <c:v>2.4609999999999999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Design'!$I$367:$I$388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9.25</c:v>
                </c:pt>
                <c:pt idx="10">
                  <c:v>13.535500000000001</c:v>
                </c:pt>
                <c:pt idx="11">
                  <c:v>15.035500000000001</c:v>
                </c:pt>
                <c:pt idx="12">
                  <c:v>16.535499999999999</c:v>
                </c:pt>
                <c:pt idx="13">
                  <c:v>21.110499999999998</c:v>
                </c:pt>
                <c:pt idx="14">
                  <c:v>23</c:v>
                </c:pt>
              </c:numCache>
            </c:numRef>
          </c:xVal>
          <c:yVal>
            <c:numRef>
              <c:f>'Final GUNAPARA Design'!$J$367:$J$388</c:f>
              <c:numCache>
                <c:formatCode>0.00</c:formatCode>
                <c:ptCount val="22"/>
                <c:pt idx="7" formatCode="0.000">
                  <c:v>2.2709999999999999</c:v>
                </c:pt>
                <c:pt idx="8" formatCode="0.000">
                  <c:v>2.266</c:v>
                </c:pt>
                <c:pt idx="9" formatCode="0.000">
                  <c:v>2.2570000000000001</c:v>
                </c:pt>
                <c:pt idx="10" formatCode="0.000">
                  <c:v>-0.6</c:v>
                </c:pt>
                <c:pt idx="11" formatCode="0.000">
                  <c:v>-0.6</c:v>
                </c:pt>
                <c:pt idx="12" formatCode="0.000">
                  <c:v>-0.6</c:v>
                </c:pt>
                <c:pt idx="13" formatCode="0.000">
                  <c:v>2.4500000000000002</c:v>
                </c:pt>
                <c:pt idx="14" formatCode="0.000">
                  <c:v>2.4609999999999999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2736"/>
        <c:axId val="142614528"/>
      </c:scatterChart>
      <c:valAx>
        <c:axId val="142612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4528"/>
        <c:crosses val="autoZero"/>
        <c:crossBetween val="midCat"/>
      </c:valAx>
      <c:valAx>
        <c:axId val="14261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2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Design'!$B$394:$B$415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8.5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</c:numCache>
            </c:numRef>
          </c:xVal>
          <c:yVal>
            <c:numRef>
              <c:f>'Final GUNAPARA Design'!$C$394:$C$415</c:f>
              <c:numCache>
                <c:formatCode>0.000</c:formatCode>
                <c:ptCount val="22"/>
                <c:pt idx="0">
                  <c:v>2.3279999999999998</c:v>
                </c:pt>
                <c:pt idx="1">
                  <c:v>2.323</c:v>
                </c:pt>
                <c:pt idx="2">
                  <c:v>1.702</c:v>
                </c:pt>
                <c:pt idx="3">
                  <c:v>1.3979999999999999</c:v>
                </c:pt>
                <c:pt idx="4">
                  <c:v>1.177</c:v>
                </c:pt>
                <c:pt idx="5">
                  <c:v>1.073</c:v>
                </c:pt>
                <c:pt idx="6">
                  <c:v>1.175</c:v>
                </c:pt>
                <c:pt idx="7">
                  <c:v>1.4019999999999999</c:v>
                </c:pt>
                <c:pt idx="8">
                  <c:v>1.8049999999999999</c:v>
                </c:pt>
                <c:pt idx="9">
                  <c:v>2.6880000000000002</c:v>
                </c:pt>
                <c:pt idx="10">
                  <c:v>2.6930000000000001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Design'!$I$394:$I$415</c:f>
              <c:numCache>
                <c:formatCode>0.00</c:formatCode>
                <c:ptCount val="22"/>
                <c:pt idx="7">
                  <c:v>0</c:v>
                </c:pt>
                <c:pt idx="8">
                  <c:v>2.5</c:v>
                </c:pt>
                <c:pt idx="9">
                  <c:v>6.8845000000000001</c:v>
                </c:pt>
                <c:pt idx="10">
                  <c:v>8.3844999999999992</c:v>
                </c:pt>
                <c:pt idx="11">
                  <c:v>9.8844999999999992</c:v>
                </c:pt>
                <c:pt idx="12">
                  <c:v>14.824</c:v>
                </c:pt>
                <c:pt idx="13">
                  <c:v>16</c:v>
                </c:pt>
              </c:numCache>
            </c:numRef>
          </c:xVal>
          <c:yVal>
            <c:numRef>
              <c:f>'Final GUNAPARA Design'!$J$394:$J$415</c:f>
              <c:numCache>
                <c:formatCode>0.00</c:formatCode>
                <c:ptCount val="22"/>
                <c:pt idx="7" formatCode="0.000">
                  <c:v>2.3279999999999998</c:v>
                </c:pt>
                <c:pt idx="8" formatCode="0.000">
                  <c:v>2.323</c:v>
                </c:pt>
                <c:pt idx="9" formatCode="0.000">
                  <c:v>-0.6</c:v>
                </c:pt>
                <c:pt idx="10" formatCode="0.000">
                  <c:v>-0.6</c:v>
                </c:pt>
                <c:pt idx="11" formatCode="0.000">
                  <c:v>-0.6</c:v>
                </c:pt>
                <c:pt idx="12" formatCode="0.000">
                  <c:v>2.6930000000000001</c:v>
                </c:pt>
                <c:pt idx="13" formatCode="0.000">
                  <c:v>2.6930000000000001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44352"/>
        <c:axId val="142645888"/>
      </c:scatterChart>
      <c:valAx>
        <c:axId val="142644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45888"/>
        <c:crosses val="autoZero"/>
        <c:crossBetween val="midCat"/>
      </c:valAx>
      <c:valAx>
        <c:axId val="14264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44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Design'!$B$420:$B$443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6.5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</c:numCache>
            </c:numRef>
          </c:xVal>
          <c:yVal>
            <c:numRef>
              <c:f>'Final GUNAPARA Design'!$C$420:$C$443</c:f>
              <c:numCache>
                <c:formatCode>0.000</c:formatCode>
                <c:ptCount val="24"/>
                <c:pt idx="0">
                  <c:v>3.3279999999999998</c:v>
                </c:pt>
                <c:pt idx="1">
                  <c:v>3.323</c:v>
                </c:pt>
                <c:pt idx="2">
                  <c:v>1.9850000000000001</c:v>
                </c:pt>
                <c:pt idx="3">
                  <c:v>1.173</c:v>
                </c:pt>
                <c:pt idx="4">
                  <c:v>0.79900000000000004</c:v>
                </c:pt>
                <c:pt idx="5">
                  <c:v>0.69699999999999995</c:v>
                </c:pt>
                <c:pt idx="6">
                  <c:v>0.79800000000000004</c:v>
                </c:pt>
                <c:pt idx="7">
                  <c:v>1.105</c:v>
                </c:pt>
                <c:pt idx="8">
                  <c:v>1.4390000000000001</c:v>
                </c:pt>
                <c:pt idx="9">
                  <c:v>1.9750000000000001</c:v>
                </c:pt>
                <c:pt idx="10">
                  <c:v>1.968</c:v>
                </c:pt>
                <c:pt idx="11">
                  <c:v>1.968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Design'!$I$421:$I$445</c:f>
              <c:numCache>
                <c:formatCode>0.00</c:formatCode>
                <c:ptCount val="25"/>
                <c:pt idx="0">
                  <c:v>0</c:v>
                </c:pt>
                <c:pt idx="1">
                  <c:v>5.8919999999999995</c:v>
                </c:pt>
                <c:pt idx="2">
                  <c:v>7.3919999999999995</c:v>
                </c:pt>
                <c:pt idx="3">
                  <c:v>8.8919999999999995</c:v>
                </c:pt>
                <c:pt idx="4">
                  <c:v>12.744</c:v>
                </c:pt>
                <c:pt idx="5">
                  <c:v>15</c:v>
                </c:pt>
              </c:numCache>
            </c:numRef>
          </c:xVal>
          <c:yVal>
            <c:numRef>
              <c:f>'Final GUNAPARA Design'!$J$421:$J$445</c:f>
              <c:numCache>
                <c:formatCode>0.000</c:formatCode>
                <c:ptCount val="25"/>
                <c:pt idx="0">
                  <c:v>3.3279999999999998</c:v>
                </c:pt>
                <c:pt idx="1">
                  <c:v>-0.6</c:v>
                </c:pt>
                <c:pt idx="2">
                  <c:v>-0.6</c:v>
                </c:pt>
                <c:pt idx="3">
                  <c:v>-0.6</c:v>
                </c:pt>
                <c:pt idx="4">
                  <c:v>1.968</c:v>
                </c:pt>
                <c:pt idx="5">
                  <c:v>1.968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0464"/>
        <c:axId val="142684544"/>
      </c:scatterChart>
      <c:valAx>
        <c:axId val="1426704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84544"/>
        <c:crosses val="autoZero"/>
        <c:crossBetween val="midCat"/>
      </c:valAx>
      <c:valAx>
        <c:axId val="14268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0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Design'!$B$449:$B$472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16.59</c:v>
                </c:pt>
              </c:numCache>
            </c:numRef>
          </c:xVal>
          <c:yVal>
            <c:numRef>
              <c:f>'Final GUNAPARA Design'!$C$449:$C$472</c:f>
              <c:numCache>
                <c:formatCode>0.000</c:formatCode>
                <c:ptCount val="24"/>
                <c:pt idx="0">
                  <c:v>1.9039999999999999</c:v>
                </c:pt>
                <c:pt idx="1">
                  <c:v>1.895</c:v>
                </c:pt>
                <c:pt idx="2">
                  <c:v>1.399</c:v>
                </c:pt>
                <c:pt idx="3">
                  <c:v>1.109</c:v>
                </c:pt>
                <c:pt idx="4">
                  <c:v>0.86099999999999999</c:v>
                </c:pt>
                <c:pt idx="5">
                  <c:v>0.78800000000000003</c:v>
                </c:pt>
                <c:pt idx="6">
                  <c:v>0.86</c:v>
                </c:pt>
                <c:pt idx="7">
                  <c:v>1.2050000000000001</c:v>
                </c:pt>
                <c:pt idx="8">
                  <c:v>1.8720000000000001</c:v>
                </c:pt>
                <c:pt idx="9">
                  <c:v>3.4830000000000001</c:v>
                </c:pt>
                <c:pt idx="10">
                  <c:v>3.4969999999999999</c:v>
                </c:pt>
                <c:pt idx="11">
                  <c:v>3.4969999999999999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Design'!$I$450:$I$474</c:f>
              <c:numCache>
                <c:formatCode>0.00</c:formatCode>
                <c:ptCount val="25"/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6.9984999999999999</c:v>
                </c:pt>
                <c:pt idx="8">
                  <c:v>8.4984999999999999</c:v>
                </c:pt>
                <c:pt idx="9">
                  <c:v>9.9984999999999999</c:v>
                </c:pt>
                <c:pt idx="10">
                  <c:v>16.143999999999998</c:v>
                </c:pt>
                <c:pt idx="11">
                  <c:v>16</c:v>
                </c:pt>
                <c:pt idx="12">
                  <c:v>16.59</c:v>
                </c:pt>
              </c:numCache>
            </c:numRef>
          </c:xVal>
          <c:yVal>
            <c:numRef>
              <c:f>'Final GUNAPARA Design'!$J$450:$J$474</c:f>
              <c:numCache>
                <c:formatCode>0.00</c:formatCode>
                <c:ptCount val="25"/>
                <c:pt idx="4" formatCode="0.000">
                  <c:v>1.9039999999999999</c:v>
                </c:pt>
                <c:pt idx="5" formatCode="0.000">
                  <c:v>1.895</c:v>
                </c:pt>
                <c:pt idx="6" formatCode="0.000">
                  <c:v>1.399</c:v>
                </c:pt>
                <c:pt idx="7" formatCode="0.000">
                  <c:v>-0.6</c:v>
                </c:pt>
                <c:pt idx="8" formatCode="0.000">
                  <c:v>-0.6</c:v>
                </c:pt>
                <c:pt idx="9" formatCode="0.000">
                  <c:v>-0.6</c:v>
                </c:pt>
                <c:pt idx="10" formatCode="0.000">
                  <c:v>3.4969999999999999</c:v>
                </c:pt>
                <c:pt idx="11" formatCode="0.000">
                  <c:v>3.4969999999999999</c:v>
                </c:pt>
                <c:pt idx="12" formatCode="0.000">
                  <c:v>3.4969999999999999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6656"/>
        <c:axId val="142728192"/>
      </c:scatterChart>
      <c:valAx>
        <c:axId val="142726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8192"/>
        <c:crosses val="autoZero"/>
        <c:crossBetween val="midCat"/>
      </c:valAx>
      <c:valAx>
        <c:axId val="14272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6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Design'!$B$478:$B$501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20.190000000000001</c:v>
                </c:pt>
              </c:numCache>
            </c:numRef>
          </c:xVal>
          <c:yVal>
            <c:numRef>
              <c:f>'Final GUNAPARA Design'!$C$478:$C$501</c:f>
              <c:numCache>
                <c:formatCode>0.000</c:formatCode>
                <c:ptCount val="24"/>
                <c:pt idx="0">
                  <c:v>1.4550000000000001</c:v>
                </c:pt>
                <c:pt idx="1">
                  <c:v>1.464</c:v>
                </c:pt>
                <c:pt idx="2">
                  <c:v>1.4690000000000001</c:v>
                </c:pt>
                <c:pt idx="3">
                  <c:v>0.75900000000000001</c:v>
                </c:pt>
                <c:pt idx="4">
                  <c:v>0.46400000000000002</c:v>
                </c:pt>
                <c:pt idx="5">
                  <c:v>0.16700000000000001</c:v>
                </c:pt>
                <c:pt idx="6">
                  <c:v>6.5000000000000002E-2</c:v>
                </c:pt>
                <c:pt idx="7">
                  <c:v>0.16900000000000001</c:v>
                </c:pt>
                <c:pt idx="8">
                  <c:v>0.55800000000000005</c:v>
                </c:pt>
                <c:pt idx="9">
                  <c:v>1.56</c:v>
                </c:pt>
                <c:pt idx="10">
                  <c:v>2.6459999999999999</c:v>
                </c:pt>
                <c:pt idx="11">
                  <c:v>2.6579999999999999</c:v>
                </c:pt>
                <c:pt idx="12">
                  <c:v>2.6579999999999999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Design'!$I$478:$I$502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8.5</c:v>
                </c:pt>
                <c:pt idx="6">
                  <c:v>11.6035</c:v>
                </c:pt>
                <c:pt idx="7">
                  <c:v>13.1035</c:v>
                </c:pt>
                <c:pt idx="8">
                  <c:v>14.6035</c:v>
                </c:pt>
                <c:pt idx="9">
                  <c:v>19.490500000000001</c:v>
                </c:pt>
                <c:pt idx="10">
                  <c:v>20.190000000000001</c:v>
                </c:pt>
              </c:numCache>
            </c:numRef>
          </c:xVal>
          <c:yVal>
            <c:numRef>
              <c:f>'Final GUNAPARA Design'!$J$478:$J$502</c:f>
              <c:numCache>
                <c:formatCode>0.00</c:formatCode>
                <c:ptCount val="25"/>
                <c:pt idx="3" formatCode="0.000">
                  <c:v>1.4550000000000001</c:v>
                </c:pt>
                <c:pt idx="4" formatCode="0.000">
                  <c:v>1.464</c:v>
                </c:pt>
                <c:pt idx="5" formatCode="0.000">
                  <c:v>1.4690000000000001</c:v>
                </c:pt>
                <c:pt idx="6" formatCode="0.000">
                  <c:v>-0.6</c:v>
                </c:pt>
                <c:pt idx="7" formatCode="0.000">
                  <c:v>-0.6</c:v>
                </c:pt>
                <c:pt idx="8" formatCode="0.000">
                  <c:v>-0.6</c:v>
                </c:pt>
                <c:pt idx="9" formatCode="0.000">
                  <c:v>2.6579999999999999</c:v>
                </c:pt>
                <c:pt idx="10" formatCode="0.000">
                  <c:v>2.6579999999999999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8400"/>
        <c:axId val="142439936"/>
      </c:scatterChart>
      <c:valAx>
        <c:axId val="142438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39936"/>
        <c:crosses val="autoZero"/>
        <c:crossBetween val="midCat"/>
      </c:valAx>
      <c:valAx>
        <c:axId val="14243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38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Design'!$B$6:$B$27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'Final GUNAPARA Design'!$C$6:$C$27</c:f>
              <c:numCache>
                <c:formatCode>0.000</c:formatCode>
                <c:ptCount val="22"/>
                <c:pt idx="0">
                  <c:v>0.55700000000000005</c:v>
                </c:pt>
                <c:pt idx="1">
                  <c:v>0.56200000000000006</c:v>
                </c:pt>
                <c:pt idx="2">
                  <c:v>0.57699999999999996</c:v>
                </c:pt>
                <c:pt idx="3">
                  <c:v>0.39200000000000002</c:v>
                </c:pt>
                <c:pt idx="4">
                  <c:v>0.29599999999999999</c:v>
                </c:pt>
                <c:pt idx="5">
                  <c:v>0.191</c:v>
                </c:pt>
                <c:pt idx="6">
                  <c:v>9.6000000000000002E-2</c:v>
                </c:pt>
                <c:pt idx="7">
                  <c:v>-8.0000000000000002E-3</c:v>
                </c:pt>
                <c:pt idx="8">
                  <c:v>9.2999999999999999E-2</c:v>
                </c:pt>
                <c:pt idx="9">
                  <c:v>0.19600000000000001</c:v>
                </c:pt>
                <c:pt idx="10">
                  <c:v>0.28299999999999997</c:v>
                </c:pt>
                <c:pt idx="11">
                  <c:v>0.36699999999999999</c:v>
                </c:pt>
                <c:pt idx="12">
                  <c:v>0.70699999999999996</c:v>
                </c:pt>
                <c:pt idx="13">
                  <c:v>0.69899999999999995</c:v>
                </c:pt>
                <c:pt idx="14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Design'!$I$6:$I$27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19.044</c:v>
                </c:pt>
                <c:pt idx="8">
                  <c:v>20.544</c:v>
                </c:pt>
                <c:pt idx="9">
                  <c:v>22.044</c:v>
                </c:pt>
                <c:pt idx="10">
                  <c:v>23.169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'Final GUNAPARA Design'!$J$6:$J$27</c:f>
              <c:numCache>
                <c:formatCode>0.000</c:formatCode>
                <c:ptCount val="22"/>
                <c:pt idx="0">
                  <c:v>0.55700000000000005</c:v>
                </c:pt>
                <c:pt idx="1">
                  <c:v>0.56200000000000006</c:v>
                </c:pt>
                <c:pt idx="2">
                  <c:v>0.57699999999999996</c:v>
                </c:pt>
                <c:pt idx="3">
                  <c:v>0.39200000000000002</c:v>
                </c:pt>
                <c:pt idx="4">
                  <c:v>0.29599999999999999</c:v>
                </c:pt>
                <c:pt idx="5">
                  <c:v>0.191</c:v>
                </c:pt>
                <c:pt idx="6">
                  <c:v>9.6000000000000002E-2</c:v>
                </c:pt>
                <c:pt idx="7">
                  <c:v>-0.6</c:v>
                </c:pt>
                <c:pt idx="8">
                  <c:v>-0.6</c:v>
                </c:pt>
                <c:pt idx="9">
                  <c:v>-0.6</c:v>
                </c:pt>
                <c:pt idx="10">
                  <c:v>0.15</c:v>
                </c:pt>
                <c:pt idx="11">
                  <c:v>0.19600000000000001</c:v>
                </c:pt>
                <c:pt idx="12">
                  <c:v>0.28299999999999997</c:v>
                </c:pt>
                <c:pt idx="13">
                  <c:v>0.36699999999999999</c:v>
                </c:pt>
                <c:pt idx="14">
                  <c:v>0.70699999999999996</c:v>
                </c:pt>
                <c:pt idx="15">
                  <c:v>0.69899999999999995</c:v>
                </c:pt>
                <c:pt idx="16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6080"/>
        <c:axId val="141087872"/>
      </c:scatterChart>
      <c:valAx>
        <c:axId val="141086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87872"/>
        <c:crosses val="autoZero"/>
        <c:crossBetween val="midCat"/>
      </c:valAx>
      <c:valAx>
        <c:axId val="14108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86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Design'!$B$507:$B$530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'Final GUNAPARA Design'!$C$507:$C$530</c:f>
              <c:numCache>
                <c:formatCode>0.000</c:formatCode>
                <c:ptCount val="24"/>
                <c:pt idx="0">
                  <c:v>0.71899999999999997</c:v>
                </c:pt>
                <c:pt idx="1">
                  <c:v>0.71399999999999997</c:v>
                </c:pt>
                <c:pt idx="2">
                  <c:v>0.70599999999999996</c:v>
                </c:pt>
                <c:pt idx="3">
                  <c:v>0.439</c:v>
                </c:pt>
                <c:pt idx="4">
                  <c:v>0.32400000000000001</c:v>
                </c:pt>
                <c:pt idx="5">
                  <c:v>0.23599999999999999</c:v>
                </c:pt>
                <c:pt idx="6">
                  <c:v>0.13700000000000001</c:v>
                </c:pt>
                <c:pt idx="7">
                  <c:v>0.23899999999999999</c:v>
                </c:pt>
                <c:pt idx="8">
                  <c:v>0.53600000000000003</c:v>
                </c:pt>
                <c:pt idx="9">
                  <c:v>1.0349999999999999</c:v>
                </c:pt>
                <c:pt idx="10">
                  <c:v>1.974</c:v>
                </c:pt>
                <c:pt idx="11">
                  <c:v>1.9790000000000001</c:v>
                </c:pt>
                <c:pt idx="12">
                  <c:v>1.986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Design'!$I$508:$I$532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11.959</c:v>
                </c:pt>
                <c:pt idx="7">
                  <c:v>13.459</c:v>
                </c:pt>
                <c:pt idx="8">
                  <c:v>14.959</c:v>
                </c:pt>
                <c:pt idx="9">
                  <c:v>18.814</c:v>
                </c:pt>
                <c:pt idx="10">
                  <c:v>23</c:v>
                </c:pt>
                <c:pt idx="11">
                  <c:v>28</c:v>
                </c:pt>
              </c:numCache>
            </c:numRef>
          </c:xVal>
          <c:yVal>
            <c:numRef>
              <c:f>'Final GUNAPARA Design'!$J$508:$J$532</c:f>
              <c:numCache>
                <c:formatCode>0.00</c:formatCode>
                <c:ptCount val="25"/>
                <c:pt idx="3" formatCode="0.000">
                  <c:v>0.71899999999999997</c:v>
                </c:pt>
                <c:pt idx="4" formatCode="0.000">
                  <c:v>0.71399999999999997</c:v>
                </c:pt>
                <c:pt idx="5" formatCode="0.000">
                  <c:v>0.70599999999999996</c:v>
                </c:pt>
                <c:pt idx="6" formatCode="0.000">
                  <c:v>-0.6</c:v>
                </c:pt>
                <c:pt idx="7" formatCode="0.000">
                  <c:v>-0.6</c:v>
                </c:pt>
                <c:pt idx="8" formatCode="0.000">
                  <c:v>-0.6</c:v>
                </c:pt>
                <c:pt idx="9" formatCode="0.000">
                  <c:v>1.97</c:v>
                </c:pt>
                <c:pt idx="10" formatCode="0.000">
                  <c:v>1.9790000000000001</c:v>
                </c:pt>
                <c:pt idx="11" formatCode="0.000">
                  <c:v>1.986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7088"/>
        <c:axId val="142471168"/>
      </c:scatterChart>
      <c:valAx>
        <c:axId val="142457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71168"/>
        <c:crosses val="autoZero"/>
        <c:crossBetween val="midCat"/>
      </c:valAx>
      <c:valAx>
        <c:axId val="14247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7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Design'!$B$537:$B$560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'Final GUNAPARA Design'!$C$537:$C$560</c:f>
              <c:numCache>
                <c:formatCode>0.000</c:formatCode>
                <c:ptCount val="24"/>
                <c:pt idx="0">
                  <c:v>2.1110000000000002</c:v>
                </c:pt>
                <c:pt idx="1">
                  <c:v>2.097</c:v>
                </c:pt>
                <c:pt idx="2">
                  <c:v>2.0859999999999999</c:v>
                </c:pt>
                <c:pt idx="3">
                  <c:v>1.127</c:v>
                </c:pt>
                <c:pt idx="4">
                  <c:v>0.59099999999999997</c:v>
                </c:pt>
                <c:pt idx="5">
                  <c:v>7.1999999999999995E-2</c:v>
                </c:pt>
                <c:pt idx="6">
                  <c:v>-2.9000000000000001E-2</c:v>
                </c:pt>
                <c:pt idx="7">
                  <c:v>7.5999999999999998E-2</c:v>
                </c:pt>
                <c:pt idx="8">
                  <c:v>0.52</c:v>
                </c:pt>
                <c:pt idx="9">
                  <c:v>1.123</c:v>
                </c:pt>
                <c:pt idx="10">
                  <c:v>2.2010000000000001</c:v>
                </c:pt>
                <c:pt idx="11">
                  <c:v>2.206</c:v>
                </c:pt>
                <c:pt idx="12">
                  <c:v>2.222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Design'!$I$537:$I$561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14.7865</c:v>
                </c:pt>
                <c:pt idx="11">
                  <c:v>16.2865</c:v>
                </c:pt>
                <c:pt idx="12">
                  <c:v>17.7865</c:v>
                </c:pt>
                <c:pt idx="13">
                  <c:v>19.736499999999999</c:v>
                </c:pt>
                <c:pt idx="14">
                  <c:v>21</c:v>
                </c:pt>
                <c:pt idx="15">
                  <c:v>22</c:v>
                </c:pt>
                <c:pt idx="16">
                  <c:v>27</c:v>
                </c:pt>
                <c:pt idx="17">
                  <c:v>32</c:v>
                </c:pt>
              </c:numCache>
            </c:numRef>
          </c:xVal>
          <c:yVal>
            <c:numRef>
              <c:f>'Final GUNAPARA Design'!$J$537:$J$561</c:f>
              <c:numCache>
                <c:formatCode>0.00</c:formatCode>
                <c:ptCount val="25"/>
                <c:pt idx="5" formatCode="0.000">
                  <c:v>2.1110000000000002</c:v>
                </c:pt>
                <c:pt idx="6" formatCode="0.000">
                  <c:v>2.097</c:v>
                </c:pt>
                <c:pt idx="7" formatCode="0.000">
                  <c:v>2.0859999999999999</c:v>
                </c:pt>
                <c:pt idx="8" formatCode="0.000">
                  <c:v>1.127</c:v>
                </c:pt>
                <c:pt idx="9" formatCode="0.000">
                  <c:v>0.59099999999999997</c:v>
                </c:pt>
                <c:pt idx="10" formatCode="0.000">
                  <c:v>-0.6</c:v>
                </c:pt>
                <c:pt idx="11" formatCode="0.000">
                  <c:v>-0.6</c:v>
                </c:pt>
                <c:pt idx="12" formatCode="0.000">
                  <c:v>-0.6</c:v>
                </c:pt>
                <c:pt idx="13" formatCode="0.000">
                  <c:v>0.7</c:v>
                </c:pt>
                <c:pt idx="14" formatCode="0.000">
                  <c:v>1.123</c:v>
                </c:pt>
                <c:pt idx="15" formatCode="0.000">
                  <c:v>2.2010000000000001</c:v>
                </c:pt>
                <c:pt idx="16" formatCode="0.000">
                  <c:v>2.206</c:v>
                </c:pt>
                <c:pt idx="17" formatCode="0.000">
                  <c:v>2.222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6864"/>
        <c:axId val="142358400"/>
      </c:scatterChart>
      <c:valAx>
        <c:axId val="142356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58400"/>
        <c:crosses val="autoZero"/>
        <c:crossBetween val="midCat"/>
      </c:valAx>
      <c:valAx>
        <c:axId val="14235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56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Design'!$B$567:$B$590</c:f>
              <c:numCache>
                <c:formatCode>0.00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28</c:v>
                </c:pt>
              </c:numCache>
            </c:numRef>
          </c:xVal>
          <c:yVal>
            <c:numRef>
              <c:f>'Final GUNAPARA Design'!$C$567:$C$590</c:f>
              <c:numCache>
                <c:formatCode>0.000</c:formatCode>
                <c:ptCount val="24"/>
                <c:pt idx="0">
                  <c:v>1.944</c:v>
                </c:pt>
                <c:pt idx="1">
                  <c:v>1.9370000000000001</c:v>
                </c:pt>
                <c:pt idx="2">
                  <c:v>0.94099999999999995</c:v>
                </c:pt>
                <c:pt idx="3">
                  <c:v>0.34300000000000003</c:v>
                </c:pt>
                <c:pt idx="4">
                  <c:v>-1E-3</c:v>
                </c:pt>
                <c:pt idx="5">
                  <c:v>-0.10299999999999999</c:v>
                </c:pt>
                <c:pt idx="6">
                  <c:v>-2E-3</c:v>
                </c:pt>
                <c:pt idx="7">
                  <c:v>0.42099999999999999</c:v>
                </c:pt>
                <c:pt idx="8">
                  <c:v>0.84699999999999998</c:v>
                </c:pt>
                <c:pt idx="9">
                  <c:v>1.833</c:v>
                </c:pt>
                <c:pt idx="10">
                  <c:v>1.84</c:v>
                </c:pt>
                <c:pt idx="11">
                  <c:v>1.847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Design'!$I$567:$I$591</c:f>
              <c:numCache>
                <c:formatCode>0.00</c:formatCode>
                <c:ptCount val="25"/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9.8985000000000003</c:v>
                </c:pt>
                <c:pt idx="10">
                  <c:v>11.3985</c:v>
                </c:pt>
                <c:pt idx="11">
                  <c:v>12.8985</c:v>
                </c:pt>
                <c:pt idx="12">
                  <c:v>14.098500000000001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23</c:v>
                </c:pt>
                <c:pt idx="17">
                  <c:v>28</c:v>
                </c:pt>
              </c:numCache>
            </c:numRef>
          </c:xVal>
          <c:yVal>
            <c:numRef>
              <c:f>'Final GUNAPARA Design'!$J$567:$J$591</c:f>
              <c:numCache>
                <c:formatCode>0.00</c:formatCode>
                <c:ptCount val="25"/>
                <c:pt idx="4" formatCode="0.000">
                  <c:v>1.944</c:v>
                </c:pt>
                <c:pt idx="5" formatCode="0.000">
                  <c:v>1.9370000000000001</c:v>
                </c:pt>
                <c:pt idx="6" formatCode="0.000">
                  <c:v>0.94099999999999995</c:v>
                </c:pt>
                <c:pt idx="7" formatCode="0.000">
                  <c:v>0.34300000000000003</c:v>
                </c:pt>
                <c:pt idx="8" formatCode="0.000">
                  <c:v>-1E-3</c:v>
                </c:pt>
                <c:pt idx="9" formatCode="0.000">
                  <c:v>-0.6</c:v>
                </c:pt>
                <c:pt idx="10" formatCode="0.000">
                  <c:v>-0.6</c:v>
                </c:pt>
                <c:pt idx="11" formatCode="0.000">
                  <c:v>-0.6</c:v>
                </c:pt>
                <c:pt idx="12" formatCode="0.000">
                  <c:v>0.2</c:v>
                </c:pt>
                <c:pt idx="13" formatCode="0.000">
                  <c:v>0.42099999999999999</c:v>
                </c:pt>
                <c:pt idx="14" formatCode="0.000">
                  <c:v>0.84699999999999998</c:v>
                </c:pt>
                <c:pt idx="15" formatCode="0.000">
                  <c:v>1.833</c:v>
                </c:pt>
                <c:pt idx="16" formatCode="0.000">
                  <c:v>1.84</c:v>
                </c:pt>
                <c:pt idx="17" formatCode="0.000">
                  <c:v>1.847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96416"/>
        <c:axId val="142738176"/>
      </c:scatterChart>
      <c:valAx>
        <c:axId val="142396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38176"/>
        <c:crosses val="autoZero"/>
        <c:crossBetween val="midCat"/>
      </c:valAx>
      <c:valAx>
        <c:axId val="14273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6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Design'!$B$597:$B$620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'Final GUNAPARA Design'!$C$597:$C$620</c:f>
              <c:numCache>
                <c:formatCode>0.000</c:formatCode>
                <c:ptCount val="24"/>
                <c:pt idx="0">
                  <c:v>1.8360000000000001</c:v>
                </c:pt>
                <c:pt idx="1">
                  <c:v>1.7709999999999999</c:v>
                </c:pt>
                <c:pt idx="2">
                  <c:v>1.82</c:v>
                </c:pt>
                <c:pt idx="3">
                  <c:v>1.206</c:v>
                </c:pt>
                <c:pt idx="4">
                  <c:v>0.82299999999999995</c:v>
                </c:pt>
                <c:pt idx="5">
                  <c:v>0.43</c:v>
                </c:pt>
                <c:pt idx="6">
                  <c:v>-4.9000000000000002E-2</c:v>
                </c:pt>
                <c:pt idx="7">
                  <c:v>5.2999999999999999E-2</c:v>
                </c:pt>
                <c:pt idx="8">
                  <c:v>0.437</c:v>
                </c:pt>
                <c:pt idx="9">
                  <c:v>1.321</c:v>
                </c:pt>
                <c:pt idx="10">
                  <c:v>2.6030000000000002</c:v>
                </c:pt>
                <c:pt idx="11">
                  <c:v>2.6110000000000002</c:v>
                </c:pt>
                <c:pt idx="12">
                  <c:v>2.6160000000000001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Design'!$I$597:$I$621</c:f>
              <c:numCache>
                <c:formatCode>0.00</c:formatCode>
                <c:ptCount val="25"/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16.545000000000002</c:v>
                </c:pt>
                <c:pt idx="15">
                  <c:v>18.045000000000002</c:v>
                </c:pt>
                <c:pt idx="16">
                  <c:v>19.545000000000002</c:v>
                </c:pt>
                <c:pt idx="17">
                  <c:v>21.195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'Final GUNAPARA Design'!$J$597:$J$621</c:f>
              <c:numCache>
                <c:formatCode>0.00</c:formatCode>
                <c:ptCount val="25"/>
                <c:pt idx="8" formatCode="0.000">
                  <c:v>1.8360000000000001</c:v>
                </c:pt>
                <c:pt idx="9" formatCode="0.000">
                  <c:v>1.7709999999999999</c:v>
                </c:pt>
                <c:pt idx="10" formatCode="0.000">
                  <c:v>1.82</c:v>
                </c:pt>
                <c:pt idx="11" formatCode="0.000">
                  <c:v>1.206</c:v>
                </c:pt>
                <c:pt idx="12" formatCode="0.000">
                  <c:v>0.82299999999999995</c:v>
                </c:pt>
                <c:pt idx="13" formatCode="0.000">
                  <c:v>0.43</c:v>
                </c:pt>
                <c:pt idx="14" formatCode="0.000">
                  <c:v>-0.6</c:v>
                </c:pt>
                <c:pt idx="15" formatCode="0.000">
                  <c:v>-0.6</c:v>
                </c:pt>
                <c:pt idx="16" formatCode="0.000">
                  <c:v>-0.6</c:v>
                </c:pt>
                <c:pt idx="17" formatCode="0.000">
                  <c:v>0.5</c:v>
                </c:pt>
                <c:pt idx="18" formatCode="0.000">
                  <c:v>0.437</c:v>
                </c:pt>
                <c:pt idx="19" formatCode="0.000">
                  <c:v>1.321</c:v>
                </c:pt>
                <c:pt idx="20" formatCode="0.000">
                  <c:v>2.6030000000000002</c:v>
                </c:pt>
                <c:pt idx="21" formatCode="0.000">
                  <c:v>2.6110000000000002</c:v>
                </c:pt>
                <c:pt idx="22" formatCode="0.000">
                  <c:v>2.6160000000000001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7232"/>
        <c:axId val="142768768"/>
      </c:scatterChart>
      <c:valAx>
        <c:axId val="142767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68768"/>
        <c:crosses val="autoZero"/>
        <c:crossBetween val="midCat"/>
      </c:valAx>
      <c:valAx>
        <c:axId val="14276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67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Design'!$B$627:$B$650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'Final GUNAPARA Design'!$C$627:$C$650</c:f>
              <c:numCache>
                <c:formatCode>0.000</c:formatCode>
                <c:ptCount val="24"/>
                <c:pt idx="0">
                  <c:v>1.73</c:v>
                </c:pt>
                <c:pt idx="1">
                  <c:v>1.7170000000000001</c:v>
                </c:pt>
                <c:pt idx="2">
                  <c:v>1.706</c:v>
                </c:pt>
                <c:pt idx="3">
                  <c:v>0.93500000000000005</c:v>
                </c:pt>
                <c:pt idx="4">
                  <c:v>0.41699999999999998</c:v>
                </c:pt>
                <c:pt idx="5">
                  <c:v>3.1E-2</c:v>
                </c:pt>
                <c:pt idx="6">
                  <c:v>-7.0000000000000007E-2</c:v>
                </c:pt>
                <c:pt idx="7">
                  <c:v>3.2000000000000001E-2</c:v>
                </c:pt>
                <c:pt idx="8">
                  <c:v>0.437</c:v>
                </c:pt>
                <c:pt idx="9">
                  <c:v>0.93500000000000005</c:v>
                </c:pt>
                <c:pt idx="10">
                  <c:v>2.6960000000000002</c:v>
                </c:pt>
                <c:pt idx="11">
                  <c:v>2.7010000000000001</c:v>
                </c:pt>
                <c:pt idx="12">
                  <c:v>2.706</c:v>
                </c:pt>
                <c:pt idx="13">
                  <c:v>2.718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Design'!$I$627:$I$651</c:f>
              <c:numCache>
                <c:formatCode>0.00</c:formatCode>
                <c:ptCount val="25"/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15.5</c:v>
                </c:pt>
                <c:pt idx="15">
                  <c:v>16.4465</c:v>
                </c:pt>
                <c:pt idx="16">
                  <c:v>17.9465</c:v>
                </c:pt>
                <c:pt idx="17">
                  <c:v>19.4465</c:v>
                </c:pt>
                <c:pt idx="18">
                  <c:v>20.5715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</c:numCache>
            </c:numRef>
          </c:xVal>
          <c:yVal>
            <c:numRef>
              <c:f>'Final GUNAPARA Design'!$J$627:$J$651</c:f>
              <c:numCache>
                <c:formatCode>0.00</c:formatCode>
                <c:ptCount val="25"/>
                <c:pt idx="9" formatCode="0.000">
                  <c:v>1.73</c:v>
                </c:pt>
                <c:pt idx="10" formatCode="0.000">
                  <c:v>1.7170000000000001</c:v>
                </c:pt>
                <c:pt idx="11" formatCode="0.000">
                  <c:v>1.706</c:v>
                </c:pt>
                <c:pt idx="12" formatCode="0.000">
                  <c:v>0.93500000000000005</c:v>
                </c:pt>
                <c:pt idx="13" formatCode="0.000">
                  <c:v>0.41699999999999998</c:v>
                </c:pt>
                <c:pt idx="14" formatCode="0.000">
                  <c:v>3.1E-2</c:v>
                </c:pt>
                <c:pt idx="15" formatCode="0.000">
                  <c:v>-0.6</c:v>
                </c:pt>
                <c:pt idx="16" formatCode="0.000">
                  <c:v>-0.6</c:v>
                </c:pt>
                <c:pt idx="17" formatCode="0.000">
                  <c:v>-0.6</c:v>
                </c:pt>
                <c:pt idx="18" formatCode="0.000">
                  <c:v>0.15</c:v>
                </c:pt>
                <c:pt idx="19" formatCode="0.000">
                  <c:v>0.437</c:v>
                </c:pt>
                <c:pt idx="20" formatCode="0.000">
                  <c:v>0.93500000000000005</c:v>
                </c:pt>
                <c:pt idx="21" formatCode="0.000">
                  <c:v>2.6960000000000002</c:v>
                </c:pt>
                <c:pt idx="22" formatCode="0.000">
                  <c:v>2.7010000000000001</c:v>
                </c:pt>
                <c:pt idx="23" formatCode="0.000">
                  <c:v>2.706</c:v>
                </c:pt>
                <c:pt idx="24" formatCode="0.000">
                  <c:v>2.718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2832"/>
        <c:axId val="146158720"/>
      </c:scatterChart>
      <c:valAx>
        <c:axId val="146152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58720"/>
        <c:crosses val="autoZero"/>
        <c:crossBetween val="midCat"/>
      </c:valAx>
      <c:valAx>
        <c:axId val="14615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52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Design'!$B$663:$B$686</c:f>
              <c:numCache>
                <c:formatCode>0.00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'Final GUNAPARA Design'!$C$663:$C$686</c:f>
              <c:numCache>
                <c:formatCode>0.000</c:formatCode>
                <c:ptCount val="24"/>
                <c:pt idx="0">
                  <c:v>2.7029999999999998</c:v>
                </c:pt>
                <c:pt idx="1">
                  <c:v>2.694</c:v>
                </c:pt>
                <c:pt idx="2">
                  <c:v>1.6040000000000001</c:v>
                </c:pt>
                <c:pt idx="3">
                  <c:v>0.91200000000000003</c:v>
                </c:pt>
                <c:pt idx="4">
                  <c:v>0.36699999999999999</c:v>
                </c:pt>
                <c:pt idx="5">
                  <c:v>0.26300000000000001</c:v>
                </c:pt>
                <c:pt idx="6">
                  <c:v>0.36499999999999999</c:v>
                </c:pt>
                <c:pt idx="7">
                  <c:v>0.879</c:v>
                </c:pt>
                <c:pt idx="8">
                  <c:v>1.663</c:v>
                </c:pt>
                <c:pt idx="9">
                  <c:v>2.653</c:v>
                </c:pt>
                <c:pt idx="10">
                  <c:v>2.6579999999999999</c:v>
                </c:pt>
                <c:pt idx="11">
                  <c:v>2.6629999999999998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Design'!$I$663:$I$687</c:f>
              <c:numCache>
                <c:formatCode>0.00</c:formatCode>
                <c:ptCount val="25"/>
                <c:pt idx="2">
                  <c:v>0</c:v>
                </c:pt>
                <c:pt idx="3">
                  <c:v>2.75</c:v>
                </c:pt>
                <c:pt idx="4">
                  <c:v>7.6909999999999998</c:v>
                </c:pt>
                <c:pt idx="5">
                  <c:v>9.1909999999999989</c:v>
                </c:pt>
                <c:pt idx="6">
                  <c:v>10.690999999999999</c:v>
                </c:pt>
                <c:pt idx="7">
                  <c:v>15.570499999999999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'Final GUNAPARA Design'!$J$663:$J$687</c:f>
              <c:numCache>
                <c:formatCode>0.00</c:formatCode>
                <c:ptCount val="25"/>
                <c:pt idx="2" formatCode="0.000">
                  <c:v>2.7029999999999998</c:v>
                </c:pt>
                <c:pt idx="3" formatCode="0.000">
                  <c:v>2.694</c:v>
                </c:pt>
                <c:pt idx="4" formatCode="0.000">
                  <c:v>-0.6</c:v>
                </c:pt>
                <c:pt idx="5" formatCode="0.000">
                  <c:v>-0.6</c:v>
                </c:pt>
                <c:pt idx="6" formatCode="0.000">
                  <c:v>-0.6</c:v>
                </c:pt>
                <c:pt idx="7" formatCode="0.000">
                  <c:v>2.653</c:v>
                </c:pt>
                <c:pt idx="8" formatCode="0.000">
                  <c:v>2.6579999999999999</c:v>
                </c:pt>
                <c:pt idx="9" formatCode="0.000">
                  <c:v>2.6629999999999998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1776"/>
        <c:axId val="146173312"/>
      </c:scatterChart>
      <c:valAx>
        <c:axId val="146171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3312"/>
        <c:crosses val="autoZero"/>
        <c:crossBetween val="midCat"/>
      </c:valAx>
      <c:valAx>
        <c:axId val="14617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1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Design'!$B$693:$B$716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'Final GUNAPARA Design'!$C$693:$C$716</c:f>
              <c:numCache>
                <c:formatCode>0.000</c:formatCode>
                <c:ptCount val="24"/>
                <c:pt idx="0">
                  <c:v>2.6920000000000002</c:v>
                </c:pt>
                <c:pt idx="1">
                  <c:v>2.6829999999999998</c:v>
                </c:pt>
                <c:pt idx="2">
                  <c:v>2.6779999999999999</c:v>
                </c:pt>
                <c:pt idx="3">
                  <c:v>2.1070000000000002</c:v>
                </c:pt>
                <c:pt idx="4">
                  <c:v>1.5620000000000001</c:v>
                </c:pt>
                <c:pt idx="5">
                  <c:v>1.109</c:v>
                </c:pt>
                <c:pt idx="6">
                  <c:v>0.56699999999999995</c:v>
                </c:pt>
                <c:pt idx="7">
                  <c:v>0.17899999999999999</c:v>
                </c:pt>
                <c:pt idx="8">
                  <c:v>8.2000000000000003E-2</c:v>
                </c:pt>
                <c:pt idx="9">
                  <c:v>0.185</c:v>
                </c:pt>
                <c:pt idx="10">
                  <c:v>0.40899999999999997</c:v>
                </c:pt>
                <c:pt idx="11">
                  <c:v>0.69799999999999995</c:v>
                </c:pt>
                <c:pt idx="12">
                  <c:v>1.0089999999999999</c:v>
                </c:pt>
                <c:pt idx="13">
                  <c:v>1.4079999999999999</c:v>
                </c:pt>
                <c:pt idx="14">
                  <c:v>1.9119999999999999</c:v>
                </c:pt>
                <c:pt idx="15">
                  <c:v>1.919</c:v>
                </c:pt>
                <c:pt idx="16">
                  <c:v>1.9279999999999999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Design'!$I$693:$I$717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21.168500000000002</c:v>
                </c:pt>
                <c:pt idx="13">
                  <c:v>22.668500000000002</c:v>
                </c:pt>
                <c:pt idx="14">
                  <c:v>24.168500000000002</c:v>
                </c:pt>
                <c:pt idx="15">
                  <c:v>25.593500000000002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40</c:v>
                </c:pt>
                <c:pt idx="22">
                  <c:v>45</c:v>
                </c:pt>
              </c:numCache>
            </c:numRef>
          </c:xVal>
          <c:yVal>
            <c:numRef>
              <c:f>'Final GUNAPARA Design'!$J$693:$J$717</c:f>
              <c:numCache>
                <c:formatCode>0.00</c:formatCode>
                <c:ptCount val="25"/>
                <c:pt idx="4" formatCode="0.000">
                  <c:v>2.6920000000000002</c:v>
                </c:pt>
                <c:pt idx="5" formatCode="0.000">
                  <c:v>2.6829999999999998</c:v>
                </c:pt>
                <c:pt idx="6" formatCode="0.000">
                  <c:v>2.6779999999999999</c:v>
                </c:pt>
                <c:pt idx="7" formatCode="0.000">
                  <c:v>2.1070000000000002</c:v>
                </c:pt>
                <c:pt idx="8" formatCode="0.000">
                  <c:v>1.5620000000000001</c:v>
                </c:pt>
                <c:pt idx="9" formatCode="0.000">
                  <c:v>1.109</c:v>
                </c:pt>
                <c:pt idx="10" formatCode="0.000">
                  <c:v>0.56699999999999995</c:v>
                </c:pt>
                <c:pt idx="11" formatCode="0.000">
                  <c:v>0.17899999999999999</c:v>
                </c:pt>
                <c:pt idx="12" formatCode="0.000">
                  <c:v>-0.6</c:v>
                </c:pt>
                <c:pt idx="13" formatCode="0.000">
                  <c:v>-0.6</c:v>
                </c:pt>
                <c:pt idx="14" formatCode="0.000">
                  <c:v>-0.6</c:v>
                </c:pt>
                <c:pt idx="15" formatCode="0.000">
                  <c:v>0.35</c:v>
                </c:pt>
                <c:pt idx="16" formatCode="0.000">
                  <c:v>0.40899999999999997</c:v>
                </c:pt>
                <c:pt idx="17" formatCode="0.000">
                  <c:v>0.69799999999999995</c:v>
                </c:pt>
                <c:pt idx="18" formatCode="0.000">
                  <c:v>1.0089999999999999</c:v>
                </c:pt>
                <c:pt idx="19" formatCode="0.000">
                  <c:v>1.4079999999999999</c:v>
                </c:pt>
                <c:pt idx="20" formatCode="0.000">
                  <c:v>1.9119999999999999</c:v>
                </c:pt>
                <c:pt idx="21" formatCode="0.000">
                  <c:v>1.919</c:v>
                </c:pt>
                <c:pt idx="22" formatCode="0.000">
                  <c:v>1.9279999999999999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4912"/>
        <c:axId val="146216448"/>
      </c:scatterChart>
      <c:valAx>
        <c:axId val="146214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16448"/>
        <c:crosses val="autoZero"/>
        <c:crossBetween val="midCat"/>
      </c:valAx>
      <c:valAx>
        <c:axId val="146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14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Data-1'!$B$6:$B$20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'Gunapara khal Data-1'!$C$6:$C$20</c:f>
              <c:numCache>
                <c:formatCode>0.000</c:formatCode>
                <c:ptCount val="15"/>
                <c:pt idx="0">
                  <c:v>0.55700000000000005</c:v>
                </c:pt>
                <c:pt idx="1">
                  <c:v>0.56200000000000006</c:v>
                </c:pt>
                <c:pt idx="2">
                  <c:v>0.57699999999999996</c:v>
                </c:pt>
                <c:pt idx="3">
                  <c:v>0.39200000000000002</c:v>
                </c:pt>
                <c:pt idx="4">
                  <c:v>0.29599999999999999</c:v>
                </c:pt>
                <c:pt idx="5">
                  <c:v>0.191</c:v>
                </c:pt>
                <c:pt idx="6">
                  <c:v>9.6000000000000002E-2</c:v>
                </c:pt>
                <c:pt idx="7">
                  <c:v>-8.0000000000000002E-3</c:v>
                </c:pt>
                <c:pt idx="8">
                  <c:v>9.2999999999999999E-2</c:v>
                </c:pt>
                <c:pt idx="9">
                  <c:v>0.19600000000000001</c:v>
                </c:pt>
                <c:pt idx="10">
                  <c:v>0.28299999999999997</c:v>
                </c:pt>
                <c:pt idx="11">
                  <c:v>0.36699999999999999</c:v>
                </c:pt>
                <c:pt idx="12">
                  <c:v>0.70699999999999996</c:v>
                </c:pt>
                <c:pt idx="13">
                  <c:v>0.69899999999999995</c:v>
                </c:pt>
                <c:pt idx="14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Data-1'!$I$6:$I$20</c:f>
            </c:numRef>
          </c:xVal>
          <c:yVal>
            <c:numRef>
              <c:f>'Gunapara khal Data-1'!$J$6:$J$20</c:f>
            </c:numRef>
          </c:yVal>
          <c:smooth val="0"/>
          <c:extLst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3536"/>
        <c:axId val="146359424"/>
      </c:scatterChart>
      <c:valAx>
        <c:axId val="146353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59424"/>
        <c:crosses val="autoZero"/>
        <c:crossBetween val="midCat"/>
      </c:valAx>
      <c:valAx>
        <c:axId val="14635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53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Data-1'!$B$24:$B$38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'Gunapara khal Data-1'!$C$24:$C$38</c:f>
              <c:numCache>
                <c:formatCode>0.000</c:formatCode>
                <c:ptCount val="15"/>
                <c:pt idx="0">
                  <c:v>2.6760000000000002</c:v>
                </c:pt>
                <c:pt idx="1">
                  <c:v>2.6709999999999998</c:v>
                </c:pt>
                <c:pt idx="2">
                  <c:v>2.7</c:v>
                </c:pt>
                <c:pt idx="3">
                  <c:v>1.6910000000000001</c:v>
                </c:pt>
                <c:pt idx="4">
                  <c:v>1.0269999999999999</c:v>
                </c:pt>
                <c:pt idx="5">
                  <c:v>0.63400000000000001</c:v>
                </c:pt>
                <c:pt idx="6">
                  <c:v>0.53300000000000003</c:v>
                </c:pt>
                <c:pt idx="7">
                  <c:v>0.63600000000000001</c:v>
                </c:pt>
                <c:pt idx="8">
                  <c:v>1.03</c:v>
                </c:pt>
                <c:pt idx="9">
                  <c:v>1.585</c:v>
                </c:pt>
                <c:pt idx="10">
                  <c:v>2.3530000000000002</c:v>
                </c:pt>
                <c:pt idx="11">
                  <c:v>2.3650000000000002</c:v>
                </c:pt>
                <c:pt idx="12">
                  <c:v>2.8959999999999999</c:v>
                </c:pt>
                <c:pt idx="13">
                  <c:v>2.891</c:v>
                </c:pt>
                <c:pt idx="14">
                  <c:v>2.883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Data-1'!$I$25:$I$38</c:f>
            </c:numRef>
          </c:xVal>
          <c:yVal>
            <c:numRef>
              <c:f>'Gunapara khal Data-1'!$J$25:$J$38</c:f>
            </c:numRef>
          </c:yVal>
          <c:smooth val="0"/>
          <c:extLst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7056"/>
        <c:axId val="146398592"/>
      </c:scatterChart>
      <c:valAx>
        <c:axId val="146397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8592"/>
        <c:crosses val="autoZero"/>
        <c:crossBetween val="midCat"/>
      </c:valAx>
      <c:valAx>
        <c:axId val="14639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7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Data-1'!$B$42:$B$68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</c:numCache>
            </c:numRef>
          </c:xVal>
          <c:yVal>
            <c:numRef>
              <c:f>'Gunapara khal Data-1'!$C$42:$C$68</c:f>
              <c:numCache>
                <c:formatCode>0.000</c:formatCode>
                <c:ptCount val="27"/>
                <c:pt idx="0">
                  <c:v>1.421</c:v>
                </c:pt>
                <c:pt idx="1">
                  <c:v>1.4319999999999999</c:v>
                </c:pt>
                <c:pt idx="2">
                  <c:v>2.7170000000000001</c:v>
                </c:pt>
                <c:pt idx="3">
                  <c:v>2.706</c:v>
                </c:pt>
                <c:pt idx="4">
                  <c:v>2.1080000000000001</c:v>
                </c:pt>
                <c:pt idx="5">
                  <c:v>2.101</c:v>
                </c:pt>
                <c:pt idx="6">
                  <c:v>1.3260000000000001</c:v>
                </c:pt>
                <c:pt idx="7">
                  <c:v>0.90500000000000003</c:v>
                </c:pt>
                <c:pt idx="8">
                  <c:v>0.621</c:v>
                </c:pt>
                <c:pt idx="9">
                  <c:v>0.51800000000000002</c:v>
                </c:pt>
                <c:pt idx="10">
                  <c:v>0.61899999999999999</c:v>
                </c:pt>
                <c:pt idx="11">
                  <c:v>0.93</c:v>
                </c:pt>
                <c:pt idx="12">
                  <c:v>1.306</c:v>
                </c:pt>
                <c:pt idx="13">
                  <c:v>2.6120000000000001</c:v>
                </c:pt>
                <c:pt idx="14">
                  <c:v>2.6179999999999999</c:v>
                </c:pt>
                <c:pt idx="15">
                  <c:v>1.431</c:v>
                </c:pt>
                <c:pt idx="16">
                  <c:v>1.2350000000000001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Data-1'!$I$42:$I$68</c:f>
            </c:numRef>
          </c:xVal>
          <c:yVal>
            <c:numRef>
              <c:f>'Gunapara khal Data-1'!$J$42:$J$68</c:f>
            </c:numRef>
          </c:yVal>
          <c:smooth val="0"/>
          <c:extLst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5872"/>
        <c:axId val="41701760"/>
      </c:scatterChart>
      <c:valAx>
        <c:axId val="41695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01760"/>
        <c:crosses val="autoZero"/>
        <c:crossBetween val="midCat"/>
      </c:valAx>
      <c:valAx>
        <c:axId val="4170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95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Design'!$B$37:$B$58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'Final GUNAPARA Design'!$C$37:$C$58</c:f>
              <c:numCache>
                <c:formatCode>0.000</c:formatCode>
                <c:ptCount val="22"/>
                <c:pt idx="0">
                  <c:v>2.6760000000000002</c:v>
                </c:pt>
                <c:pt idx="1">
                  <c:v>2.6709999999999998</c:v>
                </c:pt>
                <c:pt idx="2">
                  <c:v>2.7</c:v>
                </c:pt>
                <c:pt idx="3">
                  <c:v>1.6910000000000001</c:v>
                </c:pt>
                <c:pt idx="4">
                  <c:v>1.0269999999999999</c:v>
                </c:pt>
                <c:pt idx="5">
                  <c:v>0.63400000000000001</c:v>
                </c:pt>
                <c:pt idx="6">
                  <c:v>0.53300000000000003</c:v>
                </c:pt>
                <c:pt idx="7">
                  <c:v>0.63600000000000001</c:v>
                </c:pt>
                <c:pt idx="8">
                  <c:v>1.03</c:v>
                </c:pt>
                <c:pt idx="9">
                  <c:v>1.585</c:v>
                </c:pt>
                <c:pt idx="10">
                  <c:v>2.3530000000000002</c:v>
                </c:pt>
                <c:pt idx="11">
                  <c:v>2.3650000000000002</c:v>
                </c:pt>
                <c:pt idx="12">
                  <c:v>2.8959999999999999</c:v>
                </c:pt>
                <c:pt idx="13">
                  <c:v>2.891</c:v>
                </c:pt>
                <c:pt idx="14">
                  <c:v>2.883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Design'!$I$38:$I$59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13.45</c:v>
                </c:pt>
                <c:pt idx="4">
                  <c:v>14.95</c:v>
                </c:pt>
                <c:pt idx="5">
                  <c:v>16.45</c:v>
                </c:pt>
                <c:pt idx="6">
                  <c:v>21.686499999999999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'Final GUNAPARA Design'!$J$38:$J$59</c:f>
              <c:numCache>
                <c:formatCode>0.000</c:formatCode>
                <c:ptCount val="22"/>
                <c:pt idx="0">
                  <c:v>2.6760000000000002</c:v>
                </c:pt>
                <c:pt idx="1">
                  <c:v>2.6709999999999998</c:v>
                </c:pt>
                <c:pt idx="2">
                  <c:v>2.7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  <c:pt idx="6">
                  <c:v>2.891</c:v>
                </c:pt>
                <c:pt idx="7">
                  <c:v>2.8959999999999999</c:v>
                </c:pt>
                <c:pt idx="8">
                  <c:v>2.883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60"/>
        <c:axId val="41434496"/>
      </c:scatterChart>
      <c:valAx>
        <c:axId val="41432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34496"/>
        <c:crosses val="autoZero"/>
        <c:crossBetween val="midCat"/>
      </c:valAx>
      <c:valAx>
        <c:axId val="4143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32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Data-1'!$B$74:$B$86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'Gunapara khal Data-1'!$C$74:$C$86</c:f>
              <c:numCache>
                <c:formatCode>0.000</c:formatCode>
                <c:ptCount val="13"/>
                <c:pt idx="0">
                  <c:v>2.5830000000000002</c:v>
                </c:pt>
                <c:pt idx="1">
                  <c:v>2.569</c:v>
                </c:pt>
                <c:pt idx="2">
                  <c:v>2.5609999999999999</c:v>
                </c:pt>
                <c:pt idx="3">
                  <c:v>1.5960000000000001</c:v>
                </c:pt>
                <c:pt idx="4">
                  <c:v>1.002</c:v>
                </c:pt>
                <c:pt idx="5">
                  <c:v>0.48799999999999999</c:v>
                </c:pt>
                <c:pt idx="6">
                  <c:v>0.48699999999999999</c:v>
                </c:pt>
                <c:pt idx="7">
                  <c:v>0.49199999999999999</c:v>
                </c:pt>
                <c:pt idx="8">
                  <c:v>0.99099999999999999</c:v>
                </c:pt>
                <c:pt idx="9">
                  <c:v>1.639</c:v>
                </c:pt>
                <c:pt idx="10">
                  <c:v>2.4929999999999999</c:v>
                </c:pt>
                <c:pt idx="11">
                  <c:v>2.5049999999999999</c:v>
                </c:pt>
                <c:pt idx="12">
                  <c:v>2.5190000000000001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Data-1'!$I$74:$I$86</c:f>
            </c:numRef>
          </c:xVal>
          <c:yVal>
            <c:numRef>
              <c:f>'Gunapara khal Data-1'!$J$74:$J$86</c:f>
            </c:numRef>
          </c:yVal>
          <c:smooth val="0"/>
          <c:extLst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6832"/>
        <c:axId val="41738624"/>
      </c:scatterChart>
      <c:valAx>
        <c:axId val="41736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38624"/>
        <c:crosses val="autoZero"/>
        <c:crossBetween val="midCat"/>
      </c:valAx>
      <c:valAx>
        <c:axId val="4173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36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Data-1'!$B$90:$B$103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'Gunapara khal Data-1'!$C$90:$C$103</c:f>
              <c:numCache>
                <c:formatCode>0.000</c:formatCode>
                <c:ptCount val="14"/>
                <c:pt idx="0">
                  <c:v>1.413</c:v>
                </c:pt>
                <c:pt idx="1">
                  <c:v>1.4079999999999999</c:v>
                </c:pt>
                <c:pt idx="2">
                  <c:v>1.4019999999999999</c:v>
                </c:pt>
                <c:pt idx="3">
                  <c:v>1.2070000000000001</c:v>
                </c:pt>
                <c:pt idx="4">
                  <c:v>1.002</c:v>
                </c:pt>
                <c:pt idx="5">
                  <c:v>0.83799999999999997</c:v>
                </c:pt>
                <c:pt idx="6">
                  <c:v>0.73799999999999999</c:v>
                </c:pt>
                <c:pt idx="7">
                  <c:v>0.84</c:v>
                </c:pt>
                <c:pt idx="8">
                  <c:v>1.1299999999999999</c:v>
                </c:pt>
                <c:pt idx="9">
                  <c:v>1.413</c:v>
                </c:pt>
                <c:pt idx="10">
                  <c:v>2.387</c:v>
                </c:pt>
                <c:pt idx="11">
                  <c:v>2.3980000000000001</c:v>
                </c:pt>
                <c:pt idx="12">
                  <c:v>2.403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Data-1'!$I$91:$I$103</c:f>
            </c:numRef>
          </c:xVal>
          <c:yVal>
            <c:numRef>
              <c:f>'Gunapara khal Data-1'!$J$91:$J$103</c:f>
            </c:numRef>
          </c:yVal>
          <c:smooth val="0"/>
          <c:extLst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7248"/>
        <c:axId val="146438784"/>
      </c:scatterChart>
      <c:valAx>
        <c:axId val="146437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8784"/>
        <c:crosses val="autoZero"/>
        <c:crossBetween val="midCat"/>
      </c:valAx>
      <c:valAx>
        <c:axId val="14643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7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Data-1'!$B$107:$B$119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'Gunapara khal Data-1'!$C$107:$C$119</c:f>
              <c:numCache>
                <c:formatCode>0.000</c:formatCode>
                <c:ptCount val="13"/>
                <c:pt idx="0">
                  <c:v>2.371</c:v>
                </c:pt>
                <c:pt idx="1">
                  <c:v>2.359</c:v>
                </c:pt>
                <c:pt idx="2">
                  <c:v>2.3530000000000002</c:v>
                </c:pt>
                <c:pt idx="3">
                  <c:v>1.34</c:v>
                </c:pt>
                <c:pt idx="4">
                  <c:v>1.3340000000000001</c:v>
                </c:pt>
                <c:pt idx="5">
                  <c:v>1.323</c:v>
                </c:pt>
                <c:pt idx="6">
                  <c:v>1.278</c:v>
                </c:pt>
                <c:pt idx="7">
                  <c:v>1.319</c:v>
                </c:pt>
                <c:pt idx="8">
                  <c:v>1.3240000000000001</c:v>
                </c:pt>
                <c:pt idx="9">
                  <c:v>1.33</c:v>
                </c:pt>
                <c:pt idx="10">
                  <c:v>2.153</c:v>
                </c:pt>
                <c:pt idx="11">
                  <c:v>2.1589999999999998</c:v>
                </c:pt>
                <c:pt idx="12">
                  <c:v>2.1720000000000002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Data-1'!$I$107:$I$119</c:f>
            </c:numRef>
          </c:xVal>
          <c:yVal>
            <c:numRef>
              <c:f>'Gunapara khal Data-1'!$J$107:$J$119</c:f>
            </c:numRef>
          </c:yVal>
          <c:smooth val="0"/>
          <c:extLst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3552"/>
        <c:axId val="147469440"/>
      </c:scatterChart>
      <c:valAx>
        <c:axId val="147463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69440"/>
        <c:crosses val="autoZero"/>
        <c:crossBetween val="midCat"/>
      </c:valAx>
      <c:valAx>
        <c:axId val="14746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63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Data-1'!$B$123:$B$143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'Gunapara khal Data-1'!$C$123:$C$143</c:f>
              <c:numCache>
                <c:formatCode>0.000</c:formatCode>
                <c:ptCount val="21"/>
                <c:pt idx="0">
                  <c:v>1.8580000000000001</c:v>
                </c:pt>
                <c:pt idx="1">
                  <c:v>1.853</c:v>
                </c:pt>
                <c:pt idx="2">
                  <c:v>1.847</c:v>
                </c:pt>
                <c:pt idx="3">
                  <c:v>1.754</c:v>
                </c:pt>
                <c:pt idx="4">
                  <c:v>1.607</c:v>
                </c:pt>
                <c:pt idx="5">
                  <c:v>1.4870000000000001</c:v>
                </c:pt>
                <c:pt idx="6">
                  <c:v>1.4830000000000001</c:v>
                </c:pt>
                <c:pt idx="7">
                  <c:v>1.4850000000000001</c:v>
                </c:pt>
                <c:pt idx="8">
                  <c:v>1.5940000000000001</c:v>
                </c:pt>
                <c:pt idx="9">
                  <c:v>1.7490000000000001</c:v>
                </c:pt>
                <c:pt idx="10">
                  <c:v>2.0339999999999998</c:v>
                </c:pt>
                <c:pt idx="11">
                  <c:v>2.0249999999999999</c:v>
                </c:pt>
                <c:pt idx="12">
                  <c:v>2.016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Data-1'!$I$124:$I$143</c:f>
            </c:numRef>
          </c:xVal>
          <c:yVal>
            <c:numRef>
              <c:f>'Gunapara khal Data-1'!$J$124:$J$143</c:f>
            </c:numRef>
          </c:yVal>
          <c:smooth val="0"/>
          <c:extLst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94784"/>
        <c:axId val="147496320"/>
      </c:scatterChart>
      <c:valAx>
        <c:axId val="147494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6320"/>
        <c:crosses val="autoZero"/>
        <c:crossBetween val="midCat"/>
      </c:valAx>
      <c:valAx>
        <c:axId val="14749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4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Data-1'!$B$146:$B$158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'Gunapara khal Data-1'!$C$146:$C$158</c:f>
              <c:numCache>
                <c:formatCode>0.000</c:formatCode>
                <c:ptCount val="13"/>
                <c:pt idx="0">
                  <c:v>1.5660000000000001</c:v>
                </c:pt>
                <c:pt idx="1">
                  <c:v>1.5609999999999999</c:v>
                </c:pt>
                <c:pt idx="2">
                  <c:v>1.55</c:v>
                </c:pt>
                <c:pt idx="3">
                  <c:v>1.5229999999999999</c:v>
                </c:pt>
                <c:pt idx="4">
                  <c:v>1.506</c:v>
                </c:pt>
                <c:pt idx="5">
                  <c:v>1.4830000000000001</c:v>
                </c:pt>
                <c:pt idx="6">
                  <c:v>1.4370000000000001</c:v>
                </c:pt>
                <c:pt idx="7">
                  <c:v>1.486</c:v>
                </c:pt>
                <c:pt idx="8">
                  <c:v>1.58</c:v>
                </c:pt>
                <c:pt idx="9">
                  <c:v>1.675</c:v>
                </c:pt>
                <c:pt idx="10">
                  <c:v>1.8680000000000001</c:v>
                </c:pt>
                <c:pt idx="11">
                  <c:v>1.8740000000000001</c:v>
                </c:pt>
                <c:pt idx="12">
                  <c:v>1.889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Data-1'!$I$146:$I$158</c:f>
            </c:numRef>
          </c:xVal>
          <c:yVal>
            <c:numRef>
              <c:f>'Gunapara khal Data-1'!$J$146:$J$158</c:f>
            </c:numRef>
          </c:yVal>
          <c:smooth val="0"/>
          <c:extLst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7232"/>
        <c:axId val="147408768"/>
      </c:scatterChart>
      <c:valAx>
        <c:axId val="147407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08768"/>
        <c:crosses val="autoZero"/>
        <c:crossBetween val="midCat"/>
      </c:valAx>
      <c:valAx>
        <c:axId val="14740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07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Data-1'!$B$162:$B$176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'Gunapara khal Data-1'!$C$162:$C$176</c:f>
              <c:numCache>
                <c:formatCode>0.000</c:formatCode>
                <c:ptCount val="15"/>
                <c:pt idx="0">
                  <c:v>1.609</c:v>
                </c:pt>
                <c:pt idx="1">
                  <c:v>1.6040000000000001</c:v>
                </c:pt>
                <c:pt idx="2">
                  <c:v>1.5980000000000001</c:v>
                </c:pt>
                <c:pt idx="3">
                  <c:v>2.4449999999999998</c:v>
                </c:pt>
                <c:pt idx="4">
                  <c:v>2.4340000000000002</c:v>
                </c:pt>
                <c:pt idx="5">
                  <c:v>1.859</c:v>
                </c:pt>
                <c:pt idx="6">
                  <c:v>1.569</c:v>
                </c:pt>
                <c:pt idx="7">
                  <c:v>1.476</c:v>
                </c:pt>
                <c:pt idx="8">
                  <c:v>1.37</c:v>
                </c:pt>
                <c:pt idx="9">
                  <c:v>1.4730000000000001</c:v>
                </c:pt>
                <c:pt idx="10">
                  <c:v>1.577</c:v>
                </c:pt>
                <c:pt idx="11">
                  <c:v>1.843</c:v>
                </c:pt>
                <c:pt idx="12">
                  <c:v>2.3170000000000002</c:v>
                </c:pt>
                <c:pt idx="13">
                  <c:v>2.3250000000000002</c:v>
                </c:pt>
                <c:pt idx="14">
                  <c:v>2.3340000000000001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Data-1'!$I$162:$I$176</c:f>
            </c:numRef>
          </c:xVal>
          <c:yVal>
            <c:numRef>
              <c:f>'Gunapara khal Data-1'!$J$162:$J$176</c:f>
            </c:numRef>
          </c:yVal>
          <c:smooth val="0"/>
          <c:extLst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8208"/>
        <c:axId val="147440000"/>
      </c:scatterChart>
      <c:valAx>
        <c:axId val="147438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40000"/>
        <c:crosses val="autoZero"/>
        <c:crossBetween val="midCat"/>
      </c:valAx>
      <c:valAx>
        <c:axId val="14744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38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Data-1'!$B$180:$B$194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'Gunapara khal Data-1'!$C$180:$C$194</c:f>
              <c:numCache>
                <c:formatCode>0.000</c:formatCode>
                <c:ptCount val="15"/>
                <c:pt idx="0">
                  <c:v>1.6359999999999999</c:v>
                </c:pt>
                <c:pt idx="1">
                  <c:v>1.629</c:v>
                </c:pt>
                <c:pt idx="2">
                  <c:v>1.6240000000000001</c:v>
                </c:pt>
                <c:pt idx="3">
                  <c:v>2.415</c:v>
                </c:pt>
                <c:pt idx="4">
                  <c:v>2.4060000000000001</c:v>
                </c:pt>
                <c:pt idx="5">
                  <c:v>1.8580000000000001</c:v>
                </c:pt>
                <c:pt idx="6">
                  <c:v>1.446</c:v>
                </c:pt>
                <c:pt idx="7">
                  <c:v>1.1599999999999999</c:v>
                </c:pt>
                <c:pt idx="8">
                  <c:v>1.0580000000000001</c:v>
                </c:pt>
                <c:pt idx="9">
                  <c:v>1.159</c:v>
                </c:pt>
                <c:pt idx="10">
                  <c:v>1.4330000000000001</c:v>
                </c:pt>
                <c:pt idx="11">
                  <c:v>1.7689999999999999</c:v>
                </c:pt>
                <c:pt idx="12">
                  <c:v>2.2759999999999998</c:v>
                </c:pt>
                <c:pt idx="13">
                  <c:v>2.2829999999999999</c:v>
                </c:pt>
                <c:pt idx="14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Data-1'!$I$180:$I$194</c:f>
            </c:numRef>
          </c:xVal>
          <c:yVal>
            <c:numRef>
              <c:f>'Gunapara khal Data-1'!$J$180:$J$194</c:f>
            </c:numRef>
          </c:yVal>
          <c:smooth val="0"/>
          <c:extLst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6416"/>
        <c:axId val="147597952"/>
      </c:scatterChart>
      <c:valAx>
        <c:axId val="147596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97952"/>
        <c:crosses val="autoZero"/>
        <c:crossBetween val="midCat"/>
      </c:valAx>
      <c:valAx>
        <c:axId val="14759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96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Data-1'!$B$198:$B$215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'Gunapara khal Data-1'!$C$198:$C$215</c:f>
              <c:numCache>
                <c:formatCode>0.000</c:formatCode>
                <c:ptCount val="18"/>
                <c:pt idx="0">
                  <c:v>1.7190000000000001</c:v>
                </c:pt>
                <c:pt idx="1">
                  <c:v>1.714</c:v>
                </c:pt>
                <c:pt idx="2">
                  <c:v>1.706</c:v>
                </c:pt>
                <c:pt idx="3">
                  <c:v>2.46</c:v>
                </c:pt>
                <c:pt idx="4">
                  <c:v>2.4489999999999998</c:v>
                </c:pt>
                <c:pt idx="5">
                  <c:v>1.766</c:v>
                </c:pt>
                <c:pt idx="6">
                  <c:v>1.369</c:v>
                </c:pt>
                <c:pt idx="7">
                  <c:v>1.1140000000000001</c:v>
                </c:pt>
                <c:pt idx="8">
                  <c:v>1.0129999999999999</c:v>
                </c:pt>
                <c:pt idx="9">
                  <c:v>1.115</c:v>
                </c:pt>
                <c:pt idx="10">
                  <c:v>1.35</c:v>
                </c:pt>
                <c:pt idx="11">
                  <c:v>1.7450000000000001</c:v>
                </c:pt>
                <c:pt idx="12">
                  <c:v>2.2149999999999999</c:v>
                </c:pt>
                <c:pt idx="13">
                  <c:v>2.2290000000000001</c:v>
                </c:pt>
                <c:pt idx="14">
                  <c:v>2.234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Data-1'!$I$198:$I$215</c:f>
            </c:numRef>
          </c:xVal>
          <c:yVal>
            <c:numRef>
              <c:f>'Gunapara khal Data-1'!$J$198:$J$215</c:f>
            </c:numRef>
          </c:yVal>
          <c:smooth val="0"/>
          <c:extLst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5584"/>
        <c:axId val="147653760"/>
      </c:scatterChart>
      <c:valAx>
        <c:axId val="147635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53760"/>
        <c:crosses val="autoZero"/>
        <c:crossBetween val="midCat"/>
      </c:valAx>
      <c:valAx>
        <c:axId val="14765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35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Data-1'!$B$218:$B$232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'Gunapara khal Data-1'!$C$218:$C$232</c:f>
              <c:numCache>
                <c:formatCode>0.000</c:formatCode>
                <c:ptCount val="15"/>
                <c:pt idx="0">
                  <c:v>1.415</c:v>
                </c:pt>
                <c:pt idx="1">
                  <c:v>1.4259999999999999</c:v>
                </c:pt>
                <c:pt idx="2">
                  <c:v>1.4350000000000001</c:v>
                </c:pt>
                <c:pt idx="3">
                  <c:v>2.351</c:v>
                </c:pt>
                <c:pt idx="4">
                  <c:v>2.3460000000000001</c:v>
                </c:pt>
                <c:pt idx="5">
                  <c:v>1.36</c:v>
                </c:pt>
                <c:pt idx="6">
                  <c:v>0.76200000000000001</c:v>
                </c:pt>
                <c:pt idx="7">
                  <c:v>0.33100000000000002</c:v>
                </c:pt>
                <c:pt idx="8">
                  <c:v>0.22800000000000001</c:v>
                </c:pt>
                <c:pt idx="9">
                  <c:v>0.33</c:v>
                </c:pt>
                <c:pt idx="10">
                  <c:v>0.745</c:v>
                </c:pt>
                <c:pt idx="11">
                  <c:v>1.302</c:v>
                </c:pt>
                <c:pt idx="12">
                  <c:v>2.0750000000000002</c:v>
                </c:pt>
                <c:pt idx="13">
                  <c:v>2.085</c:v>
                </c:pt>
                <c:pt idx="14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Data-1'!$I$219:$I$232</c:f>
            </c:numRef>
          </c:xVal>
          <c:yVal>
            <c:numRef>
              <c:f>'Gunapara khal Data-1'!$J$219:$J$232</c:f>
            </c:numRef>
          </c:yVal>
          <c:smooth val="0"/>
          <c:extLst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1664"/>
        <c:axId val="147683200"/>
      </c:scatterChart>
      <c:valAx>
        <c:axId val="147681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3200"/>
        <c:crosses val="autoZero"/>
        <c:crossBetween val="midCat"/>
      </c:valAx>
      <c:valAx>
        <c:axId val="14768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1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Data-1'!$B$236:$B$248</c:f>
              <c:numCache>
                <c:formatCode>0.00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'Gunapara khal Data-1'!$C$236:$C$248</c:f>
              <c:numCache>
                <c:formatCode>0.000</c:formatCode>
                <c:ptCount val="13"/>
                <c:pt idx="0">
                  <c:v>1.64</c:v>
                </c:pt>
                <c:pt idx="1">
                  <c:v>1.6519999999999999</c:v>
                </c:pt>
                <c:pt idx="2">
                  <c:v>2.5550000000000002</c:v>
                </c:pt>
                <c:pt idx="3">
                  <c:v>2.5369999999999999</c:v>
                </c:pt>
                <c:pt idx="4">
                  <c:v>1.34</c:v>
                </c:pt>
                <c:pt idx="5">
                  <c:v>0.55500000000000005</c:v>
                </c:pt>
                <c:pt idx="6">
                  <c:v>0.45100000000000001</c:v>
                </c:pt>
                <c:pt idx="7">
                  <c:v>0.55200000000000005</c:v>
                </c:pt>
                <c:pt idx="8">
                  <c:v>1.2969999999999999</c:v>
                </c:pt>
                <c:pt idx="9">
                  <c:v>3.0489000000000002</c:v>
                </c:pt>
                <c:pt idx="10">
                  <c:v>3.0569999999999999</c:v>
                </c:pt>
                <c:pt idx="11">
                  <c:v>1.94</c:v>
                </c:pt>
                <c:pt idx="12">
                  <c:v>0.94699999999999995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Data-1'!$I$236:$I$248</c:f>
            </c:numRef>
          </c:xVal>
          <c:yVal>
            <c:numRef>
              <c:f>'Gunapara khal Data-1'!$J$236:$J$248</c:f>
            </c:numRef>
          </c:yVal>
          <c:smooth val="0"/>
          <c:extLst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4064"/>
        <c:axId val="147785600"/>
      </c:scatterChart>
      <c:valAx>
        <c:axId val="147784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85600"/>
        <c:crosses val="autoZero"/>
        <c:crossBetween val="midCat"/>
      </c:valAx>
      <c:valAx>
        <c:axId val="14778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84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Design'!$B$68:$B$92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</c:numCache>
            </c:numRef>
          </c:xVal>
          <c:yVal>
            <c:numRef>
              <c:f>'Final GUNAPARA Design'!$C$68:$C$92</c:f>
              <c:numCache>
                <c:formatCode>0.000</c:formatCode>
                <c:ptCount val="25"/>
                <c:pt idx="0">
                  <c:v>1.421</c:v>
                </c:pt>
                <c:pt idx="1">
                  <c:v>1.4319999999999999</c:v>
                </c:pt>
                <c:pt idx="2">
                  <c:v>2.7170000000000001</c:v>
                </c:pt>
                <c:pt idx="3">
                  <c:v>2.706</c:v>
                </c:pt>
                <c:pt idx="4">
                  <c:v>2.1080000000000001</c:v>
                </c:pt>
                <c:pt idx="5">
                  <c:v>2.101</c:v>
                </c:pt>
                <c:pt idx="6">
                  <c:v>1.3260000000000001</c:v>
                </c:pt>
                <c:pt idx="7">
                  <c:v>0.90500000000000003</c:v>
                </c:pt>
                <c:pt idx="8">
                  <c:v>0.621</c:v>
                </c:pt>
                <c:pt idx="9">
                  <c:v>0.51800000000000002</c:v>
                </c:pt>
                <c:pt idx="10">
                  <c:v>0.61899999999999999</c:v>
                </c:pt>
                <c:pt idx="11">
                  <c:v>0.93</c:v>
                </c:pt>
                <c:pt idx="12">
                  <c:v>1.306</c:v>
                </c:pt>
                <c:pt idx="13">
                  <c:v>2.6120000000000001</c:v>
                </c:pt>
                <c:pt idx="14">
                  <c:v>2.6179999999999999</c:v>
                </c:pt>
                <c:pt idx="15">
                  <c:v>1.431</c:v>
                </c:pt>
                <c:pt idx="16">
                  <c:v>1.2350000000000001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Design'!$I$68:$I$92</c:f>
              <c:numCache>
                <c:formatCode>0.00</c:formatCode>
                <c:ptCount val="25"/>
                <c:pt idx="6">
                  <c:v>5</c:v>
                </c:pt>
                <c:pt idx="7">
                  <c:v>6</c:v>
                </c:pt>
                <c:pt idx="8">
                  <c:v>7.5</c:v>
                </c:pt>
                <c:pt idx="9">
                  <c:v>12.459</c:v>
                </c:pt>
                <c:pt idx="10">
                  <c:v>13.959</c:v>
                </c:pt>
                <c:pt idx="11">
                  <c:v>15.459</c:v>
                </c:pt>
                <c:pt idx="12">
                  <c:v>20.274000000000001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'Final GUNAPARA Design'!$J$68:$J$92</c:f>
              <c:numCache>
                <c:formatCode>0.00</c:formatCode>
                <c:ptCount val="25"/>
                <c:pt idx="6" formatCode="0.000">
                  <c:v>1.4319999999999999</c:v>
                </c:pt>
                <c:pt idx="7" formatCode="0.000">
                  <c:v>2.7170000000000001</c:v>
                </c:pt>
                <c:pt idx="8" formatCode="0.000">
                  <c:v>2.706</c:v>
                </c:pt>
                <c:pt idx="9" formatCode="0.000">
                  <c:v>-0.6</c:v>
                </c:pt>
                <c:pt idx="10" formatCode="0.000">
                  <c:v>-0.6</c:v>
                </c:pt>
                <c:pt idx="11" formatCode="0.000">
                  <c:v>-0.6</c:v>
                </c:pt>
                <c:pt idx="12" formatCode="0.000">
                  <c:v>2.61</c:v>
                </c:pt>
                <c:pt idx="13" formatCode="0.000">
                  <c:v>2.6179999999999999</c:v>
                </c:pt>
                <c:pt idx="14" formatCode="0.000">
                  <c:v>1.431</c:v>
                </c:pt>
                <c:pt idx="15" formatCode="0.000">
                  <c:v>1.2350000000000001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0592"/>
        <c:axId val="41476480"/>
      </c:scatterChart>
      <c:valAx>
        <c:axId val="41470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76480"/>
        <c:crosses val="autoZero"/>
        <c:crossBetween val="midCat"/>
      </c:valAx>
      <c:valAx>
        <c:axId val="4147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70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Data-1'!$B$252:$B$263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'Gunapara khal Data-1'!$C$252:$C$263</c:f>
              <c:numCache>
                <c:formatCode>0.000</c:formatCode>
                <c:ptCount val="12"/>
                <c:pt idx="0">
                  <c:v>2.2709999999999999</c:v>
                </c:pt>
                <c:pt idx="1">
                  <c:v>2.266</c:v>
                </c:pt>
                <c:pt idx="2">
                  <c:v>2.2570000000000001</c:v>
                </c:pt>
                <c:pt idx="3">
                  <c:v>1.411</c:v>
                </c:pt>
                <c:pt idx="4">
                  <c:v>0.99199999999999999</c:v>
                </c:pt>
                <c:pt idx="5">
                  <c:v>0.70399999999999996</c:v>
                </c:pt>
                <c:pt idx="6">
                  <c:v>0.60560000000000003</c:v>
                </c:pt>
                <c:pt idx="7">
                  <c:v>0.70599999999999996</c:v>
                </c:pt>
                <c:pt idx="8">
                  <c:v>1.0129999999999999</c:v>
                </c:pt>
                <c:pt idx="9">
                  <c:v>1.391</c:v>
                </c:pt>
                <c:pt idx="10">
                  <c:v>2.4500000000000002</c:v>
                </c:pt>
                <c:pt idx="11">
                  <c:v>2.4609999999999999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Data-1'!$I$252:$I$263</c:f>
            </c:numRef>
          </c:xVal>
          <c:yVal>
            <c:numRef>
              <c:f>'Gunapara khal Data-1'!$J$252:$J$263</c:f>
            </c:numRef>
          </c:yVal>
          <c:smooth val="0"/>
          <c:extLst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0944"/>
        <c:axId val="147829120"/>
      </c:scatterChart>
      <c:valAx>
        <c:axId val="147810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9120"/>
        <c:crosses val="autoZero"/>
        <c:crossBetween val="midCat"/>
      </c:valAx>
      <c:valAx>
        <c:axId val="14782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10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Data-1'!$B$267:$B$287</c:f>
              <c:numCache>
                <c:formatCode>0.00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8.5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</c:numCache>
            </c:numRef>
          </c:xVal>
          <c:yVal>
            <c:numRef>
              <c:f>'Gunapara khal Data-1'!$C$267:$C$287</c:f>
              <c:numCache>
                <c:formatCode>0.000</c:formatCode>
                <c:ptCount val="21"/>
                <c:pt idx="0">
                  <c:v>2.3279999999999998</c:v>
                </c:pt>
                <c:pt idx="1">
                  <c:v>2.323</c:v>
                </c:pt>
                <c:pt idx="2">
                  <c:v>1.702</c:v>
                </c:pt>
                <c:pt idx="3">
                  <c:v>1.3979999999999999</c:v>
                </c:pt>
                <c:pt idx="4">
                  <c:v>1.177</c:v>
                </c:pt>
                <c:pt idx="5">
                  <c:v>1.073</c:v>
                </c:pt>
                <c:pt idx="6">
                  <c:v>1.175</c:v>
                </c:pt>
                <c:pt idx="7">
                  <c:v>1.4019999999999999</c:v>
                </c:pt>
                <c:pt idx="8">
                  <c:v>1.8049999999999999</c:v>
                </c:pt>
                <c:pt idx="9">
                  <c:v>2.6880000000000002</c:v>
                </c:pt>
                <c:pt idx="10">
                  <c:v>2.6930000000000001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Data-1'!$I$267:$I$287</c:f>
            </c:numRef>
          </c:xVal>
          <c:yVal>
            <c:numRef>
              <c:f>'Gunapara khal Data-1'!$J$267:$J$287</c:f>
            </c:numRef>
          </c:yVal>
          <c:smooth val="0"/>
          <c:extLst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7440"/>
        <c:axId val="168958976"/>
      </c:scatterChart>
      <c:valAx>
        <c:axId val="168957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58976"/>
        <c:crosses val="autoZero"/>
        <c:crossBetween val="midCat"/>
      </c:valAx>
      <c:valAx>
        <c:axId val="16895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57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Data-1'!$B$290:$B$301</c:f>
              <c:numCache>
                <c:formatCode>0.00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6.5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</c:numCache>
            </c:numRef>
          </c:xVal>
          <c:yVal>
            <c:numRef>
              <c:f>'Gunapara khal Data-1'!$C$290:$C$301</c:f>
              <c:numCache>
                <c:formatCode>0.000</c:formatCode>
                <c:ptCount val="12"/>
                <c:pt idx="0">
                  <c:v>3.3279999999999998</c:v>
                </c:pt>
                <c:pt idx="1">
                  <c:v>3.323</c:v>
                </c:pt>
                <c:pt idx="2">
                  <c:v>1.9850000000000001</c:v>
                </c:pt>
                <c:pt idx="3">
                  <c:v>1.173</c:v>
                </c:pt>
                <c:pt idx="4">
                  <c:v>0.79900000000000004</c:v>
                </c:pt>
                <c:pt idx="5">
                  <c:v>0.69699999999999995</c:v>
                </c:pt>
                <c:pt idx="6">
                  <c:v>0.79800000000000004</c:v>
                </c:pt>
                <c:pt idx="7">
                  <c:v>1.105</c:v>
                </c:pt>
                <c:pt idx="8">
                  <c:v>1.4390000000000001</c:v>
                </c:pt>
                <c:pt idx="9">
                  <c:v>1.9750000000000001</c:v>
                </c:pt>
                <c:pt idx="10">
                  <c:v>1.968</c:v>
                </c:pt>
                <c:pt idx="11">
                  <c:v>1.968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Data-1'!$I$291:$I$301</c:f>
            </c:numRef>
          </c:xVal>
          <c:yVal>
            <c:numRef>
              <c:f>'Gunapara khal Data-1'!$J$291:$J$301</c:f>
            </c:numRef>
          </c:yVal>
          <c:smooth val="0"/>
          <c:extLst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5840"/>
        <c:axId val="169001728"/>
      </c:scatterChart>
      <c:valAx>
        <c:axId val="168995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01728"/>
        <c:crosses val="autoZero"/>
        <c:crossBetween val="midCat"/>
      </c:valAx>
      <c:valAx>
        <c:axId val="16900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95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Data-1'!$B$305:$B$316</c:f>
              <c:numCache>
                <c:formatCode>0.00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16.59</c:v>
                </c:pt>
              </c:numCache>
            </c:numRef>
          </c:xVal>
          <c:yVal>
            <c:numRef>
              <c:f>'Gunapara khal Data-1'!$C$305:$C$316</c:f>
              <c:numCache>
                <c:formatCode>0.000</c:formatCode>
                <c:ptCount val="12"/>
                <c:pt idx="0">
                  <c:v>1.9039999999999999</c:v>
                </c:pt>
                <c:pt idx="1">
                  <c:v>1.895</c:v>
                </c:pt>
                <c:pt idx="2">
                  <c:v>1.399</c:v>
                </c:pt>
                <c:pt idx="3">
                  <c:v>1.109</c:v>
                </c:pt>
                <c:pt idx="4">
                  <c:v>0.86099999999999999</c:v>
                </c:pt>
                <c:pt idx="5">
                  <c:v>0.78800000000000003</c:v>
                </c:pt>
                <c:pt idx="6">
                  <c:v>0.86</c:v>
                </c:pt>
                <c:pt idx="7">
                  <c:v>1.2050000000000001</c:v>
                </c:pt>
                <c:pt idx="8">
                  <c:v>1.8720000000000001</c:v>
                </c:pt>
                <c:pt idx="9">
                  <c:v>3.4830000000000001</c:v>
                </c:pt>
                <c:pt idx="10">
                  <c:v>3.4969999999999999</c:v>
                </c:pt>
                <c:pt idx="11">
                  <c:v>3.4969999999999999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Data-1'!$I$306:$I$316</c:f>
            </c:numRef>
          </c:xVal>
          <c:yVal>
            <c:numRef>
              <c:f>'Gunapara khal Data-1'!$J$306:$J$316</c:f>
            </c:numRef>
          </c:yVal>
          <c:smooth val="0"/>
          <c:extLst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5408"/>
        <c:axId val="147266944"/>
      </c:scatterChart>
      <c:valAx>
        <c:axId val="147265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66944"/>
        <c:crosses val="autoZero"/>
        <c:crossBetween val="midCat"/>
      </c:valAx>
      <c:valAx>
        <c:axId val="14726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65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Data-1'!$B$320:$B$332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20.190000000000001</c:v>
                </c:pt>
              </c:numCache>
            </c:numRef>
          </c:xVal>
          <c:yVal>
            <c:numRef>
              <c:f>'Gunapara khal Data-1'!$C$320:$C$332</c:f>
              <c:numCache>
                <c:formatCode>0.000</c:formatCode>
                <c:ptCount val="13"/>
                <c:pt idx="0">
                  <c:v>1.4550000000000001</c:v>
                </c:pt>
                <c:pt idx="1">
                  <c:v>1.464</c:v>
                </c:pt>
                <c:pt idx="2">
                  <c:v>1.4690000000000001</c:v>
                </c:pt>
                <c:pt idx="3">
                  <c:v>0.75900000000000001</c:v>
                </c:pt>
                <c:pt idx="4">
                  <c:v>0.46400000000000002</c:v>
                </c:pt>
                <c:pt idx="5">
                  <c:v>0.16700000000000001</c:v>
                </c:pt>
                <c:pt idx="6">
                  <c:v>6.5000000000000002E-2</c:v>
                </c:pt>
                <c:pt idx="7">
                  <c:v>0.16900000000000001</c:v>
                </c:pt>
                <c:pt idx="8">
                  <c:v>0.55800000000000005</c:v>
                </c:pt>
                <c:pt idx="9">
                  <c:v>1.56</c:v>
                </c:pt>
                <c:pt idx="10">
                  <c:v>2.6459999999999999</c:v>
                </c:pt>
                <c:pt idx="11">
                  <c:v>2.6579999999999999</c:v>
                </c:pt>
                <c:pt idx="12">
                  <c:v>2.6579999999999999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Data-1'!$I$320:$I$332</c:f>
            </c:numRef>
          </c:xVal>
          <c:yVal>
            <c:numRef>
              <c:f>'Gunapara khal Data-1'!$J$320:$J$332</c:f>
            </c:numRef>
          </c:yVal>
          <c:smooth val="0"/>
          <c:extLst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8928"/>
        <c:axId val="147310464"/>
      </c:scatterChart>
      <c:valAx>
        <c:axId val="147308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0464"/>
        <c:crosses val="autoZero"/>
        <c:crossBetween val="midCat"/>
      </c:valAx>
      <c:valAx>
        <c:axId val="14731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08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Data-1'!$B$336:$B$359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'Gunapara khal Data-1'!$C$336:$C$359</c:f>
              <c:numCache>
                <c:formatCode>0.000</c:formatCode>
                <c:ptCount val="24"/>
                <c:pt idx="0">
                  <c:v>0.71899999999999997</c:v>
                </c:pt>
                <c:pt idx="1">
                  <c:v>0.71399999999999997</c:v>
                </c:pt>
                <c:pt idx="2">
                  <c:v>0.70599999999999996</c:v>
                </c:pt>
                <c:pt idx="3">
                  <c:v>0.439</c:v>
                </c:pt>
                <c:pt idx="4">
                  <c:v>0.32400000000000001</c:v>
                </c:pt>
                <c:pt idx="5">
                  <c:v>0.23599999999999999</c:v>
                </c:pt>
                <c:pt idx="6">
                  <c:v>0.13700000000000001</c:v>
                </c:pt>
                <c:pt idx="7">
                  <c:v>0.23899999999999999</c:v>
                </c:pt>
                <c:pt idx="8">
                  <c:v>0.53600000000000003</c:v>
                </c:pt>
                <c:pt idx="9">
                  <c:v>1.0349999999999999</c:v>
                </c:pt>
                <c:pt idx="10">
                  <c:v>1.974</c:v>
                </c:pt>
                <c:pt idx="11">
                  <c:v>1.9790000000000001</c:v>
                </c:pt>
                <c:pt idx="12">
                  <c:v>1.986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Data-1'!$I$337:$I$359</c:f>
            </c:numRef>
          </c:xVal>
          <c:yVal>
            <c:numRef>
              <c:f>'Gunapara khal Data-1'!$J$337:$J$359</c:f>
            </c:numRef>
          </c:yVal>
          <c:smooth val="0"/>
          <c:extLst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04736"/>
        <c:axId val="147222912"/>
      </c:scatterChart>
      <c:valAx>
        <c:axId val="147204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22912"/>
        <c:crosses val="autoZero"/>
        <c:crossBetween val="midCat"/>
      </c:valAx>
      <c:valAx>
        <c:axId val="14722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04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Data-1'!$B$362:$B$374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'Gunapara khal Data-1'!$C$362:$C$374</c:f>
              <c:numCache>
                <c:formatCode>0.000</c:formatCode>
                <c:ptCount val="13"/>
                <c:pt idx="0">
                  <c:v>2.1110000000000002</c:v>
                </c:pt>
                <c:pt idx="1">
                  <c:v>2.097</c:v>
                </c:pt>
                <c:pt idx="2">
                  <c:v>2.0859999999999999</c:v>
                </c:pt>
                <c:pt idx="3">
                  <c:v>1.127</c:v>
                </c:pt>
                <c:pt idx="4">
                  <c:v>0.59099999999999997</c:v>
                </c:pt>
                <c:pt idx="5">
                  <c:v>7.1999999999999995E-2</c:v>
                </c:pt>
                <c:pt idx="6">
                  <c:v>-2.9000000000000001E-2</c:v>
                </c:pt>
                <c:pt idx="7">
                  <c:v>7.5999999999999998E-2</c:v>
                </c:pt>
                <c:pt idx="8">
                  <c:v>0.52</c:v>
                </c:pt>
                <c:pt idx="9">
                  <c:v>1.123</c:v>
                </c:pt>
                <c:pt idx="10">
                  <c:v>2.2010000000000001</c:v>
                </c:pt>
                <c:pt idx="11">
                  <c:v>2.206</c:v>
                </c:pt>
                <c:pt idx="12">
                  <c:v>2.222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Data-1'!$I$362:$I$374</c:f>
            </c:numRef>
          </c:xVal>
          <c:yVal>
            <c:numRef>
              <c:f>'Gunapara khal Data-1'!$J$362:$J$374</c:f>
            </c:numRef>
          </c:yVal>
          <c:smooth val="0"/>
          <c:extLst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8224"/>
        <c:axId val="197269760"/>
      </c:scatterChart>
      <c:valAx>
        <c:axId val="197268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69760"/>
        <c:crosses val="autoZero"/>
        <c:crossBetween val="midCat"/>
      </c:valAx>
      <c:valAx>
        <c:axId val="19726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68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Data-1'!$B$378:$B$389</c:f>
              <c:numCache>
                <c:formatCode>0.00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28</c:v>
                </c:pt>
              </c:numCache>
            </c:numRef>
          </c:xVal>
          <c:yVal>
            <c:numRef>
              <c:f>'Gunapara khal Data-1'!$C$378:$C$389</c:f>
              <c:numCache>
                <c:formatCode>0.000</c:formatCode>
                <c:ptCount val="12"/>
                <c:pt idx="0">
                  <c:v>1.944</c:v>
                </c:pt>
                <c:pt idx="1">
                  <c:v>1.9370000000000001</c:v>
                </c:pt>
                <c:pt idx="2">
                  <c:v>0.94099999999999995</c:v>
                </c:pt>
                <c:pt idx="3">
                  <c:v>0.34300000000000003</c:v>
                </c:pt>
                <c:pt idx="4">
                  <c:v>-1E-3</c:v>
                </c:pt>
                <c:pt idx="5">
                  <c:v>-0.10299999999999999</c:v>
                </c:pt>
                <c:pt idx="6">
                  <c:v>-2E-3</c:v>
                </c:pt>
                <c:pt idx="7">
                  <c:v>0.42099999999999999</c:v>
                </c:pt>
                <c:pt idx="8">
                  <c:v>0.84699999999999998</c:v>
                </c:pt>
                <c:pt idx="9">
                  <c:v>1.833</c:v>
                </c:pt>
                <c:pt idx="10">
                  <c:v>1.84</c:v>
                </c:pt>
                <c:pt idx="11">
                  <c:v>1.847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Data-1'!$I$378:$I$389</c:f>
            </c:numRef>
          </c:xVal>
          <c:yVal>
            <c:numRef>
              <c:f>'Gunapara khal Data-1'!$J$378:$J$389</c:f>
            </c:numRef>
          </c:yVal>
          <c:smooth val="0"/>
          <c:extLst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1392"/>
        <c:axId val="197293184"/>
      </c:scatterChart>
      <c:valAx>
        <c:axId val="197291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93184"/>
        <c:crosses val="autoZero"/>
        <c:crossBetween val="midCat"/>
      </c:valAx>
      <c:valAx>
        <c:axId val="19729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91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Data-1'!$B$393:$B$405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'Gunapara khal Data-1'!$C$393:$C$405</c:f>
              <c:numCache>
                <c:formatCode>0.000</c:formatCode>
                <c:ptCount val="13"/>
                <c:pt idx="0">
                  <c:v>1.8360000000000001</c:v>
                </c:pt>
                <c:pt idx="1">
                  <c:v>1.7709999999999999</c:v>
                </c:pt>
                <c:pt idx="2">
                  <c:v>1.82</c:v>
                </c:pt>
                <c:pt idx="3">
                  <c:v>1.206</c:v>
                </c:pt>
                <c:pt idx="4">
                  <c:v>0.82299999999999995</c:v>
                </c:pt>
                <c:pt idx="5">
                  <c:v>0.43</c:v>
                </c:pt>
                <c:pt idx="6">
                  <c:v>-4.9000000000000002E-2</c:v>
                </c:pt>
                <c:pt idx="7">
                  <c:v>5.2999999999999999E-2</c:v>
                </c:pt>
                <c:pt idx="8">
                  <c:v>0.437</c:v>
                </c:pt>
                <c:pt idx="9">
                  <c:v>1.321</c:v>
                </c:pt>
                <c:pt idx="10">
                  <c:v>2.6030000000000002</c:v>
                </c:pt>
                <c:pt idx="11">
                  <c:v>2.6110000000000002</c:v>
                </c:pt>
                <c:pt idx="12">
                  <c:v>2.6160000000000001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Data-1'!$I$393:$I$405</c:f>
            </c:numRef>
          </c:xVal>
          <c:yVal>
            <c:numRef>
              <c:f>'Gunapara khal Data-1'!$J$393:$J$405</c:f>
            </c:numRef>
          </c:yVal>
          <c:smooth val="0"/>
          <c:extLst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0432"/>
        <c:axId val="197331968"/>
      </c:scatterChart>
      <c:valAx>
        <c:axId val="197330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31968"/>
        <c:crosses val="autoZero"/>
        <c:crossBetween val="midCat"/>
      </c:valAx>
      <c:valAx>
        <c:axId val="19733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30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Data-1'!$B$409:$B$431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'Gunapara khal Data-1'!$C$409:$C$431</c:f>
              <c:numCache>
                <c:formatCode>0.000</c:formatCode>
                <c:ptCount val="23"/>
                <c:pt idx="0">
                  <c:v>1.73</c:v>
                </c:pt>
                <c:pt idx="1">
                  <c:v>1.7170000000000001</c:v>
                </c:pt>
                <c:pt idx="2">
                  <c:v>1.706</c:v>
                </c:pt>
                <c:pt idx="3">
                  <c:v>0.93500000000000005</c:v>
                </c:pt>
                <c:pt idx="4">
                  <c:v>0.41699999999999998</c:v>
                </c:pt>
                <c:pt idx="5">
                  <c:v>3.1E-2</c:v>
                </c:pt>
                <c:pt idx="6">
                  <c:v>-7.0000000000000007E-2</c:v>
                </c:pt>
                <c:pt idx="7">
                  <c:v>3.2000000000000001E-2</c:v>
                </c:pt>
                <c:pt idx="8">
                  <c:v>0.437</c:v>
                </c:pt>
                <c:pt idx="9">
                  <c:v>0.93500000000000005</c:v>
                </c:pt>
                <c:pt idx="10">
                  <c:v>2.6960000000000002</c:v>
                </c:pt>
                <c:pt idx="11">
                  <c:v>2.7010000000000001</c:v>
                </c:pt>
                <c:pt idx="12">
                  <c:v>2.706</c:v>
                </c:pt>
                <c:pt idx="13">
                  <c:v>2.718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Data-1'!$I$409:$I$431</c:f>
            </c:numRef>
          </c:xVal>
          <c:yVal>
            <c:numRef>
              <c:f>'Gunapara khal Data-1'!$J$409:$J$431</c:f>
            </c:numRef>
          </c:yVal>
          <c:smooth val="0"/>
          <c:extLst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8048"/>
        <c:axId val="197379584"/>
      </c:scatterChart>
      <c:valAx>
        <c:axId val="197378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79584"/>
        <c:crosses val="autoZero"/>
        <c:crossBetween val="midCat"/>
      </c:valAx>
      <c:valAx>
        <c:axId val="19737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78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Design'!$B$98:$B$119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'Final GUNAPARA Design'!$C$98:$C$119</c:f>
              <c:numCache>
                <c:formatCode>0.000</c:formatCode>
                <c:ptCount val="22"/>
                <c:pt idx="0">
                  <c:v>2.5830000000000002</c:v>
                </c:pt>
                <c:pt idx="1">
                  <c:v>2.569</c:v>
                </c:pt>
                <c:pt idx="2">
                  <c:v>2.5609999999999999</c:v>
                </c:pt>
                <c:pt idx="3">
                  <c:v>1.5960000000000001</c:v>
                </c:pt>
                <c:pt idx="4">
                  <c:v>1.002</c:v>
                </c:pt>
                <c:pt idx="5">
                  <c:v>0.48799999999999999</c:v>
                </c:pt>
                <c:pt idx="6">
                  <c:v>0.48699999999999999</c:v>
                </c:pt>
                <c:pt idx="7">
                  <c:v>0.49199999999999999</c:v>
                </c:pt>
                <c:pt idx="8">
                  <c:v>0.99099999999999999</c:v>
                </c:pt>
                <c:pt idx="9">
                  <c:v>1.639</c:v>
                </c:pt>
                <c:pt idx="10">
                  <c:v>2.4929999999999999</c:v>
                </c:pt>
                <c:pt idx="11">
                  <c:v>2.5049999999999999</c:v>
                </c:pt>
                <c:pt idx="12">
                  <c:v>2.5190000000000001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Design'!$I$98:$I$119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12.7415</c:v>
                </c:pt>
                <c:pt idx="10">
                  <c:v>14.2415</c:v>
                </c:pt>
                <c:pt idx="11">
                  <c:v>15.7415</c:v>
                </c:pt>
                <c:pt idx="12">
                  <c:v>20.399000000000001</c:v>
                </c:pt>
                <c:pt idx="13">
                  <c:v>23</c:v>
                </c:pt>
                <c:pt idx="14">
                  <c:v>28</c:v>
                </c:pt>
              </c:numCache>
            </c:numRef>
          </c:xVal>
          <c:yVal>
            <c:numRef>
              <c:f>'Final GUNAPARA Design'!$J$98:$J$119</c:f>
              <c:numCache>
                <c:formatCode>0.00</c:formatCode>
                <c:ptCount val="22"/>
                <c:pt idx="6" formatCode="0.000">
                  <c:v>2.5830000000000002</c:v>
                </c:pt>
                <c:pt idx="7" formatCode="0.000">
                  <c:v>2.569</c:v>
                </c:pt>
                <c:pt idx="8" formatCode="0.000">
                  <c:v>2.5609999999999999</c:v>
                </c:pt>
                <c:pt idx="9" formatCode="0.000">
                  <c:v>-0.6</c:v>
                </c:pt>
                <c:pt idx="10" formatCode="0.000">
                  <c:v>-0.6</c:v>
                </c:pt>
                <c:pt idx="11" formatCode="0.000">
                  <c:v>-0.6</c:v>
                </c:pt>
                <c:pt idx="12" formatCode="0.000">
                  <c:v>2.5049999999999999</c:v>
                </c:pt>
                <c:pt idx="13" formatCode="0.000">
                  <c:v>2.5049999999999999</c:v>
                </c:pt>
                <c:pt idx="14" formatCode="0.000">
                  <c:v>2.5190000000000001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2656"/>
        <c:axId val="141148544"/>
      </c:scatterChart>
      <c:valAx>
        <c:axId val="141142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48544"/>
        <c:crosses val="autoZero"/>
        <c:crossBetween val="midCat"/>
      </c:valAx>
      <c:valAx>
        <c:axId val="14114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42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Data-1'!$B$434:$B$445</c:f>
              <c:numCache>
                <c:formatCode>0.00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'Gunapara khal Data-1'!$C$434:$C$445</c:f>
              <c:numCache>
                <c:formatCode>0.000</c:formatCode>
                <c:ptCount val="12"/>
                <c:pt idx="0">
                  <c:v>2.7029999999999998</c:v>
                </c:pt>
                <c:pt idx="1">
                  <c:v>2.694</c:v>
                </c:pt>
                <c:pt idx="2">
                  <c:v>1.6040000000000001</c:v>
                </c:pt>
                <c:pt idx="3">
                  <c:v>0.91200000000000003</c:v>
                </c:pt>
                <c:pt idx="4">
                  <c:v>0.36699999999999999</c:v>
                </c:pt>
                <c:pt idx="5">
                  <c:v>0.26300000000000001</c:v>
                </c:pt>
                <c:pt idx="6">
                  <c:v>0.36499999999999999</c:v>
                </c:pt>
                <c:pt idx="7">
                  <c:v>0.879</c:v>
                </c:pt>
                <c:pt idx="8">
                  <c:v>1.663</c:v>
                </c:pt>
                <c:pt idx="9">
                  <c:v>2.653</c:v>
                </c:pt>
                <c:pt idx="10">
                  <c:v>2.6579999999999999</c:v>
                </c:pt>
                <c:pt idx="11">
                  <c:v>2.6629999999999998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Data-1'!$I$434:$I$445</c:f>
            </c:numRef>
          </c:xVal>
          <c:yVal>
            <c:numRef>
              <c:f>'Gunapara khal Data-1'!$J$434:$J$445</c:f>
            </c:numRef>
          </c:yVal>
          <c:smooth val="0"/>
          <c:extLst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8656"/>
        <c:axId val="197484544"/>
      </c:scatterChart>
      <c:valAx>
        <c:axId val="197478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84544"/>
        <c:crosses val="autoZero"/>
        <c:crossBetween val="midCat"/>
      </c:valAx>
      <c:valAx>
        <c:axId val="19748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78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'Gunapara khal Data-1'!$B$449:$B$472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'Gunapara khal Data-1'!$C$449:$C$472</c:f>
              <c:numCache>
                <c:formatCode>0.000</c:formatCode>
                <c:ptCount val="24"/>
                <c:pt idx="0">
                  <c:v>2.6920000000000002</c:v>
                </c:pt>
                <c:pt idx="1">
                  <c:v>2.6829999999999998</c:v>
                </c:pt>
                <c:pt idx="2">
                  <c:v>2.6779999999999999</c:v>
                </c:pt>
                <c:pt idx="3">
                  <c:v>2.1070000000000002</c:v>
                </c:pt>
                <c:pt idx="4">
                  <c:v>1.5620000000000001</c:v>
                </c:pt>
                <c:pt idx="5">
                  <c:v>1.109</c:v>
                </c:pt>
                <c:pt idx="6">
                  <c:v>0.56699999999999995</c:v>
                </c:pt>
                <c:pt idx="7">
                  <c:v>0.17899999999999999</c:v>
                </c:pt>
                <c:pt idx="8">
                  <c:v>8.2000000000000003E-2</c:v>
                </c:pt>
                <c:pt idx="9">
                  <c:v>0.185</c:v>
                </c:pt>
                <c:pt idx="10">
                  <c:v>0.40899999999999997</c:v>
                </c:pt>
                <c:pt idx="11">
                  <c:v>0.69799999999999995</c:v>
                </c:pt>
                <c:pt idx="12">
                  <c:v>1.0089999999999999</c:v>
                </c:pt>
                <c:pt idx="13">
                  <c:v>1.4079999999999999</c:v>
                </c:pt>
                <c:pt idx="14">
                  <c:v>1.9119999999999999</c:v>
                </c:pt>
                <c:pt idx="15">
                  <c:v>1.919</c:v>
                </c:pt>
                <c:pt idx="16">
                  <c:v>1.9279999999999999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'Gunapara khal Data-1'!$I$449:$I$473</c:f>
            </c:numRef>
          </c:xVal>
          <c:yVal>
            <c:numRef>
              <c:f>'Gunapara khal Data-1'!$J$449:$J$473</c:f>
            </c:numRef>
          </c:yVal>
          <c:smooth val="0"/>
          <c:extLst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5408"/>
        <c:axId val="197506944"/>
      </c:scatterChart>
      <c:valAx>
        <c:axId val="197505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06944"/>
        <c:crosses val="autoZero"/>
        <c:crossBetween val="midCat"/>
      </c:valAx>
      <c:valAx>
        <c:axId val="19750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05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37</c:v>
                </c:pt>
                <c:pt idx="16">
                  <c:v>42</c:v>
                </c:pt>
              </c:numCache>
            </c:numRef>
          </c:xVal>
          <c:yVal>
            <c:numRef>
              <c:f>'Offtake khal'!$C$5:$C$23</c:f>
              <c:numCache>
                <c:formatCode>0.000</c:formatCode>
                <c:ptCount val="19"/>
                <c:pt idx="0">
                  <c:v>0.214</c:v>
                </c:pt>
                <c:pt idx="1">
                  <c:v>0.20300000000000001</c:v>
                </c:pt>
                <c:pt idx="2">
                  <c:v>0.183</c:v>
                </c:pt>
                <c:pt idx="3">
                  <c:v>7.9000000000000001E-2</c:v>
                </c:pt>
                <c:pt idx="4">
                  <c:v>-3.4000000000000002E-2</c:v>
                </c:pt>
                <c:pt idx="5">
                  <c:v>-0.10199999999999999</c:v>
                </c:pt>
                <c:pt idx="6">
                  <c:v>-9.4E-2</c:v>
                </c:pt>
                <c:pt idx="7">
                  <c:v>-0.19500000000000001</c:v>
                </c:pt>
                <c:pt idx="8">
                  <c:v>-9.1999999999999998E-2</c:v>
                </c:pt>
                <c:pt idx="9">
                  <c:v>-8.0000000000000002E-3</c:v>
                </c:pt>
                <c:pt idx="10">
                  <c:v>0.34499999999999997</c:v>
                </c:pt>
                <c:pt idx="11">
                  <c:v>1.407</c:v>
                </c:pt>
                <c:pt idx="12">
                  <c:v>2.6619999999999999</c:v>
                </c:pt>
                <c:pt idx="13">
                  <c:v>2.6549999999999998</c:v>
                </c:pt>
                <c:pt idx="14">
                  <c:v>1.1080000000000001</c:v>
                </c:pt>
                <c:pt idx="15">
                  <c:v>1.099</c:v>
                </c:pt>
                <c:pt idx="16">
                  <c:v>1.085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khal'!$H$5:$H$33</c:f>
            </c:numRef>
          </c:xVal>
          <c:yVal>
            <c:numRef>
              <c:f>'Outfall khal'!$I$5:$I$33</c:f>
            </c:numRef>
          </c:yVal>
          <c:smooth val="0"/>
          <c:extLst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6672"/>
        <c:axId val="146878464"/>
      </c:scatterChart>
      <c:valAx>
        <c:axId val="146876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78464"/>
        <c:crosses val="autoZero"/>
        <c:crossBetween val="midCat"/>
      </c:valAx>
      <c:valAx>
        <c:axId val="14687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76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khal'!$B$24:$B$42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'Offtake khal'!$C$24:$C$42</c:f>
              <c:numCache>
                <c:formatCode>0.000</c:formatCode>
                <c:ptCount val="19"/>
                <c:pt idx="0">
                  <c:v>2.6040000000000001</c:v>
                </c:pt>
                <c:pt idx="1">
                  <c:v>2.593</c:v>
                </c:pt>
                <c:pt idx="2">
                  <c:v>2.5819999999999999</c:v>
                </c:pt>
                <c:pt idx="3">
                  <c:v>1.5069999999999999</c:v>
                </c:pt>
                <c:pt idx="4">
                  <c:v>0.70699999999999996</c:v>
                </c:pt>
                <c:pt idx="5">
                  <c:v>1.4999999999999999E-2</c:v>
                </c:pt>
                <c:pt idx="6">
                  <c:v>-8.4000000000000005E-2</c:v>
                </c:pt>
                <c:pt idx="7">
                  <c:v>1.7999999999999999E-2</c:v>
                </c:pt>
                <c:pt idx="8">
                  <c:v>0.48799999999999999</c:v>
                </c:pt>
                <c:pt idx="9">
                  <c:v>1.407</c:v>
                </c:pt>
                <c:pt idx="10">
                  <c:v>2.3849999999999998</c:v>
                </c:pt>
                <c:pt idx="11">
                  <c:v>2.3980000000000001</c:v>
                </c:pt>
                <c:pt idx="12">
                  <c:v>2.403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khal'!$H$35:$H$70</c:f>
            </c:numRef>
          </c:xVal>
          <c:yVal>
            <c:numRef>
              <c:f>'Outfall khal'!$I$35:$I$70</c:f>
            </c:numRef>
          </c:yVal>
          <c:smooth val="0"/>
          <c:extLst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2032"/>
        <c:axId val="41613568"/>
      </c:scatterChart>
      <c:valAx>
        <c:axId val="41612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13568"/>
        <c:crosses val="autoZero"/>
        <c:crossBetween val="midCat"/>
      </c:valAx>
      <c:valAx>
        <c:axId val="4161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12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khal'!$B$45:$B$62</c:f>
              <c:numCache>
                <c:formatCode>0.00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35</c:v>
                </c:pt>
              </c:numCache>
            </c:numRef>
          </c:xVal>
          <c:yVal>
            <c:numRef>
              <c:f>'Offtake khal'!$C$45:$C$62</c:f>
              <c:numCache>
                <c:formatCode>0.000</c:formatCode>
                <c:ptCount val="18"/>
                <c:pt idx="0">
                  <c:v>4.2759999999999998</c:v>
                </c:pt>
                <c:pt idx="1">
                  <c:v>4.2670000000000003</c:v>
                </c:pt>
                <c:pt idx="2">
                  <c:v>3.2149999999999999</c:v>
                </c:pt>
                <c:pt idx="3">
                  <c:v>3.198</c:v>
                </c:pt>
                <c:pt idx="4">
                  <c:v>1.5449999999999999</c:v>
                </c:pt>
                <c:pt idx="5">
                  <c:v>0.50700000000000001</c:v>
                </c:pt>
                <c:pt idx="6">
                  <c:v>-0.185</c:v>
                </c:pt>
                <c:pt idx="7">
                  <c:v>-0.28799999999999998</c:v>
                </c:pt>
                <c:pt idx="8">
                  <c:v>-0.187</c:v>
                </c:pt>
                <c:pt idx="9">
                  <c:v>0.48499999999999999</c:v>
                </c:pt>
                <c:pt idx="10">
                  <c:v>1.6140000000000001</c:v>
                </c:pt>
                <c:pt idx="11">
                  <c:v>3.5830000000000002</c:v>
                </c:pt>
                <c:pt idx="12">
                  <c:v>3.5720000000000001</c:v>
                </c:pt>
                <c:pt idx="13">
                  <c:v>2.7149999999999999</c:v>
                </c:pt>
                <c:pt idx="14">
                  <c:v>2.6850000000000001</c:v>
                </c:pt>
                <c:pt idx="15">
                  <c:v>0.999</c:v>
                </c:pt>
                <c:pt idx="16">
                  <c:v>0.98299999999999998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khal'!$H$73:$H$90</c:f>
            </c:numRef>
          </c:xVal>
          <c:yVal>
            <c:numRef>
              <c:f>'Outfall khal'!$I$73:$I$90</c:f>
            </c:numRef>
          </c:yVal>
          <c:smooth val="0"/>
          <c:extLst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6592"/>
        <c:axId val="197559040"/>
      </c:scatterChart>
      <c:valAx>
        <c:axId val="146926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59040"/>
        <c:crosses val="autoZero"/>
        <c:crossBetween val="midCat"/>
      </c:valAx>
      <c:valAx>
        <c:axId val="19755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6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khal'!$B$5:$B$33</c:f>
              <c:numCache>
                <c:formatCode>0.00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49</c:v>
                </c:pt>
                <c:pt idx="15">
                  <c:v>54</c:v>
                </c:pt>
                <c:pt idx="16">
                  <c:v>59</c:v>
                </c:pt>
                <c:pt idx="17">
                  <c:v>63</c:v>
                </c:pt>
                <c:pt idx="18">
                  <c:v>66</c:v>
                </c:pt>
                <c:pt idx="19">
                  <c:v>69</c:v>
                </c:pt>
                <c:pt idx="20">
                  <c:v>71</c:v>
                </c:pt>
                <c:pt idx="21">
                  <c:v>73</c:v>
                </c:pt>
                <c:pt idx="22">
                  <c:v>74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</c:numCache>
            </c:numRef>
          </c:xVal>
          <c:yVal>
            <c:numRef>
              <c:f>'Outfall khal'!$C$5:$C$33</c:f>
              <c:numCache>
                <c:formatCode>0.000</c:formatCode>
                <c:ptCount val="29"/>
                <c:pt idx="0">
                  <c:v>-8.0000000000000002E-3</c:v>
                </c:pt>
                <c:pt idx="1">
                  <c:v>-2.3E-2</c:v>
                </c:pt>
                <c:pt idx="2">
                  <c:v>-5.3999999999999999E-2</c:v>
                </c:pt>
                <c:pt idx="3">
                  <c:v>-5.8000000000000003E-2</c:v>
                </c:pt>
                <c:pt idx="4">
                  <c:v>-6.7000000000000004E-2</c:v>
                </c:pt>
                <c:pt idx="5">
                  <c:v>-8.3000000000000004E-2</c:v>
                </c:pt>
                <c:pt idx="6">
                  <c:v>-0.108</c:v>
                </c:pt>
                <c:pt idx="7">
                  <c:v>-0.13400000000000001</c:v>
                </c:pt>
                <c:pt idx="8">
                  <c:v>-0.161</c:v>
                </c:pt>
                <c:pt idx="9">
                  <c:v>-0.16800000000000001</c:v>
                </c:pt>
                <c:pt idx="10">
                  <c:v>-0.19400000000000001</c:v>
                </c:pt>
                <c:pt idx="11">
                  <c:v>-0.246</c:v>
                </c:pt>
                <c:pt idx="12">
                  <c:v>-0.26400000000000001</c:v>
                </c:pt>
                <c:pt idx="13">
                  <c:v>-0.23699999999999999</c:v>
                </c:pt>
                <c:pt idx="14">
                  <c:v>-0.19600000000000001</c:v>
                </c:pt>
                <c:pt idx="15">
                  <c:v>-0.17100000000000001</c:v>
                </c:pt>
                <c:pt idx="16">
                  <c:v>-0.14799999999999999</c:v>
                </c:pt>
                <c:pt idx="17">
                  <c:v>-0.109</c:v>
                </c:pt>
                <c:pt idx="18">
                  <c:v>-7.2999999999999995E-2</c:v>
                </c:pt>
                <c:pt idx="19">
                  <c:v>-8.0000000000000002E-3</c:v>
                </c:pt>
                <c:pt idx="20">
                  <c:v>0.20200000000000001</c:v>
                </c:pt>
                <c:pt idx="21">
                  <c:v>0.57799999999999996</c:v>
                </c:pt>
                <c:pt idx="22">
                  <c:v>1.26</c:v>
                </c:pt>
                <c:pt idx="23">
                  <c:v>1.2709999999999999</c:v>
                </c:pt>
                <c:pt idx="24">
                  <c:v>1.2769999999999999</c:v>
                </c:pt>
                <c:pt idx="25">
                  <c:v>1.282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khal'!$H$5:$H$33</c:f>
            </c:numRef>
          </c:xVal>
          <c:yVal>
            <c:numRef>
              <c:f>'Outfall khal'!$I$5:$I$33</c:f>
            </c:numRef>
          </c:yVal>
          <c:smooth val="0"/>
          <c:extLst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72480"/>
        <c:axId val="171974016"/>
      </c:scatterChart>
      <c:valAx>
        <c:axId val="171972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74016"/>
        <c:crosses val="autoZero"/>
        <c:crossBetween val="midCat"/>
      </c:valAx>
      <c:valAx>
        <c:axId val="17197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72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khal'!$B$34:$B$70</c:f>
              <c:numCache>
                <c:formatCode>0.00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67</c:v>
                </c:pt>
                <c:pt idx="20">
                  <c:v>69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</c:numCache>
            </c:numRef>
          </c:xVal>
          <c:yVal>
            <c:numRef>
              <c:f>'Outfall khal'!$C$34:$C$70</c:f>
              <c:numCache>
                <c:formatCode>0.000</c:formatCode>
                <c:ptCount val="37"/>
                <c:pt idx="0">
                  <c:v>3.7909999999999999</c:v>
                </c:pt>
                <c:pt idx="1">
                  <c:v>3.7789999999999999</c:v>
                </c:pt>
                <c:pt idx="2">
                  <c:v>1.798</c:v>
                </c:pt>
                <c:pt idx="3">
                  <c:v>0.78900000000000003</c:v>
                </c:pt>
                <c:pt idx="4">
                  <c:v>0.47799999999999998</c:v>
                </c:pt>
                <c:pt idx="5">
                  <c:v>0.26600000000000001</c:v>
                </c:pt>
                <c:pt idx="6">
                  <c:v>9.9000000000000005E-2</c:v>
                </c:pt>
                <c:pt idx="7">
                  <c:v>5.8000000000000003E-2</c:v>
                </c:pt>
                <c:pt idx="8">
                  <c:v>2.3E-2</c:v>
                </c:pt>
                <c:pt idx="9">
                  <c:v>-3.3000000000000002E-2</c:v>
                </c:pt>
                <c:pt idx="10">
                  <c:v>-8.7999999999999995E-2</c:v>
                </c:pt>
                <c:pt idx="11">
                  <c:v>-0.14399999999999999</c:v>
                </c:pt>
                <c:pt idx="12">
                  <c:v>-0.26400000000000001</c:v>
                </c:pt>
                <c:pt idx="13">
                  <c:v>-0.161</c:v>
                </c:pt>
                <c:pt idx="14">
                  <c:v>-0.107</c:v>
                </c:pt>
                <c:pt idx="15">
                  <c:v>-7.2999999999999995E-2</c:v>
                </c:pt>
                <c:pt idx="16">
                  <c:v>-2.8000000000000001E-2</c:v>
                </c:pt>
                <c:pt idx="17">
                  <c:v>0.19600000000000001</c:v>
                </c:pt>
                <c:pt idx="18">
                  <c:v>0.35699999999999998</c:v>
                </c:pt>
                <c:pt idx="19">
                  <c:v>0.68799999999999994</c:v>
                </c:pt>
                <c:pt idx="20">
                  <c:v>0.95699999999999996</c:v>
                </c:pt>
                <c:pt idx="21">
                  <c:v>1.333</c:v>
                </c:pt>
                <c:pt idx="22">
                  <c:v>1.339</c:v>
                </c:pt>
                <c:pt idx="23">
                  <c:v>1.353</c:v>
                </c:pt>
                <c:pt idx="24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khal'!$H$35:$H$70</c:f>
            </c:numRef>
          </c:xVal>
          <c:yVal>
            <c:numRef>
              <c:f>'Outfall khal'!$I$35:$I$70</c:f>
            </c:numRef>
          </c:yVal>
          <c:smooth val="0"/>
          <c:extLst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20096"/>
        <c:axId val="172021632"/>
      </c:scatterChart>
      <c:valAx>
        <c:axId val="172020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21632"/>
        <c:crosses val="autoZero"/>
        <c:crossBetween val="midCat"/>
      </c:valAx>
      <c:valAx>
        <c:axId val="17202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20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khal'!$B$73:$B$96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41</c:v>
                </c:pt>
                <c:pt idx="12">
                  <c:v>47</c:v>
                </c:pt>
                <c:pt idx="13">
                  <c:v>52</c:v>
                </c:pt>
                <c:pt idx="14">
                  <c:v>57</c:v>
                </c:pt>
                <c:pt idx="15">
                  <c:v>61</c:v>
                </c:pt>
                <c:pt idx="16">
                  <c:v>64</c:v>
                </c:pt>
                <c:pt idx="17">
                  <c:v>67</c:v>
                </c:pt>
                <c:pt idx="18">
                  <c:v>69</c:v>
                </c:pt>
                <c:pt idx="19">
                  <c:v>71</c:v>
                </c:pt>
                <c:pt idx="20">
                  <c:v>72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</c:numCache>
            </c:numRef>
          </c:xVal>
          <c:yVal>
            <c:numRef>
              <c:f>'Outfall khal'!$C$73:$C$96</c:f>
              <c:numCache>
                <c:formatCode>0.000</c:formatCode>
                <c:ptCount val="24"/>
                <c:pt idx="0">
                  <c:v>0.51200000000000001</c:v>
                </c:pt>
                <c:pt idx="1">
                  <c:v>0.496</c:v>
                </c:pt>
                <c:pt idx="2">
                  <c:v>0.48499999999999999</c:v>
                </c:pt>
                <c:pt idx="3">
                  <c:v>0.28199999999999997</c:v>
                </c:pt>
                <c:pt idx="4">
                  <c:v>9.6000000000000002E-2</c:v>
                </c:pt>
                <c:pt idx="5">
                  <c:v>-0.107</c:v>
                </c:pt>
                <c:pt idx="6">
                  <c:v>-0.218</c:v>
                </c:pt>
                <c:pt idx="7">
                  <c:v>-0.27100000000000002</c:v>
                </c:pt>
                <c:pt idx="8">
                  <c:v>-0.29299999999999998</c:v>
                </c:pt>
                <c:pt idx="9">
                  <c:v>-0.377</c:v>
                </c:pt>
                <c:pt idx="10">
                  <c:v>-0.443</c:v>
                </c:pt>
                <c:pt idx="11">
                  <c:v>-0.49</c:v>
                </c:pt>
                <c:pt idx="12">
                  <c:v>-0.437</c:v>
                </c:pt>
                <c:pt idx="13">
                  <c:v>-0.35799999999999998</c:v>
                </c:pt>
                <c:pt idx="14">
                  <c:v>-0.218</c:v>
                </c:pt>
                <c:pt idx="15">
                  <c:v>-0.13300000000000001</c:v>
                </c:pt>
                <c:pt idx="16">
                  <c:v>-2.1999999999999999E-2</c:v>
                </c:pt>
                <c:pt idx="17">
                  <c:v>0.193</c:v>
                </c:pt>
                <c:pt idx="18">
                  <c:v>0.36699999999999999</c:v>
                </c:pt>
                <c:pt idx="19">
                  <c:v>0.68700000000000006</c:v>
                </c:pt>
                <c:pt idx="20">
                  <c:v>1.1679999999999999</c:v>
                </c:pt>
                <c:pt idx="21">
                  <c:v>1.179</c:v>
                </c:pt>
                <c:pt idx="22">
                  <c:v>1.1930000000000001</c:v>
                </c:pt>
                <c:pt idx="2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khal'!$H$73:$H$90</c:f>
            </c:numRef>
          </c:xVal>
          <c:yVal>
            <c:numRef>
              <c:f>'Outfall khal'!$I$73:$I$90</c:f>
            </c:numRef>
          </c:yVal>
          <c:smooth val="0"/>
          <c:extLst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3648"/>
        <c:axId val="172061824"/>
      </c:scatterChart>
      <c:valAx>
        <c:axId val="172043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61824"/>
        <c:crosses val="autoZero"/>
        <c:crossBetween val="midCat"/>
      </c:valAx>
      <c:valAx>
        <c:axId val="17206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43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Design'!$B$125:$B$146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'Final GUNAPARA Design'!$C$125:$C$146</c:f>
              <c:numCache>
                <c:formatCode>0.000</c:formatCode>
                <c:ptCount val="22"/>
                <c:pt idx="0">
                  <c:v>1.413</c:v>
                </c:pt>
                <c:pt idx="1">
                  <c:v>1.4079999999999999</c:v>
                </c:pt>
                <c:pt idx="2">
                  <c:v>1.4019999999999999</c:v>
                </c:pt>
                <c:pt idx="3">
                  <c:v>1.2070000000000001</c:v>
                </c:pt>
                <c:pt idx="4">
                  <c:v>1.002</c:v>
                </c:pt>
                <c:pt idx="5">
                  <c:v>0.83799999999999997</c:v>
                </c:pt>
                <c:pt idx="6">
                  <c:v>0.73799999999999999</c:v>
                </c:pt>
                <c:pt idx="7">
                  <c:v>0.84</c:v>
                </c:pt>
                <c:pt idx="8">
                  <c:v>1.1299999999999999</c:v>
                </c:pt>
                <c:pt idx="9">
                  <c:v>1.413</c:v>
                </c:pt>
                <c:pt idx="10">
                  <c:v>2.387</c:v>
                </c:pt>
                <c:pt idx="11">
                  <c:v>2.3980000000000001</c:v>
                </c:pt>
                <c:pt idx="12">
                  <c:v>2.403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Design'!$I$126:$I$147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13.003</c:v>
                </c:pt>
                <c:pt idx="3">
                  <c:v>14.503</c:v>
                </c:pt>
                <c:pt idx="4">
                  <c:v>16.003</c:v>
                </c:pt>
                <c:pt idx="5">
                  <c:v>20.5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'Final GUNAPARA Design'!$J$126:$J$147</c:f>
              <c:numCache>
                <c:formatCode>0.000</c:formatCode>
                <c:ptCount val="22"/>
                <c:pt idx="0">
                  <c:v>1.4079999999999999</c:v>
                </c:pt>
                <c:pt idx="1">
                  <c:v>1.4019999999999999</c:v>
                </c:pt>
                <c:pt idx="2">
                  <c:v>-0.6</c:v>
                </c:pt>
                <c:pt idx="3">
                  <c:v>-0.6</c:v>
                </c:pt>
                <c:pt idx="4">
                  <c:v>-0.6</c:v>
                </c:pt>
                <c:pt idx="5">
                  <c:v>2.3980000000000001</c:v>
                </c:pt>
                <c:pt idx="6">
                  <c:v>2.3980000000000001</c:v>
                </c:pt>
                <c:pt idx="7">
                  <c:v>2.403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4512"/>
        <c:axId val="141918592"/>
      </c:scatterChart>
      <c:valAx>
        <c:axId val="141904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18592"/>
        <c:crosses val="autoZero"/>
        <c:crossBetween val="midCat"/>
      </c:valAx>
      <c:valAx>
        <c:axId val="14191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04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Design'!$B$151:$B$172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'Final GUNAPARA Design'!$C$151:$C$172</c:f>
              <c:numCache>
                <c:formatCode>0.000</c:formatCode>
                <c:ptCount val="22"/>
                <c:pt idx="0">
                  <c:v>2.371</c:v>
                </c:pt>
                <c:pt idx="1">
                  <c:v>2.359</c:v>
                </c:pt>
                <c:pt idx="2">
                  <c:v>2.3530000000000002</c:v>
                </c:pt>
                <c:pt idx="3">
                  <c:v>1.34</c:v>
                </c:pt>
                <c:pt idx="4">
                  <c:v>1.3340000000000001</c:v>
                </c:pt>
                <c:pt idx="5">
                  <c:v>1.323</c:v>
                </c:pt>
                <c:pt idx="6">
                  <c:v>1.278</c:v>
                </c:pt>
                <c:pt idx="7">
                  <c:v>1.319</c:v>
                </c:pt>
                <c:pt idx="8">
                  <c:v>1.3240000000000001</c:v>
                </c:pt>
                <c:pt idx="9">
                  <c:v>1.33</c:v>
                </c:pt>
                <c:pt idx="10">
                  <c:v>2.153</c:v>
                </c:pt>
                <c:pt idx="11">
                  <c:v>2.1589999999999998</c:v>
                </c:pt>
                <c:pt idx="12">
                  <c:v>2.1720000000000002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Design'!$I$151:$I$172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12.429500000000001</c:v>
                </c:pt>
                <c:pt idx="8">
                  <c:v>13.929500000000001</c:v>
                </c:pt>
                <c:pt idx="9">
                  <c:v>15.429500000000001</c:v>
                </c:pt>
                <c:pt idx="10">
                  <c:v>19.559000000000001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'Final GUNAPARA Design'!$J$151:$J$172</c:f>
              <c:numCache>
                <c:formatCode>0.00</c:formatCode>
                <c:ptCount val="22"/>
                <c:pt idx="4" formatCode="0.000">
                  <c:v>2.371</c:v>
                </c:pt>
                <c:pt idx="5" formatCode="0.000">
                  <c:v>2.359</c:v>
                </c:pt>
                <c:pt idx="6" formatCode="0.000">
                  <c:v>2.3530000000000002</c:v>
                </c:pt>
                <c:pt idx="7" formatCode="0.000">
                  <c:v>-0.6</c:v>
                </c:pt>
                <c:pt idx="8" formatCode="0.000">
                  <c:v>-0.6</c:v>
                </c:pt>
                <c:pt idx="9" formatCode="0.000">
                  <c:v>-0.6</c:v>
                </c:pt>
                <c:pt idx="10" formatCode="0.000">
                  <c:v>2.153</c:v>
                </c:pt>
                <c:pt idx="11" formatCode="0.000">
                  <c:v>2.1589999999999998</c:v>
                </c:pt>
                <c:pt idx="12" formatCode="0.000">
                  <c:v>2.1720000000000002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6128"/>
        <c:axId val="141937664"/>
      </c:scatterChart>
      <c:valAx>
        <c:axId val="141936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7664"/>
        <c:crosses val="autoZero"/>
        <c:crossBetween val="midCat"/>
      </c:valAx>
      <c:valAx>
        <c:axId val="14193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6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Design'!$B$177:$B$198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'Final GUNAPARA Design'!$C$177:$C$198</c:f>
              <c:numCache>
                <c:formatCode>0.000</c:formatCode>
                <c:ptCount val="22"/>
                <c:pt idx="0">
                  <c:v>1.8580000000000001</c:v>
                </c:pt>
                <c:pt idx="1">
                  <c:v>1.853</c:v>
                </c:pt>
                <c:pt idx="2">
                  <c:v>1.847</c:v>
                </c:pt>
                <c:pt idx="3">
                  <c:v>1.754</c:v>
                </c:pt>
                <c:pt idx="4">
                  <c:v>1.607</c:v>
                </c:pt>
                <c:pt idx="5">
                  <c:v>1.4870000000000001</c:v>
                </c:pt>
                <c:pt idx="6">
                  <c:v>1.4830000000000001</c:v>
                </c:pt>
                <c:pt idx="7">
                  <c:v>1.4850000000000001</c:v>
                </c:pt>
                <c:pt idx="8">
                  <c:v>1.5940000000000001</c:v>
                </c:pt>
                <c:pt idx="9">
                  <c:v>1.7490000000000001</c:v>
                </c:pt>
                <c:pt idx="10">
                  <c:v>2.0339999999999998</c:v>
                </c:pt>
                <c:pt idx="11">
                  <c:v>2.0249999999999999</c:v>
                </c:pt>
                <c:pt idx="12">
                  <c:v>2.016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Design'!$I$178:$I$199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13.670500000000001</c:v>
                </c:pt>
                <c:pt idx="3">
                  <c:v>15.170500000000001</c:v>
                </c:pt>
                <c:pt idx="4">
                  <c:v>16.670500000000001</c:v>
                </c:pt>
                <c:pt idx="5">
                  <c:v>20.608000000000001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'Final GUNAPARA Design'!$J$178:$J$199</c:f>
              <c:numCache>
                <c:formatCode>0.000</c:formatCode>
                <c:ptCount val="22"/>
                <c:pt idx="0">
                  <c:v>1.853</c:v>
                </c:pt>
                <c:pt idx="1">
                  <c:v>1.847</c:v>
                </c:pt>
                <c:pt idx="2">
                  <c:v>-0.6</c:v>
                </c:pt>
                <c:pt idx="3">
                  <c:v>-0.6</c:v>
                </c:pt>
                <c:pt idx="4">
                  <c:v>-0.6</c:v>
                </c:pt>
                <c:pt idx="5">
                  <c:v>2.0249999999999999</c:v>
                </c:pt>
                <c:pt idx="6">
                  <c:v>2.0249999999999999</c:v>
                </c:pt>
                <c:pt idx="7">
                  <c:v>2.016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9280"/>
        <c:axId val="141970816"/>
      </c:scatterChart>
      <c:valAx>
        <c:axId val="141969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70816"/>
        <c:crosses val="autoZero"/>
        <c:crossBetween val="midCat"/>
      </c:valAx>
      <c:valAx>
        <c:axId val="14197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9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'Final GUNAPARA Design'!$B$203:$B$224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'Final GUNAPARA Design'!$C$203:$C$224</c:f>
              <c:numCache>
                <c:formatCode>0.000</c:formatCode>
                <c:ptCount val="22"/>
                <c:pt idx="0">
                  <c:v>1.5660000000000001</c:v>
                </c:pt>
                <c:pt idx="1">
                  <c:v>1.5609999999999999</c:v>
                </c:pt>
                <c:pt idx="2">
                  <c:v>1.55</c:v>
                </c:pt>
                <c:pt idx="3">
                  <c:v>1.5229999999999999</c:v>
                </c:pt>
                <c:pt idx="4">
                  <c:v>1.506</c:v>
                </c:pt>
                <c:pt idx="5">
                  <c:v>1.4830000000000001</c:v>
                </c:pt>
                <c:pt idx="6">
                  <c:v>1.4370000000000001</c:v>
                </c:pt>
                <c:pt idx="7">
                  <c:v>1.486</c:v>
                </c:pt>
                <c:pt idx="8">
                  <c:v>1.58</c:v>
                </c:pt>
                <c:pt idx="9">
                  <c:v>1.675</c:v>
                </c:pt>
                <c:pt idx="10">
                  <c:v>1.8680000000000001</c:v>
                </c:pt>
                <c:pt idx="11">
                  <c:v>1.8740000000000001</c:v>
                </c:pt>
                <c:pt idx="12">
                  <c:v>1.889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'Final GUNAPARA Design'!$I$203:$I$224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13.225</c:v>
                </c:pt>
                <c:pt idx="10">
                  <c:v>14.725</c:v>
                </c:pt>
                <c:pt idx="11">
                  <c:v>16.225000000000001</c:v>
                </c:pt>
                <c:pt idx="12">
                  <c:v>19.75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'Final GUNAPARA Design'!$J$203:$J$224</c:f>
              <c:numCache>
                <c:formatCode>0.00</c:formatCode>
                <c:ptCount val="22"/>
                <c:pt idx="6" formatCode="0.000">
                  <c:v>1.5660000000000001</c:v>
                </c:pt>
                <c:pt idx="7" formatCode="0.000">
                  <c:v>1.5609999999999999</c:v>
                </c:pt>
                <c:pt idx="8" formatCode="0.000">
                  <c:v>1.55</c:v>
                </c:pt>
                <c:pt idx="9" formatCode="0.000">
                  <c:v>-0.6</c:v>
                </c:pt>
                <c:pt idx="10" formatCode="0.000">
                  <c:v>-0.6</c:v>
                </c:pt>
                <c:pt idx="11" formatCode="0.000">
                  <c:v>-0.6</c:v>
                </c:pt>
                <c:pt idx="12" formatCode="0.000">
                  <c:v>1.75</c:v>
                </c:pt>
                <c:pt idx="13" formatCode="0.000">
                  <c:v>1.8680000000000001</c:v>
                </c:pt>
                <c:pt idx="14" formatCode="0.000">
                  <c:v>1.8740000000000001</c:v>
                </c:pt>
                <c:pt idx="15" formatCode="0.000">
                  <c:v>1.889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6416"/>
        <c:axId val="141997952"/>
      </c:scatterChart>
      <c:valAx>
        <c:axId val="141996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7952"/>
        <c:crosses val="autoZero"/>
        <c:crossBetween val="midCat"/>
      </c:valAx>
      <c:valAx>
        <c:axId val="14199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6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276227</xdr:colOff>
      <xdr:row>7</xdr:row>
      <xdr:rowOff>57150</xdr:rowOff>
    </xdr:from>
    <xdr:to>
      <xdr:col>27</xdr:col>
      <xdr:colOff>323851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AD71D-709E-4110-8464-E975682C1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6</xdr:row>
      <xdr:rowOff>38817</xdr:rowOff>
    </xdr:from>
    <xdr:to>
      <xdr:col>19</xdr:col>
      <xdr:colOff>163973</xdr:colOff>
      <xdr:row>20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37</xdr:row>
      <xdr:rowOff>38817</xdr:rowOff>
    </xdr:from>
    <xdr:to>
      <xdr:col>19</xdr:col>
      <xdr:colOff>163973</xdr:colOff>
      <xdr:row>51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68</xdr:row>
      <xdr:rowOff>38817</xdr:rowOff>
    </xdr:from>
    <xdr:to>
      <xdr:col>19</xdr:col>
      <xdr:colOff>163973</xdr:colOff>
      <xdr:row>82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98</xdr:row>
      <xdr:rowOff>31197</xdr:rowOff>
    </xdr:from>
    <xdr:to>
      <xdr:col>19</xdr:col>
      <xdr:colOff>186833</xdr:colOff>
      <xdr:row>111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125</xdr:row>
      <xdr:rowOff>38817</xdr:rowOff>
    </xdr:from>
    <xdr:to>
      <xdr:col>19</xdr:col>
      <xdr:colOff>163973</xdr:colOff>
      <xdr:row>139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151</xdr:row>
      <xdr:rowOff>38817</xdr:rowOff>
    </xdr:from>
    <xdr:to>
      <xdr:col>19</xdr:col>
      <xdr:colOff>163973</xdr:colOff>
      <xdr:row>165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177</xdr:row>
      <xdr:rowOff>38817</xdr:rowOff>
    </xdr:from>
    <xdr:to>
      <xdr:col>19</xdr:col>
      <xdr:colOff>163973</xdr:colOff>
      <xdr:row>191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203</xdr:row>
      <xdr:rowOff>38817</xdr:rowOff>
    </xdr:from>
    <xdr:to>
      <xdr:col>19</xdr:col>
      <xdr:colOff>163973</xdr:colOff>
      <xdr:row>217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231</xdr:row>
      <xdr:rowOff>38817</xdr:rowOff>
    </xdr:from>
    <xdr:to>
      <xdr:col>19</xdr:col>
      <xdr:colOff>163973</xdr:colOff>
      <xdr:row>245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257</xdr:row>
      <xdr:rowOff>38817</xdr:rowOff>
    </xdr:from>
    <xdr:to>
      <xdr:col>19</xdr:col>
      <xdr:colOff>163973</xdr:colOff>
      <xdr:row>271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284</xdr:row>
      <xdr:rowOff>38817</xdr:rowOff>
    </xdr:from>
    <xdr:to>
      <xdr:col>19</xdr:col>
      <xdr:colOff>163973</xdr:colOff>
      <xdr:row>298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311</xdr:row>
      <xdr:rowOff>38817</xdr:rowOff>
    </xdr:from>
    <xdr:to>
      <xdr:col>19</xdr:col>
      <xdr:colOff>163973</xdr:colOff>
      <xdr:row>325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341</xdr:row>
      <xdr:rowOff>38817</xdr:rowOff>
    </xdr:from>
    <xdr:to>
      <xdr:col>19</xdr:col>
      <xdr:colOff>163973</xdr:colOff>
      <xdr:row>355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367</xdr:row>
      <xdr:rowOff>38817</xdr:rowOff>
    </xdr:from>
    <xdr:to>
      <xdr:col>19</xdr:col>
      <xdr:colOff>163973</xdr:colOff>
      <xdr:row>381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394</xdr:row>
      <xdr:rowOff>38817</xdr:rowOff>
    </xdr:from>
    <xdr:to>
      <xdr:col>19</xdr:col>
      <xdr:colOff>163973</xdr:colOff>
      <xdr:row>408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420</xdr:row>
      <xdr:rowOff>38817</xdr:rowOff>
    </xdr:from>
    <xdr:to>
      <xdr:col>19</xdr:col>
      <xdr:colOff>163973</xdr:colOff>
      <xdr:row>434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449</xdr:row>
      <xdr:rowOff>38817</xdr:rowOff>
    </xdr:from>
    <xdr:to>
      <xdr:col>19</xdr:col>
      <xdr:colOff>163973</xdr:colOff>
      <xdr:row>463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478</xdr:row>
      <xdr:rowOff>38817</xdr:rowOff>
    </xdr:from>
    <xdr:to>
      <xdr:col>19</xdr:col>
      <xdr:colOff>163973</xdr:colOff>
      <xdr:row>492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507</xdr:row>
      <xdr:rowOff>38817</xdr:rowOff>
    </xdr:from>
    <xdr:to>
      <xdr:col>19</xdr:col>
      <xdr:colOff>163973</xdr:colOff>
      <xdr:row>521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537</xdr:row>
      <xdr:rowOff>38817</xdr:rowOff>
    </xdr:from>
    <xdr:to>
      <xdr:col>19</xdr:col>
      <xdr:colOff>163973</xdr:colOff>
      <xdr:row>551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567</xdr:row>
      <xdr:rowOff>38817</xdr:rowOff>
    </xdr:from>
    <xdr:to>
      <xdr:col>19</xdr:col>
      <xdr:colOff>163973</xdr:colOff>
      <xdr:row>581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597</xdr:row>
      <xdr:rowOff>38817</xdr:rowOff>
    </xdr:from>
    <xdr:to>
      <xdr:col>19</xdr:col>
      <xdr:colOff>163973</xdr:colOff>
      <xdr:row>611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627</xdr:row>
      <xdr:rowOff>38817</xdr:rowOff>
    </xdr:from>
    <xdr:to>
      <xdr:col>19</xdr:col>
      <xdr:colOff>163973</xdr:colOff>
      <xdr:row>641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663</xdr:row>
      <xdr:rowOff>38817</xdr:rowOff>
    </xdr:from>
    <xdr:to>
      <xdr:col>19</xdr:col>
      <xdr:colOff>163973</xdr:colOff>
      <xdr:row>677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693</xdr:row>
      <xdr:rowOff>38817</xdr:rowOff>
    </xdr:from>
    <xdr:to>
      <xdr:col>19</xdr:col>
      <xdr:colOff>163973</xdr:colOff>
      <xdr:row>707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206989</xdr:colOff>
      <xdr:row>5</xdr:row>
      <xdr:rowOff>38817</xdr:rowOff>
    </xdr:from>
    <xdr:to>
      <xdr:col>18</xdr:col>
      <xdr:colOff>1145048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187939</xdr:colOff>
      <xdr:row>22</xdr:row>
      <xdr:rowOff>29292</xdr:rowOff>
    </xdr:from>
    <xdr:to>
      <xdr:col>18</xdr:col>
      <xdr:colOff>1125998</xdr:colOff>
      <xdr:row>35</xdr:row>
      <xdr:rowOff>152400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235564</xdr:colOff>
      <xdr:row>39</xdr:row>
      <xdr:rowOff>19767</xdr:rowOff>
    </xdr:from>
    <xdr:to>
      <xdr:col>19</xdr:col>
      <xdr:colOff>2048</xdr:colOff>
      <xdr:row>52</xdr:row>
      <xdr:rowOff>114300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239374</xdr:colOff>
      <xdr:row>73</xdr:row>
      <xdr:rowOff>21672</xdr:rowOff>
    </xdr:from>
    <xdr:to>
      <xdr:col>19</xdr:col>
      <xdr:colOff>5858</xdr:colOff>
      <xdr:row>85</xdr:row>
      <xdr:rowOff>57150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264139</xdr:colOff>
      <xdr:row>87</xdr:row>
      <xdr:rowOff>181692</xdr:rowOff>
    </xdr:from>
    <xdr:to>
      <xdr:col>19</xdr:col>
      <xdr:colOff>30623</xdr:colOff>
      <xdr:row>99</xdr:row>
      <xdr:rowOff>133350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235564</xdr:colOff>
      <xdr:row>104</xdr:row>
      <xdr:rowOff>19767</xdr:rowOff>
    </xdr:from>
    <xdr:to>
      <xdr:col>19</xdr:col>
      <xdr:colOff>2048</xdr:colOff>
      <xdr:row>117</xdr:row>
      <xdr:rowOff>114300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226039</xdr:colOff>
      <xdr:row>120</xdr:row>
      <xdr:rowOff>181692</xdr:rowOff>
    </xdr:from>
    <xdr:to>
      <xdr:col>18</xdr:col>
      <xdr:colOff>1164098</xdr:colOff>
      <xdr:row>134</xdr:row>
      <xdr:rowOff>114300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226039</xdr:colOff>
      <xdr:row>144</xdr:row>
      <xdr:rowOff>10242</xdr:rowOff>
    </xdr:from>
    <xdr:to>
      <xdr:col>18</xdr:col>
      <xdr:colOff>1164098</xdr:colOff>
      <xdr:row>156</xdr:row>
      <xdr:rowOff>85725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245089</xdr:colOff>
      <xdr:row>160</xdr:row>
      <xdr:rowOff>19767</xdr:rowOff>
    </xdr:from>
    <xdr:to>
      <xdr:col>19</xdr:col>
      <xdr:colOff>11573</xdr:colOff>
      <xdr:row>173</xdr:row>
      <xdr:rowOff>142875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206989</xdr:colOff>
      <xdr:row>178</xdr:row>
      <xdr:rowOff>19767</xdr:rowOff>
    </xdr:from>
    <xdr:to>
      <xdr:col>18</xdr:col>
      <xdr:colOff>1145048</xdr:colOff>
      <xdr:row>191</xdr:row>
      <xdr:rowOff>142875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216514</xdr:colOff>
      <xdr:row>196</xdr:row>
      <xdr:rowOff>717</xdr:rowOff>
    </xdr:from>
    <xdr:to>
      <xdr:col>18</xdr:col>
      <xdr:colOff>1154573</xdr:colOff>
      <xdr:row>209</xdr:row>
      <xdr:rowOff>123825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226039</xdr:colOff>
      <xdr:row>216</xdr:row>
      <xdr:rowOff>19767</xdr:rowOff>
    </xdr:from>
    <xdr:to>
      <xdr:col>18</xdr:col>
      <xdr:colOff>1164098</xdr:colOff>
      <xdr:row>229</xdr:row>
      <xdr:rowOff>142875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235564</xdr:colOff>
      <xdr:row>234</xdr:row>
      <xdr:rowOff>19767</xdr:rowOff>
    </xdr:from>
    <xdr:to>
      <xdr:col>19</xdr:col>
      <xdr:colOff>2048</xdr:colOff>
      <xdr:row>247</xdr:row>
      <xdr:rowOff>9525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235564</xdr:colOff>
      <xdr:row>250</xdr:row>
      <xdr:rowOff>10243</xdr:rowOff>
    </xdr:from>
    <xdr:to>
      <xdr:col>19</xdr:col>
      <xdr:colOff>2048</xdr:colOff>
      <xdr:row>262</xdr:row>
      <xdr:rowOff>38101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226039</xdr:colOff>
      <xdr:row>264</xdr:row>
      <xdr:rowOff>172167</xdr:rowOff>
    </xdr:from>
    <xdr:to>
      <xdr:col>18</xdr:col>
      <xdr:colOff>1164098</xdr:colOff>
      <xdr:row>275</xdr:row>
      <xdr:rowOff>95250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235564</xdr:colOff>
      <xdr:row>288</xdr:row>
      <xdr:rowOff>717</xdr:rowOff>
    </xdr:from>
    <xdr:to>
      <xdr:col>19</xdr:col>
      <xdr:colOff>2048</xdr:colOff>
      <xdr:row>299</xdr:row>
      <xdr:rowOff>66675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254614</xdr:colOff>
      <xdr:row>302</xdr:row>
      <xdr:rowOff>717</xdr:rowOff>
    </xdr:from>
    <xdr:to>
      <xdr:col>19</xdr:col>
      <xdr:colOff>21098</xdr:colOff>
      <xdr:row>314</xdr:row>
      <xdr:rowOff>66675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206989</xdr:colOff>
      <xdr:row>318</xdr:row>
      <xdr:rowOff>718</xdr:rowOff>
    </xdr:from>
    <xdr:to>
      <xdr:col>18</xdr:col>
      <xdr:colOff>1145048</xdr:colOff>
      <xdr:row>330</xdr:row>
      <xdr:rowOff>123826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235564</xdr:colOff>
      <xdr:row>334</xdr:row>
      <xdr:rowOff>19768</xdr:rowOff>
    </xdr:from>
    <xdr:to>
      <xdr:col>19</xdr:col>
      <xdr:colOff>2048</xdr:colOff>
      <xdr:row>347</xdr:row>
      <xdr:rowOff>1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245089</xdr:colOff>
      <xdr:row>360</xdr:row>
      <xdr:rowOff>10242</xdr:rowOff>
    </xdr:from>
    <xdr:to>
      <xdr:col>19</xdr:col>
      <xdr:colOff>11573</xdr:colOff>
      <xdr:row>372</xdr:row>
      <xdr:rowOff>142875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226039</xdr:colOff>
      <xdr:row>376</xdr:row>
      <xdr:rowOff>10243</xdr:rowOff>
    </xdr:from>
    <xdr:to>
      <xdr:col>18</xdr:col>
      <xdr:colOff>1164098</xdr:colOff>
      <xdr:row>388</xdr:row>
      <xdr:rowOff>1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245089</xdr:colOff>
      <xdr:row>391</xdr:row>
      <xdr:rowOff>10243</xdr:rowOff>
    </xdr:from>
    <xdr:to>
      <xdr:col>19</xdr:col>
      <xdr:colOff>11573</xdr:colOff>
      <xdr:row>403</xdr:row>
      <xdr:rowOff>114301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235564</xdr:colOff>
      <xdr:row>407</xdr:row>
      <xdr:rowOff>717</xdr:rowOff>
    </xdr:from>
    <xdr:to>
      <xdr:col>19</xdr:col>
      <xdr:colOff>2048</xdr:colOff>
      <xdr:row>420</xdr:row>
      <xdr:rowOff>123825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226039</xdr:colOff>
      <xdr:row>432</xdr:row>
      <xdr:rowOff>717</xdr:rowOff>
    </xdr:from>
    <xdr:to>
      <xdr:col>18</xdr:col>
      <xdr:colOff>1164098</xdr:colOff>
      <xdr:row>443</xdr:row>
      <xdr:rowOff>123825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235564</xdr:colOff>
      <xdr:row>447</xdr:row>
      <xdr:rowOff>29292</xdr:rowOff>
    </xdr:from>
    <xdr:to>
      <xdr:col>19</xdr:col>
      <xdr:colOff>2048</xdr:colOff>
      <xdr:row>460</xdr:row>
      <xdr:rowOff>152400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468</xdr:row>
      <xdr:rowOff>0</xdr:rowOff>
    </xdr:from>
    <xdr:to>
      <xdr:col>19</xdr:col>
      <xdr:colOff>57150</xdr:colOff>
      <xdr:row>472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7CE4878-CC56-470A-9B9D-FD4996521DA1}"/>
            </a:ext>
          </a:extLst>
        </xdr:cNvPr>
        <xdr:cNvGrpSpPr/>
      </xdr:nvGrpSpPr>
      <xdr:grpSpPr>
        <a:xfrm>
          <a:off x="1838325" y="77009625"/>
          <a:ext cx="5524500" cy="752475"/>
          <a:chOff x="1828800" y="10820400"/>
          <a:chExt cx="5181600" cy="752475"/>
        </a:xfrm>
      </xdr:grpSpPr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28575</xdr:rowOff>
    </xdr:from>
    <xdr:to>
      <xdr:col>20</xdr:col>
      <xdr:colOff>552450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24</xdr:row>
      <xdr:rowOff>9525</xdr:rowOff>
    </xdr:from>
    <xdr:to>
      <xdr:col>21</xdr:col>
      <xdr:colOff>0</xdr:colOff>
      <xdr:row>38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45</xdr:row>
      <xdr:rowOff>19049</xdr:rowOff>
    </xdr:from>
    <xdr:to>
      <xdr:col>20</xdr:col>
      <xdr:colOff>533400</xdr:colOff>
      <xdr:row>59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20</xdr:col>
      <xdr:colOff>390525</xdr:colOff>
      <xdr:row>69</xdr:row>
      <xdr:rowOff>104775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D39310B-FE02-450C-B3C3-41E06514FAF3}"/>
            </a:ext>
          </a:extLst>
        </xdr:cNvPr>
        <xdr:cNvGrpSpPr/>
      </xdr:nvGrpSpPr>
      <xdr:grpSpPr>
        <a:xfrm>
          <a:off x="1704975" y="11134725"/>
          <a:ext cx="5524500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17389A8-30CE-4B8C-A00B-AE43559B5C1E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F1E418E-CEF5-443D-BCBA-BCD98EA62022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3D44437-46E3-45CD-A704-82BA98EA6E09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34</xdr:row>
      <xdr:rowOff>30481</xdr:rowOff>
    </xdr:from>
    <xdr:to>
      <xdr:col>19</xdr:col>
      <xdr:colOff>601979</xdr:colOff>
      <xdr:row>48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73</xdr:row>
      <xdr:rowOff>1</xdr:rowOff>
    </xdr:from>
    <xdr:to>
      <xdr:col>20</xdr:col>
      <xdr:colOff>7619</xdr:colOff>
      <xdr:row>87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99</xdr:row>
      <xdr:rowOff>0</xdr:rowOff>
    </xdr:from>
    <xdr:to>
      <xdr:col>20</xdr:col>
      <xdr:colOff>466725</xdr:colOff>
      <xdr:row>103</xdr:row>
      <xdr:rowOff>104775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2EF0DE3-661A-4A57-86FB-EE9DC326AF87}"/>
            </a:ext>
          </a:extLst>
        </xdr:cNvPr>
        <xdr:cNvGrpSpPr/>
      </xdr:nvGrpSpPr>
      <xdr:grpSpPr>
        <a:xfrm>
          <a:off x="1800225" y="16611600"/>
          <a:ext cx="5819775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9875377-BE0F-488D-AF1F-0AC179A3C25C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C61A5D-6BF2-438B-9DB5-48AE0CC807DE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 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1415E32-5836-4AB1-8B02-EE3D738AF058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         BWDB, Gopalgonj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36</xdr:row>
      <xdr:rowOff>0</xdr:rowOff>
    </xdr:from>
    <xdr:to>
      <xdr:col>8</xdr:col>
      <xdr:colOff>161926</xdr:colOff>
      <xdr:row>43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36</xdr:row>
      <xdr:rowOff>27046</xdr:rowOff>
    </xdr:from>
    <xdr:to>
      <xdr:col>4</xdr:col>
      <xdr:colOff>543984</xdr:colOff>
      <xdr:row>43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36</xdr:row>
      <xdr:rowOff>27045</xdr:rowOff>
    </xdr:from>
    <xdr:to>
      <xdr:col>2</xdr:col>
      <xdr:colOff>349958</xdr:colOff>
      <xdr:row>43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9D82-2929-4F14-8B9E-512B733DB982}">
  <sheetPr>
    <tabColor rgb="FFFF0000"/>
  </sheetPr>
  <dimension ref="A1:AL55"/>
  <sheetViews>
    <sheetView zoomScaleNormal="100" workbookViewId="0">
      <selection activeCell="AG23" sqref="AG23"/>
    </sheetView>
  </sheetViews>
  <sheetFormatPr defaultRowHeight="12.75" x14ac:dyDescent="0.2"/>
  <cols>
    <col min="1" max="1" width="7.85546875" style="103" customWidth="1"/>
    <col min="2" max="15" width="4.7109375" style="101" customWidth="1"/>
    <col min="16" max="16" width="4" style="101" customWidth="1"/>
    <col min="17" max="17" width="4.140625" style="101" customWidth="1"/>
    <col min="18" max="25" width="5.140625" style="101" customWidth="1"/>
    <col min="26" max="28" width="6.42578125" style="101" customWidth="1"/>
    <col min="29" max="44" width="4.7109375" style="103" customWidth="1"/>
    <col min="45" max="254" width="9.140625" style="103"/>
    <col min="255" max="255" width="7.85546875" style="103" customWidth="1"/>
    <col min="256" max="282" width="4.7109375" style="103" customWidth="1"/>
    <col min="283" max="283" width="8.85546875" style="103" customWidth="1"/>
    <col min="284" max="300" width="4.7109375" style="103" customWidth="1"/>
    <col min="301" max="510" width="9.140625" style="103"/>
    <col min="511" max="511" width="7.85546875" style="103" customWidth="1"/>
    <col min="512" max="538" width="4.7109375" style="103" customWidth="1"/>
    <col min="539" max="539" width="8.85546875" style="103" customWidth="1"/>
    <col min="540" max="556" width="4.7109375" style="103" customWidth="1"/>
    <col min="557" max="766" width="9.140625" style="103"/>
    <col min="767" max="767" width="7.85546875" style="103" customWidth="1"/>
    <col min="768" max="794" width="4.7109375" style="103" customWidth="1"/>
    <col min="795" max="795" width="8.85546875" style="103" customWidth="1"/>
    <col min="796" max="812" width="4.7109375" style="103" customWidth="1"/>
    <col min="813" max="1022" width="9.140625" style="103"/>
    <col min="1023" max="1023" width="7.85546875" style="103" customWidth="1"/>
    <col min="1024" max="1050" width="4.7109375" style="103" customWidth="1"/>
    <col min="1051" max="1051" width="8.85546875" style="103" customWidth="1"/>
    <col min="1052" max="1068" width="4.7109375" style="103" customWidth="1"/>
    <col min="1069" max="1278" width="9.140625" style="103"/>
    <col min="1279" max="1279" width="7.85546875" style="103" customWidth="1"/>
    <col min="1280" max="1306" width="4.7109375" style="103" customWidth="1"/>
    <col min="1307" max="1307" width="8.85546875" style="103" customWidth="1"/>
    <col min="1308" max="1324" width="4.7109375" style="103" customWidth="1"/>
    <col min="1325" max="1534" width="9.140625" style="103"/>
    <col min="1535" max="1535" width="7.85546875" style="103" customWidth="1"/>
    <col min="1536" max="1562" width="4.7109375" style="103" customWidth="1"/>
    <col min="1563" max="1563" width="8.85546875" style="103" customWidth="1"/>
    <col min="1564" max="1580" width="4.7109375" style="103" customWidth="1"/>
    <col min="1581" max="1790" width="9.140625" style="103"/>
    <col min="1791" max="1791" width="7.85546875" style="103" customWidth="1"/>
    <col min="1792" max="1818" width="4.7109375" style="103" customWidth="1"/>
    <col min="1819" max="1819" width="8.85546875" style="103" customWidth="1"/>
    <col min="1820" max="1836" width="4.7109375" style="103" customWidth="1"/>
    <col min="1837" max="2046" width="9.140625" style="103"/>
    <col min="2047" max="2047" width="7.85546875" style="103" customWidth="1"/>
    <col min="2048" max="2074" width="4.7109375" style="103" customWidth="1"/>
    <col min="2075" max="2075" width="8.85546875" style="103" customWidth="1"/>
    <col min="2076" max="2092" width="4.7109375" style="103" customWidth="1"/>
    <col min="2093" max="2302" width="9.140625" style="103"/>
    <col min="2303" max="2303" width="7.85546875" style="103" customWidth="1"/>
    <col min="2304" max="2330" width="4.7109375" style="103" customWidth="1"/>
    <col min="2331" max="2331" width="8.85546875" style="103" customWidth="1"/>
    <col min="2332" max="2348" width="4.7109375" style="103" customWidth="1"/>
    <col min="2349" max="2558" width="9.140625" style="103"/>
    <col min="2559" max="2559" width="7.85546875" style="103" customWidth="1"/>
    <col min="2560" max="2586" width="4.7109375" style="103" customWidth="1"/>
    <col min="2587" max="2587" width="8.85546875" style="103" customWidth="1"/>
    <col min="2588" max="2604" width="4.7109375" style="103" customWidth="1"/>
    <col min="2605" max="2814" width="9.140625" style="103"/>
    <col min="2815" max="2815" width="7.85546875" style="103" customWidth="1"/>
    <col min="2816" max="2842" width="4.7109375" style="103" customWidth="1"/>
    <col min="2843" max="2843" width="8.85546875" style="103" customWidth="1"/>
    <col min="2844" max="2860" width="4.7109375" style="103" customWidth="1"/>
    <col min="2861" max="3070" width="9.140625" style="103"/>
    <col min="3071" max="3071" width="7.85546875" style="103" customWidth="1"/>
    <col min="3072" max="3098" width="4.7109375" style="103" customWidth="1"/>
    <col min="3099" max="3099" width="8.85546875" style="103" customWidth="1"/>
    <col min="3100" max="3116" width="4.7109375" style="103" customWidth="1"/>
    <col min="3117" max="3326" width="9.140625" style="103"/>
    <col min="3327" max="3327" width="7.85546875" style="103" customWidth="1"/>
    <col min="3328" max="3354" width="4.7109375" style="103" customWidth="1"/>
    <col min="3355" max="3355" width="8.85546875" style="103" customWidth="1"/>
    <col min="3356" max="3372" width="4.7109375" style="103" customWidth="1"/>
    <col min="3373" max="3582" width="9.140625" style="103"/>
    <col min="3583" max="3583" width="7.85546875" style="103" customWidth="1"/>
    <col min="3584" max="3610" width="4.7109375" style="103" customWidth="1"/>
    <col min="3611" max="3611" width="8.85546875" style="103" customWidth="1"/>
    <col min="3612" max="3628" width="4.7109375" style="103" customWidth="1"/>
    <col min="3629" max="3838" width="9.140625" style="103"/>
    <col min="3839" max="3839" width="7.85546875" style="103" customWidth="1"/>
    <col min="3840" max="3866" width="4.7109375" style="103" customWidth="1"/>
    <col min="3867" max="3867" width="8.85546875" style="103" customWidth="1"/>
    <col min="3868" max="3884" width="4.7109375" style="103" customWidth="1"/>
    <col min="3885" max="4094" width="9.140625" style="103"/>
    <col min="4095" max="4095" width="7.85546875" style="103" customWidth="1"/>
    <col min="4096" max="4122" width="4.7109375" style="103" customWidth="1"/>
    <col min="4123" max="4123" width="8.85546875" style="103" customWidth="1"/>
    <col min="4124" max="4140" width="4.7109375" style="103" customWidth="1"/>
    <col min="4141" max="4350" width="9.140625" style="103"/>
    <col min="4351" max="4351" width="7.85546875" style="103" customWidth="1"/>
    <col min="4352" max="4378" width="4.7109375" style="103" customWidth="1"/>
    <col min="4379" max="4379" width="8.85546875" style="103" customWidth="1"/>
    <col min="4380" max="4396" width="4.7109375" style="103" customWidth="1"/>
    <col min="4397" max="4606" width="9.140625" style="103"/>
    <col min="4607" max="4607" width="7.85546875" style="103" customWidth="1"/>
    <col min="4608" max="4634" width="4.7109375" style="103" customWidth="1"/>
    <col min="4635" max="4635" width="8.85546875" style="103" customWidth="1"/>
    <col min="4636" max="4652" width="4.7109375" style="103" customWidth="1"/>
    <col min="4653" max="4862" width="9.140625" style="103"/>
    <col min="4863" max="4863" width="7.85546875" style="103" customWidth="1"/>
    <col min="4864" max="4890" width="4.7109375" style="103" customWidth="1"/>
    <col min="4891" max="4891" width="8.85546875" style="103" customWidth="1"/>
    <col min="4892" max="4908" width="4.7109375" style="103" customWidth="1"/>
    <col min="4909" max="5118" width="9.140625" style="103"/>
    <col min="5119" max="5119" width="7.85546875" style="103" customWidth="1"/>
    <col min="5120" max="5146" width="4.7109375" style="103" customWidth="1"/>
    <col min="5147" max="5147" width="8.85546875" style="103" customWidth="1"/>
    <col min="5148" max="5164" width="4.7109375" style="103" customWidth="1"/>
    <col min="5165" max="5374" width="9.140625" style="103"/>
    <col min="5375" max="5375" width="7.85546875" style="103" customWidth="1"/>
    <col min="5376" max="5402" width="4.7109375" style="103" customWidth="1"/>
    <col min="5403" max="5403" width="8.85546875" style="103" customWidth="1"/>
    <col min="5404" max="5420" width="4.7109375" style="103" customWidth="1"/>
    <col min="5421" max="5630" width="9.140625" style="103"/>
    <col min="5631" max="5631" width="7.85546875" style="103" customWidth="1"/>
    <col min="5632" max="5658" width="4.7109375" style="103" customWidth="1"/>
    <col min="5659" max="5659" width="8.85546875" style="103" customWidth="1"/>
    <col min="5660" max="5676" width="4.7109375" style="103" customWidth="1"/>
    <col min="5677" max="5886" width="9.140625" style="103"/>
    <col min="5887" max="5887" width="7.85546875" style="103" customWidth="1"/>
    <col min="5888" max="5914" width="4.7109375" style="103" customWidth="1"/>
    <col min="5915" max="5915" width="8.85546875" style="103" customWidth="1"/>
    <col min="5916" max="5932" width="4.7109375" style="103" customWidth="1"/>
    <col min="5933" max="6142" width="9.140625" style="103"/>
    <col min="6143" max="6143" width="7.85546875" style="103" customWidth="1"/>
    <col min="6144" max="6170" width="4.7109375" style="103" customWidth="1"/>
    <col min="6171" max="6171" width="8.85546875" style="103" customWidth="1"/>
    <col min="6172" max="6188" width="4.7109375" style="103" customWidth="1"/>
    <col min="6189" max="6398" width="9.140625" style="103"/>
    <col min="6399" max="6399" width="7.85546875" style="103" customWidth="1"/>
    <col min="6400" max="6426" width="4.7109375" style="103" customWidth="1"/>
    <col min="6427" max="6427" width="8.85546875" style="103" customWidth="1"/>
    <col min="6428" max="6444" width="4.7109375" style="103" customWidth="1"/>
    <col min="6445" max="6654" width="9.140625" style="103"/>
    <col min="6655" max="6655" width="7.85546875" style="103" customWidth="1"/>
    <col min="6656" max="6682" width="4.7109375" style="103" customWidth="1"/>
    <col min="6683" max="6683" width="8.85546875" style="103" customWidth="1"/>
    <col min="6684" max="6700" width="4.7109375" style="103" customWidth="1"/>
    <col min="6701" max="6910" width="9.140625" style="103"/>
    <col min="6911" max="6911" width="7.85546875" style="103" customWidth="1"/>
    <col min="6912" max="6938" width="4.7109375" style="103" customWidth="1"/>
    <col min="6939" max="6939" width="8.85546875" style="103" customWidth="1"/>
    <col min="6940" max="6956" width="4.7109375" style="103" customWidth="1"/>
    <col min="6957" max="7166" width="9.140625" style="103"/>
    <col min="7167" max="7167" width="7.85546875" style="103" customWidth="1"/>
    <col min="7168" max="7194" width="4.7109375" style="103" customWidth="1"/>
    <col min="7195" max="7195" width="8.85546875" style="103" customWidth="1"/>
    <col min="7196" max="7212" width="4.7109375" style="103" customWidth="1"/>
    <col min="7213" max="7422" width="9.140625" style="103"/>
    <col min="7423" max="7423" width="7.85546875" style="103" customWidth="1"/>
    <col min="7424" max="7450" width="4.7109375" style="103" customWidth="1"/>
    <col min="7451" max="7451" width="8.85546875" style="103" customWidth="1"/>
    <col min="7452" max="7468" width="4.7109375" style="103" customWidth="1"/>
    <col min="7469" max="7678" width="9.140625" style="103"/>
    <col min="7679" max="7679" width="7.85546875" style="103" customWidth="1"/>
    <col min="7680" max="7706" width="4.7109375" style="103" customWidth="1"/>
    <col min="7707" max="7707" width="8.85546875" style="103" customWidth="1"/>
    <col min="7708" max="7724" width="4.7109375" style="103" customWidth="1"/>
    <col min="7725" max="7934" width="9.140625" style="103"/>
    <col min="7935" max="7935" width="7.85546875" style="103" customWidth="1"/>
    <col min="7936" max="7962" width="4.7109375" style="103" customWidth="1"/>
    <col min="7963" max="7963" width="8.85546875" style="103" customWidth="1"/>
    <col min="7964" max="7980" width="4.7109375" style="103" customWidth="1"/>
    <col min="7981" max="8190" width="9.140625" style="103"/>
    <col min="8191" max="8191" width="7.85546875" style="103" customWidth="1"/>
    <col min="8192" max="8218" width="4.7109375" style="103" customWidth="1"/>
    <col min="8219" max="8219" width="8.85546875" style="103" customWidth="1"/>
    <col min="8220" max="8236" width="4.7109375" style="103" customWidth="1"/>
    <col min="8237" max="8446" width="9.140625" style="103"/>
    <col min="8447" max="8447" width="7.85546875" style="103" customWidth="1"/>
    <col min="8448" max="8474" width="4.7109375" style="103" customWidth="1"/>
    <col min="8475" max="8475" width="8.85546875" style="103" customWidth="1"/>
    <col min="8476" max="8492" width="4.7109375" style="103" customWidth="1"/>
    <col min="8493" max="8702" width="9.140625" style="103"/>
    <col min="8703" max="8703" width="7.85546875" style="103" customWidth="1"/>
    <col min="8704" max="8730" width="4.7109375" style="103" customWidth="1"/>
    <col min="8731" max="8731" width="8.85546875" style="103" customWidth="1"/>
    <col min="8732" max="8748" width="4.7109375" style="103" customWidth="1"/>
    <col min="8749" max="8958" width="9.140625" style="103"/>
    <col min="8959" max="8959" width="7.85546875" style="103" customWidth="1"/>
    <col min="8960" max="8986" width="4.7109375" style="103" customWidth="1"/>
    <col min="8987" max="8987" width="8.85546875" style="103" customWidth="1"/>
    <col min="8988" max="9004" width="4.7109375" style="103" customWidth="1"/>
    <col min="9005" max="9214" width="9.140625" style="103"/>
    <col min="9215" max="9215" width="7.85546875" style="103" customWidth="1"/>
    <col min="9216" max="9242" width="4.7109375" style="103" customWidth="1"/>
    <col min="9243" max="9243" width="8.85546875" style="103" customWidth="1"/>
    <col min="9244" max="9260" width="4.7109375" style="103" customWidth="1"/>
    <col min="9261" max="9470" width="9.140625" style="103"/>
    <col min="9471" max="9471" width="7.85546875" style="103" customWidth="1"/>
    <col min="9472" max="9498" width="4.7109375" style="103" customWidth="1"/>
    <col min="9499" max="9499" width="8.85546875" style="103" customWidth="1"/>
    <col min="9500" max="9516" width="4.7109375" style="103" customWidth="1"/>
    <col min="9517" max="9726" width="9.140625" style="103"/>
    <col min="9727" max="9727" width="7.85546875" style="103" customWidth="1"/>
    <col min="9728" max="9754" width="4.7109375" style="103" customWidth="1"/>
    <col min="9755" max="9755" width="8.85546875" style="103" customWidth="1"/>
    <col min="9756" max="9772" width="4.7109375" style="103" customWidth="1"/>
    <col min="9773" max="9982" width="9.140625" style="103"/>
    <col min="9983" max="9983" width="7.85546875" style="103" customWidth="1"/>
    <col min="9984" max="10010" width="4.7109375" style="103" customWidth="1"/>
    <col min="10011" max="10011" width="8.85546875" style="103" customWidth="1"/>
    <col min="10012" max="10028" width="4.7109375" style="103" customWidth="1"/>
    <col min="10029" max="10238" width="9.140625" style="103"/>
    <col min="10239" max="10239" width="7.85546875" style="103" customWidth="1"/>
    <col min="10240" max="10266" width="4.7109375" style="103" customWidth="1"/>
    <col min="10267" max="10267" width="8.85546875" style="103" customWidth="1"/>
    <col min="10268" max="10284" width="4.7109375" style="103" customWidth="1"/>
    <col min="10285" max="10494" width="9.140625" style="103"/>
    <col min="10495" max="10495" width="7.85546875" style="103" customWidth="1"/>
    <col min="10496" max="10522" width="4.7109375" style="103" customWidth="1"/>
    <col min="10523" max="10523" width="8.85546875" style="103" customWidth="1"/>
    <col min="10524" max="10540" width="4.7109375" style="103" customWidth="1"/>
    <col min="10541" max="10750" width="9.140625" style="103"/>
    <col min="10751" max="10751" width="7.85546875" style="103" customWidth="1"/>
    <col min="10752" max="10778" width="4.7109375" style="103" customWidth="1"/>
    <col min="10779" max="10779" width="8.85546875" style="103" customWidth="1"/>
    <col min="10780" max="10796" width="4.7109375" style="103" customWidth="1"/>
    <col min="10797" max="11006" width="9.140625" style="103"/>
    <col min="11007" max="11007" width="7.85546875" style="103" customWidth="1"/>
    <col min="11008" max="11034" width="4.7109375" style="103" customWidth="1"/>
    <col min="11035" max="11035" width="8.85546875" style="103" customWidth="1"/>
    <col min="11036" max="11052" width="4.7109375" style="103" customWidth="1"/>
    <col min="11053" max="11262" width="9.140625" style="103"/>
    <col min="11263" max="11263" width="7.85546875" style="103" customWidth="1"/>
    <col min="11264" max="11290" width="4.7109375" style="103" customWidth="1"/>
    <col min="11291" max="11291" width="8.85546875" style="103" customWidth="1"/>
    <col min="11292" max="11308" width="4.7109375" style="103" customWidth="1"/>
    <col min="11309" max="11518" width="9.140625" style="103"/>
    <col min="11519" max="11519" width="7.85546875" style="103" customWidth="1"/>
    <col min="11520" max="11546" width="4.7109375" style="103" customWidth="1"/>
    <col min="11547" max="11547" width="8.85546875" style="103" customWidth="1"/>
    <col min="11548" max="11564" width="4.7109375" style="103" customWidth="1"/>
    <col min="11565" max="11774" width="9.140625" style="103"/>
    <col min="11775" max="11775" width="7.85546875" style="103" customWidth="1"/>
    <col min="11776" max="11802" width="4.7109375" style="103" customWidth="1"/>
    <col min="11803" max="11803" width="8.85546875" style="103" customWidth="1"/>
    <col min="11804" max="11820" width="4.7109375" style="103" customWidth="1"/>
    <col min="11821" max="12030" width="9.140625" style="103"/>
    <col min="12031" max="12031" width="7.85546875" style="103" customWidth="1"/>
    <col min="12032" max="12058" width="4.7109375" style="103" customWidth="1"/>
    <col min="12059" max="12059" width="8.85546875" style="103" customWidth="1"/>
    <col min="12060" max="12076" width="4.7109375" style="103" customWidth="1"/>
    <col min="12077" max="12286" width="9.140625" style="103"/>
    <col min="12287" max="12287" width="7.85546875" style="103" customWidth="1"/>
    <col min="12288" max="12314" width="4.7109375" style="103" customWidth="1"/>
    <col min="12315" max="12315" width="8.85546875" style="103" customWidth="1"/>
    <col min="12316" max="12332" width="4.7109375" style="103" customWidth="1"/>
    <col min="12333" max="12542" width="9.140625" style="103"/>
    <col min="12543" max="12543" width="7.85546875" style="103" customWidth="1"/>
    <col min="12544" max="12570" width="4.7109375" style="103" customWidth="1"/>
    <col min="12571" max="12571" width="8.85546875" style="103" customWidth="1"/>
    <col min="12572" max="12588" width="4.7109375" style="103" customWidth="1"/>
    <col min="12589" max="12798" width="9.140625" style="103"/>
    <col min="12799" max="12799" width="7.85546875" style="103" customWidth="1"/>
    <col min="12800" max="12826" width="4.7109375" style="103" customWidth="1"/>
    <col min="12827" max="12827" width="8.85546875" style="103" customWidth="1"/>
    <col min="12828" max="12844" width="4.7109375" style="103" customWidth="1"/>
    <col min="12845" max="13054" width="9.140625" style="103"/>
    <col min="13055" max="13055" width="7.85546875" style="103" customWidth="1"/>
    <col min="13056" max="13082" width="4.7109375" style="103" customWidth="1"/>
    <col min="13083" max="13083" width="8.85546875" style="103" customWidth="1"/>
    <col min="13084" max="13100" width="4.7109375" style="103" customWidth="1"/>
    <col min="13101" max="13310" width="9.140625" style="103"/>
    <col min="13311" max="13311" width="7.85546875" style="103" customWidth="1"/>
    <col min="13312" max="13338" width="4.7109375" style="103" customWidth="1"/>
    <col min="13339" max="13339" width="8.85546875" style="103" customWidth="1"/>
    <col min="13340" max="13356" width="4.7109375" style="103" customWidth="1"/>
    <col min="13357" max="13566" width="9.140625" style="103"/>
    <col min="13567" max="13567" width="7.85546875" style="103" customWidth="1"/>
    <col min="13568" max="13594" width="4.7109375" style="103" customWidth="1"/>
    <col min="13595" max="13595" width="8.85546875" style="103" customWidth="1"/>
    <col min="13596" max="13612" width="4.7109375" style="103" customWidth="1"/>
    <col min="13613" max="13822" width="9.140625" style="103"/>
    <col min="13823" max="13823" width="7.85546875" style="103" customWidth="1"/>
    <col min="13824" max="13850" width="4.7109375" style="103" customWidth="1"/>
    <col min="13851" max="13851" width="8.85546875" style="103" customWidth="1"/>
    <col min="13852" max="13868" width="4.7109375" style="103" customWidth="1"/>
    <col min="13869" max="14078" width="9.140625" style="103"/>
    <col min="14079" max="14079" width="7.85546875" style="103" customWidth="1"/>
    <col min="14080" max="14106" width="4.7109375" style="103" customWidth="1"/>
    <col min="14107" max="14107" width="8.85546875" style="103" customWidth="1"/>
    <col min="14108" max="14124" width="4.7109375" style="103" customWidth="1"/>
    <col min="14125" max="14334" width="9.140625" style="103"/>
    <col min="14335" max="14335" width="7.85546875" style="103" customWidth="1"/>
    <col min="14336" max="14362" width="4.7109375" style="103" customWidth="1"/>
    <col min="14363" max="14363" width="8.85546875" style="103" customWidth="1"/>
    <col min="14364" max="14380" width="4.7109375" style="103" customWidth="1"/>
    <col min="14381" max="14590" width="9.140625" style="103"/>
    <col min="14591" max="14591" width="7.85546875" style="103" customWidth="1"/>
    <col min="14592" max="14618" width="4.7109375" style="103" customWidth="1"/>
    <col min="14619" max="14619" width="8.85546875" style="103" customWidth="1"/>
    <col min="14620" max="14636" width="4.7109375" style="103" customWidth="1"/>
    <col min="14637" max="14846" width="9.140625" style="103"/>
    <col min="14847" max="14847" width="7.85546875" style="103" customWidth="1"/>
    <col min="14848" max="14874" width="4.7109375" style="103" customWidth="1"/>
    <col min="14875" max="14875" width="8.85546875" style="103" customWidth="1"/>
    <col min="14876" max="14892" width="4.7109375" style="103" customWidth="1"/>
    <col min="14893" max="15102" width="9.140625" style="103"/>
    <col min="15103" max="15103" width="7.85546875" style="103" customWidth="1"/>
    <col min="15104" max="15130" width="4.7109375" style="103" customWidth="1"/>
    <col min="15131" max="15131" width="8.85546875" style="103" customWidth="1"/>
    <col min="15132" max="15148" width="4.7109375" style="103" customWidth="1"/>
    <col min="15149" max="15358" width="9.140625" style="103"/>
    <col min="15359" max="15359" width="7.85546875" style="103" customWidth="1"/>
    <col min="15360" max="15386" width="4.7109375" style="103" customWidth="1"/>
    <col min="15387" max="15387" width="8.85546875" style="103" customWidth="1"/>
    <col min="15388" max="15404" width="4.7109375" style="103" customWidth="1"/>
    <col min="15405" max="15614" width="9.140625" style="103"/>
    <col min="15615" max="15615" width="7.85546875" style="103" customWidth="1"/>
    <col min="15616" max="15642" width="4.7109375" style="103" customWidth="1"/>
    <col min="15643" max="15643" width="8.85546875" style="103" customWidth="1"/>
    <col min="15644" max="15660" width="4.7109375" style="103" customWidth="1"/>
    <col min="15661" max="15870" width="9.140625" style="103"/>
    <col min="15871" max="15871" width="7.85546875" style="103" customWidth="1"/>
    <col min="15872" max="15898" width="4.7109375" style="103" customWidth="1"/>
    <col min="15899" max="15899" width="8.85546875" style="103" customWidth="1"/>
    <col min="15900" max="15916" width="4.7109375" style="103" customWidth="1"/>
    <col min="15917" max="16126" width="9.140625" style="103"/>
    <col min="16127" max="16127" width="7.85546875" style="103" customWidth="1"/>
    <col min="16128" max="16154" width="4.7109375" style="103" customWidth="1"/>
    <col min="16155" max="16155" width="8.85546875" style="103" customWidth="1"/>
    <col min="16156" max="16172" width="4.7109375" style="103" customWidth="1"/>
    <col min="16173" max="16384" width="9.140625" style="103"/>
  </cols>
  <sheetData>
    <row r="1" spans="1:38" s="91" customFormat="1" ht="15" x14ac:dyDescent="0.25">
      <c r="A1" s="88" t="s">
        <v>62</v>
      </c>
      <c r="B1" s="123" t="s">
        <v>63</v>
      </c>
      <c r="C1" s="124"/>
      <c r="D1" s="124"/>
      <c r="E1" s="124"/>
      <c r="F1" s="124"/>
      <c r="G1" s="124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90"/>
    </row>
    <row r="2" spans="1:38" s="91" customFormat="1" ht="9" x14ac:dyDescent="0.15">
      <c r="A2" s="92" t="s">
        <v>64</v>
      </c>
      <c r="B2" s="93">
        <v>0</v>
      </c>
      <c r="C2" s="93">
        <v>0.1</v>
      </c>
      <c r="D2" s="93">
        <v>0.2</v>
      </c>
      <c r="E2" s="93">
        <v>0.3</v>
      </c>
      <c r="F2" s="93">
        <v>0.35499999999999998</v>
      </c>
      <c r="G2" s="93">
        <v>0.36</v>
      </c>
      <c r="H2" s="93">
        <v>0.4</v>
      </c>
      <c r="I2" s="93">
        <v>0.5</v>
      </c>
      <c r="J2" s="93">
        <v>0.57499999999999996</v>
      </c>
      <c r="K2" s="93">
        <v>0.57999999999999996</v>
      </c>
      <c r="L2" s="93">
        <v>0.6</v>
      </c>
      <c r="M2" s="93">
        <v>0.7</v>
      </c>
      <c r="N2" s="93">
        <v>0.8</v>
      </c>
      <c r="O2" s="93">
        <v>0.9</v>
      </c>
      <c r="P2" s="93">
        <v>1</v>
      </c>
      <c r="Q2" s="93">
        <v>1.028</v>
      </c>
      <c r="R2" s="93">
        <v>1.0429999999999999</v>
      </c>
      <c r="S2" s="93">
        <v>1.1000000000000001</v>
      </c>
      <c r="T2" s="93">
        <v>1.2</v>
      </c>
      <c r="U2" s="93">
        <v>1.3</v>
      </c>
      <c r="V2" s="93">
        <v>1.4</v>
      </c>
      <c r="W2" s="93">
        <v>1.5</v>
      </c>
      <c r="X2" s="93">
        <v>1.6</v>
      </c>
      <c r="Y2" s="93">
        <v>1.7</v>
      </c>
      <c r="Z2" s="93">
        <v>1.75</v>
      </c>
      <c r="AA2" s="93"/>
      <c r="AB2" s="94"/>
      <c r="AC2" s="93"/>
      <c r="AD2" s="93"/>
      <c r="AE2" s="93"/>
      <c r="AF2" s="95"/>
      <c r="AG2" s="96"/>
      <c r="AH2" s="96"/>
      <c r="AI2" s="96"/>
      <c r="AJ2" s="96"/>
      <c r="AK2" s="96"/>
      <c r="AL2" s="96"/>
    </row>
    <row r="3" spans="1:38" s="91" customFormat="1" ht="9" x14ac:dyDescent="0.15">
      <c r="A3" s="92" t="s">
        <v>65</v>
      </c>
      <c r="B3" s="93">
        <v>-8.0000000000000002E-3</v>
      </c>
      <c r="C3" s="93">
        <v>0.53300000000000003</v>
      </c>
      <c r="D3" s="93">
        <v>0.51800000000000002</v>
      </c>
      <c r="E3" s="93">
        <v>0.48699999999999999</v>
      </c>
      <c r="F3" s="93">
        <v>0.73799999999999999</v>
      </c>
      <c r="G3" s="93">
        <v>1.278</v>
      </c>
      <c r="H3" s="93">
        <v>1.4873000000000001</v>
      </c>
      <c r="I3" s="93">
        <v>1.4370000000000001</v>
      </c>
      <c r="J3" s="93">
        <v>1.37</v>
      </c>
      <c r="K3" s="93">
        <v>1.0580000000000001</v>
      </c>
      <c r="L3" s="93">
        <v>1.0129999999999999</v>
      </c>
      <c r="M3" s="93">
        <v>0.22800000000000001</v>
      </c>
      <c r="N3" s="93">
        <v>0.45100000000000001</v>
      </c>
      <c r="O3" s="93">
        <v>0.60499999999999998</v>
      </c>
      <c r="P3" s="93">
        <v>1.073</v>
      </c>
      <c r="Q3" s="93">
        <v>0.69699999999999995</v>
      </c>
      <c r="R3" s="93">
        <v>0.78300000000000003</v>
      </c>
      <c r="S3" s="93">
        <v>6.5000000000000002E-2</v>
      </c>
      <c r="T3" s="93">
        <v>0.13700000000000001</v>
      </c>
      <c r="U3" s="93">
        <v>2.9000000000000001E-2</v>
      </c>
      <c r="V3" s="93">
        <v>-0.10299999999999999</v>
      </c>
      <c r="W3" s="93">
        <v>-4.9000000000000002E-2</v>
      </c>
      <c r="X3" s="93">
        <v>-7.0000000000000007E-2</v>
      </c>
      <c r="Y3" s="93">
        <v>0.26300000000000001</v>
      </c>
      <c r="Z3" s="93">
        <v>8.2000000000000003E-2</v>
      </c>
      <c r="AA3" s="93"/>
      <c r="AB3" s="94"/>
      <c r="AC3" s="97"/>
      <c r="AD3" s="97"/>
      <c r="AE3" s="97"/>
    </row>
    <row r="4" spans="1:38" s="91" customFormat="1" ht="9" x14ac:dyDescent="0.15">
      <c r="A4" s="92" t="s">
        <v>66</v>
      </c>
      <c r="B4" s="93">
        <v>0.57699999999999996</v>
      </c>
      <c r="C4" s="93">
        <v>2.7</v>
      </c>
      <c r="D4" s="93">
        <v>2.101</v>
      </c>
      <c r="E4" s="93">
        <v>2.5609999999999999</v>
      </c>
      <c r="F4" s="93">
        <v>1.4019999999999999</v>
      </c>
      <c r="G4" s="93">
        <v>2.3530000000000002</v>
      </c>
      <c r="H4" s="93">
        <v>1.847</v>
      </c>
      <c r="I4" s="93">
        <v>1.55</v>
      </c>
      <c r="J4" s="93">
        <v>2.4340000000000002</v>
      </c>
      <c r="K4" s="93">
        <v>2.4060000000000001</v>
      </c>
      <c r="L4" s="93">
        <v>2.4489999999999998</v>
      </c>
      <c r="M4" s="93">
        <v>2.3460000000000001</v>
      </c>
      <c r="N4" s="93">
        <v>2.5369999999999999</v>
      </c>
      <c r="O4" s="93">
        <v>2.2570000000000001</v>
      </c>
      <c r="P4" s="93">
        <v>2.323</v>
      </c>
      <c r="Q4" s="93">
        <v>3.323</v>
      </c>
      <c r="R4" s="93">
        <v>1.895</v>
      </c>
      <c r="S4" s="93">
        <v>1.4690000000000001</v>
      </c>
      <c r="T4" s="93">
        <v>0.7</v>
      </c>
      <c r="U4" s="93">
        <v>2.0859999999999999</v>
      </c>
      <c r="V4" s="93">
        <v>0.94099999999999995</v>
      </c>
      <c r="W4" s="93">
        <v>1.82</v>
      </c>
      <c r="X4" s="93">
        <v>1.706</v>
      </c>
      <c r="Y4" s="93">
        <v>2.694</v>
      </c>
      <c r="Z4" s="93">
        <v>2.6779999999999999</v>
      </c>
      <c r="AA4" s="93"/>
      <c r="AB4" s="94"/>
      <c r="AC4" s="97"/>
      <c r="AD4" s="97"/>
      <c r="AE4" s="97"/>
    </row>
    <row r="5" spans="1:38" s="91" customFormat="1" ht="9" x14ac:dyDescent="0.15">
      <c r="A5" s="92" t="s">
        <v>67</v>
      </c>
      <c r="B5" s="93">
        <v>0.70699999999999996</v>
      </c>
      <c r="C5" s="93">
        <v>2.3530000000000002</v>
      </c>
      <c r="D5" s="93">
        <v>2.6120000000000001</v>
      </c>
      <c r="E5" s="93">
        <v>2.4929999999999999</v>
      </c>
      <c r="F5" s="93">
        <v>2.387</v>
      </c>
      <c r="G5" s="93">
        <v>2.153</v>
      </c>
      <c r="H5" s="93">
        <v>2.0339999999999998</v>
      </c>
      <c r="I5" s="93">
        <v>1.8680000000000001</v>
      </c>
      <c r="J5" s="93">
        <v>2.3170000000000002</v>
      </c>
      <c r="K5" s="93">
        <v>2.2759999999999998</v>
      </c>
      <c r="L5" s="93">
        <v>2.2149999999999999</v>
      </c>
      <c r="M5" s="93">
        <v>2.0750000000000002</v>
      </c>
      <c r="N5" s="93">
        <v>3.048</v>
      </c>
      <c r="O5" s="93">
        <v>2.4500000000000002</v>
      </c>
      <c r="P5" s="93">
        <v>2.6880000000000002</v>
      </c>
      <c r="Q5" s="93">
        <v>1.9750000000000001</v>
      </c>
      <c r="R5" s="93">
        <v>3.4830000000000001</v>
      </c>
      <c r="S5" s="93">
        <v>2.6459999999999999</v>
      </c>
      <c r="T5" s="93">
        <v>1.974</v>
      </c>
      <c r="U5" s="93">
        <v>2.2010000000000001</v>
      </c>
      <c r="V5" s="93">
        <v>1.833</v>
      </c>
      <c r="W5" s="93">
        <v>2.6030000000000002</v>
      </c>
      <c r="X5" s="93">
        <v>2.6960000000000002</v>
      </c>
      <c r="Y5" s="93">
        <v>2.653</v>
      </c>
      <c r="Z5" s="93">
        <v>1.9119999999999999</v>
      </c>
      <c r="AA5" s="93"/>
      <c r="AB5" s="94"/>
      <c r="AC5" s="97"/>
      <c r="AD5" s="97"/>
      <c r="AE5" s="97"/>
    </row>
    <row r="6" spans="1:38" s="99" customFormat="1" ht="9" x14ac:dyDescent="0.15">
      <c r="A6" s="92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98"/>
    </row>
    <row r="7" spans="1:38" ht="15" x14ac:dyDescent="0.2">
      <c r="A7" s="100"/>
      <c r="F7" s="125" t="s">
        <v>68</v>
      </c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AB7" s="102"/>
    </row>
    <row r="8" spans="1:38" x14ac:dyDescent="0.2">
      <c r="A8" s="100"/>
      <c r="AB8" s="102"/>
    </row>
    <row r="9" spans="1:38" x14ac:dyDescent="0.2">
      <c r="A9" s="100"/>
      <c r="AB9" s="102"/>
    </row>
    <row r="10" spans="1:38" x14ac:dyDescent="0.2">
      <c r="A10" s="100"/>
      <c r="AB10" s="102"/>
    </row>
    <row r="11" spans="1:38" x14ac:dyDescent="0.2">
      <c r="A11" s="100"/>
      <c r="AB11" s="102"/>
    </row>
    <row r="12" spans="1:38" x14ac:dyDescent="0.2">
      <c r="A12" s="100"/>
      <c r="AB12" s="102"/>
    </row>
    <row r="13" spans="1:38" x14ac:dyDescent="0.2">
      <c r="A13" s="100"/>
      <c r="AB13" s="102"/>
    </row>
    <row r="14" spans="1:38" x14ac:dyDescent="0.2">
      <c r="A14" s="100"/>
      <c r="AB14" s="102"/>
    </row>
    <row r="15" spans="1:38" x14ac:dyDescent="0.2">
      <c r="A15" s="100"/>
      <c r="AB15" s="102"/>
    </row>
    <row r="16" spans="1:38" x14ac:dyDescent="0.2">
      <c r="A16" s="100"/>
      <c r="AB16" s="102"/>
    </row>
    <row r="17" spans="1:28" x14ac:dyDescent="0.2">
      <c r="A17" s="100"/>
      <c r="AB17" s="102"/>
    </row>
    <row r="18" spans="1:28" x14ac:dyDescent="0.2">
      <c r="A18" s="100"/>
      <c r="AB18" s="102"/>
    </row>
    <row r="19" spans="1:28" x14ac:dyDescent="0.2">
      <c r="A19" s="100"/>
      <c r="AB19" s="102"/>
    </row>
    <row r="20" spans="1:28" x14ac:dyDescent="0.2">
      <c r="A20" s="100"/>
      <c r="AB20" s="102"/>
    </row>
    <row r="21" spans="1:28" x14ac:dyDescent="0.2">
      <c r="A21" s="100"/>
      <c r="AB21" s="102"/>
    </row>
    <row r="22" spans="1:28" x14ac:dyDescent="0.2">
      <c r="A22" s="100"/>
      <c r="AB22" s="102"/>
    </row>
    <row r="23" spans="1:28" x14ac:dyDescent="0.2">
      <c r="A23" s="100"/>
      <c r="AB23" s="102"/>
    </row>
    <row r="24" spans="1:28" x14ac:dyDescent="0.2">
      <c r="A24" s="100"/>
      <c r="AB24" s="102"/>
    </row>
    <row r="25" spans="1:28" x14ac:dyDescent="0.2">
      <c r="A25" s="100"/>
      <c r="AB25" s="102"/>
    </row>
    <row r="26" spans="1:28" x14ac:dyDescent="0.2">
      <c r="A26" s="100"/>
      <c r="AB26" s="102"/>
    </row>
    <row r="27" spans="1:28" x14ac:dyDescent="0.2">
      <c r="A27" s="100"/>
      <c r="AB27" s="102"/>
    </row>
    <row r="28" spans="1:28" x14ac:dyDescent="0.2">
      <c r="A28" s="100"/>
      <c r="AB28" s="102"/>
    </row>
    <row r="29" spans="1:28" x14ac:dyDescent="0.2">
      <c r="A29" s="100"/>
      <c r="AB29" s="102"/>
    </row>
    <row r="30" spans="1:28" x14ac:dyDescent="0.2">
      <c r="A30" s="100"/>
      <c r="AB30" s="102"/>
    </row>
    <row r="31" spans="1:28" x14ac:dyDescent="0.2">
      <c r="A31" s="100"/>
      <c r="AB31" s="102"/>
    </row>
    <row r="32" spans="1:28" x14ac:dyDescent="0.2">
      <c r="A32" s="100"/>
      <c r="AB32" s="102"/>
    </row>
    <row r="33" spans="1:28" x14ac:dyDescent="0.2">
      <c r="A33" s="100"/>
      <c r="AB33" s="102"/>
    </row>
    <row r="34" spans="1:28" x14ac:dyDescent="0.2">
      <c r="A34" s="100"/>
      <c r="R34" s="126" t="s">
        <v>69</v>
      </c>
      <c r="S34" s="127"/>
      <c r="T34" s="127"/>
      <c r="U34" s="127"/>
      <c r="V34" s="127"/>
      <c r="W34" s="127"/>
      <c r="X34" s="127"/>
      <c r="Y34" s="127"/>
      <c r="Z34" s="127"/>
      <c r="AA34" s="127"/>
      <c r="AB34" s="128"/>
    </row>
    <row r="35" spans="1:28" ht="12.75" customHeight="1" x14ac:dyDescent="0.2">
      <c r="A35" s="100"/>
      <c r="R35" s="129" t="s">
        <v>79</v>
      </c>
      <c r="S35" s="130"/>
      <c r="T35" s="130"/>
      <c r="U35" s="130"/>
      <c r="V35" s="130"/>
      <c r="W35" s="130"/>
      <c r="X35" s="130"/>
      <c r="Y35" s="130"/>
      <c r="Z35" s="130"/>
      <c r="AA35" s="130"/>
      <c r="AB35" s="131"/>
    </row>
    <row r="36" spans="1:28" x14ac:dyDescent="0.2">
      <c r="A36" s="100"/>
      <c r="R36" s="132"/>
      <c r="S36" s="133"/>
      <c r="T36" s="133"/>
      <c r="U36" s="133"/>
      <c r="V36" s="133"/>
      <c r="W36" s="133"/>
      <c r="X36" s="133"/>
      <c r="Y36" s="133"/>
      <c r="Z36" s="133"/>
      <c r="AA36" s="133"/>
      <c r="AB36" s="134"/>
    </row>
    <row r="37" spans="1:28" x14ac:dyDescent="0.2">
      <c r="A37" s="100"/>
      <c r="R37" s="132"/>
      <c r="S37" s="133"/>
      <c r="T37" s="133"/>
      <c r="U37" s="133"/>
      <c r="V37" s="133"/>
      <c r="W37" s="133"/>
      <c r="X37" s="133"/>
      <c r="Y37" s="133"/>
      <c r="Z37" s="133"/>
      <c r="AA37" s="133"/>
      <c r="AB37" s="134"/>
    </row>
    <row r="38" spans="1:28" x14ac:dyDescent="0.2">
      <c r="A38" s="100"/>
      <c r="R38" s="135"/>
      <c r="S38" s="136"/>
      <c r="T38" s="136"/>
      <c r="U38" s="136"/>
      <c r="V38" s="136"/>
      <c r="W38" s="136"/>
      <c r="X38" s="136"/>
      <c r="Y38" s="136"/>
      <c r="Z38" s="136"/>
      <c r="AA38" s="136"/>
      <c r="AB38" s="137"/>
    </row>
    <row r="39" spans="1:28" x14ac:dyDescent="0.2">
      <c r="A39" s="100"/>
      <c r="R39" s="104"/>
      <c r="S39" s="105"/>
      <c r="T39" s="105"/>
      <c r="U39" s="106"/>
      <c r="V39" s="104"/>
      <c r="W39" s="105"/>
      <c r="X39" s="105"/>
      <c r="Y39" s="106"/>
      <c r="Z39" s="104"/>
      <c r="AA39" s="105"/>
      <c r="AB39" s="106"/>
    </row>
    <row r="40" spans="1:28" x14ac:dyDescent="0.2">
      <c r="A40" s="100"/>
      <c r="R40" s="107"/>
      <c r="S40" s="116"/>
      <c r="T40" s="116"/>
      <c r="U40" s="108"/>
      <c r="V40" s="107"/>
      <c r="W40" s="116"/>
      <c r="X40" s="116"/>
      <c r="Y40" s="108"/>
      <c r="Z40" s="107"/>
      <c r="AA40" s="116"/>
      <c r="AB40" s="108"/>
    </row>
    <row r="41" spans="1:28" x14ac:dyDescent="0.2">
      <c r="A41" s="100"/>
      <c r="R41" s="107"/>
      <c r="S41" s="116"/>
      <c r="T41" s="116"/>
      <c r="U41" s="108"/>
      <c r="V41" s="107"/>
      <c r="W41" s="116"/>
      <c r="X41" s="116"/>
      <c r="Y41" s="108"/>
      <c r="Z41" s="107"/>
      <c r="AA41" s="116"/>
      <c r="AB41" s="108"/>
    </row>
    <row r="42" spans="1:28" x14ac:dyDescent="0.2">
      <c r="A42" s="100"/>
      <c r="R42" s="109"/>
      <c r="S42" s="110"/>
      <c r="T42" s="110"/>
      <c r="U42" s="111"/>
      <c r="V42" s="109"/>
      <c r="W42" s="110"/>
      <c r="X42" s="110"/>
      <c r="Y42" s="111"/>
      <c r="Z42" s="109"/>
      <c r="AA42" s="110"/>
      <c r="AB42" s="111"/>
    </row>
    <row r="43" spans="1:28" ht="11.1" customHeight="1" x14ac:dyDescent="0.2">
      <c r="A43" s="100"/>
      <c r="R43" s="138" t="s">
        <v>70</v>
      </c>
      <c r="S43" s="139"/>
      <c r="T43" s="139"/>
      <c r="U43" s="140"/>
      <c r="V43" s="138" t="s">
        <v>71</v>
      </c>
      <c r="W43" s="139"/>
      <c r="X43" s="139"/>
      <c r="Y43" s="140"/>
      <c r="Z43" s="138" t="s">
        <v>78</v>
      </c>
      <c r="AA43" s="139"/>
      <c r="AB43" s="140"/>
    </row>
    <row r="44" spans="1:28" ht="11.1" customHeight="1" x14ac:dyDescent="0.2">
      <c r="A44" s="100"/>
      <c r="R44" s="117" t="s">
        <v>72</v>
      </c>
      <c r="S44" s="118"/>
      <c r="T44" s="118"/>
      <c r="U44" s="119"/>
      <c r="V44" s="117" t="s">
        <v>73</v>
      </c>
      <c r="W44" s="118"/>
      <c r="X44" s="118"/>
      <c r="Y44" s="119"/>
      <c r="Z44" s="117" t="s">
        <v>74</v>
      </c>
      <c r="AA44" s="118"/>
      <c r="AB44" s="119"/>
    </row>
    <row r="45" spans="1:28" ht="11.1" customHeight="1" x14ac:dyDescent="0.2">
      <c r="A45" s="100"/>
      <c r="R45" s="117" t="s">
        <v>75</v>
      </c>
      <c r="S45" s="118"/>
      <c r="T45" s="118"/>
      <c r="U45" s="119"/>
      <c r="V45" s="117" t="s">
        <v>75</v>
      </c>
      <c r="W45" s="118"/>
      <c r="X45" s="118"/>
      <c r="Y45" s="119"/>
      <c r="Z45" s="117" t="s">
        <v>75</v>
      </c>
      <c r="AA45" s="118"/>
      <c r="AB45" s="119"/>
    </row>
    <row r="46" spans="1:28" ht="11.1" customHeight="1" x14ac:dyDescent="0.2">
      <c r="A46" s="100"/>
      <c r="R46" s="117" t="s">
        <v>76</v>
      </c>
      <c r="S46" s="118"/>
      <c r="T46" s="118"/>
      <c r="U46" s="119"/>
      <c r="V46" s="117" t="s">
        <v>76</v>
      </c>
      <c r="W46" s="118"/>
      <c r="X46" s="118"/>
      <c r="Y46" s="119"/>
      <c r="Z46" s="117" t="s">
        <v>76</v>
      </c>
      <c r="AA46" s="118"/>
      <c r="AB46" s="119"/>
    </row>
    <row r="47" spans="1:28" ht="11.1" customHeight="1" x14ac:dyDescent="0.2">
      <c r="A47" s="112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20" t="s">
        <v>77</v>
      </c>
      <c r="S47" s="121"/>
      <c r="T47" s="121"/>
      <c r="U47" s="122"/>
      <c r="V47" s="120" t="s">
        <v>77</v>
      </c>
      <c r="W47" s="121"/>
      <c r="X47" s="121"/>
      <c r="Y47" s="122"/>
      <c r="Z47" s="120" t="s">
        <v>77</v>
      </c>
      <c r="AA47" s="121"/>
      <c r="AB47" s="122"/>
    </row>
    <row r="53" spans="18:28" x14ac:dyDescent="0.2"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</row>
    <row r="54" spans="18:28" x14ac:dyDescent="0.2"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</row>
    <row r="55" spans="18:28" x14ac:dyDescent="0.2"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</row>
  </sheetData>
  <mergeCells count="19">
    <mergeCell ref="B1:G1"/>
    <mergeCell ref="F7:R7"/>
    <mergeCell ref="R34:AB34"/>
    <mergeCell ref="R35:AB38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V758"/>
  <sheetViews>
    <sheetView zoomScale="95" zoomScaleNormal="95" workbookViewId="0">
      <pane ySplit="5" topLeftCell="A225" activePane="bottomLeft" state="frozen"/>
      <selection pane="bottomLeft" sqref="A1:M1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11" style="46" customWidth="1"/>
    <col min="5" max="5" width="9" style="5" customWidth="1"/>
    <col min="6" max="6" width="8.140625" style="5" customWidth="1"/>
    <col min="7" max="7" width="9.140625" style="5" customWidth="1"/>
    <col min="8" max="8" width="11.85546875" style="5" customWidth="1"/>
    <col min="9" max="9" width="10.7109375" style="5" customWidth="1"/>
    <col min="10" max="10" width="7.42578125" style="25" customWidth="1"/>
    <col min="11" max="12" width="7.42578125" style="5" customWidth="1"/>
    <col min="13" max="13" width="10.8554687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6" t="s">
        <v>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3"/>
      <c r="C3" s="30"/>
      <c r="D3" s="30"/>
      <c r="E3" s="13"/>
      <c r="F3" s="1" t="s">
        <v>7</v>
      </c>
      <c r="G3" s="1"/>
      <c r="H3" s="142">
        <v>0</v>
      </c>
      <c r="I3" s="142"/>
      <c r="J3" s="13"/>
      <c r="K3" s="13"/>
      <c r="L3" s="13"/>
      <c r="M3" s="13"/>
      <c r="N3" s="14"/>
      <c r="O3" s="14"/>
      <c r="P3" s="14"/>
    </row>
    <row r="4" spans="1:22" x14ac:dyDescent="0.2">
      <c r="B4" s="1" t="s">
        <v>43</v>
      </c>
      <c r="C4" s="1" t="s">
        <v>44</v>
      </c>
      <c r="D4" s="1"/>
      <c r="E4" s="1" t="s">
        <v>45</v>
      </c>
      <c r="F4" s="1" t="s">
        <v>46</v>
      </c>
      <c r="G4" s="1" t="s">
        <v>47</v>
      </c>
      <c r="H4" s="1"/>
      <c r="I4" s="1" t="s">
        <v>43</v>
      </c>
      <c r="J4" s="1" t="s">
        <v>44</v>
      </c>
      <c r="K4" s="1" t="s">
        <v>45</v>
      </c>
      <c r="L4" s="1" t="s">
        <v>46</v>
      </c>
      <c r="M4" s="1" t="s">
        <v>47</v>
      </c>
      <c r="N4" s="14"/>
      <c r="O4" s="14"/>
      <c r="P4" s="14"/>
    </row>
    <row r="5" spans="1:22" x14ac:dyDescent="0.2">
      <c r="B5" s="143" t="s">
        <v>8</v>
      </c>
      <c r="C5" s="143"/>
      <c r="D5" s="143"/>
      <c r="E5" s="143"/>
      <c r="F5" s="143"/>
      <c r="G5" s="143"/>
      <c r="I5" s="143" t="s">
        <v>9</v>
      </c>
      <c r="J5" s="143"/>
      <c r="K5" s="143"/>
      <c r="L5" s="143"/>
      <c r="M5" s="143"/>
      <c r="N5" s="15"/>
      <c r="O5" s="15"/>
      <c r="P5" s="15"/>
    </row>
    <row r="6" spans="1:22" x14ac:dyDescent="0.2">
      <c r="B6" s="2">
        <v>0</v>
      </c>
      <c r="C6" s="3">
        <v>0.55700000000000005</v>
      </c>
      <c r="D6" s="3" t="s">
        <v>26</v>
      </c>
      <c r="E6" s="16"/>
      <c r="F6" s="16"/>
      <c r="G6" s="16"/>
      <c r="H6" s="16"/>
      <c r="I6" s="2">
        <v>0</v>
      </c>
      <c r="J6" s="3">
        <v>0.55700000000000005</v>
      </c>
      <c r="K6" s="19"/>
      <c r="L6" s="16"/>
      <c r="M6" s="19"/>
      <c r="N6" s="20"/>
      <c r="O6" s="20"/>
      <c r="P6" s="20"/>
      <c r="R6" s="21"/>
    </row>
    <row r="7" spans="1:22" x14ac:dyDescent="0.2">
      <c r="B7" s="2">
        <v>5</v>
      </c>
      <c r="C7" s="3">
        <v>0.56200000000000006</v>
      </c>
      <c r="D7" s="3"/>
      <c r="E7" s="19">
        <f>(C6+C7)/2</f>
        <v>0.55950000000000011</v>
      </c>
      <c r="F7" s="16">
        <f>B7-B6</f>
        <v>5</v>
      </c>
      <c r="G7" s="19">
        <f>E7*F7</f>
        <v>2.7975000000000003</v>
      </c>
      <c r="H7" s="16"/>
      <c r="I7" s="2">
        <v>5</v>
      </c>
      <c r="J7" s="3">
        <v>0.56200000000000006</v>
      </c>
      <c r="K7" s="19">
        <f t="shared" ref="K7:K12" si="0">AVERAGE(J6,J7)</f>
        <v>0.55950000000000011</v>
      </c>
      <c r="L7" s="16">
        <f t="shared" ref="L7:L12" si="1">I7-I6</f>
        <v>5</v>
      </c>
      <c r="M7" s="19">
        <f t="shared" ref="M7:M22" si="2">L7*K7</f>
        <v>2.7975000000000003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0.57699999999999996</v>
      </c>
      <c r="D8" s="3" t="s">
        <v>21</v>
      </c>
      <c r="E8" s="19">
        <f t="shared" ref="E8:E20" si="3">(C7+C8)/2</f>
        <v>0.56950000000000001</v>
      </c>
      <c r="F8" s="16">
        <f t="shared" ref="F8:F20" si="4">B8-B7</f>
        <v>5</v>
      </c>
      <c r="G8" s="19">
        <f t="shared" ref="G8:G20" si="5">E8*F8</f>
        <v>2.8475000000000001</v>
      </c>
      <c r="H8" s="16"/>
      <c r="I8" s="2">
        <v>10</v>
      </c>
      <c r="J8" s="3">
        <v>0.57699999999999996</v>
      </c>
      <c r="K8" s="19">
        <f t="shared" si="0"/>
        <v>0.56950000000000001</v>
      </c>
      <c r="L8" s="16">
        <f t="shared" si="1"/>
        <v>5</v>
      </c>
      <c r="M8" s="19">
        <f t="shared" si="2"/>
        <v>2.8475000000000001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0.39200000000000002</v>
      </c>
      <c r="D9" s="3"/>
      <c r="E9" s="19">
        <f t="shared" si="3"/>
        <v>0.48449999999999999</v>
      </c>
      <c r="F9" s="16">
        <f t="shared" si="4"/>
        <v>2</v>
      </c>
      <c r="G9" s="19">
        <f t="shared" si="5"/>
        <v>0.96899999999999997</v>
      </c>
      <c r="H9" s="16"/>
      <c r="I9" s="2">
        <v>12</v>
      </c>
      <c r="J9" s="3">
        <v>0.39200000000000002</v>
      </c>
      <c r="K9" s="19">
        <f t="shared" si="0"/>
        <v>0.48449999999999999</v>
      </c>
      <c r="L9" s="16">
        <f t="shared" si="1"/>
        <v>2</v>
      </c>
      <c r="M9" s="19">
        <f t="shared" si="2"/>
        <v>0.96899999999999997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0.29599999999999999</v>
      </c>
      <c r="D10" s="3"/>
      <c r="E10" s="19">
        <f t="shared" si="3"/>
        <v>0.34399999999999997</v>
      </c>
      <c r="F10" s="16">
        <f t="shared" si="4"/>
        <v>2</v>
      </c>
      <c r="G10" s="19">
        <f t="shared" si="5"/>
        <v>0.68799999999999994</v>
      </c>
      <c r="H10" s="16"/>
      <c r="I10" s="2">
        <v>14</v>
      </c>
      <c r="J10" s="3">
        <v>0.29599999999999999</v>
      </c>
      <c r="K10" s="19">
        <f t="shared" si="0"/>
        <v>0.34399999999999997</v>
      </c>
      <c r="L10" s="16">
        <f t="shared" si="1"/>
        <v>2</v>
      </c>
      <c r="M10" s="19">
        <f t="shared" si="2"/>
        <v>0.68799999999999994</v>
      </c>
      <c r="N10" s="20"/>
      <c r="O10" s="20"/>
      <c r="P10" s="20"/>
      <c r="Q10" s="22"/>
      <c r="R10" s="21"/>
    </row>
    <row r="11" spans="1:22" x14ac:dyDescent="0.2">
      <c r="B11" s="2">
        <v>16</v>
      </c>
      <c r="C11" s="3">
        <v>0.191</v>
      </c>
      <c r="D11" s="3"/>
      <c r="E11" s="19">
        <f t="shared" si="3"/>
        <v>0.24349999999999999</v>
      </c>
      <c r="F11" s="16">
        <f t="shared" si="4"/>
        <v>2</v>
      </c>
      <c r="G11" s="19">
        <f t="shared" si="5"/>
        <v>0.48699999999999999</v>
      </c>
      <c r="H11" s="16"/>
      <c r="I11" s="2">
        <v>16</v>
      </c>
      <c r="J11" s="3">
        <v>0.191</v>
      </c>
      <c r="K11" s="19">
        <f t="shared" si="0"/>
        <v>0.24349999999999999</v>
      </c>
      <c r="L11" s="16">
        <f t="shared" si="1"/>
        <v>2</v>
      </c>
      <c r="M11" s="19">
        <f t="shared" si="2"/>
        <v>0.48699999999999999</v>
      </c>
      <c r="N11" s="20"/>
      <c r="O11" s="20"/>
      <c r="P11" s="20"/>
      <c r="Q11" s="22"/>
      <c r="R11" s="21"/>
    </row>
    <row r="12" spans="1:22" x14ac:dyDescent="0.2">
      <c r="B12" s="2">
        <v>18</v>
      </c>
      <c r="C12" s="3">
        <v>9.6000000000000002E-2</v>
      </c>
      <c r="D12" s="3"/>
      <c r="E12" s="19">
        <f t="shared" si="3"/>
        <v>0.14350000000000002</v>
      </c>
      <c r="F12" s="16">
        <f t="shared" si="4"/>
        <v>2</v>
      </c>
      <c r="G12" s="19">
        <f t="shared" si="5"/>
        <v>0.28700000000000003</v>
      </c>
      <c r="H12" s="16"/>
      <c r="I12" s="2">
        <v>18</v>
      </c>
      <c r="J12" s="3">
        <v>9.6000000000000002E-2</v>
      </c>
      <c r="K12" s="19">
        <f t="shared" si="0"/>
        <v>0.14350000000000002</v>
      </c>
      <c r="L12" s="16">
        <f t="shared" si="1"/>
        <v>2</v>
      </c>
      <c r="M12" s="19">
        <f t="shared" si="2"/>
        <v>0.28700000000000003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-8.0000000000000002E-3</v>
      </c>
      <c r="D13" s="3" t="s">
        <v>22</v>
      </c>
      <c r="E13" s="19">
        <f t="shared" si="3"/>
        <v>4.3999999999999997E-2</v>
      </c>
      <c r="F13" s="16">
        <f t="shared" si="4"/>
        <v>2</v>
      </c>
      <c r="G13" s="19">
        <f t="shared" si="5"/>
        <v>8.7999999999999995E-2</v>
      </c>
      <c r="H13" s="16"/>
      <c r="I13" s="56">
        <f>I12+(J12-J13)*1.5</f>
        <v>19.044</v>
      </c>
      <c r="J13" s="57">
        <v>-0.6</v>
      </c>
      <c r="K13" s="19">
        <f>AVERAGE(J12,J13)</f>
        <v>-0.252</v>
      </c>
      <c r="L13" s="16">
        <f>I13-I12</f>
        <v>1.0440000000000005</v>
      </c>
      <c r="M13" s="19">
        <f t="shared" si="2"/>
        <v>-0.2630880000000001</v>
      </c>
      <c r="N13" s="20"/>
      <c r="O13" s="20"/>
      <c r="P13" s="20"/>
      <c r="Q13" s="22"/>
      <c r="R13" s="21"/>
    </row>
    <row r="14" spans="1:22" x14ac:dyDescent="0.2">
      <c r="B14" s="2">
        <v>22</v>
      </c>
      <c r="C14" s="3">
        <v>9.2999999999999999E-2</v>
      </c>
      <c r="D14" s="3"/>
      <c r="E14" s="19">
        <f t="shared" si="3"/>
        <v>4.2499999999999996E-2</v>
      </c>
      <c r="F14" s="16">
        <f t="shared" si="4"/>
        <v>2</v>
      </c>
      <c r="G14" s="19">
        <f t="shared" si="5"/>
        <v>8.4999999999999992E-2</v>
      </c>
      <c r="H14" s="16"/>
      <c r="I14" s="86">
        <f>I13+1.5</f>
        <v>20.544</v>
      </c>
      <c r="J14" s="87">
        <f>J13</f>
        <v>-0.6</v>
      </c>
      <c r="K14" s="19">
        <f t="shared" ref="K14:K22" si="6">AVERAGE(J13,J14)</f>
        <v>-0.6</v>
      </c>
      <c r="L14" s="16">
        <f t="shared" ref="L14:L22" si="7">I14-I13</f>
        <v>1.5</v>
      </c>
      <c r="M14" s="19">
        <f t="shared" si="2"/>
        <v>-0.89999999999999991</v>
      </c>
      <c r="N14" s="24"/>
      <c r="O14" s="24"/>
      <c r="P14" s="24"/>
      <c r="Q14" s="22"/>
      <c r="R14" s="21"/>
    </row>
    <row r="15" spans="1:22" x14ac:dyDescent="0.2">
      <c r="B15" s="2">
        <v>24</v>
      </c>
      <c r="C15" s="3">
        <v>0.19600000000000001</v>
      </c>
      <c r="D15" s="3"/>
      <c r="E15" s="19">
        <f t="shared" si="3"/>
        <v>0.14450000000000002</v>
      </c>
      <c r="F15" s="16">
        <f t="shared" si="4"/>
        <v>2</v>
      </c>
      <c r="G15" s="19">
        <f t="shared" si="5"/>
        <v>0.28900000000000003</v>
      </c>
      <c r="H15" s="1"/>
      <c r="I15" s="56">
        <f>I14+1.5</f>
        <v>22.044</v>
      </c>
      <c r="J15" s="57">
        <f>J13</f>
        <v>-0.6</v>
      </c>
      <c r="K15" s="19">
        <f t="shared" si="6"/>
        <v>-0.6</v>
      </c>
      <c r="L15" s="16">
        <f t="shared" si="7"/>
        <v>1.5</v>
      </c>
      <c r="M15" s="19">
        <f t="shared" si="2"/>
        <v>-0.89999999999999991</v>
      </c>
      <c r="N15" s="20"/>
      <c r="O15" s="20"/>
      <c r="P15" s="20"/>
      <c r="Q15" s="22"/>
      <c r="R15" s="21"/>
    </row>
    <row r="16" spans="1:22" x14ac:dyDescent="0.2">
      <c r="B16" s="2">
        <v>26</v>
      </c>
      <c r="C16" s="3">
        <v>0.28299999999999997</v>
      </c>
      <c r="D16" s="3"/>
      <c r="E16" s="19">
        <f t="shared" si="3"/>
        <v>0.23949999999999999</v>
      </c>
      <c r="F16" s="16">
        <f t="shared" si="4"/>
        <v>2</v>
      </c>
      <c r="G16" s="19">
        <f t="shared" si="5"/>
        <v>0.47899999999999998</v>
      </c>
      <c r="H16" s="1"/>
      <c r="I16" s="56">
        <f>I15+(J16-J15)*1.5</f>
        <v>23.169</v>
      </c>
      <c r="J16" s="55">
        <v>0.15</v>
      </c>
      <c r="K16" s="19">
        <f t="shared" si="6"/>
        <v>-0.22499999999999998</v>
      </c>
      <c r="L16" s="16">
        <f t="shared" si="7"/>
        <v>1.125</v>
      </c>
      <c r="M16" s="19">
        <f t="shared" si="2"/>
        <v>-0.25312499999999999</v>
      </c>
      <c r="N16" s="24"/>
      <c r="O16" s="24"/>
      <c r="P16" s="24"/>
      <c r="Q16" s="22"/>
      <c r="R16" s="21"/>
    </row>
    <row r="17" spans="2:19" x14ac:dyDescent="0.2">
      <c r="B17" s="2">
        <v>28</v>
      </c>
      <c r="C17" s="3">
        <v>0.36699999999999999</v>
      </c>
      <c r="D17" s="3"/>
      <c r="E17" s="19">
        <f t="shared" si="3"/>
        <v>0.32499999999999996</v>
      </c>
      <c r="F17" s="16">
        <f t="shared" si="4"/>
        <v>2</v>
      </c>
      <c r="G17" s="19">
        <f t="shared" si="5"/>
        <v>0.64999999999999991</v>
      </c>
      <c r="H17" s="1"/>
      <c r="I17" s="2">
        <v>24</v>
      </c>
      <c r="J17" s="3">
        <v>0.19600000000000001</v>
      </c>
      <c r="K17" s="19">
        <f t="shared" si="6"/>
        <v>0.17299999999999999</v>
      </c>
      <c r="L17" s="16">
        <f t="shared" si="7"/>
        <v>0.83099999999999952</v>
      </c>
      <c r="M17" s="19">
        <f t="shared" si="2"/>
        <v>0.14376299999999992</v>
      </c>
      <c r="N17" s="24"/>
      <c r="O17" s="24"/>
      <c r="P17" s="24"/>
      <c r="Q17" s="22"/>
      <c r="R17" s="21"/>
    </row>
    <row r="18" spans="2:19" x14ac:dyDescent="0.2">
      <c r="B18" s="2">
        <v>30</v>
      </c>
      <c r="C18" s="3">
        <v>0.70699999999999996</v>
      </c>
      <c r="D18" s="3" t="s">
        <v>23</v>
      </c>
      <c r="E18" s="19">
        <f t="shared" si="3"/>
        <v>0.53699999999999992</v>
      </c>
      <c r="F18" s="16">
        <f t="shared" si="4"/>
        <v>2</v>
      </c>
      <c r="G18" s="19">
        <f t="shared" si="5"/>
        <v>1.0739999999999998</v>
      </c>
      <c r="H18" s="1"/>
      <c r="I18" s="2">
        <v>26</v>
      </c>
      <c r="J18" s="3">
        <v>0.28299999999999997</v>
      </c>
      <c r="K18" s="19">
        <f t="shared" si="6"/>
        <v>0.23949999999999999</v>
      </c>
      <c r="L18" s="16">
        <f t="shared" si="7"/>
        <v>2</v>
      </c>
      <c r="M18" s="19">
        <f t="shared" si="2"/>
        <v>0.47899999999999998</v>
      </c>
      <c r="N18" s="20"/>
      <c r="O18" s="20"/>
      <c r="P18" s="20"/>
      <c r="R18" s="21"/>
    </row>
    <row r="19" spans="2:19" x14ac:dyDescent="0.2">
      <c r="B19" s="2">
        <v>35</v>
      </c>
      <c r="C19" s="3">
        <v>0.69899999999999995</v>
      </c>
      <c r="D19" s="3"/>
      <c r="E19" s="19">
        <f t="shared" si="3"/>
        <v>0.70299999999999996</v>
      </c>
      <c r="F19" s="16">
        <f t="shared" si="4"/>
        <v>5</v>
      </c>
      <c r="G19" s="19">
        <f t="shared" si="5"/>
        <v>3.5149999999999997</v>
      </c>
      <c r="H19" s="1"/>
      <c r="I19" s="2">
        <v>28</v>
      </c>
      <c r="J19" s="3">
        <v>0.36699999999999999</v>
      </c>
      <c r="K19" s="19">
        <f t="shared" si="6"/>
        <v>0.32499999999999996</v>
      </c>
      <c r="L19" s="16">
        <f t="shared" si="7"/>
        <v>2</v>
      </c>
      <c r="M19" s="19">
        <f t="shared" si="2"/>
        <v>0.64999999999999991</v>
      </c>
      <c r="N19" s="20"/>
      <c r="O19" s="20"/>
      <c r="P19" s="20"/>
      <c r="R19" s="21"/>
    </row>
    <row r="20" spans="2:19" x14ac:dyDescent="0.2">
      <c r="B20" s="2">
        <v>40</v>
      </c>
      <c r="C20" s="3">
        <v>0.69399999999999995</v>
      </c>
      <c r="D20" s="3" t="s">
        <v>27</v>
      </c>
      <c r="E20" s="19">
        <f t="shared" si="3"/>
        <v>0.6964999999999999</v>
      </c>
      <c r="F20" s="16">
        <f t="shared" si="4"/>
        <v>5</v>
      </c>
      <c r="G20" s="19">
        <f t="shared" si="5"/>
        <v>3.4824999999999995</v>
      </c>
      <c r="I20" s="2">
        <v>30</v>
      </c>
      <c r="J20" s="3">
        <v>0.70699999999999996</v>
      </c>
      <c r="K20" s="19">
        <f t="shared" si="6"/>
        <v>0.53699999999999992</v>
      </c>
      <c r="L20" s="16">
        <f t="shared" si="7"/>
        <v>2</v>
      </c>
      <c r="M20" s="19">
        <f t="shared" si="2"/>
        <v>1.0739999999999998</v>
      </c>
      <c r="N20" s="20"/>
      <c r="O20" s="20"/>
      <c r="P20" s="20"/>
      <c r="R20" s="21"/>
    </row>
    <row r="21" spans="2:19" x14ac:dyDescent="0.2">
      <c r="B21" s="17"/>
      <c r="C21" s="44"/>
      <c r="D21" s="44"/>
      <c r="E21" s="19"/>
      <c r="F21" s="16"/>
      <c r="G21" s="19"/>
      <c r="I21" s="2">
        <v>35</v>
      </c>
      <c r="J21" s="3">
        <v>0.69899999999999995</v>
      </c>
      <c r="K21" s="19">
        <f t="shared" si="6"/>
        <v>0.70299999999999996</v>
      </c>
      <c r="L21" s="16">
        <f t="shared" si="7"/>
        <v>5</v>
      </c>
      <c r="M21" s="19">
        <f t="shared" si="2"/>
        <v>3.5149999999999997</v>
      </c>
      <c r="N21" s="20"/>
      <c r="O21" s="20"/>
      <c r="P21" s="20"/>
      <c r="R21" s="21"/>
    </row>
    <row r="22" spans="2:19" x14ac:dyDescent="0.2">
      <c r="B22" s="17"/>
      <c r="C22" s="44"/>
      <c r="D22" s="44"/>
      <c r="E22" s="19"/>
      <c r="F22" s="16"/>
      <c r="G22" s="19"/>
      <c r="I22" s="2">
        <v>40</v>
      </c>
      <c r="J22" s="3">
        <v>0.69399999999999995</v>
      </c>
      <c r="K22" s="19">
        <f t="shared" si="6"/>
        <v>0.6964999999999999</v>
      </c>
      <c r="L22" s="16">
        <f t="shared" si="7"/>
        <v>5</v>
      </c>
      <c r="M22" s="19">
        <f t="shared" si="2"/>
        <v>3.4824999999999995</v>
      </c>
      <c r="O22" s="24"/>
      <c r="P22" s="24"/>
    </row>
    <row r="23" spans="2:19" x14ac:dyDescent="0.2">
      <c r="B23" s="17"/>
      <c r="C23" s="44"/>
      <c r="D23" s="44"/>
      <c r="E23" s="19"/>
      <c r="F23" s="16"/>
      <c r="G23" s="19"/>
      <c r="I23" s="2"/>
      <c r="J23" s="3"/>
      <c r="K23" s="19"/>
      <c r="L23" s="16"/>
      <c r="M23" s="19"/>
      <c r="O23" s="14"/>
      <c r="P23" s="14"/>
    </row>
    <row r="24" spans="2:19" x14ac:dyDescent="0.2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O24" s="58">
        <v>0</v>
      </c>
      <c r="P24" s="55">
        <v>2</v>
      </c>
      <c r="R24" s="56">
        <f>R23+(S23-S24)*1.5</f>
        <v>0.75</v>
      </c>
      <c r="S24" s="57">
        <v>-0.5</v>
      </c>
    </row>
    <row r="25" spans="2:19" ht="21.75" customHeight="1" x14ac:dyDescent="0.2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>
        <f>SUM(L7:L24)</f>
        <v>40</v>
      </c>
      <c r="M25" s="19">
        <f>SUM(M7:M24)</f>
        <v>15.104049999999999</v>
      </c>
      <c r="N25" s="14"/>
      <c r="O25" s="56">
        <f>O24+(P24-P25)*1.5</f>
        <v>1.5</v>
      </c>
      <c r="P25" s="57">
        <v>1</v>
      </c>
      <c r="R25" s="59">
        <f>R24+2.5</f>
        <v>3.25</v>
      </c>
      <c r="S25" s="60">
        <f>S24</f>
        <v>-0.5</v>
      </c>
    </row>
    <row r="26" spans="2:19" ht="20.25" customHeight="1" x14ac:dyDescent="0.2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59">
        <f>O25+5</f>
        <v>6.5</v>
      </c>
      <c r="P26" s="60">
        <f>P25</f>
        <v>1</v>
      </c>
      <c r="Q26" s="61"/>
      <c r="R26" s="56">
        <f>R25+2.5</f>
        <v>5.75</v>
      </c>
      <c r="S26" s="57">
        <f>S24</f>
        <v>-0.5</v>
      </c>
    </row>
    <row r="27" spans="2:19" ht="19.5" customHeight="1" x14ac:dyDescent="0.2">
      <c r="B27" s="17"/>
      <c r="C27" s="44"/>
      <c r="D27" s="44"/>
      <c r="E27" s="19"/>
      <c r="F27" s="16"/>
      <c r="G27" s="19"/>
      <c r="H27" s="19"/>
      <c r="I27" s="19"/>
      <c r="J27" s="13"/>
      <c r="K27" s="13"/>
      <c r="L27" s="29"/>
      <c r="M27" s="30"/>
      <c r="N27" s="14"/>
      <c r="O27" s="56">
        <f>O26+5</f>
        <v>11.5</v>
      </c>
      <c r="P27" s="57">
        <f>P25</f>
        <v>1</v>
      </c>
      <c r="R27" s="56">
        <f>R26+(S27-S26)*1.5</f>
        <v>10.836500000000001</v>
      </c>
      <c r="S27" s="55">
        <v>2.891</v>
      </c>
    </row>
    <row r="28" spans="2:19" ht="15" x14ac:dyDescent="0.2">
      <c r="B28" s="13"/>
      <c r="C28" s="30"/>
      <c r="D28" s="30"/>
      <c r="E28" s="13"/>
      <c r="F28" s="26">
        <f>SUM(F7:F27)</f>
        <v>40</v>
      </c>
      <c r="G28" s="27">
        <f>SUM(G7:G27)</f>
        <v>17.738499999999998</v>
      </c>
      <c r="H28" s="155" t="s">
        <v>10</v>
      </c>
      <c r="I28" s="155"/>
      <c r="J28" s="19">
        <f>G28</f>
        <v>17.738499999999998</v>
      </c>
      <c r="K28" s="19"/>
      <c r="L28" s="16">
        <f>M25</f>
        <v>15.104049999999999</v>
      </c>
      <c r="M28" s="19"/>
      <c r="N28" s="72">
        <f>J28-L28</f>
        <v>2.6344499999999993</v>
      </c>
      <c r="O28" s="56">
        <f>O27+(P28-P27)*1.5</f>
        <v>13</v>
      </c>
      <c r="P28" s="55">
        <v>2</v>
      </c>
    </row>
    <row r="29" spans="2:19" ht="15.75" thickBot="1" x14ac:dyDescent="0.25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14"/>
      <c r="P29" s="14"/>
    </row>
    <row r="30" spans="2:19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57" t="s">
        <v>48</v>
      </c>
      <c r="P30" s="158"/>
      <c r="Q30" s="159"/>
      <c r="R30" s="14"/>
    </row>
    <row r="31" spans="2:19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67" t="s">
        <v>49</v>
      </c>
      <c r="P31" s="66" t="s">
        <v>50</v>
      </c>
      <c r="Q31" s="68" t="s">
        <v>51</v>
      </c>
    </row>
    <row r="32" spans="2:19" ht="15.75" thickBot="1" x14ac:dyDescent="0.25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69" t="s">
        <v>52</v>
      </c>
      <c r="P32" s="70">
        <v>3</v>
      </c>
      <c r="Q32" s="71">
        <v>-0.6</v>
      </c>
    </row>
    <row r="33" spans="2:18" ht="15" x14ac:dyDescent="0.2">
      <c r="B33" s="13"/>
      <c r="C33" s="30"/>
      <c r="D33" s="30"/>
      <c r="E33" s="13"/>
      <c r="F33" s="1"/>
      <c r="G33" s="1"/>
      <c r="H33" s="155"/>
      <c r="I33" s="155"/>
      <c r="J33" s="19"/>
      <c r="K33" s="19"/>
      <c r="L33" s="16"/>
      <c r="M33" s="19"/>
      <c r="N33" s="14"/>
      <c r="O33" s="14"/>
      <c r="P33" s="14"/>
    </row>
    <row r="34" spans="2:18" ht="15" x14ac:dyDescent="0.2">
      <c r="B34" s="13"/>
      <c r="C34" s="30"/>
      <c r="D34" s="30"/>
      <c r="E34" s="13"/>
      <c r="F34" s="16"/>
      <c r="G34" s="19"/>
      <c r="H34" s="155"/>
      <c r="I34" s="155"/>
      <c r="J34" s="19"/>
      <c r="K34" s="19"/>
      <c r="L34" s="16"/>
      <c r="M34" s="19"/>
      <c r="N34" s="24"/>
      <c r="O34" s="14"/>
      <c r="P34" s="14"/>
    </row>
    <row r="35" spans="2:18" ht="15" x14ac:dyDescent="0.2">
      <c r="B35" s="13"/>
      <c r="C35" s="30"/>
      <c r="D35" s="30"/>
      <c r="E35" s="13"/>
      <c r="F35" s="1" t="s">
        <v>7</v>
      </c>
      <c r="G35" s="1"/>
      <c r="H35" s="142">
        <v>0.1</v>
      </c>
      <c r="I35" s="142"/>
      <c r="J35" s="13"/>
      <c r="K35" s="13"/>
      <c r="L35" s="13"/>
      <c r="M35" s="13"/>
      <c r="N35" s="14"/>
      <c r="O35" s="14"/>
      <c r="P35" s="14"/>
    </row>
    <row r="36" spans="2:18" x14ac:dyDescent="0.2">
      <c r="B36" s="143" t="s">
        <v>8</v>
      </c>
      <c r="C36" s="143"/>
      <c r="D36" s="143"/>
      <c r="E36" s="143"/>
      <c r="F36" s="143"/>
      <c r="G36" s="143"/>
      <c r="H36" s="5" t="s">
        <v>5</v>
      </c>
      <c r="I36" s="143" t="s">
        <v>9</v>
      </c>
      <c r="J36" s="143"/>
      <c r="K36" s="143"/>
      <c r="L36" s="143"/>
      <c r="M36" s="143"/>
      <c r="N36" s="15"/>
      <c r="O36" s="15"/>
      <c r="P36" s="15"/>
    </row>
    <row r="37" spans="2:18" x14ac:dyDescent="0.2">
      <c r="B37" s="2">
        <v>0</v>
      </c>
      <c r="C37" s="3">
        <v>2.6760000000000002</v>
      </c>
      <c r="D37" s="3" t="s">
        <v>28</v>
      </c>
      <c r="E37" s="16"/>
      <c r="F37" s="16"/>
      <c r="G37" s="16"/>
      <c r="H37" s="16"/>
      <c r="I37" s="17"/>
      <c r="J37" s="18"/>
      <c r="K37" s="19"/>
      <c r="L37" s="16"/>
      <c r="M37" s="19"/>
      <c r="N37" s="20"/>
      <c r="O37" s="20"/>
      <c r="P37" s="20"/>
      <c r="R37" s="21"/>
    </row>
    <row r="38" spans="2:18" x14ac:dyDescent="0.2">
      <c r="B38" s="2">
        <v>5</v>
      </c>
      <c r="C38" s="3">
        <v>2.6709999999999998</v>
      </c>
      <c r="D38" s="3"/>
      <c r="E38" s="19">
        <f>(C37+C38)/2</f>
        <v>2.6734999999999998</v>
      </c>
      <c r="F38" s="16">
        <f>B38-B37</f>
        <v>5</v>
      </c>
      <c r="G38" s="19">
        <f>E38*F38</f>
        <v>13.3675</v>
      </c>
      <c r="H38" s="16"/>
      <c r="I38" s="2">
        <v>0</v>
      </c>
      <c r="J38" s="3">
        <v>2.6760000000000002</v>
      </c>
      <c r="K38" s="19"/>
      <c r="L38" s="16"/>
      <c r="M38" s="19"/>
      <c r="N38" s="20"/>
      <c r="O38" s="20"/>
      <c r="P38" s="20"/>
      <c r="Q38" s="22"/>
      <c r="R38" s="21"/>
    </row>
    <row r="39" spans="2:18" x14ac:dyDescent="0.2">
      <c r="B39" s="2">
        <v>10</v>
      </c>
      <c r="C39" s="3">
        <v>2.7</v>
      </c>
      <c r="D39" s="3" t="s">
        <v>21</v>
      </c>
      <c r="E39" s="19">
        <f t="shared" ref="E39:E51" si="8">(C38+C39)/2</f>
        <v>2.6855000000000002</v>
      </c>
      <c r="F39" s="16">
        <f t="shared" ref="F39:F51" si="9">B39-B38</f>
        <v>5</v>
      </c>
      <c r="G39" s="19">
        <f t="shared" ref="G39:G51" si="10">E39*F39</f>
        <v>13.427500000000002</v>
      </c>
      <c r="H39" s="16"/>
      <c r="I39" s="2">
        <v>5</v>
      </c>
      <c r="J39" s="3">
        <v>2.6709999999999998</v>
      </c>
      <c r="K39" s="19">
        <f t="shared" ref="K39:K44" si="11">AVERAGE(J38,J39)</f>
        <v>2.6734999999999998</v>
      </c>
      <c r="L39" s="16">
        <f t="shared" ref="L39:L44" si="12">I39-I38</f>
        <v>5</v>
      </c>
      <c r="M39" s="19">
        <f t="shared" ref="M39:M46" si="13">L39*K39</f>
        <v>13.3675</v>
      </c>
      <c r="N39" s="20"/>
      <c r="O39" s="20"/>
      <c r="P39" s="20"/>
      <c r="Q39" s="22"/>
      <c r="R39" s="21"/>
    </row>
    <row r="40" spans="2:18" x14ac:dyDescent="0.2">
      <c r="B40" s="2">
        <v>11</v>
      </c>
      <c r="C40" s="3">
        <v>1.6910000000000001</v>
      </c>
      <c r="D40" s="3"/>
      <c r="E40" s="19">
        <f t="shared" si="8"/>
        <v>2.1955</v>
      </c>
      <c r="F40" s="16">
        <f t="shared" si="9"/>
        <v>1</v>
      </c>
      <c r="G40" s="19">
        <f t="shared" si="10"/>
        <v>2.1955</v>
      </c>
      <c r="H40" s="16"/>
      <c r="I40" s="2">
        <v>8.5</v>
      </c>
      <c r="J40" s="3">
        <v>2.7</v>
      </c>
      <c r="K40" s="19">
        <f t="shared" si="11"/>
        <v>2.6855000000000002</v>
      </c>
      <c r="L40" s="16">
        <f t="shared" si="12"/>
        <v>3.5</v>
      </c>
      <c r="M40" s="19">
        <f t="shared" si="13"/>
        <v>9.3992500000000003</v>
      </c>
      <c r="N40" s="20"/>
      <c r="O40" s="20"/>
      <c r="P40" s="20"/>
      <c r="Q40" s="22"/>
      <c r="R40" s="21"/>
    </row>
    <row r="41" spans="2:18" x14ac:dyDescent="0.2">
      <c r="B41" s="2">
        <v>12</v>
      </c>
      <c r="C41" s="3">
        <v>1.0269999999999999</v>
      </c>
      <c r="D41" s="3"/>
      <c r="E41" s="19">
        <f t="shared" si="8"/>
        <v>1.359</v>
      </c>
      <c r="F41" s="16">
        <f t="shared" si="9"/>
        <v>1</v>
      </c>
      <c r="G41" s="19">
        <f t="shared" si="10"/>
        <v>1.359</v>
      </c>
      <c r="H41" s="16"/>
      <c r="I41" s="56">
        <f>I40+(J40-J41)*1.5</f>
        <v>13.45</v>
      </c>
      <c r="J41" s="57">
        <v>-0.6</v>
      </c>
      <c r="K41" s="19">
        <f t="shared" si="11"/>
        <v>1.05</v>
      </c>
      <c r="L41" s="16">
        <f t="shared" si="12"/>
        <v>4.9499999999999993</v>
      </c>
      <c r="M41" s="19">
        <f t="shared" si="13"/>
        <v>5.1974999999999998</v>
      </c>
      <c r="N41" s="20"/>
      <c r="O41" s="20"/>
      <c r="P41" s="20"/>
      <c r="Q41" s="22"/>
      <c r="R41" s="21"/>
    </row>
    <row r="42" spans="2:18" x14ac:dyDescent="0.2">
      <c r="B42" s="2">
        <v>13</v>
      </c>
      <c r="C42" s="3">
        <v>0.63400000000000001</v>
      </c>
      <c r="D42" s="3"/>
      <c r="E42" s="19">
        <f t="shared" si="8"/>
        <v>0.83050000000000002</v>
      </c>
      <c r="F42" s="16">
        <f t="shared" si="9"/>
        <v>1</v>
      </c>
      <c r="G42" s="19">
        <f t="shared" si="10"/>
        <v>0.83050000000000002</v>
      </c>
      <c r="H42" s="16"/>
      <c r="I42" s="86">
        <f>I41+1.5</f>
        <v>14.95</v>
      </c>
      <c r="J42" s="87">
        <f>J41</f>
        <v>-0.6</v>
      </c>
      <c r="K42" s="19">
        <f t="shared" si="11"/>
        <v>-0.6</v>
      </c>
      <c r="L42" s="16">
        <f t="shared" si="12"/>
        <v>1.5</v>
      </c>
      <c r="M42" s="19">
        <f t="shared" si="13"/>
        <v>-0.89999999999999991</v>
      </c>
      <c r="N42" s="20"/>
      <c r="O42" s="20"/>
      <c r="P42" s="20"/>
      <c r="Q42" s="22"/>
      <c r="R42" s="21"/>
    </row>
    <row r="43" spans="2:18" x14ac:dyDescent="0.2">
      <c r="B43" s="2">
        <v>14.5</v>
      </c>
      <c r="C43" s="3">
        <v>0.53300000000000003</v>
      </c>
      <c r="D43" s="3" t="s">
        <v>22</v>
      </c>
      <c r="E43" s="19">
        <f t="shared" si="8"/>
        <v>0.58350000000000002</v>
      </c>
      <c r="F43" s="16">
        <f t="shared" si="9"/>
        <v>1.5</v>
      </c>
      <c r="G43" s="19">
        <f t="shared" si="10"/>
        <v>0.87525000000000008</v>
      </c>
      <c r="H43" s="16"/>
      <c r="I43" s="56">
        <f>I42+1.5</f>
        <v>16.45</v>
      </c>
      <c r="J43" s="57">
        <f>J41</f>
        <v>-0.6</v>
      </c>
      <c r="K43" s="19">
        <f t="shared" si="11"/>
        <v>-0.6</v>
      </c>
      <c r="L43" s="16">
        <f t="shared" si="12"/>
        <v>1.5</v>
      </c>
      <c r="M43" s="19">
        <f t="shared" si="13"/>
        <v>-0.89999999999999991</v>
      </c>
      <c r="N43" s="20"/>
      <c r="O43" s="20"/>
      <c r="P43" s="20"/>
      <c r="Q43" s="22"/>
      <c r="R43" s="21"/>
    </row>
    <row r="44" spans="2:18" x14ac:dyDescent="0.2">
      <c r="B44" s="2">
        <v>16</v>
      </c>
      <c r="C44" s="3">
        <v>0.63600000000000001</v>
      </c>
      <c r="D44" s="3"/>
      <c r="E44" s="19">
        <f t="shared" si="8"/>
        <v>0.58450000000000002</v>
      </c>
      <c r="F44" s="16">
        <f t="shared" si="9"/>
        <v>1.5</v>
      </c>
      <c r="G44" s="19">
        <f t="shared" si="10"/>
        <v>0.87675000000000003</v>
      </c>
      <c r="H44" s="16"/>
      <c r="I44" s="56">
        <f>I43+(J44-J43)*1.5</f>
        <v>21.686499999999999</v>
      </c>
      <c r="J44" s="55">
        <v>2.891</v>
      </c>
      <c r="K44" s="19">
        <f t="shared" si="11"/>
        <v>1.1455</v>
      </c>
      <c r="L44" s="16">
        <f t="shared" si="12"/>
        <v>5.2364999999999995</v>
      </c>
      <c r="M44" s="19">
        <f t="shared" si="13"/>
        <v>5.9984107499999988</v>
      </c>
      <c r="N44" s="20"/>
      <c r="O44" s="20"/>
      <c r="P44" s="20"/>
      <c r="Q44" s="22"/>
      <c r="R44" s="21"/>
    </row>
    <row r="45" spans="2:18" x14ac:dyDescent="0.2">
      <c r="B45" s="2">
        <v>17</v>
      </c>
      <c r="C45" s="3">
        <v>1.03</v>
      </c>
      <c r="D45" s="3"/>
      <c r="E45" s="19">
        <f t="shared" si="8"/>
        <v>0.83299999999999996</v>
      </c>
      <c r="F45" s="16">
        <f t="shared" si="9"/>
        <v>1</v>
      </c>
      <c r="G45" s="19">
        <f t="shared" si="10"/>
        <v>0.83299999999999996</v>
      </c>
      <c r="H45" s="16"/>
      <c r="I45" s="2">
        <v>25</v>
      </c>
      <c r="J45" s="3">
        <v>2.8959999999999999</v>
      </c>
      <c r="K45" s="19">
        <f>AVERAGE(J44,J45)</f>
        <v>2.8935</v>
      </c>
      <c r="L45" s="16">
        <f>I45-I44</f>
        <v>3.3135000000000012</v>
      </c>
      <c r="M45" s="19">
        <f t="shared" si="13"/>
        <v>9.5876122500000029</v>
      </c>
      <c r="N45" s="24"/>
      <c r="O45" s="24"/>
      <c r="P45" s="24"/>
      <c r="Q45" s="22"/>
      <c r="R45" s="21"/>
    </row>
    <row r="46" spans="2:18" x14ac:dyDescent="0.2">
      <c r="B46" s="2">
        <v>18</v>
      </c>
      <c r="C46" s="3">
        <v>1.585</v>
      </c>
      <c r="D46" s="3"/>
      <c r="E46" s="19">
        <f t="shared" si="8"/>
        <v>1.3075000000000001</v>
      </c>
      <c r="F46" s="16">
        <f t="shared" si="9"/>
        <v>1</v>
      </c>
      <c r="G46" s="19">
        <f t="shared" si="10"/>
        <v>1.3075000000000001</v>
      </c>
      <c r="H46" s="16"/>
      <c r="I46" s="2">
        <v>30</v>
      </c>
      <c r="J46" s="3">
        <v>2.883</v>
      </c>
      <c r="K46" s="19">
        <f t="shared" ref="K46" si="14">AVERAGE(J45,J46)</f>
        <v>2.8895</v>
      </c>
      <c r="L46" s="16">
        <f t="shared" ref="L46" si="15">I46-I45</f>
        <v>5</v>
      </c>
      <c r="M46" s="19">
        <f t="shared" si="13"/>
        <v>14.4475</v>
      </c>
      <c r="N46" s="20"/>
      <c r="O46" s="20"/>
      <c r="P46" s="20"/>
      <c r="Q46" s="22"/>
      <c r="R46" s="21"/>
    </row>
    <row r="47" spans="2:18" x14ac:dyDescent="0.2">
      <c r="B47" s="2">
        <v>19</v>
      </c>
      <c r="C47" s="3">
        <v>2.3530000000000002</v>
      </c>
      <c r="D47" s="3" t="s">
        <v>23</v>
      </c>
      <c r="E47" s="19">
        <f t="shared" si="8"/>
        <v>1.9690000000000001</v>
      </c>
      <c r="F47" s="16">
        <f t="shared" si="9"/>
        <v>1</v>
      </c>
      <c r="G47" s="19">
        <f t="shared" si="10"/>
        <v>1.9690000000000001</v>
      </c>
      <c r="H47" s="1"/>
      <c r="I47" s="21"/>
      <c r="J47" s="21"/>
      <c r="K47" s="19"/>
      <c r="L47" s="16"/>
      <c r="M47" s="19"/>
      <c r="N47" s="24"/>
      <c r="O47" s="24"/>
      <c r="P47" s="24"/>
      <c r="Q47" s="22"/>
      <c r="R47" s="21"/>
    </row>
    <row r="48" spans="2:18" x14ac:dyDescent="0.2">
      <c r="B48" s="2">
        <v>20</v>
      </c>
      <c r="C48" s="3">
        <v>2.3650000000000002</v>
      </c>
      <c r="D48" s="3"/>
      <c r="E48" s="19">
        <f t="shared" si="8"/>
        <v>2.359</v>
      </c>
      <c r="F48" s="16">
        <f t="shared" si="9"/>
        <v>1</v>
      </c>
      <c r="G48" s="19">
        <f t="shared" si="10"/>
        <v>2.359</v>
      </c>
      <c r="H48" s="1"/>
      <c r="I48" s="16"/>
      <c r="J48" s="16"/>
      <c r="K48" s="19"/>
      <c r="L48" s="16"/>
      <c r="M48" s="19"/>
      <c r="N48" s="24"/>
      <c r="O48" s="24"/>
      <c r="P48" s="24"/>
      <c r="Q48" s="22"/>
      <c r="R48" s="21"/>
    </row>
    <row r="49" spans="2:18" x14ac:dyDescent="0.2">
      <c r="B49" s="2">
        <v>21</v>
      </c>
      <c r="C49" s="3">
        <v>2.8959999999999999</v>
      </c>
      <c r="D49" s="3"/>
      <c r="E49" s="19">
        <f t="shared" si="8"/>
        <v>2.6305000000000001</v>
      </c>
      <c r="F49" s="16">
        <f t="shared" si="9"/>
        <v>1</v>
      </c>
      <c r="G49" s="19">
        <f t="shared" si="10"/>
        <v>2.6305000000000001</v>
      </c>
      <c r="H49" s="1"/>
      <c r="I49" s="16"/>
      <c r="J49" s="16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25</v>
      </c>
      <c r="C50" s="3">
        <v>2.891</v>
      </c>
      <c r="D50" s="3"/>
      <c r="E50" s="19">
        <f t="shared" si="8"/>
        <v>2.8935</v>
      </c>
      <c r="F50" s="16">
        <f t="shared" si="9"/>
        <v>4</v>
      </c>
      <c r="G50" s="19">
        <f t="shared" si="10"/>
        <v>11.574</v>
      </c>
      <c r="H50" s="1"/>
      <c r="I50" s="2"/>
      <c r="J50" s="28"/>
      <c r="K50" s="19"/>
      <c r="L50" s="16"/>
      <c r="M50" s="19"/>
      <c r="N50" s="20"/>
      <c r="O50" s="20"/>
      <c r="P50" s="20"/>
      <c r="R50" s="21"/>
    </row>
    <row r="51" spans="2:18" x14ac:dyDescent="0.2">
      <c r="B51" s="2">
        <v>30</v>
      </c>
      <c r="C51" s="3">
        <v>2.883</v>
      </c>
      <c r="D51" s="3" t="s">
        <v>29</v>
      </c>
      <c r="E51" s="19">
        <f t="shared" si="8"/>
        <v>2.887</v>
      </c>
      <c r="F51" s="16">
        <f t="shared" si="9"/>
        <v>5</v>
      </c>
      <c r="G51" s="19">
        <f t="shared" si="10"/>
        <v>14.435</v>
      </c>
      <c r="H51" s="1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4"/>
      <c r="D52" s="44"/>
      <c r="E52" s="19"/>
      <c r="F52" s="16"/>
      <c r="G52" s="19"/>
      <c r="I52" s="17"/>
      <c r="J52" s="17"/>
      <c r="K52" s="19"/>
      <c r="L52" s="16"/>
      <c r="M52" s="19"/>
      <c r="N52" s="20"/>
      <c r="O52" s="20"/>
      <c r="P52" s="20"/>
      <c r="R52" s="21"/>
    </row>
    <row r="53" spans="2:18" x14ac:dyDescent="0.2">
      <c r="B53" s="17"/>
      <c r="C53" s="44"/>
      <c r="D53" s="44"/>
      <c r="E53" s="19"/>
      <c r="F53" s="16"/>
      <c r="G53" s="19"/>
      <c r="I53" s="56"/>
      <c r="J53" s="57"/>
      <c r="K53" s="19"/>
      <c r="L53" s="16"/>
      <c r="M53" s="19"/>
      <c r="O53" s="56">
        <f>O52+(P52-P53)*1.5</f>
        <v>-1.5</v>
      </c>
      <c r="P53" s="57">
        <v>1</v>
      </c>
    </row>
    <row r="54" spans="2:18" x14ac:dyDescent="0.2">
      <c r="B54" s="17"/>
      <c r="C54" s="44"/>
      <c r="D54" s="44"/>
      <c r="E54" s="19"/>
      <c r="F54" s="16"/>
      <c r="G54" s="19"/>
      <c r="I54" s="59"/>
      <c r="J54" s="60"/>
      <c r="K54" s="19"/>
      <c r="L54" s="16"/>
      <c r="M54" s="19"/>
      <c r="O54" s="59">
        <f>O53+5</f>
        <v>3.5</v>
      </c>
      <c r="P54" s="60">
        <f>P53</f>
        <v>1</v>
      </c>
    </row>
    <row r="55" spans="2:18" x14ac:dyDescent="0.2">
      <c r="B55" s="17"/>
      <c r="C55" s="44"/>
      <c r="D55" s="44"/>
      <c r="E55" s="19"/>
      <c r="F55" s="16"/>
      <c r="G55" s="19"/>
      <c r="I55" s="56"/>
      <c r="J55" s="57"/>
      <c r="K55" s="19"/>
      <c r="L55" s="16"/>
      <c r="M55" s="19"/>
      <c r="O55" s="56">
        <f>O54+5</f>
        <v>8.5</v>
      </c>
      <c r="P55" s="57">
        <f>P53</f>
        <v>1</v>
      </c>
    </row>
    <row r="56" spans="2:18" x14ac:dyDescent="0.2">
      <c r="B56" s="17"/>
      <c r="C56" s="44"/>
      <c r="D56" s="44"/>
      <c r="E56" s="19"/>
      <c r="F56" s="16"/>
      <c r="G56" s="19"/>
      <c r="H56" s="19"/>
      <c r="I56" s="56"/>
      <c r="J56" s="55"/>
      <c r="K56" s="19"/>
      <c r="L56" s="16"/>
      <c r="M56" s="19"/>
      <c r="N56" s="14"/>
      <c r="O56" s="56">
        <f>O55+(P56-P55)*1.5</f>
        <v>10</v>
      </c>
      <c r="P56" s="55">
        <v>2</v>
      </c>
    </row>
    <row r="57" spans="2:18" x14ac:dyDescent="0.2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x14ac:dyDescent="0.2">
      <c r="B58" s="17"/>
      <c r="C58" s="44"/>
      <c r="D58" s="44"/>
      <c r="E58" s="19"/>
      <c r="F58" s="16"/>
      <c r="G58" s="19"/>
      <c r="H58" s="19"/>
      <c r="I58" s="17"/>
      <c r="J58" s="17"/>
      <c r="K58" s="19"/>
      <c r="L58" s="16"/>
      <c r="M58" s="19"/>
      <c r="N58" s="14"/>
      <c r="O58" s="14"/>
      <c r="P58" s="14"/>
    </row>
    <row r="59" spans="2:18" ht="15" x14ac:dyDescent="0.2">
      <c r="B59" s="13"/>
      <c r="C59" s="30"/>
      <c r="D59" s="30"/>
      <c r="E59" s="13"/>
      <c r="F59" s="26">
        <f>SUM(F38:F58)</f>
        <v>30</v>
      </c>
      <c r="G59" s="27">
        <f>SUM(G38:G58)</f>
        <v>68.039999999999992</v>
      </c>
      <c r="H59" s="19"/>
      <c r="I59" s="19"/>
      <c r="J59" s="13"/>
      <c r="K59" s="13"/>
      <c r="L59" s="29"/>
      <c r="M59" s="23">
        <f>SUM(M39:M58)</f>
        <v>56.197773000000005</v>
      </c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6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"/>
      <c r="G64" s="1"/>
      <c r="H64" s="19"/>
      <c r="I64" s="19"/>
      <c r="J64" s="13"/>
      <c r="K64" s="13"/>
      <c r="L64" s="13"/>
      <c r="M64" s="13"/>
      <c r="N64" s="14"/>
      <c r="O64" s="14"/>
      <c r="P64" s="14"/>
    </row>
    <row r="65" spans="2:18" ht="15" x14ac:dyDescent="0.2">
      <c r="B65" s="13"/>
      <c r="C65" s="30"/>
      <c r="D65" s="30"/>
      <c r="E65" s="13"/>
      <c r="F65" s="16"/>
      <c r="G65" s="19"/>
      <c r="H65" s="155" t="s">
        <v>10</v>
      </c>
      <c r="I65" s="155"/>
      <c r="J65" s="19">
        <f>G59</f>
        <v>68.039999999999992</v>
      </c>
      <c r="K65" s="19" t="s">
        <v>11</v>
      </c>
      <c r="L65" s="16">
        <f>M59</f>
        <v>56.197773000000005</v>
      </c>
      <c r="M65" s="65">
        <f>J65-L65</f>
        <v>11.842226999999987</v>
      </c>
      <c r="N65" s="24"/>
      <c r="O65" s="14"/>
      <c r="P65" s="14"/>
    </row>
    <row r="66" spans="2:18" ht="15" x14ac:dyDescent="0.2">
      <c r="B66" s="13"/>
      <c r="C66" s="30"/>
      <c r="D66" s="30"/>
      <c r="E66" s="13"/>
      <c r="F66" s="1" t="s">
        <v>7</v>
      </c>
      <c r="G66" s="1"/>
      <c r="H66" s="142">
        <v>0.2</v>
      </c>
      <c r="I66" s="142"/>
      <c r="J66" s="13"/>
      <c r="K66" s="13"/>
      <c r="L66" s="13"/>
      <c r="M66" s="13"/>
      <c r="N66" s="14"/>
      <c r="O66" s="14"/>
      <c r="P66" s="31">
        <f>I79-I77</f>
        <v>3</v>
      </c>
    </row>
    <row r="67" spans="2:18" x14ac:dyDescent="0.2">
      <c r="B67" s="143" t="s">
        <v>8</v>
      </c>
      <c r="C67" s="143"/>
      <c r="D67" s="143"/>
      <c r="E67" s="143"/>
      <c r="F67" s="143"/>
      <c r="G67" s="143"/>
      <c r="H67" s="5" t="s">
        <v>5</v>
      </c>
      <c r="I67" s="143" t="s">
        <v>9</v>
      </c>
      <c r="J67" s="143"/>
      <c r="K67" s="143"/>
      <c r="L67" s="143"/>
      <c r="M67" s="143"/>
      <c r="N67" s="15"/>
      <c r="O67" s="15"/>
      <c r="P67" s="15"/>
    </row>
    <row r="68" spans="2:18" x14ac:dyDescent="0.2">
      <c r="B68" s="2">
        <v>0</v>
      </c>
      <c r="C68" s="3">
        <v>1.421</v>
      </c>
      <c r="D68" s="3" t="s">
        <v>30</v>
      </c>
      <c r="E68" s="16"/>
      <c r="F68" s="16"/>
      <c r="G68" s="16"/>
      <c r="H68" s="16"/>
      <c r="I68" s="17"/>
      <c r="J68" s="18"/>
      <c r="K68" s="19"/>
      <c r="L68" s="16"/>
      <c r="M68" s="19"/>
      <c r="N68" s="20"/>
      <c r="O68" s="20"/>
      <c r="P68" s="20"/>
      <c r="R68" s="21"/>
    </row>
    <row r="69" spans="2:18" x14ac:dyDescent="0.2">
      <c r="B69" s="2">
        <v>5</v>
      </c>
      <c r="C69" s="3">
        <v>1.4319999999999999</v>
      </c>
      <c r="D69" s="3"/>
      <c r="E69" s="19">
        <f>(C68+C69)/2</f>
        <v>1.4264999999999999</v>
      </c>
      <c r="F69" s="16">
        <f>B69-B68</f>
        <v>5</v>
      </c>
      <c r="G69" s="19">
        <f>E69*F69</f>
        <v>7.1324999999999994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6</v>
      </c>
      <c r="C70" s="3">
        <v>2.7170000000000001</v>
      </c>
      <c r="D70" s="3"/>
      <c r="E70" s="19">
        <f t="shared" ref="E70:E84" si="16">(C69+C70)/2</f>
        <v>2.0745</v>
      </c>
      <c r="F70" s="16">
        <f t="shared" ref="F70:F84" si="17">B70-B69</f>
        <v>1</v>
      </c>
      <c r="G70" s="19">
        <f t="shared" ref="G70:G84" si="18">E70*F70</f>
        <v>2.0745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8</v>
      </c>
      <c r="C71" s="3">
        <v>2.706</v>
      </c>
      <c r="D71" s="3"/>
      <c r="E71" s="19">
        <f t="shared" si="16"/>
        <v>2.7115</v>
      </c>
      <c r="F71" s="16">
        <f t="shared" si="17"/>
        <v>2</v>
      </c>
      <c r="G71" s="19">
        <f t="shared" si="18"/>
        <v>5.423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9</v>
      </c>
      <c r="C72" s="3">
        <v>2.1080000000000001</v>
      </c>
      <c r="D72" s="3"/>
      <c r="E72" s="19">
        <f t="shared" si="16"/>
        <v>2.407</v>
      </c>
      <c r="F72" s="16">
        <f t="shared" si="17"/>
        <v>1</v>
      </c>
      <c r="G72" s="19">
        <f t="shared" si="18"/>
        <v>2.407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10</v>
      </c>
      <c r="C73" s="3">
        <v>2.101</v>
      </c>
      <c r="D73" s="3" t="s">
        <v>21</v>
      </c>
      <c r="E73" s="19">
        <f t="shared" si="16"/>
        <v>2.1044999999999998</v>
      </c>
      <c r="F73" s="16">
        <f t="shared" si="17"/>
        <v>1</v>
      </c>
      <c r="G73" s="19">
        <f t="shared" si="18"/>
        <v>2.1044999999999998</v>
      </c>
      <c r="H73" s="16"/>
      <c r="I73" s="2"/>
      <c r="J73" s="2"/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11</v>
      </c>
      <c r="C74" s="3">
        <v>1.3260000000000001</v>
      </c>
      <c r="D74" s="3"/>
      <c r="E74" s="19">
        <f t="shared" si="16"/>
        <v>1.7135</v>
      </c>
      <c r="F74" s="16">
        <f t="shared" si="17"/>
        <v>1</v>
      </c>
      <c r="G74" s="19">
        <f t="shared" si="18"/>
        <v>1.7135</v>
      </c>
      <c r="H74" s="16"/>
      <c r="I74" s="2">
        <v>5</v>
      </c>
      <c r="J74" s="3">
        <v>1.4319999999999999</v>
      </c>
      <c r="K74" s="19"/>
      <c r="L74" s="16"/>
      <c r="M74" s="19"/>
      <c r="N74" s="20"/>
      <c r="O74" s="20"/>
      <c r="P74" s="20"/>
      <c r="Q74" s="22"/>
      <c r="R74" s="21"/>
    </row>
    <row r="75" spans="2:18" x14ac:dyDescent="0.2">
      <c r="B75" s="2">
        <v>12</v>
      </c>
      <c r="C75" s="3">
        <v>0.90500000000000003</v>
      </c>
      <c r="D75" s="3"/>
      <c r="E75" s="19">
        <f t="shared" si="16"/>
        <v>1.1154999999999999</v>
      </c>
      <c r="F75" s="16">
        <f t="shared" si="17"/>
        <v>1</v>
      </c>
      <c r="G75" s="19">
        <f t="shared" si="18"/>
        <v>1.1154999999999999</v>
      </c>
      <c r="H75" s="16"/>
      <c r="I75" s="2">
        <v>6</v>
      </c>
      <c r="J75" s="3">
        <v>2.7170000000000001</v>
      </c>
      <c r="K75" s="19">
        <f t="shared" ref="K75" si="19">AVERAGE(J74,J75)</f>
        <v>2.0745</v>
      </c>
      <c r="L75" s="16">
        <f t="shared" ref="L75" si="20">I75-I74</f>
        <v>1</v>
      </c>
      <c r="M75" s="19">
        <f t="shared" ref="M75:M83" si="21">L75*K75</f>
        <v>2.0745</v>
      </c>
      <c r="N75" s="20"/>
      <c r="O75" s="20"/>
      <c r="P75" s="20"/>
      <c r="Q75" s="22"/>
      <c r="R75" s="21"/>
    </row>
    <row r="76" spans="2:18" x14ac:dyDescent="0.2">
      <c r="B76" s="2">
        <v>13</v>
      </c>
      <c r="C76" s="3">
        <v>0.621</v>
      </c>
      <c r="D76" s="3"/>
      <c r="E76" s="19">
        <f t="shared" si="16"/>
        <v>0.76300000000000001</v>
      </c>
      <c r="F76" s="16">
        <f t="shared" si="17"/>
        <v>1</v>
      </c>
      <c r="G76" s="19">
        <f t="shared" si="18"/>
        <v>0.76300000000000001</v>
      </c>
      <c r="H76" s="16"/>
      <c r="I76" s="2">
        <v>7.5</v>
      </c>
      <c r="J76" s="3">
        <v>2.706</v>
      </c>
      <c r="K76" s="19">
        <f>AVERAGE(J75,J76)</f>
        <v>2.7115</v>
      </c>
      <c r="L76" s="16">
        <f>I76-I75</f>
        <v>1.5</v>
      </c>
      <c r="M76" s="19">
        <f t="shared" si="21"/>
        <v>4.0672499999999996</v>
      </c>
      <c r="N76" s="24"/>
      <c r="O76" s="24"/>
      <c r="P76" s="24"/>
      <c r="Q76" s="22"/>
      <c r="R76" s="21"/>
    </row>
    <row r="77" spans="2:18" x14ac:dyDescent="0.2">
      <c r="B77" s="2">
        <v>14.5</v>
      </c>
      <c r="C77" s="3">
        <v>0.51800000000000002</v>
      </c>
      <c r="D77" s="3" t="s">
        <v>22</v>
      </c>
      <c r="E77" s="19">
        <f t="shared" si="16"/>
        <v>0.56950000000000001</v>
      </c>
      <c r="F77" s="16">
        <f t="shared" si="17"/>
        <v>1.5</v>
      </c>
      <c r="G77" s="19">
        <f t="shared" si="18"/>
        <v>0.85424999999999995</v>
      </c>
      <c r="H77" s="16"/>
      <c r="I77" s="56">
        <f>I76+(J76-J77)*1.5</f>
        <v>12.459</v>
      </c>
      <c r="J77" s="57">
        <v>-0.6</v>
      </c>
      <c r="K77" s="19">
        <f t="shared" ref="K77:K83" si="22">AVERAGE(J76,J77)</f>
        <v>1.0529999999999999</v>
      </c>
      <c r="L77" s="16">
        <f t="shared" ref="L77:L83" si="23">I77-I76</f>
        <v>4.9589999999999996</v>
      </c>
      <c r="M77" s="19">
        <f t="shared" si="21"/>
        <v>5.2218269999999993</v>
      </c>
      <c r="N77" s="20"/>
      <c r="O77" s="20"/>
      <c r="P77" s="20"/>
      <c r="Q77" s="22"/>
      <c r="R77" s="21"/>
    </row>
    <row r="78" spans="2:18" x14ac:dyDescent="0.2">
      <c r="B78" s="2">
        <v>16</v>
      </c>
      <c r="C78" s="3">
        <v>0.61899999999999999</v>
      </c>
      <c r="D78" s="3"/>
      <c r="E78" s="19">
        <f t="shared" si="16"/>
        <v>0.56850000000000001</v>
      </c>
      <c r="F78" s="16">
        <f t="shared" si="17"/>
        <v>1.5</v>
      </c>
      <c r="G78" s="19">
        <f t="shared" si="18"/>
        <v>0.85275000000000001</v>
      </c>
      <c r="H78" s="1"/>
      <c r="I78" s="84">
        <f>I77+1.5</f>
        <v>13.959</v>
      </c>
      <c r="J78" s="85">
        <f>J77</f>
        <v>-0.6</v>
      </c>
      <c r="K78" s="19">
        <f t="shared" si="22"/>
        <v>-0.6</v>
      </c>
      <c r="L78" s="16">
        <f t="shared" si="23"/>
        <v>1.5</v>
      </c>
      <c r="M78" s="19">
        <f t="shared" si="21"/>
        <v>-0.89999999999999991</v>
      </c>
      <c r="N78" s="24"/>
      <c r="O78" s="24"/>
      <c r="P78" s="24"/>
      <c r="Q78" s="22"/>
      <c r="R78" s="21"/>
    </row>
    <row r="79" spans="2:18" x14ac:dyDescent="0.2">
      <c r="B79" s="2">
        <v>17</v>
      </c>
      <c r="C79" s="3">
        <v>0.93</v>
      </c>
      <c r="D79" s="3"/>
      <c r="E79" s="19">
        <f t="shared" si="16"/>
        <v>0.77449999999999997</v>
      </c>
      <c r="F79" s="16">
        <f t="shared" si="17"/>
        <v>1</v>
      </c>
      <c r="G79" s="19">
        <f t="shared" si="18"/>
        <v>0.77449999999999997</v>
      </c>
      <c r="H79" s="1"/>
      <c r="I79" s="56">
        <f>I78+1.5</f>
        <v>15.459</v>
      </c>
      <c r="J79" s="57">
        <f>J77</f>
        <v>-0.6</v>
      </c>
      <c r="K79" s="19">
        <f t="shared" si="22"/>
        <v>-0.6</v>
      </c>
      <c r="L79" s="16">
        <f t="shared" si="23"/>
        <v>1.5</v>
      </c>
      <c r="M79" s="19">
        <f t="shared" si="21"/>
        <v>-0.89999999999999991</v>
      </c>
      <c r="N79" s="24"/>
      <c r="O79" s="24"/>
      <c r="P79" s="24"/>
      <c r="Q79" s="22"/>
      <c r="R79" s="21"/>
    </row>
    <row r="80" spans="2:18" x14ac:dyDescent="0.2">
      <c r="B80" s="2">
        <v>18</v>
      </c>
      <c r="C80" s="3">
        <v>1.306</v>
      </c>
      <c r="D80" s="3"/>
      <c r="E80" s="19">
        <f t="shared" si="16"/>
        <v>1.1180000000000001</v>
      </c>
      <c r="F80" s="16">
        <f t="shared" si="17"/>
        <v>1</v>
      </c>
      <c r="G80" s="19">
        <f t="shared" si="18"/>
        <v>1.1180000000000001</v>
      </c>
      <c r="H80" s="1"/>
      <c r="I80" s="56">
        <f>I79+(J80-J79)*1.5</f>
        <v>20.274000000000001</v>
      </c>
      <c r="J80" s="55">
        <v>2.61</v>
      </c>
      <c r="K80" s="19">
        <f t="shared" si="22"/>
        <v>1.0049999999999999</v>
      </c>
      <c r="L80" s="16">
        <f t="shared" si="23"/>
        <v>4.8150000000000013</v>
      </c>
      <c r="M80" s="19">
        <f t="shared" si="21"/>
        <v>4.8390750000000011</v>
      </c>
      <c r="N80" s="20"/>
      <c r="O80" s="20"/>
      <c r="P80" s="20"/>
      <c r="R80" s="21"/>
    </row>
    <row r="81" spans="2:19" x14ac:dyDescent="0.2">
      <c r="B81" s="2">
        <v>19</v>
      </c>
      <c r="C81" s="3">
        <v>2.6120000000000001</v>
      </c>
      <c r="D81" s="3" t="s">
        <v>23</v>
      </c>
      <c r="E81" s="19">
        <f t="shared" si="16"/>
        <v>1.9590000000000001</v>
      </c>
      <c r="F81" s="16">
        <f t="shared" si="17"/>
        <v>1</v>
      </c>
      <c r="G81" s="19">
        <f t="shared" si="18"/>
        <v>1.9590000000000001</v>
      </c>
      <c r="H81" s="1"/>
      <c r="I81" s="2">
        <v>22</v>
      </c>
      <c r="J81" s="3">
        <v>2.6179999999999999</v>
      </c>
      <c r="K81" s="19">
        <f t="shared" si="22"/>
        <v>2.6139999999999999</v>
      </c>
      <c r="L81" s="16">
        <f t="shared" si="23"/>
        <v>1.7259999999999991</v>
      </c>
      <c r="M81" s="19">
        <f t="shared" si="21"/>
        <v>4.5117639999999977</v>
      </c>
      <c r="N81" s="20"/>
      <c r="O81" s="20"/>
      <c r="P81" s="20"/>
      <c r="R81" s="21"/>
    </row>
    <row r="82" spans="2:19" x14ac:dyDescent="0.2">
      <c r="B82" s="2">
        <v>22</v>
      </c>
      <c r="C82" s="3">
        <v>2.6179999999999999</v>
      </c>
      <c r="D82" s="3"/>
      <c r="E82" s="19">
        <f t="shared" si="16"/>
        <v>2.6150000000000002</v>
      </c>
      <c r="F82" s="16">
        <f t="shared" si="17"/>
        <v>3</v>
      </c>
      <c r="G82" s="19">
        <f t="shared" si="18"/>
        <v>7.8450000000000006</v>
      </c>
      <c r="H82" s="1"/>
      <c r="I82" s="17">
        <v>24</v>
      </c>
      <c r="J82" s="44">
        <v>1.431</v>
      </c>
      <c r="K82" s="19">
        <f t="shared" si="22"/>
        <v>2.0244999999999997</v>
      </c>
      <c r="L82" s="16">
        <f t="shared" si="23"/>
        <v>2</v>
      </c>
      <c r="M82" s="19">
        <f t="shared" si="21"/>
        <v>4.0489999999999995</v>
      </c>
      <c r="N82" s="20"/>
      <c r="O82" s="20"/>
      <c r="P82" s="20"/>
      <c r="R82" s="21"/>
    </row>
    <row r="83" spans="2:19" x14ac:dyDescent="0.2">
      <c r="B83" s="17">
        <v>24</v>
      </c>
      <c r="C83" s="44">
        <v>1.431</v>
      </c>
      <c r="D83" s="44"/>
      <c r="E83" s="19">
        <f t="shared" si="16"/>
        <v>2.0244999999999997</v>
      </c>
      <c r="F83" s="16">
        <f t="shared" si="17"/>
        <v>2</v>
      </c>
      <c r="G83" s="19">
        <f t="shared" si="18"/>
        <v>4.0489999999999995</v>
      </c>
      <c r="I83" s="17">
        <v>25</v>
      </c>
      <c r="J83" s="44">
        <v>1.2350000000000001</v>
      </c>
      <c r="K83" s="19">
        <f t="shared" si="22"/>
        <v>1.3330000000000002</v>
      </c>
      <c r="L83" s="16">
        <f t="shared" si="23"/>
        <v>1</v>
      </c>
      <c r="M83" s="19">
        <f t="shared" si="21"/>
        <v>1.3330000000000002</v>
      </c>
      <c r="N83" s="20"/>
      <c r="O83" s="20"/>
      <c r="P83" s="20"/>
      <c r="R83" s="21"/>
    </row>
    <row r="84" spans="2:19" x14ac:dyDescent="0.2">
      <c r="B84" s="17">
        <v>25</v>
      </c>
      <c r="C84" s="44">
        <v>1.2350000000000001</v>
      </c>
      <c r="D84" s="44" t="s">
        <v>31</v>
      </c>
      <c r="E84" s="19">
        <f t="shared" si="16"/>
        <v>1.3330000000000002</v>
      </c>
      <c r="F84" s="16">
        <f t="shared" si="17"/>
        <v>1</v>
      </c>
      <c r="G84" s="19">
        <f t="shared" si="18"/>
        <v>1.3330000000000002</v>
      </c>
      <c r="I84" s="17"/>
      <c r="J84" s="17"/>
      <c r="K84" s="19"/>
      <c r="L84" s="16"/>
      <c r="M84" s="19"/>
      <c r="O84" s="24"/>
      <c r="P84" s="24"/>
    </row>
    <row r="85" spans="2:19" x14ac:dyDescent="0.2">
      <c r="B85" s="17"/>
      <c r="C85" s="44"/>
      <c r="D85" s="44"/>
      <c r="E85" s="19"/>
      <c r="F85" s="16"/>
      <c r="G85" s="19"/>
      <c r="I85" s="17"/>
      <c r="J85" s="17"/>
      <c r="K85" s="19"/>
      <c r="L85" s="16"/>
      <c r="M85" s="19"/>
      <c r="O85" s="24"/>
      <c r="P85" s="24"/>
    </row>
    <row r="86" spans="2:19" x14ac:dyDescent="0.2">
      <c r="B86" s="17"/>
      <c r="C86" s="44"/>
      <c r="D86" s="44"/>
      <c r="E86" s="19"/>
      <c r="F86" s="16"/>
      <c r="G86" s="19"/>
      <c r="I86" s="17"/>
      <c r="J86" s="17"/>
      <c r="K86" s="19"/>
      <c r="L86" s="16"/>
      <c r="M86" s="19"/>
      <c r="O86" s="24"/>
      <c r="P86" s="24"/>
    </row>
    <row r="87" spans="2:19" x14ac:dyDescent="0.2">
      <c r="B87" s="17"/>
      <c r="C87" s="44"/>
      <c r="D87" s="44"/>
      <c r="E87" s="19"/>
      <c r="F87" s="16"/>
      <c r="G87" s="19"/>
      <c r="I87" s="17"/>
      <c r="J87" s="17"/>
      <c r="K87" s="19"/>
      <c r="L87" s="16"/>
      <c r="M87" s="19"/>
      <c r="O87" s="24"/>
      <c r="P87" s="24"/>
    </row>
    <row r="88" spans="2:19" x14ac:dyDescent="0.2">
      <c r="B88" s="17"/>
      <c r="C88" s="44"/>
      <c r="D88" s="44"/>
      <c r="E88" s="19"/>
      <c r="F88" s="16"/>
      <c r="G88" s="19"/>
      <c r="I88" s="17"/>
      <c r="J88" s="17"/>
      <c r="K88" s="19"/>
      <c r="L88" s="16"/>
      <c r="M88" s="19"/>
      <c r="O88" s="14"/>
      <c r="P88" s="14"/>
    </row>
    <row r="89" spans="2:19" x14ac:dyDescent="0.2">
      <c r="B89" s="17"/>
      <c r="C89" s="44"/>
      <c r="D89" s="44"/>
      <c r="E89" s="19"/>
      <c r="F89" s="16"/>
      <c r="G89" s="19"/>
      <c r="I89" s="17"/>
      <c r="J89" s="17"/>
      <c r="K89" s="19"/>
      <c r="L89" s="16"/>
      <c r="M89" s="19"/>
      <c r="O89" s="14"/>
      <c r="P89" s="14"/>
    </row>
    <row r="90" spans="2:19" x14ac:dyDescent="0.2">
      <c r="B90" s="17"/>
      <c r="C90" s="44"/>
      <c r="D90" s="44"/>
      <c r="E90" s="19"/>
      <c r="F90" s="16"/>
      <c r="G90" s="19"/>
      <c r="H90" s="19"/>
      <c r="I90" s="17"/>
      <c r="J90" s="17"/>
      <c r="K90" s="19"/>
      <c r="L90" s="16"/>
      <c r="M90" s="19"/>
      <c r="N90" s="14"/>
      <c r="O90" s="14"/>
      <c r="P90" s="14"/>
    </row>
    <row r="91" spans="2:19" x14ac:dyDescent="0.2">
      <c r="B91" s="17"/>
      <c r="C91" s="44"/>
      <c r="D91" s="44"/>
      <c r="E91" s="19"/>
      <c r="F91" s="16"/>
      <c r="G91" s="19"/>
      <c r="H91" s="19"/>
      <c r="I91" s="17"/>
      <c r="J91" s="17"/>
      <c r="K91" s="19"/>
      <c r="L91" s="16"/>
      <c r="M91" s="19"/>
      <c r="N91" s="14"/>
      <c r="O91" s="14"/>
      <c r="P91" s="14"/>
    </row>
    <row r="92" spans="2:19" x14ac:dyDescent="0.2">
      <c r="B92" s="17"/>
      <c r="C92" s="44"/>
      <c r="D92" s="44"/>
      <c r="E92" s="19"/>
      <c r="F92" s="16"/>
      <c r="G92" s="19"/>
      <c r="H92" s="19"/>
      <c r="I92" s="17"/>
      <c r="J92" s="17"/>
      <c r="K92" s="19"/>
      <c r="L92" s="16"/>
      <c r="M92" s="19"/>
      <c r="N92" s="14"/>
      <c r="O92" s="14"/>
      <c r="P92" s="14"/>
      <c r="S92" s="48"/>
    </row>
    <row r="93" spans="2:19" ht="15" x14ac:dyDescent="0.2">
      <c r="B93" s="13"/>
      <c r="C93" s="30"/>
      <c r="D93" s="30"/>
      <c r="E93" s="13"/>
      <c r="F93" s="26">
        <f>SUM(F69:F92)</f>
        <v>25</v>
      </c>
      <c r="G93" s="27">
        <f>SUM(G69:G92)</f>
        <v>41.518999999999998</v>
      </c>
      <c r="H93" s="19"/>
      <c r="I93" s="19"/>
      <c r="J93" s="13"/>
      <c r="K93" s="13"/>
      <c r="L93" s="29"/>
      <c r="M93" s="62">
        <f>SUM(M75:M92)</f>
        <v>24.296415999999994</v>
      </c>
      <c r="N93" s="14"/>
      <c r="O93" s="14"/>
      <c r="P93" s="14"/>
    </row>
    <row r="94" spans="2:19" ht="15" x14ac:dyDescent="0.2">
      <c r="B94" s="13"/>
      <c r="C94" s="30"/>
      <c r="D94" s="30"/>
      <c r="E94" s="13"/>
      <c r="F94" s="16"/>
      <c r="G94" s="19"/>
      <c r="H94" s="155" t="s">
        <v>10</v>
      </c>
      <c r="I94" s="155"/>
      <c r="J94" s="19">
        <f>G93</f>
        <v>41.518999999999998</v>
      </c>
      <c r="K94" s="19" t="s">
        <v>11</v>
      </c>
      <c r="L94" s="16">
        <f>M93</f>
        <v>24.296415999999994</v>
      </c>
      <c r="M94" s="65">
        <f>J94-L94</f>
        <v>17.222584000000005</v>
      </c>
      <c r="N94" s="65">
        <f>1000*(H66-H35)</f>
        <v>100</v>
      </c>
      <c r="O94" s="14"/>
      <c r="P94" s="54">
        <f>M94*N94</f>
        <v>1722.2584000000004</v>
      </c>
    </row>
    <row r="95" spans="2:19" x14ac:dyDescent="0.2">
      <c r="B95" s="2"/>
      <c r="C95" s="3"/>
      <c r="D95" s="3"/>
      <c r="E95" s="19"/>
      <c r="F95" s="16"/>
      <c r="G95" s="19"/>
      <c r="H95" s="16"/>
      <c r="I95" s="2"/>
      <c r="J95" s="2"/>
      <c r="K95" s="19"/>
      <c r="L95" s="16"/>
      <c r="M95" s="19"/>
      <c r="N95" s="24"/>
      <c r="O95" s="24"/>
      <c r="P95" s="24"/>
      <c r="Q95" s="22"/>
      <c r="R95" s="21"/>
    </row>
    <row r="96" spans="2:19" ht="15" x14ac:dyDescent="0.2">
      <c r="B96" s="13"/>
      <c r="C96" s="30"/>
      <c r="D96" s="30"/>
      <c r="E96" s="13"/>
      <c r="F96" s="1" t="s">
        <v>7</v>
      </c>
      <c r="G96" s="1"/>
      <c r="H96" s="142">
        <v>0.3</v>
      </c>
      <c r="I96" s="142"/>
      <c r="J96" s="13"/>
      <c r="K96" s="13"/>
      <c r="L96" s="13"/>
      <c r="M96" s="13"/>
      <c r="N96" s="14"/>
      <c r="O96" s="14"/>
      <c r="P96" s="31">
        <f>I109-I107</f>
        <v>3</v>
      </c>
    </row>
    <row r="97" spans="2:18" x14ac:dyDescent="0.2">
      <c r="B97" s="143" t="s">
        <v>8</v>
      </c>
      <c r="C97" s="143"/>
      <c r="D97" s="143"/>
      <c r="E97" s="143"/>
      <c r="F97" s="143"/>
      <c r="G97" s="143"/>
      <c r="H97" s="5" t="s">
        <v>5</v>
      </c>
      <c r="I97" s="143" t="s">
        <v>9</v>
      </c>
      <c r="J97" s="143"/>
      <c r="K97" s="143"/>
      <c r="L97" s="143"/>
      <c r="M97" s="143"/>
      <c r="N97" s="15"/>
      <c r="O97" s="15"/>
      <c r="P97" s="15"/>
    </row>
    <row r="98" spans="2:18" x14ac:dyDescent="0.2">
      <c r="B98" s="2">
        <v>0</v>
      </c>
      <c r="C98" s="3">
        <v>2.5830000000000002</v>
      </c>
      <c r="D98" s="3" t="s">
        <v>32</v>
      </c>
      <c r="E98" s="16"/>
      <c r="F98" s="16"/>
      <c r="G98" s="16"/>
      <c r="H98" s="16"/>
      <c r="I98" s="17"/>
      <c r="J98" s="18"/>
      <c r="K98" s="19"/>
      <c r="L98" s="16"/>
      <c r="M98" s="19"/>
      <c r="N98" s="20"/>
      <c r="O98" s="20"/>
      <c r="P98" s="20"/>
      <c r="R98" s="21"/>
    </row>
    <row r="99" spans="2:18" x14ac:dyDescent="0.2">
      <c r="B99" s="2">
        <v>5</v>
      </c>
      <c r="C99" s="3">
        <v>2.569</v>
      </c>
      <c r="D99" s="3"/>
      <c r="E99" s="19">
        <f>(C98+C99)/2</f>
        <v>2.5760000000000001</v>
      </c>
      <c r="F99" s="16">
        <f>B99-B98</f>
        <v>5</v>
      </c>
      <c r="G99" s="19">
        <f>E99*F99</f>
        <v>12.88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2.5609999999999999</v>
      </c>
      <c r="D100" s="3" t="s">
        <v>21</v>
      </c>
      <c r="E100" s="19">
        <f t="shared" ref="E100:E110" si="24">(C99+C100)/2</f>
        <v>2.5649999999999999</v>
      </c>
      <c r="F100" s="16">
        <f t="shared" ref="F100:F110" si="25">B100-B99</f>
        <v>5</v>
      </c>
      <c r="G100" s="19">
        <f t="shared" ref="G100:G110" si="26">E100*F100</f>
        <v>12.824999999999999</v>
      </c>
      <c r="H100" s="16"/>
      <c r="I100" s="2"/>
      <c r="J100" s="2"/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11</v>
      </c>
      <c r="C101" s="3">
        <v>1.5960000000000001</v>
      </c>
      <c r="D101" s="3"/>
      <c r="E101" s="19">
        <f t="shared" si="24"/>
        <v>2.0785</v>
      </c>
      <c r="F101" s="16">
        <f t="shared" si="25"/>
        <v>1</v>
      </c>
      <c r="G101" s="19">
        <f t="shared" si="26"/>
        <v>2.0785</v>
      </c>
      <c r="H101" s="16"/>
      <c r="I101" s="2"/>
      <c r="J101" s="2"/>
      <c r="K101" s="19"/>
      <c r="L101" s="16"/>
      <c r="M101" s="19"/>
      <c r="N101" s="20"/>
      <c r="O101" s="20"/>
      <c r="P101" s="20"/>
      <c r="Q101" s="22"/>
      <c r="R101" s="21"/>
    </row>
    <row r="102" spans="2:18" x14ac:dyDescent="0.2">
      <c r="B102" s="2">
        <v>12</v>
      </c>
      <c r="C102" s="3">
        <v>1.002</v>
      </c>
      <c r="D102" s="3"/>
      <c r="E102" s="19">
        <f t="shared" si="24"/>
        <v>1.2989999999999999</v>
      </c>
      <c r="F102" s="16">
        <f t="shared" si="25"/>
        <v>1</v>
      </c>
      <c r="G102" s="19">
        <f t="shared" si="26"/>
        <v>1.2989999999999999</v>
      </c>
      <c r="H102" s="16"/>
      <c r="I102" s="2"/>
      <c r="J102" s="2"/>
      <c r="K102" s="19"/>
      <c r="L102" s="16"/>
      <c r="M102" s="19"/>
      <c r="N102" s="20"/>
      <c r="O102" s="20"/>
      <c r="P102" s="20"/>
      <c r="Q102" s="22"/>
      <c r="R102" s="21"/>
    </row>
    <row r="103" spans="2:18" x14ac:dyDescent="0.2">
      <c r="B103" s="2">
        <v>13</v>
      </c>
      <c r="C103" s="3">
        <v>0.48799999999999999</v>
      </c>
      <c r="D103" s="3"/>
      <c r="E103" s="19">
        <f t="shared" si="24"/>
        <v>0.745</v>
      </c>
      <c r="F103" s="16">
        <f t="shared" si="25"/>
        <v>1</v>
      </c>
      <c r="G103" s="19">
        <f t="shared" si="26"/>
        <v>0.745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">
      <c r="B104" s="2">
        <v>14</v>
      </c>
      <c r="C104" s="3">
        <v>0.48699999999999999</v>
      </c>
      <c r="D104" s="3" t="s">
        <v>22</v>
      </c>
      <c r="E104" s="19">
        <f t="shared" si="24"/>
        <v>0.48749999999999999</v>
      </c>
      <c r="F104" s="16">
        <f t="shared" si="25"/>
        <v>1</v>
      </c>
      <c r="G104" s="19">
        <f t="shared" si="26"/>
        <v>0.48749999999999999</v>
      </c>
      <c r="H104" s="16"/>
      <c r="I104" s="2">
        <v>0</v>
      </c>
      <c r="J104" s="3">
        <v>2.5830000000000002</v>
      </c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15</v>
      </c>
      <c r="C105" s="3">
        <v>0.49199999999999999</v>
      </c>
      <c r="D105" s="3"/>
      <c r="E105" s="19">
        <f t="shared" si="24"/>
        <v>0.48949999999999999</v>
      </c>
      <c r="F105" s="16">
        <f t="shared" si="25"/>
        <v>1</v>
      </c>
      <c r="G105" s="19">
        <f t="shared" si="26"/>
        <v>0.48949999999999999</v>
      </c>
      <c r="H105" s="16"/>
      <c r="I105" s="2">
        <v>5</v>
      </c>
      <c r="J105" s="3">
        <v>2.569</v>
      </c>
      <c r="K105" s="19">
        <f t="shared" ref="K105" si="27">AVERAGE(J104,J105)</f>
        <v>2.5760000000000001</v>
      </c>
      <c r="L105" s="16">
        <f t="shared" ref="L105" si="28">I105-I104</f>
        <v>5</v>
      </c>
      <c r="M105" s="19">
        <f t="shared" ref="M105:M112" si="29">L105*K105</f>
        <v>12.88</v>
      </c>
      <c r="N105" s="20"/>
      <c r="O105" s="20"/>
      <c r="P105" s="20"/>
      <c r="Q105" s="22"/>
      <c r="R105" s="21"/>
    </row>
    <row r="106" spans="2:18" x14ac:dyDescent="0.2">
      <c r="B106" s="2">
        <v>16</v>
      </c>
      <c r="C106" s="3">
        <v>0.99099999999999999</v>
      </c>
      <c r="D106" s="3"/>
      <c r="E106" s="19">
        <f t="shared" si="24"/>
        <v>0.74150000000000005</v>
      </c>
      <c r="F106" s="16">
        <f t="shared" si="25"/>
        <v>1</v>
      </c>
      <c r="G106" s="19">
        <f t="shared" si="26"/>
        <v>0.74150000000000005</v>
      </c>
      <c r="H106" s="16"/>
      <c r="I106" s="2">
        <v>8</v>
      </c>
      <c r="J106" s="3">
        <v>2.5609999999999999</v>
      </c>
      <c r="K106" s="19">
        <f>AVERAGE(J105,J106)</f>
        <v>2.5649999999999999</v>
      </c>
      <c r="L106" s="16">
        <f>I106-I105</f>
        <v>3</v>
      </c>
      <c r="M106" s="19">
        <f t="shared" si="29"/>
        <v>7.6950000000000003</v>
      </c>
      <c r="N106" s="24"/>
      <c r="O106" s="24"/>
      <c r="P106" s="24"/>
      <c r="Q106" s="22"/>
      <c r="R106" s="21"/>
    </row>
    <row r="107" spans="2:18" x14ac:dyDescent="0.2">
      <c r="B107" s="2">
        <v>17</v>
      </c>
      <c r="C107" s="3">
        <v>1.639</v>
      </c>
      <c r="D107" s="3"/>
      <c r="E107" s="19">
        <f t="shared" si="24"/>
        <v>1.3149999999999999</v>
      </c>
      <c r="F107" s="16">
        <f t="shared" si="25"/>
        <v>1</v>
      </c>
      <c r="G107" s="19">
        <f t="shared" si="26"/>
        <v>1.3149999999999999</v>
      </c>
      <c r="H107" s="16"/>
      <c r="I107" s="56">
        <f>I106+(J106-J107)*1.5</f>
        <v>12.7415</v>
      </c>
      <c r="J107" s="57">
        <v>-0.6</v>
      </c>
      <c r="K107" s="19">
        <f t="shared" ref="K107:K112" si="30">AVERAGE(J106,J107)</f>
        <v>0.98049999999999993</v>
      </c>
      <c r="L107" s="16">
        <f t="shared" ref="L107:L112" si="31">I107-I106</f>
        <v>4.7415000000000003</v>
      </c>
      <c r="M107" s="19">
        <f t="shared" si="29"/>
        <v>4.6490407500000002</v>
      </c>
      <c r="N107" s="20"/>
      <c r="O107" s="20"/>
      <c r="P107" s="20"/>
      <c r="Q107" s="22"/>
      <c r="R107" s="21"/>
    </row>
    <row r="108" spans="2:18" x14ac:dyDescent="0.2">
      <c r="B108" s="2">
        <v>18</v>
      </c>
      <c r="C108" s="3">
        <v>2.4929999999999999</v>
      </c>
      <c r="D108" s="3" t="s">
        <v>23</v>
      </c>
      <c r="E108" s="19">
        <f t="shared" si="24"/>
        <v>2.0659999999999998</v>
      </c>
      <c r="F108" s="16">
        <f t="shared" si="25"/>
        <v>1</v>
      </c>
      <c r="G108" s="19">
        <f t="shared" si="26"/>
        <v>2.0659999999999998</v>
      </c>
      <c r="H108" s="1"/>
      <c r="I108" s="86">
        <f>I107+1.5</f>
        <v>14.2415</v>
      </c>
      <c r="J108" s="87">
        <f>J107</f>
        <v>-0.6</v>
      </c>
      <c r="K108" s="19">
        <f t="shared" si="30"/>
        <v>-0.6</v>
      </c>
      <c r="L108" s="16">
        <f t="shared" si="31"/>
        <v>1.5</v>
      </c>
      <c r="M108" s="19">
        <f t="shared" si="29"/>
        <v>-0.89999999999999991</v>
      </c>
      <c r="N108" s="24"/>
      <c r="O108" s="24"/>
      <c r="P108" s="24"/>
      <c r="Q108" s="22"/>
      <c r="R108" s="21"/>
    </row>
    <row r="109" spans="2:18" x14ac:dyDescent="0.2">
      <c r="B109" s="2">
        <v>23</v>
      </c>
      <c r="C109" s="3">
        <v>2.5049999999999999</v>
      </c>
      <c r="D109" s="3"/>
      <c r="E109" s="19">
        <f t="shared" si="24"/>
        <v>2.4989999999999997</v>
      </c>
      <c r="F109" s="16">
        <f t="shared" si="25"/>
        <v>5</v>
      </c>
      <c r="G109" s="19">
        <f t="shared" si="26"/>
        <v>12.494999999999997</v>
      </c>
      <c r="H109" s="1"/>
      <c r="I109" s="56">
        <f>I108+1.5</f>
        <v>15.7415</v>
      </c>
      <c r="J109" s="57">
        <f>J107</f>
        <v>-0.6</v>
      </c>
      <c r="K109" s="19">
        <f t="shared" si="30"/>
        <v>-0.6</v>
      </c>
      <c r="L109" s="16">
        <f t="shared" si="31"/>
        <v>1.5</v>
      </c>
      <c r="M109" s="19">
        <f t="shared" si="29"/>
        <v>-0.89999999999999991</v>
      </c>
      <c r="N109" s="24"/>
      <c r="O109" s="24"/>
      <c r="P109" s="24"/>
      <c r="Q109" s="22"/>
      <c r="R109" s="21"/>
    </row>
    <row r="110" spans="2:18" x14ac:dyDescent="0.2">
      <c r="B110" s="2">
        <v>28</v>
      </c>
      <c r="C110" s="3">
        <v>2.5190000000000001</v>
      </c>
      <c r="D110" s="3" t="s">
        <v>32</v>
      </c>
      <c r="E110" s="19">
        <f t="shared" si="24"/>
        <v>2.512</v>
      </c>
      <c r="F110" s="16">
        <f t="shared" si="25"/>
        <v>5</v>
      </c>
      <c r="G110" s="19">
        <f t="shared" si="26"/>
        <v>12.56</v>
      </c>
      <c r="H110" s="1"/>
      <c r="I110" s="56">
        <f>I109+(J110-J109)*1.5</f>
        <v>20.399000000000001</v>
      </c>
      <c r="J110" s="55">
        <v>2.5049999999999999</v>
      </c>
      <c r="K110" s="19">
        <f t="shared" si="30"/>
        <v>0.9524999999999999</v>
      </c>
      <c r="L110" s="16">
        <f t="shared" si="31"/>
        <v>4.6575000000000006</v>
      </c>
      <c r="M110" s="19">
        <f t="shared" si="29"/>
        <v>4.43626875</v>
      </c>
      <c r="N110" s="20"/>
      <c r="O110" s="20"/>
      <c r="P110" s="20"/>
      <c r="R110" s="21"/>
    </row>
    <row r="111" spans="2:18" x14ac:dyDescent="0.2">
      <c r="B111" s="2"/>
      <c r="C111" s="3"/>
      <c r="D111" s="3"/>
      <c r="E111" s="19"/>
      <c r="F111" s="16"/>
      <c r="G111" s="19"/>
      <c r="H111" s="1"/>
      <c r="I111" s="2">
        <v>23</v>
      </c>
      <c r="J111" s="3">
        <v>2.5049999999999999</v>
      </c>
      <c r="K111" s="19">
        <f t="shared" si="30"/>
        <v>2.5049999999999999</v>
      </c>
      <c r="L111" s="16">
        <f t="shared" si="31"/>
        <v>2.6009999999999991</v>
      </c>
      <c r="M111" s="19">
        <f t="shared" si="29"/>
        <v>6.5155049999999974</v>
      </c>
      <c r="N111" s="20"/>
      <c r="O111" s="20"/>
      <c r="P111" s="20"/>
      <c r="R111" s="21"/>
    </row>
    <row r="112" spans="2:18" x14ac:dyDescent="0.2">
      <c r="B112" s="2"/>
      <c r="C112" s="3"/>
      <c r="D112" s="3"/>
      <c r="E112" s="19"/>
      <c r="F112" s="16"/>
      <c r="G112" s="19"/>
      <c r="H112" s="1"/>
      <c r="I112" s="2">
        <v>28</v>
      </c>
      <c r="J112" s="3">
        <v>2.5190000000000001</v>
      </c>
      <c r="K112" s="19">
        <f t="shared" si="30"/>
        <v>2.512</v>
      </c>
      <c r="L112" s="16">
        <f t="shared" si="31"/>
        <v>5</v>
      </c>
      <c r="M112" s="19">
        <f t="shared" si="29"/>
        <v>12.56</v>
      </c>
      <c r="N112" s="20"/>
      <c r="O112" s="20"/>
      <c r="P112" s="20"/>
      <c r="R112" s="21"/>
    </row>
    <row r="113" spans="2:18" x14ac:dyDescent="0.2">
      <c r="B113" s="17"/>
      <c r="C113" s="44"/>
      <c r="D113" s="44"/>
      <c r="E113" s="19"/>
      <c r="F113" s="16"/>
      <c r="G113" s="19"/>
      <c r="I113" s="17"/>
      <c r="J113" s="17"/>
      <c r="K113" s="19"/>
      <c r="L113" s="16"/>
      <c r="M113" s="19"/>
      <c r="N113" s="20"/>
      <c r="O113" s="20"/>
      <c r="P113" s="20"/>
      <c r="R113" s="21"/>
    </row>
    <row r="114" spans="2:18" x14ac:dyDescent="0.2">
      <c r="B114" s="17"/>
      <c r="C114" s="44"/>
      <c r="D114" s="44"/>
      <c r="E114" s="19"/>
      <c r="F114" s="16"/>
      <c r="G114" s="19"/>
      <c r="I114" s="17"/>
      <c r="J114" s="17"/>
      <c r="K114" s="19"/>
      <c r="L114" s="16"/>
      <c r="M114" s="19"/>
      <c r="O114" s="24"/>
      <c r="P114" s="24"/>
    </row>
    <row r="115" spans="2:18" x14ac:dyDescent="0.2">
      <c r="B115" s="17"/>
      <c r="C115" s="44"/>
      <c r="D115" s="44"/>
      <c r="E115" s="19"/>
      <c r="F115" s="16"/>
      <c r="G115" s="19"/>
      <c r="I115" s="17"/>
      <c r="J115" s="17"/>
      <c r="K115" s="19"/>
      <c r="L115" s="16"/>
      <c r="M115" s="19"/>
      <c r="O115" s="14"/>
      <c r="P115" s="14"/>
    </row>
    <row r="116" spans="2:18" x14ac:dyDescent="0.2">
      <c r="B116" s="17"/>
      <c r="C116" s="44"/>
      <c r="D116" s="44"/>
      <c r="E116" s="19"/>
      <c r="F116" s="16"/>
      <c r="G116" s="19"/>
      <c r="I116" s="17"/>
      <c r="J116" s="17"/>
      <c r="K116" s="19"/>
      <c r="L116" s="16"/>
      <c r="M116" s="19"/>
      <c r="O116" s="14"/>
      <c r="P116" s="14"/>
    </row>
    <row r="117" spans="2:18" x14ac:dyDescent="0.2">
      <c r="B117" s="17"/>
      <c r="C117" s="44"/>
      <c r="D117" s="44"/>
      <c r="E117" s="19"/>
      <c r="F117" s="16"/>
      <c r="G117" s="19"/>
      <c r="H117" s="19"/>
      <c r="I117" s="17"/>
      <c r="J117" s="17"/>
      <c r="K117" s="19"/>
      <c r="L117" s="16"/>
      <c r="M117" s="19"/>
      <c r="N117" s="14"/>
      <c r="O117" s="14"/>
      <c r="P117" s="14"/>
    </row>
    <row r="118" spans="2:18" x14ac:dyDescent="0.2">
      <c r="B118" s="17"/>
      <c r="C118" s="44"/>
      <c r="D118" s="44"/>
      <c r="E118" s="19"/>
      <c r="F118" s="16"/>
      <c r="G118" s="19"/>
      <c r="H118" s="19"/>
      <c r="I118" s="17"/>
      <c r="J118" s="17"/>
      <c r="K118" s="19"/>
      <c r="L118" s="16">
        <f>SUM(L100:L117)</f>
        <v>28</v>
      </c>
      <c r="M118" s="19">
        <f>SUM(M100:M117)</f>
        <v>46.935814500000006</v>
      </c>
      <c r="N118" s="14"/>
      <c r="O118" s="14"/>
      <c r="P118" s="14"/>
    </row>
    <row r="119" spans="2:18" x14ac:dyDescent="0.2">
      <c r="B119" s="17"/>
      <c r="C119" s="44"/>
      <c r="D119" s="44"/>
      <c r="E119" s="19"/>
      <c r="F119" s="16"/>
      <c r="G119" s="19"/>
      <c r="H119" s="19"/>
      <c r="I119" s="17"/>
      <c r="J119" s="17"/>
      <c r="K119" s="19"/>
      <c r="L119" s="16"/>
      <c r="M119" s="19"/>
      <c r="N119" s="14"/>
      <c r="O119" s="14"/>
      <c r="P119" s="14"/>
    </row>
    <row r="120" spans="2:18" ht="15" x14ac:dyDescent="0.2">
      <c r="B120" s="13"/>
      <c r="C120" s="30"/>
      <c r="D120" s="30"/>
      <c r="E120" s="13"/>
      <c r="F120" s="26">
        <f>SUM(F99:F119)</f>
        <v>28</v>
      </c>
      <c r="G120" s="27">
        <f>SUM(G99:G119)</f>
        <v>59.981999999999999</v>
      </c>
      <c r="H120" s="19"/>
      <c r="I120" s="19"/>
      <c r="J120" s="13"/>
      <c r="K120" s="13"/>
      <c r="L120" s="29"/>
      <c r="M120" s="30"/>
      <c r="N120" s="14"/>
      <c r="O120" s="14"/>
      <c r="P120" s="14"/>
    </row>
    <row r="121" spans="2:18" ht="15" x14ac:dyDescent="0.2">
      <c r="B121" s="13"/>
      <c r="C121" s="30"/>
      <c r="D121" s="30"/>
      <c r="E121" s="13"/>
      <c r="F121" s="16"/>
      <c r="G121" s="19"/>
      <c r="H121" s="155" t="s">
        <v>10</v>
      </c>
      <c r="I121" s="155"/>
      <c r="J121" s="19">
        <f>G120</f>
        <v>59.981999999999999</v>
      </c>
      <c r="K121" s="19" t="s">
        <v>11</v>
      </c>
      <c r="L121" s="16">
        <f>M118</f>
        <v>46.935814500000006</v>
      </c>
      <c r="M121" s="65">
        <f>J121-L121</f>
        <v>13.046185499999993</v>
      </c>
      <c r="N121" s="24"/>
      <c r="O121" s="14"/>
      <c r="P121" s="14"/>
    </row>
    <row r="122" spans="2:18" x14ac:dyDescent="0.2">
      <c r="B122" s="2"/>
      <c r="C122" s="3"/>
      <c r="D122" s="3"/>
      <c r="E122" s="19"/>
      <c r="F122" s="16"/>
      <c r="G122" s="19"/>
      <c r="H122" s="16"/>
      <c r="I122" s="2"/>
      <c r="J122" s="2"/>
      <c r="K122" s="19"/>
      <c r="L122" s="16"/>
      <c r="M122" s="19"/>
      <c r="N122" s="24"/>
      <c r="O122" s="24"/>
      <c r="P122" s="24"/>
      <c r="Q122" s="22"/>
      <c r="R122" s="21"/>
    </row>
    <row r="123" spans="2:18" ht="15" x14ac:dyDescent="0.2">
      <c r="B123" s="13"/>
      <c r="C123" s="30"/>
      <c r="D123" s="30"/>
      <c r="E123" s="13"/>
      <c r="F123" s="1" t="s">
        <v>7</v>
      </c>
      <c r="G123" s="1"/>
      <c r="H123" s="142">
        <v>0.35499999999999998</v>
      </c>
      <c r="I123" s="142"/>
      <c r="J123" s="13"/>
      <c r="K123" s="13"/>
      <c r="L123" s="13"/>
      <c r="M123" s="13"/>
      <c r="N123" s="14"/>
      <c r="O123" s="14"/>
      <c r="P123" s="14"/>
    </row>
    <row r="124" spans="2:18" x14ac:dyDescent="0.2">
      <c r="B124" s="143" t="s">
        <v>8</v>
      </c>
      <c r="C124" s="143"/>
      <c r="D124" s="143"/>
      <c r="E124" s="143"/>
      <c r="F124" s="143"/>
      <c r="G124" s="143"/>
      <c r="H124" s="5" t="s">
        <v>5</v>
      </c>
      <c r="I124" s="143" t="s">
        <v>9</v>
      </c>
      <c r="J124" s="143"/>
      <c r="K124" s="143"/>
      <c r="L124" s="143"/>
      <c r="M124" s="143"/>
      <c r="N124" s="15"/>
      <c r="O124" s="15"/>
      <c r="P124" s="20">
        <f>I136-I134</f>
        <v>0</v>
      </c>
    </row>
    <row r="125" spans="2:18" x14ac:dyDescent="0.2">
      <c r="B125" s="2">
        <v>0</v>
      </c>
      <c r="C125" s="3">
        <v>1.413</v>
      </c>
      <c r="D125" s="3" t="s">
        <v>30</v>
      </c>
      <c r="E125" s="16"/>
      <c r="F125" s="16"/>
      <c r="G125" s="16"/>
      <c r="H125" s="16"/>
      <c r="I125" s="2">
        <v>0</v>
      </c>
      <c r="J125" s="3">
        <v>1.413</v>
      </c>
      <c r="K125" s="19"/>
      <c r="L125" s="16"/>
      <c r="M125" s="19"/>
      <c r="N125" s="20"/>
      <c r="O125" s="20"/>
      <c r="P125" s="20"/>
      <c r="R125" s="21"/>
    </row>
    <row r="126" spans="2:18" x14ac:dyDescent="0.2">
      <c r="B126" s="2">
        <v>5</v>
      </c>
      <c r="C126" s="3">
        <v>1.4079999999999999</v>
      </c>
      <c r="D126" s="3"/>
      <c r="E126" s="19">
        <f>(C125+C126)/2</f>
        <v>1.4104999999999999</v>
      </c>
      <c r="F126" s="16">
        <f>B126-B125</f>
        <v>5</v>
      </c>
      <c r="G126" s="19">
        <f>E126*F126</f>
        <v>7.0524999999999993</v>
      </c>
      <c r="H126" s="16"/>
      <c r="I126" s="2">
        <v>5</v>
      </c>
      <c r="J126" s="3">
        <v>1.4079999999999999</v>
      </c>
      <c r="K126" s="19">
        <f t="shared" ref="K126:K132" si="32">AVERAGE(J125,J126)</f>
        <v>1.4104999999999999</v>
      </c>
      <c r="L126" s="16">
        <f t="shared" ref="L126:L132" si="33">I126-I125</f>
        <v>5</v>
      </c>
      <c r="M126" s="19">
        <f t="shared" ref="M126:M133" si="34">L126*K126</f>
        <v>7.0524999999999993</v>
      </c>
      <c r="N126" s="20"/>
      <c r="O126" s="20"/>
      <c r="P126" s="20"/>
      <c r="Q126" s="22"/>
      <c r="R126" s="21"/>
    </row>
    <row r="127" spans="2:18" x14ac:dyDescent="0.2">
      <c r="B127" s="2">
        <v>10</v>
      </c>
      <c r="C127" s="3">
        <v>1.4019999999999999</v>
      </c>
      <c r="D127" s="3" t="s">
        <v>21</v>
      </c>
      <c r="E127" s="19">
        <f t="shared" ref="E127:E137" si="35">(C126+C127)/2</f>
        <v>1.4049999999999998</v>
      </c>
      <c r="F127" s="16">
        <f t="shared" ref="F127:F137" si="36">B127-B126</f>
        <v>5</v>
      </c>
      <c r="G127" s="19">
        <f t="shared" ref="G127:G137" si="37">E127*F127</f>
        <v>7.0249999999999986</v>
      </c>
      <c r="H127" s="16"/>
      <c r="I127" s="2">
        <v>10</v>
      </c>
      <c r="J127" s="3">
        <v>1.4019999999999999</v>
      </c>
      <c r="K127" s="19">
        <f t="shared" si="32"/>
        <v>1.4049999999999998</v>
      </c>
      <c r="L127" s="16">
        <f t="shared" si="33"/>
        <v>5</v>
      </c>
      <c r="M127" s="19">
        <f t="shared" si="34"/>
        <v>7.0249999999999986</v>
      </c>
      <c r="N127" s="20"/>
      <c r="O127" s="20"/>
      <c r="P127" s="20"/>
      <c r="Q127" s="22"/>
      <c r="R127" s="21"/>
    </row>
    <row r="128" spans="2:18" x14ac:dyDescent="0.2">
      <c r="B128" s="2">
        <v>11</v>
      </c>
      <c r="C128" s="3">
        <v>1.2070000000000001</v>
      </c>
      <c r="D128" s="3"/>
      <c r="E128" s="19">
        <f t="shared" si="35"/>
        <v>1.3045</v>
      </c>
      <c r="F128" s="16">
        <f t="shared" si="36"/>
        <v>1</v>
      </c>
      <c r="G128" s="19">
        <f t="shared" si="37"/>
        <v>1.3045</v>
      </c>
      <c r="H128" s="16"/>
      <c r="I128" s="56">
        <f>I127+(J127-J128)*1.5</f>
        <v>13.003</v>
      </c>
      <c r="J128" s="57">
        <v>-0.6</v>
      </c>
      <c r="K128" s="19">
        <f t="shared" si="32"/>
        <v>0.40099999999999997</v>
      </c>
      <c r="L128" s="16">
        <f t="shared" si="33"/>
        <v>3.0030000000000001</v>
      </c>
      <c r="M128" s="19">
        <f t="shared" si="34"/>
        <v>1.2042029999999999</v>
      </c>
      <c r="N128" s="20"/>
      <c r="O128" s="20"/>
      <c r="P128" s="20"/>
      <c r="Q128" s="22"/>
      <c r="R128" s="21"/>
    </row>
    <row r="129" spans="2:18" x14ac:dyDescent="0.2">
      <c r="B129" s="2">
        <v>12</v>
      </c>
      <c r="C129" s="3">
        <v>1.002</v>
      </c>
      <c r="D129" s="3"/>
      <c r="E129" s="19">
        <f t="shared" si="35"/>
        <v>1.1045</v>
      </c>
      <c r="F129" s="16">
        <f t="shared" si="36"/>
        <v>1</v>
      </c>
      <c r="G129" s="19">
        <f t="shared" si="37"/>
        <v>1.1045</v>
      </c>
      <c r="H129" s="16"/>
      <c r="I129" s="84">
        <f>I128+1.5</f>
        <v>14.503</v>
      </c>
      <c r="J129" s="85">
        <f>J128</f>
        <v>-0.6</v>
      </c>
      <c r="K129" s="19">
        <f t="shared" si="32"/>
        <v>-0.6</v>
      </c>
      <c r="L129" s="16">
        <f t="shared" si="33"/>
        <v>1.5</v>
      </c>
      <c r="M129" s="19">
        <f t="shared" si="34"/>
        <v>-0.89999999999999991</v>
      </c>
      <c r="N129" s="20"/>
      <c r="O129" s="20"/>
      <c r="P129" s="20"/>
      <c r="Q129" s="22"/>
      <c r="R129" s="21"/>
    </row>
    <row r="130" spans="2:18" x14ac:dyDescent="0.2">
      <c r="B130" s="2">
        <v>13</v>
      </c>
      <c r="C130" s="3">
        <v>0.83799999999999997</v>
      </c>
      <c r="D130" s="3"/>
      <c r="E130" s="19">
        <f t="shared" si="35"/>
        <v>0.91999999999999993</v>
      </c>
      <c r="F130" s="16">
        <f t="shared" si="36"/>
        <v>1</v>
      </c>
      <c r="G130" s="19">
        <f t="shared" si="37"/>
        <v>0.91999999999999993</v>
      </c>
      <c r="H130" s="16"/>
      <c r="I130" s="56">
        <f>I129+1.5</f>
        <v>16.003</v>
      </c>
      <c r="J130" s="57">
        <f>J128</f>
        <v>-0.6</v>
      </c>
      <c r="K130" s="19">
        <f t="shared" si="32"/>
        <v>-0.6</v>
      </c>
      <c r="L130" s="16">
        <f t="shared" si="33"/>
        <v>1.5</v>
      </c>
      <c r="M130" s="19">
        <f t="shared" si="34"/>
        <v>-0.89999999999999991</v>
      </c>
      <c r="N130" s="20"/>
      <c r="O130" s="20"/>
      <c r="P130" s="20"/>
      <c r="Q130" s="22"/>
      <c r="R130" s="21"/>
    </row>
    <row r="131" spans="2:18" x14ac:dyDescent="0.2">
      <c r="B131" s="2">
        <v>15</v>
      </c>
      <c r="C131" s="3">
        <v>0.73799999999999999</v>
      </c>
      <c r="D131" s="3" t="s">
        <v>22</v>
      </c>
      <c r="E131" s="19">
        <f t="shared" si="35"/>
        <v>0.78800000000000003</v>
      </c>
      <c r="F131" s="16">
        <f t="shared" si="36"/>
        <v>2</v>
      </c>
      <c r="G131" s="19">
        <f t="shared" si="37"/>
        <v>1.5760000000000001</v>
      </c>
      <c r="H131" s="16"/>
      <c r="I131" s="56">
        <f>I130+(J131-J130)*1.5</f>
        <v>20.5</v>
      </c>
      <c r="J131" s="55">
        <v>2.3980000000000001</v>
      </c>
      <c r="K131" s="19">
        <f t="shared" si="32"/>
        <v>0.89900000000000002</v>
      </c>
      <c r="L131" s="16">
        <f t="shared" si="33"/>
        <v>4.4969999999999999</v>
      </c>
      <c r="M131" s="19">
        <f t="shared" si="34"/>
        <v>4.0428030000000001</v>
      </c>
      <c r="N131" s="20"/>
      <c r="O131" s="20"/>
      <c r="P131" s="20"/>
      <c r="Q131" s="22"/>
      <c r="R131" s="21"/>
    </row>
    <row r="132" spans="2:18" x14ac:dyDescent="0.2">
      <c r="B132" s="2">
        <v>17</v>
      </c>
      <c r="C132" s="3">
        <v>0.84</v>
      </c>
      <c r="D132" s="3"/>
      <c r="E132" s="19">
        <f t="shared" si="35"/>
        <v>0.78899999999999992</v>
      </c>
      <c r="F132" s="16">
        <f t="shared" si="36"/>
        <v>2</v>
      </c>
      <c r="G132" s="19">
        <f t="shared" si="37"/>
        <v>1.5779999999999998</v>
      </c>
      <c r="H132" s="16"/>
      <c r="I132" s="2">
        <v>25</v>
      </c>
      <c r="J132" s="3">
        <v>2.3980000000000001</v>
      </c>
      <c r="K132" s="19">
        <f t="shared" si="32"/>
        <v>2.3980000000000001</v>
      </c>
      <c r="L132" s="16">
        <f t="shared" si="33"/>
        <v>4.5</v>
      </c>
      <c r="M132" s="19">
        <f t="shared" si="34"/>
        <v>10.791</v>
      </c>
      <c r="N132" s="20"/>
      <c r="O132" s="20"/>
      <c r="P132" s="20"/>
      <c r="Q132" s="22"/>
      <c r="R132" s="21"/>
    </row>
    <row r="133" spans="2:18" x14ac:dyDescent="0.2">
      <c r="B133" s="2">
        <v>18</v>
      </c>
      <c r="C133" s="3">
        <v>1.1299999999999999</v>
      </c>
      <c r="D133" s="3"/>
      <c r="E133" s="19">
        <f t="shared" si="35"/>
        <v>0.98499999999999988</v>
      </c>
      <c r="F133" s="16">
        <f t="shared" si="36"/>
        <v>1</v>
      </c>
      <c r="G133" s="19">
        <f t="shared" si="37"/>
        <v>0.98499999999999988</v>
      </c>
      <c r="H133" s="16"/>
      <c r="I133" s="2">
        <v>30</v>
      </c>
      <c r="J133" s="3">
        <v>2.403</v>
      </c>
      <c r="K133" s="19">
        <f>AVERAGE(J132,J133)</f>
        <v>2.4005000000000001</v>
      </c>
      <c r="L133" s="16">
        <f>I133-I132</f>
        <v>5</v>
      </c>
      <c r="M133" s="19">
        <f t="shared" si="34"/>
        <v>12.002500000000001</v>
      </c>
      <c r="N133" s="24"/>
      <c r="O133" s="24"/>
      <c r="P133" s="24"/>
      <c r="Q133" s="22"/>
      <c r="R133" s="21"/>
    </row>
    <row r="134" spans="2:18" x14ac:dyDescent="0.2">
      <c r="B134" s="2">
        <v>19</v>
      </c>
      <c r="C134" s="3">
        <v>1.413</v>
      </c>
      <c r="D134" s="3"/>
      <c r="E134" s="19">
        <f t="shared" si="35"/>
        <v>1.2715000000000001</v>
      </c>
      <c r="F134" s="16">
        <f t="shared" si="36"/>
        <v>1</v>
      </c>
      <c r="G134" s="19">
        <f t="shared" si="37"/>
        <v>1.2715000000000001</v>
      </c>
      <c r="H134" s="16"/>
      <c r="I134" s="21"/>
      <c r="J134" s="21"/>
      <c r="K134" s="19"/>
      <c r="L134" s="16"/>
      <c r="M134" s="19"/>
      <c r="N134" s="20"/>
      <c r="O134" s="20"/>
      <c r="P134" s="20"/>
      <c r="Q134" s="22"/>
      <c r="R134" s="21"/>
    </row>
    <row r="135" spans="2:18" x14ac:dyDescent="0.2">
      <c r="B135" s="2">
        <v>20</v>
      </c>
      <c r="C135" s="3">
        <v>2.387</v>
      </c>
      <c r="D135" s="3" t="s">
        <v>23</v>
      </c>
      <c r="E135" s="19">
        <f t="shared" si="35"/>
        <v>1.9</v>
      </c>
      <c r="F135" s="16">
        <f t="shared" si="36"/>
        <v>1</v>
      </c>
      <c r="G135" s="19">
        <f t="shared" si="37"/>
        <v>1.9</v>
      </c>
      <c r="H135" s="1"/>
      <c r="I135" s="21"/>
      <c r="J135" s="21"/>
      <c r="K135" s="19"/>
      <c r="L135" s="16"/>
      <c r="M135" s="19"/>
      <c r="N135" s="24"/>
      <c r="O135" s="24"/>
      <c r="P135" s="24"/>
      <c r="Q135" s="22"/>
      <c r="R135" s="21"/>
    </row>
    <row r="136" spans="2:18" x14ac:dyDescent="0.2">
      <c r="B136" s="2">
        <v>25</v>
      </c>
      <c r="C136" s="3">
        <v>2.3980000000000001</v>
      </c>
      <c r="D136" s="3"/>
      <c r="E136" s="19">
        <f t="shared" si="35"/>
        <v>2.3925000000000001</v>
      </c>
      <c r="F136" s="16">
        <f t="shared" si="36"/>
        <v>5</v>
      </c>
      <c r="G136" s="19">
        <f t="shared" si="37"/>
        <v>11.9625</v>
      </c>
      <c r="H136" s="1"/>
      <c r="I136" s="16"/>
      <c r="J136" s="16"/>
      <c r="K136" s="19"/>
      <c r="L136" s="16"/>
      <c r="M136" s="19"/>
      <c r="N136" s="24"/>
      <c r="O136" s="24"/>
      <c r="P136" s="24"/>
      <c r="Q136" s="22"/>
      <c r="R136" s="21"/>
    </row>
    <row r="137" spans="2:18" x14ac:dyDescent="0.2">
      <c r="B137" s="2">
        <v>30</v>
      </c>
      <c r="C137" s="3">
        <v>2.403</v>
      </c>
      <c r="D137" s="3" t="s">
        <v>30</v>
      </c>
      <c r="E137" s="19">
        <f t="shared" si="35"/>
        <v>2.4005000000000001</v>
      </c>
      <c r="F137" s="16">
        <f t="shared" si="36"/>
        <v>5</v>
      </c>
      <c r="G137" s="19">
        <f t="shared" si="37"/>
        <v>12.002500000000001</v>
      </c>
      <c r="H137" s="1"/>
      <c r="I137" s="16"/>
      <c r="J137" s="16"/>
      <c r="K137" s="19"/>
      <c r="L137" s="16"/>
      <c r="M137" s="19"/>
      <c r="N137" s="20"/>
      <c r="O137" s="20"/>
      <c r="P137" s="20"/>
      <c r="R137" s="21"/>
    </row>
    <row r="138" spans="2:18" x14ac:dyDescent="0.2">
      <c r="B138" s="2"/>
      <c r="C138" s="3"/>
      <c r="D138" s="3"/>
      <c r="E138" s="19"/>
      <c r="F138" s="16"/>
      <c r="G138" s="19"/>
      <c r="H138" s="1"/>
      <c r="I138" s="2"/>
      <c r="J138" s="28"/>
      <c r="K138" s="19"/>
      <c r="L138" s="16"/>
      <c r="M138" s="19"/>
      <c r="N138" s="20"/>
      <c r="O138" s="20"/>
      <c r="P138" s="20"/>
      <c r="R138" s="21"/>
    </row>
    <row r="139" spans="2:18" x14ac:dyDescent="0.2">
      <c r="B139" s="2"/>
      <c r="C139" s="3"/>
      <c r="D139" s="3"/>
      <c r="E139" s="19"/>
      <c r="F139" s="16"/>
      <c r="G139" s="19"/>
      <c r="H139" s="1"/>
      <c r="I139" s="17"/>
      <c r="J139" s="17"/>
      <c r="K139" s="19"/>
      <c r="L139" s="16"/>
      <c r="M139" s="19"/>
      <c r="N139" s="20"/>
      <c r="O139" s="20"/>
      <c r="P139" s="20"/>
      <c r="R139" s="21"/>
    </row>
    <row r="140" spans="2:18" x14ac:dyDescent="0.2">
      <c r="B140" s="17"/>
      <c r="C140" s="44"/>
      <c r="D140" s="44"/>
      <c r="E140" s="19"/>
      <c r="F140" s="16"/>
      <c r="G140" s="19"/>
      <c r="I140" s="17"/>
      <c r="J140" s="17"/>
      <c r="K140" s="19"/>
      <c r="L140" s="16"/>
      <c r="M140" s="19"/>
      <c r="N140" s="20"/>
      <c r="O140" s="20"/>
      <c r="P140" s="20"/>
      <c r="R140" s="21"/>
    </row>
    <row r="141" spans="2:18" x14ac:dyDescent="0.2">
      <c r="B141" s="17"/>
      <c r="C141" s="44"/>
      <c r="D141" s="44"/>
      <c r="E141" s="19"/>
      <c r="F141" s="16"/>
      <c r="G141" s="19"/>
      <c r="I141" s="17"/>
      <c r="J141" s="17"/>
      <c r="K141" s="19"/>
      <c r="L141" s="16"/>
      <c r="M141" s="19"/>
      <c r="O141" s="56">
        <f>O140+(P140-P141)*1.5</f>
        <v>0.75</v>
      </c>
      <c r="P141" s="57">
        <v>-0.5</v>
      </c>
    </row>
    <row r="142" spans="2:18" x14ac:dyDescent="0.2">
      <c r="B142" s="17"/>
      <c r="C142" s="44"/>
      <c r="D142" s="44"/>
      <c r="E142" s="19"/>
      <c r="F142" s="16"/>
      <c r="G142" s="19"/>
      <c r="I142" s="17"/>
      <c r="J142" s="17"/>
      <c r="K142" s="19"/>
      <c r="L142" s="16"/>
      <c r="M142" s="19"/>
      <c r="O142" s="59">
        <f>O141+2.5</f>
        <v>3.25</v>
      </c>
      <c r="P142" s="60">
        <f>P141</f>
        <v>-0.5</v>
      </c>
    </row>
    <row r="143" spans="2:18" x14ac:dyDescent="0.2">
      <c r="B143" s="17"/>
      <c r="C143" s="44"/>
      <c r="D143" s="44"/>
      <c r="E143" s="19"/>
      <c r="F143" s="16"/>
      <c r="G143" s="19"/>
      <c r="I143" s="17"/>
      <c r="J143" s="17"/>
      <c r="K143" s="19"/>
      <c r="L143" s="16"/>
      <c r="M143" s="19"/>
      <c r="O143" s="56">
        <f>O142+2.5</f>
        <v>5.75</v>
      </c>
      <c r="P143" s="57">
        <f>P141</f>
        <v>-0.5</v>
      </c>
    </row>
    <row r="144" spans="2:18" x14ac:dyDescent="0.2">
      <c r="B144" s="17"/>
      <c r="C144" s="44"/>
      <c r="D144" s="44"/>
      <c r="E144" s="19"/>
      <c r="F144" s="16"/>
      <c r="G144" s="19"/>
      <c r="H144" s="19"/>
      <c r="I144" s="17"/>
      <c r="J144" s="17"/>
      <c r="K144" s="19"/>
      <c r="L144" s="16"/>
      <c r="M144" s="19"/>
      <c r="N144" s="14"/>
      <c r="O144" s="56">
        <f>O143+(P144-P143)*1.5</f>
        <v>10.414999999999999</v>
      </c>
      <c r="P144" s="55">
        <v>2.61</v>
      </c>
    </row>
    <row r="145" spans="2:18" x14ac:dyDescent="0.2">
      <c r="B145" s="17"/>
      <c r="C145" s="44"/>
      <c r="D145" s="44"/>
      <c r="E145" s="19"/>
      <c r="F145" s="16"/>
      <c r="G145" s="19"/>
      <c r="H145" s="19"/>
      <c r="I145" s="17"/>
      <c r="J145" s="17"/>
      <c r="K145" s="19"/>
      <c r="L145" s="16">
        <f>SUM(L126:L144)</f>
        <v>30</v>
      </c>
      <c r="M145" s="19">
        <f>SUM(M126:M144)</f>
        <v>40.318005999999997</v>
      </c>
      <c r="N145" s="14"/>
      <c r="O145" s="14"/>
      <c r="P145" s="14"/>
    </row>
    <row r="146" spans="2:18" x14ac:dyDescent="0.2">
      <c r="B146" s="17"/>
      <c r="C146" s="44"/>
      <c r="D146" s="44"/>
      <c r="E146" s="19"/>
      <c r="F146" s="16"/>
      <c r="G146" s="19"/>
      <c r="H146" s="19"/>
      <c r="I146" s="17"/>
      <c r="J146" s="17"/>
      <c r="K146" s="19"/>
      <c r="L146" s="16"/>
      <c r="M146" s="19"/>
      <c r="N146" s="14"/>
      <c r="O146" s="14"/>
      <c r="P146" s="14"/>
    </row>
    <row r="147" spans="2:18" ht="15" x14ac:dyDescent="0.2">
      <c r="B147" s="13"/>
      <c r="C147" s="30"/>
      <c r="D147" s="30"/>
      <c r="E147" s="13"/>
      <c r="F147" s="26">
        <f>SUM(F126:F146)</f>
        <v>30</v>
      </c>
      <c r="G147" s="27">
        <f>SUM(G126:G146)</f>
        <v>48.682000000000002</v>
      </c>
      <c r="H147" s="19"/>
      <c r="I147" s="19"/>
      <c r="J147" s="13"/>
      <c r="K147" s="13"/>
      <c r="L147" s="29"/>
      <c r="M147" s="30"/>
      <c r="N147" s="14"/>
      <c r="O147" s="14"/>
      <c r="P147" s="14"/>
    </row>
    <row r="148" spans="2:18" ht="15" x14ac:dyDescent="0.2">
      <c r="B148" s="13"/>
      <c r="C148" s="30"/>
      <c r="D148" s="30"/>
      <c r="E148" s="13"/>
      <c r="F148" s="16"/>
      <c r="G148" s="19"/>
      <c r="H148" s="155" t="s">
        <v>10</v>
      </c>
      <c r="I148" s="155"/>
      <c r="J148" s="19">
        <f>G147</f>
        <v>48.682000000000002</v>
      </c>
      <c r="K148" s="19" t="s">
        <v>11</v>
      </c>
      <c r="L148" s="16">
        <f>M145</f>
        <v>40.318005999999997</v>
      </c>
      <c r="M148" s="65">
        <f>J148-L148</f>
        <v>8.3639940000000053</v>
      </c>
      <c r="N148" s="24"/>
      <c r="O148" s="14"/>
      <c r="P148" s="14"/>
    </row>
    <row r="149" spans="2:18" ht="15" x14ac:dyDescent="0.2">
      <c r="B149" s="13"/>
      <c r="C149" s="30"/>
      <c r="D149" s="30"/>
      <c r="E149" s="13"/>
      <c r="F149" s="1" t="s">
        <v>7</v>
      </c>
      <c r="G149" s="1"/>
      <c r="H149" s="142">
        <v>0.36</v>
      </c>
      <c r="I149" s="142"/>
      <c r="J149" s="13"/>
      <c r="K149" s="13"/>
      <c r="L149" s="13"/>
      <c r="M149" s="13"/>
      <c r="N149" s="14"/>
      <c r="O149" s="14"/>
      <c r="P149" s="14"/>
    </row>
    <row r="150" spans="2:18" x14ac:dyDescent="0.2">
      <c r="B150" s="143" t="s">
        <v>8</v>
      </c>
      <c r="C150" s="143"/>
      <c r="D150" s="143"/>
      <c r="E150" s="143"/>
      <c r="F150" s="143"/>
      <c r="G150" s="143"/>
      <c r="H150" s="5" t="s">
        <v>5</v>
      </c>
      <c r="I150" s="143" t="s">
        <v>9</v>
      </c>
      <c r="J150" s="143"/>
      <c r="K150" s="143"/>
      <c r="L150" s="143"/>
      <c r="M150" s="143"/>
      <c r="N150" s="15"/>
      <c r="O150" s="15"/>
      <c r="P150" s="20">
        <f>I162-I160</f>
        <v>7.5704999999999991</v>
      </c>
    </row>
    <row r="151" spans="2:18" x14ac:dyDescent="0.2">
      <c r="B151" s="2">
        <v>0</v>
      </c>
      <c r="C151" s="3">
        <v>2.371</v>
      </c>
      <c r="D151" s="3" t="s">
        <v>30</v>
      </c>
      <c r="E151" s="16"/>
      <c r="F151" s="16"/>
      <c r="G151" s="16"/>
      <c r="H151" s="16"/>
      <c r="I151" s="17"/>
      <c r="J151" s="18"/>
      <c r="K151" s="19"/>
      <c r="L151" s="16"/>
      <c r="M151" s="19"/>
      <c r="N151" s="20"/>
      <c r="O151" s="20"/>
      <c r="P151" s="20"/>
      <c r="R151" s="21"/>
    </row>
    <row r="152" spans="2:18" x14ac:dyDescent="0.2">
      <c r="B152" s="2">
        <v>5</v>
      </c>
      <c r="C152" s="3">
        <v>2.359</v>
      </c>
      <c r="D152" s="3"/>
      <c r="E152" s="19">
        <f>(C151+C152)/2</f>
        <v>2.3650000000000002</v>
      </c>
      <c r="F152" s="16">
        <f>B152-B151</f>
        <v>5</v>
      </c>
      <c r="G152" s="19">
        <f>E152*F152</f>
        <v>11.825000000000001</v>
      </c>
      <c r="H152" s="16"/>
      <c r="I152" s="2"/>
      <c r="J152" s="2"/>
      <c r="K152" s="19"/>
      <c r="L152" s="16"/>
      <c r="M152" s="19"/>
      <c r="N152" s="20"/>
      <c r="O152" s="20"/>
      <c r="P152" s="20"/>
      <c r="Q152" s="22"/>
      <c r="R152" s="21"/>
    </row>
    <row r="153" spans="2:18" x14ac:dyDescent="0.2">
      <c r="B153" s="2">
        <v>10</v>
      </c>
      <c r="C153" s="3">
        <v>2.3530000000000002</v>
      </c>
      <c r="D153" s="3" t="s">
        <v>21</v>
      </c>
      <c r="E153" s="19">
        <f t="shared" ref="E153:E163" si="38">(C152+C153)/2</f>
        <v>2.3559999999999999</v>
      </c>
      <c r="F153" s="16">
        <f t="shared" ref="F153:F163" si="39">B153-B152</f>
        <v>5</v>
      </c>
      <c r="G153" s="19">
        <f t="shared" ref="G153:G163" si="40">E153*F153</f>
        <v>11.78</v>
      </c>
      <c r="H153" s="16"/>
      <c r="I153" s="2"/>
      <c r="J153" s="2"/>
      <c r="K153" s="19"/>
      <c r="L153" s="16"/>
      <c r="M153" s="19"/>
      <c r="N153" s="20"/>
      <c r="O153" s="20"/>
      <c r="P153" s="20"/>
      <c r="Q153" s="22"/>
      <c r="R153" s="21"/>
    </row>
    <row r="154" spans="2:18" x14ac:dyDescent="0.2">
      <c r="B154" s="2">
        <v>11</v>
      </c>
      <c r="C154" s="3">
        <v>1.34</v>
      </c>
      <c r="D154" s="3"/>
      <c r="E154" s="19">
        <f t="shared" si="38"/>
        <v>1.8465000000000003</v>
      </c>
      <c r="F154" s="16">
        <f t="shared" si="39"/>
        <v>1</v>
      </c>
      <c r="G154" s="19">
        <f t="shared" si="40"/>
        <v>1.8465000000000003</v>
      </c>
      <c r="H154" s="16"/>
      <c r="I154" s="2"/>
      <c r="J154" s="2"/>
      <c r="K154" s="19"/>
      <c r="L154" s="16"/>
      <c r="M154" s="19"/>
      <c r="N154" s="20"/>
      <c r="O154" s="20"/>
      <c r="P154" s="20"/>
      <c r="Q154" s="22"/>
      <c r="R154" s="21"/>
    </row>
    <row r="155" spans="2:18" x14ac:dyDescent="0.2">
      <c r="B155" s="2">
        <v>12</v>
      </c>
      <c r="C155" s="3">
        <v>1.3340000000000001</v>
      </c>
      <c r="D155" s="3"/>
      <c r="E155" s="19">
        <f t="shared" si="38"/>
        <v>1.3370000000000002</v>
      </c>
      <c r="F155" s="16">
        <f t="shared" si="39"/>
        <v>1</v>
      </c>
      <c r="G155" s="19">
        <f t="shared" si="40"/>
        <v>1.3370000000000002</v>
      </c>
      <c r="H155" s="16"/>
      <c r="I155" s="2">
        <v>0</v>
      </c>
      <c r="J155" s="3">
        <v>2.371</v>
      </c>
      <c r="K155" s="19"/>
      <c r="L155" s="16"/>
      <c r="M155" s="19"/>
      <c r="N155" s="20"/>
      <c r="O155" s="20"/>
      <c r="P155" s="20"/>
      <c r="Q155" s="22"/>
      <c r="R155" s="21"/>
    </row>
    <row r="156" spans="2:18" x14ac:dyDescent="0.2">
      <c r="B156" s="2">
        <v>13</v>
      </c>
      <c r="C156" s="3">
        <v>1.323</v>
      </c>
      <c r="D156" s="3"/>
      <c r="E156" s="19">
        <f t="shared" si="38"/>
        <v>1.3285</v>
      </c>
      <c r="F156" s="16">
        <f t="shared" si="39"/>
        <v>1</v>
      </c>
      <c r="G156" s="19">
        <f t="shared" si="40"/>
        <v>1.3285</v>
      </c>
      <c r="H156" s="16"/>
      <c r="I156" s="2">
        <v>5</v>
      </c>
      <c r="J156" s="3">
        <v>2.359</v>
      </c>
      <c r="K156" s="19">
        <f t="shared" ref="K156:K158" si="41">AVERAGE(J155,J156)</f>
        <v>2.3650000000000002</v>
      </c>
      <c r="L156" s="16">
        <f t="shared" ref="L156:L158" si="42">I156-I155</f>
        <v>5</v>
      </c>
      <c r="M156" s="19">
        <f t="shared" ref="M156:M163" si="43">L156*K156</f>
        <v>11.825000000000001</v>
      </c>
      <c r="N156" s="20"/>
      <c r="O156" s="20"/>
      <c r="P156" s="20"/>
      <c r="Q156" s="22"/>
      <c r="R156" s="21"/>
    </row>
    <row r="157" spans="2:18" x14ac:dyDescent="0.2">
      <c r="B157" s="2">
        <v>14</v>
      </c>
      <c r="C157" s="3">
        <v>1.278</v>
      </c>
      <c r="D157" s="3" t="s">
        <v>22</v>
      </c>
      <c r="E157" s="19">
        <f t="shared" si="38"/>
        <v>1.3005</v>
      </c>
      <c r="F157" s="16">
        <f t="shared" si="39"/>
        <v>1</v>
      </c>
      <c r="G157" s="19">
        <f t="shared" si="40"/>
        <v>1.3005</v>
      </c>
      <c r="H157" s="16"/>
      <c r="I157" s="2">
        <v>8</v>
      </c>
      <c r="J157" s="3">
        <v>2.3530000000000002</v>
      </c>
      <c r="K157" s="19">
        <f t="shared" si="41"/>
        <v>2.3559999999999999</v>
      </c>
      <c r="L157" s="16">
        <f t="shared" si="42"/>
        <v>3</v>
      </c>
      <c r="M157" s="19">
        <f t="shared" si="43"/>
        <v>7.0679999999999996</v>
      </c>
      <c r="N157" s="20"/>
      <c r="O157" s="20"/>
      <c r="P157" s="20"/>
      <c r="Q157" s="22"/>
      <c r="R157" s="21"/>
    </row>
    <row r="158" spans="2:18" x14ac:dyDescent="0.2">
      <c r="B158" s="2">
        <v>15</v>
      </c>
      <c r="C158" s="3">
        <v>1.319</v>
      </c>
      <c r="D158" s="3"/>
      <c r="E158" s="19">
        <f t="shared" si="38"/>
        <v>1.2985</v>
      </c>
      <c r="F158" s="16">
        <f t="shared" si="39"/>
        <v>1</v>
      </c>
      <c r="G158" s="19">
        <f t="shared" si="40"/>
        <v>1.2985</v>
      </c>
      <c r="H158" s="16"/>
      <c r="I158" s="56">
        <f>I157+(J157-J158)*1.5</f>
        <v>12.429500000000001</v>
      </c>
      <c r="J158" s="57">
        <v>-0.6</v>
      </c>
      <c r="K158" s="19">
        <f t="shared" si="41"/>
        <v>0.87650000000000006</v>
      </c>
      <c r="L158" s="16">
        <f t="shared" si="42"/>
        <v>4.4295000000000009</v>
      </c>
      <c r="M158" s="19">
        <f t="shared" si="43"/>
        <v>3.8824567500000011</v>
      </c>
      <c r="N158" s="20"/>
      <c r="O158" s="20"/>
      <c r="P158" s="20"/>
      <c r="Q158" s="22"/>
      <c r="R158" s="21"/>
    </row>
    <row r="159" spans="2:18" x14ac:dyDescent="0.2">
      <c r="B159" s="2">
        <v>16</v>
      </c>
      <c r="C159" s="3">
        <v>1.3240000000000001</v>
      </c>
      <c r="D159" s="3"/>
      <c r="E159" s="19">
        <f t="shared" si="38"/>
        <v>1.3214999999999999</v>
      </c>
      <c r="F159" s="16">
        <f t="shared" si="39"/>
        <v>1</v>
      </c>
      <c r="G159" s="19">
        <f t="shared" si="40"/>
        <v>1.3214999999999999</v>
      </c>
      <c r="H159" s="16"/>
      <c r="I159" s="84">
        <f>I158+1.5</f>
        <v>13.929500000000001</v>
      </c>
      <c r="J159" s="85">
        <f>J158</f>
        <v>-0.6</v>
      </c>
      <c r="K159" s="19">
        <f>AVERAGE(J158,J159)</f>
        <v>-0.6</v>
      </c>
      <c r="L159" s="16">
        <f>I159-I158</f>
        <v>1.5</v>
      </c>
      <c r="M159" s="19">
        <f t="shared" si="43"/>
        <v>-0.89999999999999991</v>
      </c>
      <c r="N159" s="24"/>
      <c r="O159" s="24"/>
      <c r="P159" s="24"/>
      <c r="Q159" s="22"/>
      <c r="R159" s="21"/>
    </row>
    <row r="160" spans="2:18" x14ac:dyDescent="0.2">
      <c r="B160" s="2">
        <v>17</v>
      </c>
      <c r="C160" s="3">
        <v>1.33</v>
      </c>
      <c r="D160" s="3"/>
      <c r="E160" s="19">
        <f t="shared" si="38"/>
        <v>1.327</v>
      </c>
      <c r="F160" s="16">
        <f t="shared" si="39"/>
        <v>1</v>
      </c>
      <c r="G160" s="19">
        <f t="shared" si="40"/>
        <v>1.327</v>
      </c>
      <c r="H160" s="16"/>
      <c r="I160" s="56">
        <f>I159+1.5</f>
        <v>15.429500000000001</v>
      </c>
      <c r="J160" s="57">
        <f>J158</f>
        <v>-0.6</v>
      </c>
      <c r="K160" s="19">
        <f t="shared" ref="K160:K163" si="44">AVERAGE(J159,J160)</f>
        <v>-0.6</v>
      </c>
      <c r="L160" s="16">
        <f t="shared" ref="L160:L163" si="45">I160-I159</f>
        <v>1.5</v>
      </c>
      <c r="M160" s="19">
        <f t="shared" si="43"/>
        <v>-0.89999999999999991</v>
      </c>
      <c r="N160" s="20"/>
      <c r="O160" s="20"/>
      <c r="P160" s="20"/>
      <c r="Q160" s="22"/>
      <c r="R160" s="21"/>
    </row>
    <row r="161" spans="2:18" x14ac:dyDescent="0.2">
      <c r="B161" s="2">
        <v>18</v>
      </c>
      <c r="C161" s="3">
        <v>2.153</v>
      </c>
      <c r="D161" s="3" t="s">
        <v>23</v>
      </c>
      <c r="E161" s="19">
        <f t="shared" si="38"/>
        <v>1.7415</v>
      </c>
      <c r="F161" s="16">
        <f t="shared" si="39"/>
        <v>1</v>
      </c>
      <c r="G161" s="19">
        <f t="shared" si="40"/>
        <v>1.7415</v>
      </c>
      <c r="H161" s="1"/>
      <c r="I161" s="56">
        <f>I160+(J161-J160)*1.5</f>
        <v>19.559000000000001</v>
      </c>
      <c r="J161" s="55">
        <v>2.153</v>
      </c>
      <c r="K161" s="19">
        <f t="shared" si="44"/>
        <v>0.77649999999999997</v>
      </c>
      <c r="L161" s="16">
        <f t="shared" si="45"/>
        <v>4.1295000000000002</v>
      </c>
      <c r="M161" s="19">
        <f t="shared" si="43"/>
        <v>3.2065567499999998</v>
      </c>
      <c r="N161" s="24"/>
      <c r="O161" s="24"/>
      <c r="P161" s="24"/>
      <c r="Q161" s="22"/>
      <c r="R161" s="21"/>
    </row>
    <row r="162" spans="2:18" x14ac:dyDescent="0.2">
      <c r="B162" s="2">
        <v>23</v>
      </c>
      <c r="C162" s="3">
        <v>2.1589999999999998</v>
      </c>
      <c r="D162" s="3"/>
      <c r="E162" s="19">
        <f t="shared" si="38"/>
        <v>2.1559999999999997</v>
      </c>
      <c r="F162" s="16">
        <f t="shared" si="39"/>
        <v>5</v>
      </c>
      <c r="G162" s="19">
        <f t="shared" si="40"/>
        <v>10.779999999999998</v>
      </c>
      <c r="H162" s="1"/>
      <c r="I162" s="2">
        <v>23</v>
      </c>
      <c r="J162" s="3">
        <v>2.1589999999999998</v>
      </c>
      <c r="K162" s="19">
        <f t="shared" si="44"/>
        <v>2.1559999999999997</v>
      </c>
      <c r="L162" s="16">
        <f t="shared" si="45"/>
        <v>3.4409999999999989</v>
      </c>
      <c r="M162" s="19">
        <f t="shared" si="43"/>
        <v>7.4187959999999968</v>
      </c>
      <c r="N162" s="24"/>
      <c r="O162" s="24"/>
      <c r="P162" s="24"/>
      <c r="Q162" s="22"/>
      <c r="R162" s="21"/>
    </row>
    <row r="163" spans="2:18" x14ac:dyDescent="0.2">
      <c r="B163" s="2">
        <v>28</v>
      </c>
      <c r="C163" s="3">
        <v>2.1720000000000002</v>
      </c>
      <c r="D163" s="3" t="s">
        <v>30</v>
      </c>
      <c r="E163" s="19">
        <f t="shared" si="38"/>
        <v>2.1654999999999998</v>
      </c>
      <c r="F163" s="16">
        <f t="shared" si="39"/>
        <v>5</v>
      </c>
      <c r="G163" s="19">
        <f t="shared" si="40"/>
        <v>10.827499999999999</v>
      </c>
      <c r="H163" s="1"/>
      <c r="I163" s="2">
        <v>28</v>
      </c>
      <c r="J163" s="3">
        <v>2.1720000000000002</v>
      </c>
      <c r="K163" s="19">
        <f t="shared" si="44"/>
        <v>2.1654999999999998</v>
      </c>
      <c r="L163" s="16">
        <f t="shared" si="45"/>
        <v>5</v>
      </c>
      <c r="M163" s="19">
        <f t="shared" si="43"/>
        <v>10.827499999999999</v>
      </c>
      <c r="N163" s="20"/>
      <c r="O163" s="20"/>
      <c r="P163" s="20"/>
      <c r="R163" s="21"/>
    </row>
    <row r="164" spans="2:18" x14ac:dyDescent="0.2">
      <c r="B164" s="2"/>
      <c r="C164" s="3"/>
      <c r="D164" s="3"/>
      <c r="E164" s="19"/>
      <c r="F164" s="16"/>
      <c r="G164" s="19"/>
      <c r="H164" s="1"/>
      <c r="I164" s="2"/>
      <c r="J164" s="28"/>
      <c r="K164" s="19"/>
      <c r="L164" s="16"/>
      <c r="M164" s="19"/>
      <c r="N164" s="20"/>
      <c r="O164" s="20"/>
      <c r="P164" s="20"/>
      <c r="R164" s="21"/>
    </row>
    <row r="165" spans="2:18" x14ac:dyDescent="0.2">
      <c r="B165" s="2"/>
      <c r="C165" s="3"/>
      <c r="D165" s="3"/>
      <c r="E165" s="19"/>
      <c r="F165" s="16"/>
      <c r="G165" s="19"/>
      <c r="H165" s="1"/>
      <c r="I165" s="17"/>
      <c r="J165" s="17"/>
      <c r="K165" s="19"/>
      <c r="L165" s="16"/>
      <c r="M165" s="19"/>
      <c r="N165" s="20"/>
      <c r="O165" s="20"/>
      <c r="P165" s="20"/>
      <c r="R165" s="21"/>
    </row>
    <row r="166" spans="2:18" x14ac:dyDescent="0.2">
      <c r="B166" s="17"/>
      <c r="C166" s="44"/>
      <c r="D166" s="44"/>
      <c r="E166" s="19"/>
      <c r="F166" s="16"/>
      <c r="G166" s="19"/>
      <c r="I166" s="17"/>
      <c r="J166" s="17"/>
      <c r="K166" s="19"/>
      <c r="L166" s="16"/>
      <c r="M166" s="19"/>
      <c r="N166" s="20"/>
      <c r="O166" s="20"/>
      <c r="P166" s="20"/>
      <c r="R166" s="21"/>
    </row>
    <row r="167" spans="2:18" x14ac:dyDescent="0.2">
      <c r="B167" s="17"/>
      <c r="C167" s="44"/>
      <c r="D167" s="44"/>
      <c r="E167" s="19"/>
      <c r="F167" s="16"/>
      <c r="G167" s="19"/>
      <c r="I167" s="17"/>
      <c r="J167" s="17"/>
      <c r="K167" s="19"/>
      <c r="L167" s="16"/>
      <c r="M167" s="19"/>
      <c r="O167" s="56">
        <f>O166+(P166-P167)*1.5</f>
        <v>0.75</v>
      </c>
      <c r="P167" s="57">
        <v>-0.5</v>
      </c>
    </row>
    <row r="168" spans="2:18" x14ac:dyDescent="0.2">
      <c r="B168" s="17"/>
      <c r="C168" s="44"/>
      <c r="D168" s="44"/>
      <c r="E168" s="19"/>
      <c r="F168" s="16"/>
      <c r="G168" s="19"/>
      <c r="I168" s="17"/>
      <c r="J168" s="17"/>
      <c r="K168" s="19"/>
      <c r="L168" s="16"/>
      <c r="M168" s="19"/>
      <c r="O168" s="59">
        <f>O167+2.5</f>
        <v>3.25</v>
      </c>
      <c r="P168" s="60">
        <f>P167</f>
        <v>-0.5</v>
      </c>
    </row>
    <row r="169" spans="2:18" x14ac:dyDescent="0.2">
      <c r="B169" s="17"/>
      <c r="C169" s="44"/>
      <c r="D169" s="44"/>
      <c r="E169" s="19"/>
      <c r="F169" s="16"/>
      <c r="G169" s="19"/>
      <c r="I169" s="17"/>
      <c r="J169" s="17"/>
      <c r="K169" s="19"/>
      <c r="L169" s="16"/>
      <c r="M169" s="19"/>
      <c r="O169" s="56">
        <f>O168+2.5</f>
        <v>5.75</v>
      </c>
      <c r="P169" s="57">
        <f>P167</f>
        <v>-0.5</v>
      </c>
    </row>
    <row r="170" spans="2:18" x14ac:dyDescent="0.2">
      <c r="B170" s="17"/>
      <c r="C170" s="44"/>
      <c r="D170" s="44"/>
      <c r="E170" s="19"/>
      <c r="F170" s="16"/>
      <c r="G170" s="19"/>
      <c r="H170" s="19"/>
      <c r="I170" s="17"/>
      <c r="J170" s="17"/>
      <c r="K170" s="19"/>
      <c r="L170" s="16"/>
      <c r="M170" s="19"/>
      <c r="N170" s="14"/>
      <c r="O170" s="56">
        <f>O169+(P170-P169)*1.5</f>
        <v>10.414999999999999</v>
      </c>
      <c r="P170" s="55">
        <v>2.61</v>
      </c>
    </row>
    <row r="171" spans="2:18" x14ac:dyDescent="0.2">
      <c r="B171" s="17"/>
      <c r="C171" s="44"/>
      <c r="D171" s="44"/>
      <c r="E171" s="19"/>
      <c r="F171" s="16"/>
      <c r="G171" s="19"/>
      <c r="H171" s="19"/>
      <c r="I171" s="17"/>
      <c r="J171" s="17"/>
      <c r="K171" s="19"/>
      <c r="L171" s="16">
        <f>SUM(L153:L170)</f>
        <v>28</v>
      </c>
      <c r="M171" s="19">
        <f>SUM(M153:M170)</f>
        <v>42.428309500000005</v>
      </c>
      <c r="N171" s="14"/>
      <c r="O171" s="14"/>
      <c r="P171" s="14"/>
    </row>
    <row r="172" spans="2:18" x14ac:dyDescent="0.2">
      <c r="B172" s="17"/>
      <c r="C172" s="44"/>
      <c r="D172" s="44"/>
      <c r="E172" s="19"/>
      <c r="F172" s="16"/>
      <c r="G172" s="19"/>
      <c r="H172" s="19"/>
      <c r="I172" s="17"/>
      <c r="J172" s="17"/>
      <c r="K172" s="19"/>
      <c r="L172" s="16"/>
      <c r="M172" s="19"/>
      <c r="N172" s="14"/>
      <c r="O172" s="14"/>
      <c r="P172" s="14"/>
    </row>
    <row r="173" spans="2:18" ht="15" x14ac:dyDescent="0.2">
      <c r="B173" s="13"/>
      <c r="C173" s="30"/>
      <c r="D173" s="30"/>
      <c r="E173" s="13"/>
      <c r="F173" s="26">
        <f>SUM(F152:F172)</f>
        <v>28</v>
      </c>
      <c r="G173" s="27">
        <f>SUM(G152:G172)</f>
        <v>56.713499999999996</v>
      </c>
      <c r="H173" s="19"/>
      <c r="I173" s="19"/>
      <c r="J173" s="13"/>
      <c r="K173" s="13"/>
      <c r="L173" s="29"/>
      <c r="M173" s="30"/>
      <c r="N173" s="14"/>
      <c r="O173" s="14"/>
      <c r="P173" s="14"/>
    </row>
    <row r="174" spans="2:18" ht="15" x14ac:dyDescent="0.2">
      <c r="B174" s="13"/>
      <c r="C174" s="30"/>
      <c r="D174" s="30"/>
      <c r="E174" s="13"/>
      <c r="F174" s="16"/>
      <c r="G174" s="19"/>
      <c r="H174" s="155" t="s">
        <v>10</v>
      </c>
      <c r="I174" s="155"/>
      <c r="J174" s="19">
        <f>G173</f>
        <v>56.713499999999996</v>
      </c>
      <c r="K174" s="19" t="s">
        <v>11</v>
      </c>
      <c r="L174" s="16">
        <f>M171</f>
        <v>42.428309500000005</v>
      </c>
      <c r="M174" s="65">
        <f>J174-L174</f>
        <v>14.285190499999992</v>
      </c>
      <c r="N174" s="24"/>
      <c r="O174" s="14"/>
      <c r="P174" s="14"/>
    </row>
    <row r="175" spans="2:18" ht="15" x14ac:dyDescent="0.2">
      <c r="B175" s="13"/>
      <c r="C175" s="30"/>
      <c r="D175" s="30"/>
      <c r="E175" s="13"/>
      <c r="F175" s="1" t="s">
        <v>7</v>
      </c>
      <c r="G175" s="1"/>
      <c r="H175" s="142">
        <v>0.4</v>
      </c>
      <c r="I175" s="142"/>
      <c r="J175" s="13"/>
      <c r="K175" s="13"/>
      <c r="L175" s="13"/>
      <c r="M175" s="13"/>
      <c r="N175" s="14"/>
      <c r="O175" s="14"/>
      <c r="P175" s="14"/>
    </row>
    <row r="176" spans="2:18" x14ac:dyDescent="0.2">
      <c r="B176" s="143" t="s">
        <v>8</v>
      </c>
      <c r="C176" s="143"/>
      <c r="D176" s="143"/>
      <c r="E176" s="143"/>
      <c r="F176" s="143"/>
      <c r="G176" s="143"/>
      <c r="H176" s="5" t="s">
        <v>5</v>
      </c>
      <c r="I176" s="143" t="s">
        <v>9</v>
      </c>
      <c r="J176" s="143"/>
      <c r="K176" s="143"/>
      <c r="L176" s="143"/>
      <c r="M176" s="143"/>
      <c r="N176" s="15"/>
      <c r="O176" s="15"/>
      <c r="P176" s="20">
        <f>I188-I186</f>
        <v>0</v>
      </c>
    </row>
    <row r="177" spans="2:18" x14ac:dyDescent="0.2">
      <c r="B177" s="2">
        <v>0</v>
      </c>
      <c r="C177" s="3">
        <v>1.8580000000000001</v>
      </c>
      <c r="D177" s="3" t="s">
        <v>37</v>
      </c>
      <c r="E177" s="16"/>
      <c r="F177" s="16"/>
      <c r="G177" s="16"/>
      <c r="H177" s="16"/>
      <c r="I177" s="2">
        <v>0</v>
      </c>
      <c r="J177" s="3">
        <v>1.8580000000000001</v>
      </c>
      <c r="K177" s="19"/>
      <c r="L177" s="16"/>
      <c r="M177" s="19"/>
      <c r="N177" s="20"/>
      <c r="O177" s="20"/>
      <c r="P177" s="20"/>
      <c r="R177" s="21"/>
    </row>
    <row r="178" spans="2:18" x14ac:dyDescent="0.2">
      <c r="B178" s="2">
        <v>5</v>
      </c>
      <c r="C178" s="3">
        <v>1.853</v>
      </c>
      <c r="D178" s="3"/>
      <c r="E178" s="19">
        <f>(C177+C178)/2</f>
        <v>1.8555000000000001</v>
      </c>
      <c r="F178" s="16">
        <f>B178-B177</f>
        <v>5</v>
      </c>
      <c r="G178" s="19">
        <f>E178*F178</f>
        <v>9.2774999999999999</v>
      </c>
      <c r="H178" s="16"/>
      <c r="I178" s="2">
        <v>5</v>
      </c>
      <c r="J178" s="3">
        <v>1.853</v>
      </c>
      <c r="K178" s="19">
        <f t="shared" ref="K178:K184" si="46">AVERAGE(J177,J178)</f>
        <v>1.8555000000000001</v>
      </c>
      <c r="L178" s="16">
        <f t="shared" ref="L178:L184" si="47">I178-I177</f>
        <v>5</v>
      </c>
      <c r="M178" s="19">
        <f t="shared" ref="M178:M185" si="48">L178*K178</f>
        <v>9.2774999999999999</v>
      </c>
      <c r="N178" s="20"/>
      <c r="O178" s="20"/>
      <c r="P178" s="20"/>
      <c r="Q178" s="22"/>
      <c r="R178" s="21"/>
    </row>
    <row r="179" spans="2:18" x14ac:dyDescent="0.2">
      <c r="B179" s="2">
        <v>10</v>
      </c>
      <c r="C179" s="3">
        <v>1.847</v>
      </c>
      <c r="D179" s="3" t="s">
        <v>21</v>
      </c>
      <c r="E179" s="19">
        <f t="shared" ref="E179:E189" si="49">(C178+C179)/2</f>
        <v>1.85</v>
      </c>
      <c r="F179" s="16">
        <f t="shared" ref="F179:F189" si="50">B179-B178</f>
        <v>5</v>
      </c>
      <c r="G179" s="19">
        <f t="shared" ref="G179:G189" si="51">E179*F179</f>
        <v>9.25</v>
      </c>
      <c r="H179" s="16"/>
      <c r="I179" s="2">
        <v>10</v>
      </c>
      <c r="J179" s="3">
        <v>1.847</v>
      </c>
      <c r="K179" s="19">
        <f t="shared" si="46"/>
        <v>1.85</v>
      </c>
      <c r="L179" s="16">
        <f t="shared" si="47"/>
        <v>5</v>
      </c>
      <c r="M179" s="19">
        <f t="shared" si="48"/>
        <v>9.25</v>
      </c>
      <c r="N179" s="20"/>
      <c r="O179" s="20"/>
      <c r="P179" s="20"/>
      <c r="Q179" s="22"/>
      <c r="R179" s="21"/>
    </row>
    <row r="180" spans="2:18" x14ac:dyDescent="0.2">
      <c r="B180" s="2">
        <v>11</v>
      </c>
      <c r="C180" s="3">
        <v>1.754</v>
      </c>
      <c r="D180" s="3"/>
      <c r="E180" s="19">
        <f t="shared" si="49"/>
        <v>1.8005</v>
      </c>
      <c r="F180" s="16">
        <f t="shared" si="50"/>
        <v>1</v>
      </c>
      <c r="G180" s="19">
        <f t="shared" si="51"/>
        <v>1.8005</v>
      </c>
      <c r="H180" s="16"/>
      <c r="I180" s="56">
        <f>I179+(J179-J180)*1.5</f>
        <v>13.670500000000001</v>
      </c>
      <c r="J180" s="57">
        <v>-0.6</v>
      </c>
      <c r="K180" s="19">
        <f t="shared" si="46"/>
        <v>0.62349999999999994</v>
      </c>
      <c r="L180" s="16">
        <f t="shared" si="47"/>
        <v>3.6705000000000005</v>
      </c>
      <c r="M180" s="19">
        <f t="shared" si="48"/>
        <v>2.2885567500000001</v>
      </c>
      <c r="N180" s="20"/>
      <c r="O180" s="20"/>
      <c r="P180" s="20"/>
      <c r="Q180" s="22"/>
      <c r="R180" s="21"/>
    </row>
    <row r="181" spans="2:18" x14ac:dyDescent="0.2">
      <c r="B181" s="2">
        <v>12</v>
      </c>
      <c r="C181" s="3">
        <v>1.607</v>
      </c>
      <c r="D181" s="3"/>
      <c r="E181" s="19">
        <f t="shared" si="49"/>
        <v>1.6804999999999999</v>
      </c>
      <c r="F181" s="16">
        <f t="shared" si="50"/>
        <v>1</v>
      </c>
      <c r="G181" s="19">
        <f t="shared" si="51"/>
        <v>1.6804999999999999</v>
      </c>
      <c r="H181" s="16"/>
      <c r="I181" s="86">
        <f>I180+1.5</f>
        <v>15.170500000000001</v>
      </c>
      <c r="J181" s="87">
        <f>J180</f>
        <v>-0.6</v>
      </c>
      <c r="K181" s="19">
        <f t="shared" si="46"/>
        <v>-0.6</v>
      </c>
      <c r="L181" s="16">
        <f t="shared" si="47"/>
        <v>1.5</v>
      </c>
      <c r="M181" s="19">
        <f t="shared" si="48"/>
        <v>-0.89999999999999991</v>
      </c>
      <c r="N181" s="20"/>
      <c r="O181" s="20"/>
      <c r="P181" s="20"/>
      <c r="Q181" s="22"/>
      <c r="R181" s="21"/>
    </row>
    <row r="182" spans="2:18" x14ac:dyDescent="0.2">
      <c r="B182" s="2">
        <v>13</v>
      </c>
      <c r="C182" s="3">
        <v>1.4870000000000001</v>
      </c>
      <c r="D182" s="3"/>
      <c r="E182" s="19">
        <f t="shared" si="49"/>
        <v>1.5470000000000002</v>
      </c>
      <c r="F182" s="16">
        <f t="shared" si="50"/>
        <v>1</v>
      </c>
      <c r="G182" s="19">
        <f t="shared" si="51"/>
        <v>1.5470000000000002</v>
      </c>
      <c r="H182" s="16"/>
      <c r="I182" s="56">
        <f>I181+1.5</f>
        <v>16.670500000000001</v>
      </c>
      <c r="J182" s="57">
        <f>J180</f>
        <v>-0.6</v>
      </c>
      <c r="K182" s="19">
        <f t="shared" si="46"/>
        <v>-0.6</v>
      </c>
      <c r="L182" s="16">
        <f t="shared" si="47"/>
        <v>1.5</v>
      </c>
      <c r="M182" s="19">
        <f t="shared" si="48"/>
        <v>-0.89999999999999991</v>
      </c>
      <c r="N182" s="20"/>
      <c r="O182" s="20"/>
      <c r="P182" s="20"/>
      <c r="Q182" s="22"/>
      <c r="R182" s="21"/>
    </row>
    <row r="183" spans="2:18" x14ac:dyDescent="0.2">
      <c r="B183" s="2">
        <v>15</v>
      </c>
      <c r="C183" s="3">
        <v>1.4830000000000001</v>
      </c>
      <c r="D183" s="3" t="s">
        <v>22</v>
      </c>
      <c r="E183" s="19">
        <f t="shared" si="49"/>
        <v>1.4850000000000001</v>
      </c>
      <c r="F183" s="16">
        <f t="shared" si="50"/>
        <v>2</v>
      </c>
      <c r="G183" s="19">
        <f t="shared" si="51"/>
        <v>2.97</v>
      </c>
      <c r="H183" s="16"/>
      <c r="I183" s="56">
        <f>I182+(J183-J182)*1.5</f>
        <v>20.608000000000001</v>
      </c>
      <c r="J183" s="55">
        <v>2.0249999999999999</v>
      </c>
      <c r="K183" s="19">
        <f t="shared" si="46"/>
        <v>0.71249999999999991</v>
      </c>
      <c r="L183" s="16">
        <f t="shared" si="47"/>
        <v>3.9375</v>
      </c>
      <c r="M183" s="19">
        <f t="shared" si="48"/>
        <v>2.8054687499999997</v>
      </c>
      <c r="N183" s="20"/>
      <c r="O183" s="20"/>
      <c r="P183" s="20"/>
      <c r="Q183" s="22"/>
      <c r="R183" s="21"/>
    </row>
    <row r="184" spans="2:18" x14ac:dyDescent="0.2">
      <c r="B184" s="2">
        <v>17</v>
      </c>
      <c r="C184" s="3">
        <v>1.4850000000000001</v>
      </c>
      <c r="D184" s="3"/>
      <c r="E184" s="19">
        <f t="shared" si="49"/>
        <v>1.484</v>
      </c>
      <c r="F184" s="16">
        <f t="shared" si="50"/>
        <v>2</v>
      </c>
      <c r="G184" s="19">
        <f t="shared" si="51"/>
        <v>2.968</v>
      </c>
      <c r="H184" s="16"/>
      <c r="I184" s="2">
        <v>25</v>
      </c>
      <c r="J184" s="3">
        <v>2.0249999999999999</v>
      </c>
      <c r="K184" s="19">
        <f t="shared" si="46"/>
        <v>2.0249999999999999</v>
      </c>
      <c r="L184" s="16">
        <f t="shared" si="47"/>
        <v>4.3919999999999995</v>
      </c>
      <c r="M184" s="19">
        <f t="shared" si="48"/>
        <v>8.8937999999999988</v>
      </c>
      <c r="N184" s="20"/>
      <c r="O184" s="20"/>
      <c r="P184" s="20"/>
      <c r="Q184" s="22"/>
      <c r="R184" s="21"/>
    </row>
    <row r="185" spans="2:18" x14ac:dyDescent="0.2">
      <c r="B185" s="2">
        <v>18</v>
      </c>
      <c r="C185" s="3">
        <v>1.5940000000000001</v>
      </c>
      <c r="D185" s="3"/>
      <c r="E185" s="19">
        <f t="shared" si="49"/>
        <v>1.5395000000000001</v>
      </c>
      <c r="F185" s="16">
        <f t="shared" si="50"/>
        <v>1</v>
      </c>
      <c r="G185" s="19">
        <f t="shared" si="51"/>
        <v>1.5395000000000001</v>
      </c>
      <c r="H185" s="16"/>
      <c r="I185" s="2">
        <v>30</v>
      </c>
      <c r="J185" s="3">
        <v>2.016</v>
      </c>
      <c r="K185" s="19">
        <f>AVERAGE(J184,J185)</f>
        <v>2.0205000000000002</v>
      </c>
      <c r="L185" s="16">
        <f>I185-I184</f>
        <v>5</v>
      </c>
      <c r="M185" s="19">
        <f t="shared" si="48"/>
        <v>10.102500000000001</v>
      </c>
      <c r="N185" s="24"/>
      <c r="O185" s="24"/>
      <c r="P185" s="24"/>
      <c r="Q185" s="22"/>
      <c r="R185" s="21"/>
    </row>
    <row r="186" spans="2:18" x14ac:dyDescent="0.2">
      <c r="B186" s="2">
        <v>19</v>
      </c>
      <c r="C186" s="3">
        <v>1.7490000000000001</v>
      </c>
      <c r="D186" s="3"/>
      <c r="E186" s="19">
        <f t="shared" si="49"/>
        <v>1.6715</v>
      </c>
      <c r="F186" s="16">
        <f t="shared" si="50"/>
        <v>1</v>
      </c>
      <c r="G186" s="19">
        <f t="shared" si="51"/>
        <v>1.6715</v>
      </c>
      <c r="H186" s="16"/>
      <c r="I186" s="21"/>
      <c r="J186" s="21"/>
      <c r="K186" s="19"/>
      <c r="L186" s="16"/>
      <c r="M186" s="19"/>
      <c r="N186" s="20"/>
      <c r="O186" s="20"/>
      <c r="P186" s="20"/>
      <c r="Q186" s="22"/>
      <c r="R186" s="21"/>
    </row>
    <row r="187" spans="2:18" x14ac:dyDescent="0.2">
      <c r="B187" s="2">
        <v>20</v>
      </c>
      <c r="C187" s="3">
        <v>2.0339999999999998</v>
      </c>
      <c r="D187" s="3" t="s">
        <v>23</v>
      </c>
      <c r="E187" s="19">
        <f t="shared" si="49"/>
        <v>1.8915</v>
      </c>
      <c r="F187" s="16">
        <f t="shared" si="50"/>
        <v>1</v>
      </c>
      <c r="G187" s="19">
        <f t="shared" si="51"/>
        <v>1.8915</v>
      </c>
      <c r="H187" s="1"/>
      <c r="I187" s="21"/>
      <c r="J187" s="21"/>
      <c r="K187" s="19"/>
      <c r="L187" s="16"/>
      <c r="M187" s="19"/>
      <c r="N187" s="24"/>
      <c r="O187" s="24"/>
      <c r="P187" s="24"/>
      <c r="Q187" s="22"/>
      <c r="R187" s="21"/>
    </row>
    <row r="188" spans="2:18" x14ac:dyDescent="0.2">
      <c r="B188" s="2">
        <v>25</v>
      </c>
      <c r="C188" s="3">
        <v>2.0249999999999999</v>
      </c>
      <c r="D188" s="3"/>
      <c r="E188" s="19">
        <f t="shared" si="49"/>
        <v>2.0294999999999996</v>
      </c>
      <c r="F188" s="16">
        <f t="shared" si="50"/>
        <v>5</v>
      </c>
      <c r="G188" s="19">
        <f t="shared" si="51"/>
        <v>10.147499999999997</v>
      </c>
      <c r="H188" s="1"/>
      <c r="I188" s="16"/>
      <c r="J188" s="16"/>
      <c r="K188" s="19"/>
      <c r="L188" s="16"/>
      <c r="M188" s="19"/>
      <c r="N188" s="24"/>
      <c r="O188" s="24"/>
      <c r="P188" s="24"/>
      <c r="Q188" s="22"/>
      <c r="R188" s="21"/>
    </row>
    <row r="189" spans="2:18" x14ac:dyDescent="0.2">
      <c r="B189" s="2">
        <v>30</v>
      </c>
      <c r="C189" s="3">
        <v>2.016</v>
      </c>
      <c r="D189" s="3" t="s">
        <v>30</v>
      </c>
      <c r="E189" s="19">
        <f t="shared" si="49"/>
        <v>2.0205000000000002</v>
      </c>
      <c r="F189" s="16">
        <f t="shared" si="50"/>
        <v>5</v>
      </c>
      <c r="G189" s="19">
        <f t="shared" si="51"/>
        <v>10.102500000000001</v>
      </c>
      <c r="H189" s="1"/>
      <c r="I189" s="16"/>
      <c r="J189" s="16"/>
      <c r="K189" s="19"/>
      <c r="L189" s="16"/>
      <c r="M189" s="19"/>
      <c r="N189" s="20"/>
      <c r="O189" s="20"/>
      <c r="P189" s="20"/>
      <c r="R189" s="21"/>
    </row>
    <row r="190" spans="2:18" x14ac:dyDescent="0.2">
      <c r="B190" s="2"/>
      <c r="C190" s="3"/>
      <c r="D190" s="3"/>
      <c r="E190" s="19"/>
      <c r="F190" s="16"/>
      <c r="G190" s="19"/>
      <c r="H190" s="1"/>
      <c r="I190" s="2"/>
      <c r="J190" s="28"/>
      <c r="K190" s="19"/>
      <c r="L190" s="16"/>
      <c r="M190" s="19"/>
      <c r="N190" s="20"/>
      <c r="O190" s="20"/>
      <c r="P190" s="20"/>
      <c r="R190" s="21"/>
    </row>
    <row r="191" spans="2:18" x14ac:dyDescent="0.2">
      <c r="B191" s="2"/>
      <c r="C191" s="3"/>
      <c r="D191" s="3"/>
      <c r="E191" s="19"/>
      <c r="F191" s="16"/>
      <c r="G191" s="19"/>
      <c r="H191" s="1"/>
      <c r="I191" s="17"/>
      <c r="J191" s="17"/>
      <c r="K191" s="19"/>
      <c r="L191" s="16"/>
      <c r="M191" s="19"/>
      <c r="N191" s="20"/>
      <c r="O191" s="20"/>
      <c r="P191" s="20"/>
      <c r="R191" s="21"/>
    </row>
    <row r="192" spans="2:18" x14ac:dyDescent="0.2">
      <c r="B192" s="17"/>
      <c r="C192" s="44"/>
      <c r="D192" s="44"/>
      <c r="E192" s="19"/>
      <c r="F192" s="16"/>
      <c r="G192" s="19"/>
      <c r="I192" s="17"/>
      <c r="J192" s="17"/>
      <c r="K192" s="19"/>
      <c r="L192" s="16"/>
      <c r="M192" s="19"/>
      <c r="N192" s="20"/>
      <c r="O192" s="20"/>
      <c r="P192" s="20"/>
      <c r="R192" s="21"/>
    </row>
    <row r="193" spans="2:18" x14ac:dyDescent="0.2">
      <c r="B193" s="17"/>
      <c r="C193" s="44"/>
      <c r="D193" s="44"/>
      <c r="E193" s="19"/>
      <c r="F193" s="16"/>
      <c r="G193" s="19"/>
      <c r="I193" s="17"/>
      <c r="J193" s="17"/>
      <c r="K193" s="19"/>
      <c r="L193" s="16"/>
      <c r="M193" s="19"/>
      <c r="O193" s="24"/>
      <c r="P193" s="24"/>
    </row>
    <row r="194" spans="2:18" x14ac:dyDescent="0.2">
      <c r="B194" s="17"/>
      <c r="C194" s="44"/>
      <c r="D194" s="44"/>
      <c r="E194" s="19"/>
      <c r="F194" s="16"/>
      <c r="G194" s="19"/>
      <c r="I194" s="17"/>
      <c r="J194" s="17"/>
      <c r="K194" s="19"/>
      <c r="L194" s="16"/>
      <c r="M194" s="19"/>
      <c r="O194" s="14"/>
      <c r="P194" s="14"/>
    </row>
    <row r="195" spans="2:18" x14ac:dyDescent="0.2">
      <c r="B195" s="17"/>
      <c r="C195" s="44"/>
      <c r="D195" s="44"/>
      <c r="E195" s="19"/>
      <c r="F195" s="16"/>
      <c r="G195" s="19"/>
      <c r="I195" s="17"/>
      <c r="J195" s="17"/>
      <c r="K195" s="19"/>
      <c r="L195" s="16"/>
      <c r="M195" s="19"/>
      <c r="O195" s="14"/>
      <c r="P195" s="14"/>
    </row>
    <row r="196" spans="2:18" x14ac:dyDescent="0.2">
      <c r="B196" s="17"/>
      <c r="C196" s="44"/>
      <c r="D196" s="44"/>
      <c r="E196" s="19"/>
      <c r="F196" s="16"/>
      <c r="G196" s="19"/>
      <c r="H196" s="19"/>
      <c r="I196" s="17"/>
      <c r="J196" s="17"/>
      <c r="K196" s="19"/>
      <c r="L196" s="16"/>
      <c r="M196" s="19"/>
      <c r="N196" s="14"/>
      <c r="O196" s="14"/>
      <c r="P196" s="14"/>
    </row>
    <row r="197" spans="2:18" x14ac:dyDescent="0.2">
      <c r="B197" s="17"/>
      <c r="C197" s="44"/>
      <c r="D197" s="44"/>
      <c r="E197" s="19"/>
      <c r="F197" s="16"/>
      <c r="G197" s="19"/>
      <c r="H197" s="19"/>
      <c r="I197" s="17"/>
      <c r="J197" s="17"/>
      <c r="K197" s="19"/>
      <c r="L197" s="16">
        <f>SUM(L178:L196)</f>
        <v>30</v>
      </c>
      <c r="M197" s="19">
        <f>SUM(M179:M196)</f>
        <v>31.540325499999994</v>
      </c>
      <c r="N197" s="14"/>
      <c r="O197" s="14"/>
      <c r="P197" s="14"/>
    </row>
    <row r="198" spans="2:18" x14ac:dyDescent="0.2">
      <c r="B198" s="17"/>
      <c r="C198" s="44"/>
      <c r="D198" s="44"/>
      <c r="E198" s="19"/>
      <c r="F198" s="16"/>
      <c r="G198" s="19"/>
      <c r="H198" s="19"/>
      <c r="I198" s="17"/>
      <c r="J198" s="17"/>
      <c r="K198" s="19"/>
      <c r="L198" s="16"/>
      <c r="M198" s="19"/>
      <c r="N198" s="14"/>
      <c r="O198" s="14"/>
      <c r="P198" s="14"/>
    </row>
    <row r="199" spans="2:18" ht="15" x14ac:dyDescent="0.2">
      <c r="B199" s="13"/>
      <c r="C199" s="30"/>
      <c r="D199" s="30"/>
      <c r="E199" s="13"/>
      <c r="F199" s="26">
        <f>SUM(F178:F198)</f>
        <v>30</v>
      </c>
      <c r="G199" s="27">
        <f>SUM(G178:G198)</f>
        <v>54.845999999999997</v>
      </c>
      <c r="H199" s="19"/>
      <c r="I199" s="19"/>
      <c r="J199" s="13"/>
      <c r="K199" s="13"/>
      <c r="L199" s="29"/>
      <c r="M199" s="30"/>
      <c r="N199" s="14"/>
      <c r="O199" s="14"/>
      <c r="P199" s="14"/>
    </row>
    <row r="200" spans="2:18" ht="15" x14ac:dyDescent="0.2">
      <c r="B200" s="13"/>
      <c r="C200" s="30"/>
      <c r="D200" s="30"/>
      <c r="E200" s="13"/>
      <c r="F200" s="16"/>
      <c r="G200" s="19"/>
      <c r="H200" s="155" t="s">
        <v>10</v>
      </c>
      <c r="I200" s="155"/>
      <c r="J200" s="19">
        <f>G199</f>
        <v>54.845999999999997</v>
      </c>
      <c r="K200" s="19" t="s">
        <v>11</v>
      </c>
      <c r="L200" s="16">
        <f>M197</f>
        <v>31.540325499999994</v>
      </c>
      <c r="M200" s="65">
        <f>J200-L200</f>
        <v>23.305674500000002</v>
      </c>
      <c r="N200" s="24"/>
      <c r="O200" s="14"/>
      <c r="P200" s="14"/>
    </row>
    <row r="201" spans="2:18" ht="15" x14ac:dyDescent="0.2">
      <c r="B201" s="13"/>
      <c r="C201" s="30"/>
      <c r="D201" s="30"/>
      <c r="E201" s="13"/>
      <c r="F201" s="1" t="s">
        <v>7</v>
      </c>
      <c r="G201" s="1"/>
      <c r="H201" s="142">
        <v>0.5</v>
      </c>
      <c r="I201" s="142"/>
      <c r="J201" s="13"/>
      <c r="K201" s="13"/>
      <c r="L201" s="13"/>
      <c r="M201" s="13"/>
      <c r="N201" s="14"/>
      <c r="O201" s="14"/>
      <c r="P201" s="14"/>
    </row>
    <row r="202" spans="2:18" x14ac:dyDescent="0.2">
      <c r="B202" s="143" t="s">
        <v>8</v>
      </c>
      <c r="C202" s="143"/>
      <c r="D202" s="143"/>
      <c r="E202" s="143"/>
      <c r="F202" s="143"/>
      <c r="G202" s="143"/>
      <c r="H202" s="5" t="s">
        <v>5</v>
      </c>
      <c r="I202" s="143" t="s">
        <v>9</v>
      </c>
      <c r="J202" s="143"/>
      <c r="K202" s="143"/>
      <c r="L202" s="143"/>
      <c r="M202" s="143"/>
      <c r="N202" s="15"/>
      <c r="O202" s="15"/>
      <c r="P202" s="20">
        <f>I214-I212</f>
        <v>3.0000000000000018</v>
      </c>
    </row>
    <row r="203" spans="2:18" x14ac:dyDescent="0.2">
      <c r="B203" s="2">
        <v>0</v>
      </c>
      <c r="C203" s="3">
        <v>1.5660000000000001</v>
      </c>
      <c r="D203" s="3" t="s">
        <v>30</v>
      </c>
      <c r="E203" s="16"/>
      <c r="F203" s="16"/>
      <c r="G203" s="16"/>
      <c r="H203" s="16"/>
      <c r="I203" s="17"/>
      <c r="J203" s="18"/>
      <c r="K203" s="19"/>
      <c r="L203" s="16"/>
      <c r="M203" s="19"/>
      <c r="N203" s="20"/>
      <c r="O203" s="20"/>
      <c r="P203" s="20"/>
      <c r="R203" s="21"/>
    </row>
    <row r="204" spans="2:18" x14ac:dyDescent="0.2">
      <c r="B204" s="2">
        <v>5</v>
      </c>
      <c r="C204" s="3">
        <v>1.5609999999999999</v>
      </c>
      <c r="D204" s="3"/>
      <c r="E204" s="19">
        <f>(C203+C204)/2</f>
        <v>1.5634999999999999</v>
      </c>
      <c r="F204" s="16">
        <f>B204-B203</f>
        <v>5</v>
      </c>
      <c r="G204" s="19">
        <f>E204*F204</f>
        <v>7.817499999999999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10</v>
      </c>
      <c r="C205" s="3">
        <v>1.55</v>
      </c>
      <c r="D205" s="3" t="s">
        <v>21</v>
      </c>
      <c r="E205" s="19">
        <f t="shared" ref="E205:E215" si="52">(C204+C205)/2</f>
        <v>1.5554999999999999</v>
      </c>
      <c r="F205" s="16">
        <f t="shared" ref="F205:F215" si="53">B205-B204</f>
        <v>5</v>
      </c>
      <c r="G205" s="19">
        <f t="shared" ref="G205:G215" si="54">E205*F205</f>
        <v>7.7774999999999999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11</v>
      </c>
      <c r="C206" s="3">
        <v>1.5229999999999999</v>
      </c>
      <c r="D206" s="3"/>
      <c r="E206" s="19">
        <f t="shared" si="52"/>
        <v>1.5365</v>
      </c>
      <c r="F206" s="16">
        <f t="shared" si="53"/>
        <v>1</v>
      </c>
      <c r="G206" s="19">
        <f t="shared" si="54"/>
        <v>1.5365</v>
      </c>
      <c r="H206" s="16"/>
      <c r="I206" s="2"/>
      <c r="J206" s="2"/>
      <c r="K206" s="19"/>
      <c r="L206" s="16"/>
      <c r="M206" s="19"/>
      <c r="N206" s="20"/>
      <c r="O206" s="20"/>
      <c r="P206" s="20"/>
      <c r="Q206" s="22"/>
      <c r="R206" s="21"/>
    </row>
    <row r="207" spans="2:18" x14ac:dyDescent="0.2">
      <c r="B207" s="2">
        <v>12</v>
      </c>
      <c r="C207" s="3">
        <v>1.506</v>
      </c>
      <c r="D207" s="3"/>
      <c r="E207" s="19">
        <f t="shared" si="52"/>
        <v>1.5145</v>
      </c>
      <c r="F207" s="16">
        <f t="shared" si="53"/>
        <v>1</v>
      </c>
      <c r="G207" s="19">
        <f t="shared" si="54"/>
        <v>1.5145</v>
      </c>
      <c r="H207" s="16"/>
      <c r="I207" s="2"/>
      <c r="J207" s="2"/>
      <c r="K207" s="19"/>
      <c r="L207" s="16"/>
      <c r="M207" s="19"/>
      <c r="N207" s="20"/>
      <c r="O207" s="20"/>
      <c r="P207" s="20"/>
      <c r="Q207" s="22"/>
      <c r="R207" s="21"/>
    </row>
    <row r="208" spans="2:18" x14ac:dyDescent="0.2">
      <c r="B208" s="2">
        <v>13</v>
      </c>
      <c r="C208" s="3">
        <v>1.4830000000000001</v>
      </c>
      <c r="D208" s="3"/>
      <c r="E208" s="19">
        <f t="shared" si="52"/>
        <v>1.4944999999999999</v>
      </c>
      <c r="F208" s="16">
        <f t="shared" si="53"/>
        <v>1</v>
      </c>
      <c r="G208" s="19">
        <f t="shared" si="54"/>
        <v>1.4944999999999999</v>
      </c>
      <c r="H208" s="16"/>
      <c r="I208" s="2"/>
      <c r="J208" s="2"/>
      <c r="K208" s="19"/>
      <c r="L208" s="16"/>
      <c r="M208" s="19"/>
      <c r="N208" s="20"/>
      <c r="O208" s="20"/>
      <c r="P208" s="20"/>
      <c r="Q208" s="22"/>
      <c r="R208" s="21"/>
    </row>
    <row r="209" spans="2:18" x14ac:dyDescent="0.2">
      <c r="B209" s="2">
        <v>15</v>
      </c>
      <c r="C209" s="3">
        <v>1.4370000000000001</v>
      </c>
      <c r="D209" s="3" t="s">
        <v>22</v>
      </c>
      <c r="E209" s="19">
        <f t="shared" si="52"/>
        <v>1.46</v>
      </c>
      <c r="F209" s="16">
        <f t="shared" si="53"/>
        <v>2</v>
      </c>
      <c r="G209" s="19">
        <f t="shared" si="54"/>
        <v>2.92</v>
      </c>
      <c r="H209" s="16"/>
      <c r="I209" s="2">
        <v>0</v>
      </c>
      <c r="J209" s="3">
        <v>1.5660000000000001</v>
      </c>
      <c r="K209" s="19"/>
      <c r="L209" s="16"/>
      <c r="M209" s="19"/>
      <c r="N209" s="20"/>
      <c r="O209" s="20"/>
      <c r="P209" s="20"/>
      <c r="Q209" s="22"/>
      <c r="R209" s="21"/>
    </row>
    <row r="210" spans="2:18" x14ac:dyDescent="0.2">
      <c r="B210" s="2">
        <v>17</v>
      </c>
      <c r="C210" s="3">
        <v>1.486</v>
      </c>
      <c r="D210" s="3"/>
      <c r="E210" s="19">
        <f t="shared" si="52"/>
        <v>1.4615</v>
      </c>
      <c r="F210" s="16">
        <f t="shared" si="53"/>
        <v>2</v>
      </c>
      <c r="G210" s="19">
        <f t="shared" si="54"/>
        <v>2.923</v>
      </c>
      <c r="H210" s="16"/>
      <c r="I210" s="2">
        <v>5</v>
      </c>
      <c r="J210" s="3">
        <v>1.5609999999999999</v>
      </c>
      <c r="K210" s="19">
        <f t="shared" ref="K210" si="55">AVERAGE(J209,J210)</f>
        <v>1.5634999999999999</v>
      </c>
      <c r="L210" s="16">
        <f t="shared" ref="L210" si="56">I210-I209</f>
        <v>5</v>
      </c>
      <c r="M210" s="19">
        <f t="shared" ref="M210:M218" si="57">L210*K210</f>
        <v>7.817499999999999</v>
      </c>
      <c r="N210" s="20"/>
      <c r="O210" s="20"/>
      <c r="P210" s="20"/>
      <c r="Q210" s="22"/>
      <c r="R210" s="21"/>
    </row>
    <row r="211" spans="2:18" x14ac:dyDescent="0.2">
      <c r="B211" s="2">
        <v>18</v>
      </c>
      <c r="C211" s="3">
        <v>1.58</v>
      </c>
      <c r="D211" s="3"/>
      <c r="E211" s="19">
        <f t="shared" si="52"/>
        <v>1.5329999999999999</v>
      </c>
      <c r="F211" s="16">
        <f t="shared" si="53"/>
        <v>1</v>
      </c>
      <c r="G211" s="19">
        <f t="shared" si="54"/>
        <v>1.5329999999999999</v>
      </c>
      <c r="H211" s="16"/>
      <c r="I211" s="2">
        <v>10</v>
      </c>
      <c r="J211" s="3">
        <v>1.55</v>
      </c>
      <c r="K211" s="19">
        <f>AVERAGE(J210,J211)</f>
        <v>1.5554999999999999</v>
      </c>
      <c r="L211" s="16">
        <f>I211-I210</f>
        <v>5</v>
      </c>
      <c r="M211" s="19">
        <f t="shared" si="57"/>
        <v>7.7774999999999999</v>
      </c>
      <c r="N211" s="24"/>
      <c r="O211" s="24"/>
      <c r="P211" s="24"/>
      <c r="Q211" s="22"/>
      <c r="R211" s="21"/>
    </row>
    <row r="212" spans="2:18" x14ac:dyDescent="0.2">
      <c r="B212" s="2">
        <v>19</v>
      </c>
      <c r="C212" s="3">
        <v>1.675</v>
      </c>
      <c r="D212" s="3"/>
      <c r="E212" s="19">
        <f t="shared" si="52"/>
        <v>1.6274999999999999</v>
      </c>
      <c r="F212" s="16">
        <f t="shared" si="53"/>
        <v>1</v>
      </c>
      <c r="G212" s="19">
        <f t="shared" si="54"/>
        <v>1.6274999999999999</v>
      </c>
      <c r="H212" s="16"/>
      <c r="I212" s="56">
        <f>I211+(J211-J212)*1.5</f>
        <v>13.225</v>
      </c>
      <c r="J212" s="57">
        <v>-0.6</v>
      </c>
      <c r="K212" s="19">
        <f t="shared" ref="K212:K218" si="58">AVERAGE(J211,J212)</f>
        <v>0.47500000000000003</v>
      </c>
      <c r="L212" s="16">
        <f t="shared" ref="L212:L218" si="59">I212-I211</f>
        <v>3.2249999999999996</v>
      </c>
      <c r="M212" s="19">
        <f t="shared" si="57"/>
        <v>1.5318749999999999</v>
      </c>
      <c r="N212" s="20"/>
      <c r="O212" s="20"/>
      <c r="P212" s="20"/>
      <c r="Q212" s="22"/>
      <c r="R212" s="21"/>
    </row>
    <row r="213" spans="2:18" x14ac:dyDescent="0.2">
      <c r="B213" s="2">
        <v>20</v>
      </c>
      <c r="C213" s="3">
        <v>1.8680000000000001</v>
      </c>
      <c r="D213" s="3" t="s">
        <v>23</v>
      </c>
      <c r="E213" s="19">
        <f t="shared" si="52"/>
        <v>1.7715000000000001</v>
      </c>
      <c r="F213" s="16">
        <f t="shared" si="53"/>
        <v>1</v>
      </c>
      <c r="G213" s="19">
        <f t="shared" si="54"/>
        <v>1.7715000000000001</v>
      </c>
      <c r="H213" s="1"/>
      <c r="I213" s="86">
        <f>I212+1.5</f>
        <v>14.725</v>
      </c>
      <c r="J213" s="87">
        <f>J212</f>
        <v>-0.6</v>
      </c>
      <c r="K213" s="19">
        <f t="shared" si="58"/>
        <v>-0.6</v>
      </c>
      <c r="L213" s="16">
        <f t="shared" si="59"/>
        <v>1.5</v>
      </c>
      <c r="M213" s="19">
        <f t="shared" si="57"/>
        <v>-0.89999999999999991</v>
      </c>
      <c r="N213" s="24"/>
      <c r="O213" s="24"/>
      <c r="P213" s="24"/>
      <c r="Q213" s="22"/>
      <c r="R213" s="21"/>
    </row>
    <row r="214" spans="2:18" x14ac:dyDescent="0.2">
      <c r="B214" s="2">
        <v>25</v>
      </c>
      <c r="C214" s="3">
        <v>1.8740000000000001</v>
      </c>
      <c r="D214" s="3"/>
      <c r="E214" s="19">
        <f t="shared" si="52"/>
        <v>1.871</v>
      </c>
      <c r="F214" s="16">
        <f t="shared" si="53"/>
        <v>5</v>
      </c>
      <c r="G214" s="19">
        <f t="shared" si="54"/>
        <v>9.3550000000000004</v>
      </c>
      <c r="H214" s="1"/>
      <c r="I214" s="56">
        <f>I213+1.5</f>
        <v>16.225000000000001</v>
      </c>
      <c r="J214" s="57">
        <f>J212</f>
        <v>-0.6</v>
      </c>
      <c r="K214" s="19">
        <f t="shared" si="58"/>
        <v>-0.6</v>
      </c>
      <c r="L214" s="16">
        <f t="shared" si="59"/>
        <v>1.5000000000000018</v>
      </c>
      <c r="M214" s="19">
        <f t="shared" si="57"/>
        <v>-0.90000000000000102</v>
      </c>
      <c r="N214" s="24"/>
      <c r="O214" s="24"/>
      <c r="P214" s="24"/>
      <c r="Q214" s="22"/>
      <c r="R214" s="21"/>
    </row>
    <row r="215" spans="2:18" x14ac:dyDescent="0.2">
      <c r="B215" s="2">
        <v>30</v>
      </c>
      <c r="C215" s="3">
        <v>1.889</v>
      </c>
      <c r="D215" s="3" t="s">
        <v>30</v>
      </c>
      <c r="E215" s="19">
        <f t="shared" si="52"/>
        <v>1.8815</v>
      </c>
      <c r="F215" s="16">
        <f t="shared" si="53"/>
        <v>5</v>
      </c>
      <c r="G215" s="19">
        <f t="shared" si="54"/>
        <v>9.4074999999999989</v>
      </c>
      <c r="H215" s="1"/>
      <c r="I215" s="56">
        <f>I214+(J215-J214)*1.5</f>
        <v>19.75</v>
      </c>
      <c r="J215" s="55">
        <v>1.75</v>
      </c>
      <c r="K215" s="19">
        <f t="shared" si="58"/>
        <v>0.57499999999999996</v>
      </c>
      <c r="L215" s="16">
        <f t="shared" si="59"/>
        <v>3.5249999999999986</v>
      </c>
      <c r="M215" s="19">
        <f t="shared" si="57"/>
        <v>2.0268749999999991</v>
      </c>
      <c r="N215" s="20"/>
      <c r="O215" s="20"/>
      <c r="P215" s="20"/>
      <c r="R215" s="21"/>
    </row>
    <row r="216" spans="2:18" x14ac:dyDescent="0.2">
      <c r="B216" s="2"/>
      <c r="C216" s="3"/>
      <c r="D216" s="3"/>
      <c r="E216" s="19"/>
      <c r="F216" s="16"/>
      <c r="G216" s="19"/>
      <c r="H216" s="1"/>
      <c r="I216" s="2">
        <v>20</v>
      </c>
      <c r="J216" s="3">
        <v>1.8680000000000001</v>
      </c>
      <c r="K216" s="19">
        <f t="shared" si="58"/>
        <v>1.8090000000000002</v>
      </c>
      <c r="L216" s="16">
        <f t="shared" si="59"/>
        <v>0.25</v>
      </c>
      <c r="M216" s="19">
        <f t="shared" si="57"/>
        <v>0.45225000000000004</v>
      </c>
      <c r="N216" s="20"/>
      <c r="O216" s="20"/>
      <c r="P216" s="20"/>
      <c r="R216" s="21"/>
    </row>
    <row r="217" spans="2:18" x14ac:dyDescent="0.2">
      <c r="B217" s="2"/>
      <c r="C217" s="3"/>
      <c r="D217" s="3"/>
      <c r="E217" s="19"/>
      <c r="F217" s="16"/>
      <c r="G217" s="19"/>
      <c r="H217" s="1"/>
      <c r="I217" s="2">
        <v>25</v>
      </c>
      <c r="J217" s="3">
        <v>1.8740000000000001</v>
      </c>
      <c r="K217" s="19">
        <f t="shared" si="58"/>
        <v>1.871</v>
      </c>
      <c r="L217" s="16">
        <f t="shared" si="59"/>
        <v>5</v>
      </c>
      <c r="M217" s="19">
        <f t="shared" si="57"/>
        <v>9.3550000000000004</v>
      </c>
      <c r="N217" s="20"/>
      <c r="O217" s="20"/>
      <c r="P217" s="20"/>
      <c r="R217" s="21"/>
    </row>
    <row r="218" spans="2:18" x14ac:dyDescent="0.2">
      <c r="B218" s="17"/>
      <c r="C218" s="44"/>
      <c r="D218" s="44"/>
      <c r="E218" s="19"/>
      <c r="F218" s="16"/>
      <c r="G218" s="19"/>
      <c r="I218" s="2">
        <v>30</v>
      </c>
      <c r="J218" s="3">
        <v>1.889</v>
      </c>
      <c r="K218" s="19">
        <f t="shared" si="58"/>
        <v>1.8815</v>
      </c>
      <c r="L218" s="16">
        <f t="shared" si="59"/>
        <v>5</v>
      </c>
      <c r="M218" s="19">
        <f t="shared" si="57"/>
        <v>9.4074999999999989</v>
      </c>
      <c r="N218" s="20"/>
      <c r="O218" s="20"/>
      <c r="P218" s="20"/>
      <c r="R218" s="21"/>
    </row>
    <row r="219" spans="2:18" x14ac:dyDescent="0.2">
      <c r="B219" s="17"/>
      <c r="C219" s="44"/>
      <c r="D219" s="44"/>
      <c r="E219" s="19"/>
      <c r="F219" s="16"/>
      <c r="G219" s="19"/>
      <c r="I219" s="17"/>
      <c r="J219" s="17"/>
      <c r="K219" s="19"/>
      <c r="L219" s="16"/>
      <c r="M219" s="19"/>
      <c r="O219" s="24"/>
      <c r="P219" s="24"/>
    </row>
    <row r="220" spans="2:18" x14ac:dyDescent="0.2">
      <c r="B220" s="17"/>
      <c r="C220" s="44"/>
      <c r="D220" s="44"/>
      <c r="E220" s="19"/>
      <c r="F220" s="16"/>
      <c r="G220" s="19"/>
      <c r="I220" s="17"/>
      <c r="J220" s="17"/>
      <c r="K220" s="19"/>
      <c r="L220" s="16"/>
      <c r="M220" s="19"/>
      <c r="O220" s="14"/>
      <c r="P220" s="14"/>
    </row>
    <row r="221" spans="2:18" x14ac:dyDescent="0.2">
      <c r="B221" s="17"/>
      <c r="C221" s="44"/>
      <c r="D221" s="44"/>
      <c r="E221" s="19"/>
      <c r="F221" s="16"/>
      <c r="G221" s="19"/>
      <c r="I221" s="17"/>
      <c r="J221" s="17"/>
      <c r="K221" s="19"/>
      <c r="L221" s="16"/>
      <c r="M221" s="19"/>
      <c r="O221" s="14"/>
      <c r="P221" s="14"/>
    </row>
    <row r="222" spans="2:18" x14ac:dyDescent="0.2">
      <c r="B222" s="17"/>
      <c r="C222" s="44"/>
      <c r="D222" s="44"/>
      <c r="E222" s="19"/>
      <c r="F222" s="16"/>
      <c r="G222" s="19"/>
      <c r="H222" s="19"/>
      <c r="I222" s="17"/>
      <c r="J222" s="17"/>
      <c r="K222" s="19"/>
      <c r="L222" s="16"/>
      <c r="M222" s="19"/>
      <c r="N222" s="14"/>
      <c r="O222" s="14"/>
      <c r="P222" s="14"/>
    </row>
    <row r="223" spans="2:18" x14ac:dyDescent="0.2">
      <c r="B223" s="17"/>
      <c r="C223" s="44"/>
      <c r="D223" s="44"/>
      <c r="E223" s="19"/>
      <c r="F223" s="16"/>
      <c r="G223" s="19"/>
      <c r="H223" s="19"/>
      <c r="I223" s="17"/>
      <c r="J223" s="17"/>
      <c r="K223" s="19"/>
      <c r="L223" s="16">
        <f>SUM(L204:L222)</f>
        <v>30</v>
      </c>
      <c r="M223" s="19">
        <f>SUM(M205:M222)</f>
        <v>36.5685</v>
      </c>
      <c r="N223" s="14"/>
      <c r="O223" s="14"/>
      <c r="P223" s="14"/>
    </row>
    <row r="224" spans="2:18" x14ac:dyDescent="0.2">
      <c r="B224" s="17"/>
      <c r="C224" s="44"/>
      <c r="D224" s="44"/>
      <c r="E224" s="19"/>
      <c r="F224" s="16"/>
      <c r="G224" s="19"/>
      <c r="H224" s="19"/>
      <c r="I224" s="17"/>
      <c r="J224" s="17"/>
      <c r="K224" s="19"/>
      <c r="L224" s="16"/>
      <c r="M224" s="19"/>
      <c r="N224" s="14"/>
      <c r="O224" s="14"/>
      <c r="P224" s="14"/>
    </row>
    <row r="225" spans="2:18" ht="15" x14ac:dyDescent="0.2">
      <c r="B225" s="13"/>
      <c r="C225" s="30"/>
      <c r="D225" s="30"/>
      <c r="E225" s="13"/>
      <c r="F225" s="26">
        <f>SUM(F204:F224)</f>
        <v>30</v>
      </c>
      <c r="G225" s="27">
        <f>SUM(G204:G224)</f>
        <v>49.677999999999997</v>
      </c>
      <c r="H225" s="19"/>
      <c r="I225" s="19"/>
      <c r="J225" s="13"/>
      <c r="K225" s="13"/>
      <c r="L225" s="29"/>
      <c r="M225" s="30"/>
      <c r="N225" s="14"/>
      <c r="O225" s="14"/>
      <c r="P225" s="14"/>
    </row>
    <row r="226" spans="2:18" ht="15" x14ac:dyDescent="0.2">
      <c r="B226" s="13"/>
      <c r="C226" s="30"/>
      <c r="D226" s="30"/>
      <c r="E226" s="13"/>
      <c r="F226" s="16"/>
      <c r="G226" s="19"/>
      <c r="H226" s="155" t="s">
        <v>10</v>
      </c>
      <c r="I226" s="155"/>
      <c r="J226" s="19">
        <f>G225</f>
        <v>49.677999999999997</v>
      </c>
      <c r="K226" s="19" t="s">
        <v>11</v>
      </c>
      <c r="L226" s="16">
        <f>M223</f>
        <v>36.5685</v>
      </c>
      <c r="M226" s="65">
        <f>J226-L226</f>
        <v>13.109499999999997</v>
      </c>
      <c r="N226" s="24"/>
      <c r="O226" s="14"/>
      <c r="P226" s="14"/>
    </row>
    <row r="227" spans="2:18" x14ac:dyDescent="0.2">
      <c r="B227" s="18"/>
      <c r="C227" s="45"/>
      <c r="D227" s="45"/>
      <c r="E227" s="19"/>
      <c r="F227" s="16"/>
      <c r="G227" s="19"/>
      <c r="H227" s="155"/>
      <c r="I227" s="155"/>
      <c r="J227" s="19"/>
      <c r="K227" s="19"/>
      <c r="L227" s="16"/>
      <c r="M227" s="19"/>
      <c r="N227" s="24"/>
      <c r="O227" s="24"/>
      <c r="P227" s="24"/>
    </row>
    <row r="228" spans="2:18" x14ac:dyDescent="0.2">
      <c r="B228" s="18"/>
      <c r="C228" s="45"/>
      <c r="D228" s="45"/>
      <c r="E228" s="19"/>
      <c r="F228" s="16"/>
      <c r="G228" s="19"/>
      <c r="H228" s="16"/>
      <c r="I228" s="16"/>
      <c r="J228" s="19"/>
      <c r="K228" s="19"/>
      <c r="L228" s="16"/>
      <c r="M228" s="19"/>
      <c r="N228" s="24"/>
      <c r="O228" s="24"/>
      <c r="P228" s="24"/>
    </row>
    <row r="229" spans="2:18" ht="15" x14ac:dyDescent="0.2">
      <c r="B229" s="13"/>
      <c r="C229" s="30"/>
      <c r="D229" s="30"/>
      <c r="E229" s="13"/>
      <c r="F229" s="1" t="s">
        <v>7</v>
      </c>
      <c r="G229" s="1"/>
      <c r="H229" s="142">
        <v>0.57499999999999996</v>
      </c>
      <c r="I229" s="142"/>
      <c r="J229" s="13"/>
      <c r="K229" s="13"/>
      <c r="L229" s="13"/>
      <c r="M229" s="13"/>
      <c r="N229" s="14"/>
      <c r="O229" s="14"/>
      <c r="P229" s="14"/>
    </row>
    <row r="230" spans="2:18" x14ac:dyDescent="0.2">
      <c r="B230" s="143" t="s">
        <v>8</v>
      </c>
      <c r="C230" s="143"/>
      <c r="D230" s="143"/>
      <c r="E230" s="143"/>
      <c r="F230" s="143"/>
      <c r="G230" s="143"/>
      <c r="H230" s="5" t="s">
        <v>5</v>
      </c>
      <c r="I230" s="143" t="s">
        <v>9</v>
      </c>
      <c r="J230" s="143"/>
      <c r="K230" s="143"/>
      <c r="L230" s="143"/>
      <c r="M230" s="143"/>
      <c r="N230" s="15"/>
      <c r="O230" s="15"/>
      <c r="P230" s="20">
        <f>I242-I240</f>
        <v>5.567499999999999</v>
      </c>
    </row>
    <row r="231" spans="2:18" x14ac:dyDescent="0.2">
      <c r="B231" s="2">
        <v>0</v>
      </c>
      <c r="C231" s="3">
        <v>1.609</v>
      </c>
      <c r="D231" s="3" t="s">
        <v>30</v>
      </c>
      <c r="E231" s="16"/>
      <c r="F231" s="16"/>
      <c r="G231" s="16"/>
      <c r="H231" s="16"/>
      <c r="I231" s="17"/>
      <c r="J231" s="18"/>
      <c r="K231" s="19"/>
      <c r="L231" s="16"/>
      <c r="M231" s="19"/>
      <c r="N231" s="20"/>
      <c r="O231" s="20"/>
      <c r="P231" s="20"/>
      <c r="R231" s="21"/>
    </row>
    <row r="232" spans="2:18" x14ac:dyDescent="0.2">
      <c r="B232" s="2">
        <v>5</v>
      </c>
      <c r="C232" s="3">
        <v>1.6040000000000001</v>
      </c>
      <c r="D232" s="3"/>
      <c r="E232" s="19">
        <f>(C231+C232)/2</f>
        <v>1.6065</v>
      </c>
      <c r="F232" s="16">
        <f>B232-B231</f>
        <v>5</v>
      </c>
      <c r="G232" s="19">
        <f>E232*F232</f>
        <v>8.0325000000000006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8</v>
      </c>
      <c r="C233" s="3">
        <v>1.5980000000000001</v>
      </c>
      <c r="D233" s="3"/>
      <c r="E233" s="19">
        <f t="shared" ref="E233:E245" si="60">(C232+C233)/2</f>
        <v>1.601</v>
      </c>
      <c r="F233" s="16">
        <f t="shared" ref="F233:F245" si="61">B233-B232</f>
        <v>3</v>
      </c>
      <c r="G233" s="19">
        <f t="shared" ref="G233:G245" si="62">E233*F233</f>
        <v>4.8029999999999999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9</v>
      </c>
      <c r="C234" s="3">
        <v>2.4449999999999998</v>
      </c>
      <c r="D234" s="3"/>
      <c r="E234" s="19">
        <f t="shared" si="60"/>
        <v>2.0215000000000001</v>
      </c>
      <c r="F234" s="16">
        <f t="shared" si="61"/>
        <v>1</v>
      </c>
      <c r="G234" s="19">
        <f t="shared" si="62"/>
        <v>2.0215000000000001</v>
      </c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10</v>
      </c>
      <c r="C235" s="3">
        <v>2.4340000000000002</v>
      </c>
      <c r="D235" s="3" t="s">
        <v>21</v>
      </c>
      <c r="E235" s="19">
        <f t="shared" si="60"/>
        <v>2.4394999999999998</v>
      </c>
      <c r="F235" s="16">
        <f t="shared" si="61"/>
        <v>1</v>
      </c>
      <c r="G235" s="19">
        <f t="shared" si="62"/>
        <v>2.4394999999999998</v>
      </c>
      <c r="H235" s="16"/>
      <c r="I235" s="2"/>
      <c r="J235" s="2"/>
      <c r="K235" s="19"/>
      <c r="L235" s="16"/>
      <c r="M235" s="19"/>
      <c r="N235" s="20"/>
      <c r="O235" s="20"/>
      <c r="P235" s="20"/>
      <c r="Q235" s="22"/>
      <c r="R235" s="21"/>
    </row>
    <row r="236" spans="2:18" x14ac:dyDescent="0.2">
      <c r="B236" s="2">
        <v>11</v>
      </c>
      <c r="C236" s="3">
        <v>1.859</v>
      </c>
      <c r="D236" s="3"/>
      <c r="E236" s="19">
        <f t="shared" si="60"/>
        <v>2.1465000000000001</v>
      </c>
      <c r="F236" s="16">
        <f t="shared" si="61"/>
        <v>1</v>
      </c>
      <c r="G236" s="19">
        <f t="shared" si="62"/>
        <v>2.1465000000000001</v>
      </c>
      <c r="H236" s="16"/>
      <c r="I236" s="2"/>
      <c r="J236" s="2"/>
      <c r="K236" s="19"/>
      <c r="L236" s="16"/>
      <c r="M236" s="19"/>
      <c r="N236" s="20"/>
      <c r="O236" s="20"/>
      <c r="P236" s="20"/>
      <c r="Q236" s="22"/>
      <c r="R236" s="21"/>
    </row>
    <row r="237" spans="2:18" x14ac:dyDescent="0.2">
      <c r="B237" s="2">
        <v>12</v>
      </c>
      <c r="C237" s="3">
        <v>1.569</v>
      </c>
      <c r="D237" s="3"/>
      <c r="E237" s="19">
        <f t="shared" si="60"/>
        <v>1.714</v>
      </c>
      <c r="F237" s="16">
        <f t="shared" si="61"/>
        <v>1</v>
      </c>
      <c r="G237" s="19">
        <f t="shared" si="62"/>
        <v>1.714</v>
      </c>
      <c r="H237" s="16"/>
      <c r="I237" s="2"/>
      <c r="J237" s="2"/>
      <c r="K237" s="19"/>
      <c r="L237" s="16"/>
      <c r="M237" s="19"/>
      <c r="N237" s="20"/>
      <c r="O237" s="20"/>
      <c r="P237" s="20"/>
      <c r="Q237" s="22"/>
      <c r="R237" s="21"/>
    </row>
    <row r="238" spans="2:18" x14ac:dyDescent="0.2">
      <c r="B238" s="2">
        <v>13</v>
      </c>
      <c r="C238" s="3">
        <v>1.476</v>
      </c>
      <c r="D238" s="3"/>
      <c r="E238" s="19">
        <f t="shared" si="60"/>
        <v>1.5225</v>
      </c>
      <c r="F238" s="16">
        <f t="shared" si="61"/>
        <v>1</v>
      </c>
      <c r="G238" s="19">
        <f t="shared" si="62"/>
        <v>1.5225</v>
      </c>
      <c r="H238" s="16"/>
      <c r="I238" s="2">
        <v>0</v>
      </c>
      <c r="J238" s="3">
        <v>1.609</v>
      </c>
      <c r="K238" s="19"/>
      <c r="L238" s="16"/>
      <c r="M238" s="19"/>
      <c r="N238" s="20"/>
      <c r="O238" s="20"/>
      <c r="P238" s="20"/>
      <c r="Q238" s="22"/>
      <c r="R238" s="21"/>
    </row>
    <row r="239" spans="2:18" x14ac:dyDescent="0.2">
      <c r="B239" s="2">
        <v>15</v>
      </c>
      <c r="C239" s="3">
        <v>1.37</v>
      </c>
      <c r="D239" s="3" t="s">
        <v>22</v>
      </c>
      <c r="E239" s="19">
        <f t="shared" si="60"/>
        <v>1.423</v>
      </c>
      <c r="F239" s="16">
        <f t="shared" si="61"/>
        <v>2</v>
      </c>
      <c r="G239" s="19">
        <f t="shared" si="62"/>
        <v>2.8460000000000001</v>
      </c>
      <c r="H239" s="16"/>
      <c r="I239" s="2">
        <v>5</v>
      </c>
      <c r="J239" s="3">
        <v>1.6040000000000001</v>
      </c>
      <c r="K239" s="19">
        <f>AVERAGE(J238,J239)</f>
        <v>1.6065</v>
      </c>
      <c r="L239" s="16">
        <f>I239-I238</f>
        <v>5</v>
      </c>
      <c r="M239" s="19">
        <f t="shared" ref="M239:M247" si="63">L239*K239</f>
        <v>8.0325000000000006</v>
      </c>
      <c r="N239" s="24"/>
      <c r="O239" s="24"/>
      <c r="P239" s="24"/>
      <c r="Q239" s="22"/>
      <c r="R239" s="21"/>
    </row>
    <row r="240" spans="2:18" x14ac:dyDescent="0.2">
      <c r="B240" s="2">
        <v>17</v>
      </c>
      <c r="C240" s="3">
        <v>1.4730000000000001</v>
      </c>
      <c r="D240" s="3"/>
      <c r="E240" s="19">
        <f t="shared" si="60"/>
        <v>1.4215</v>
      </c>
      <c r="F240" s="16">
        <f t="shared" si="61"/>
        <v>2</v>
      </c>
      <c r="G240" s="19">
        <f t="shared" si="62"/>
        <v>2.843</v>
      </c>
      <c r="H240" s="16"/>
      <c r="I240" s="2">
        <v>8</v>
      </c>
      <c r="J240" s="3">
        <v>1.5980000000000001</v>
      </c>
      <c r="K240" s="19">
        <f t="shared" ref="K240:K247" si="64">AVERAGE(J239,J240)</f>
        <v>1.601</v>
      </c>
      <c r="L240" s="16">
        <f t="shared" ref="L240:L247" si="65">I240-I239</f>
        <v>3</v>
      </c>
      <c r="M240" s="19">
        <f t="shared" si="63"/>
        <v>4.8029999999999999</v>
      </c>
      <c r="N240" s="20"/>
      <c r="O240" s="20"/>
      <c r="P240" s="20"/>
      <c r="Q240" s="22"/>
      <c r="R240" s="21"/>
    </row>
    <row r="241" spans="2:18" x14ac:dyDescent="0.2">
      <c r="B241" s="2">
        <v>18</v>
      </c>
      <c r="C241" s="3">
        <v>1.577</v>
      </c>
      <c r="D241" s="3"/>
      <c r="E241" s="19">
        <f t="shared" si="60"/>
        <v>1.5249999999999999</v>
      </c>
      <c r="F241" s="16">
        <f t="shared" si="61"/>
        <v>1</v>
      </c>
      <c r="G241" s="19">
        <f t="shared" si="62"/>
        <v>1.5249999999999999</v>
      </c>
      <c r="H241" s="1"/>
      <c r="I241" s="2">
        <v>9</v>
      </c>
      <c r="J241" s="3">
        <v>2.4449999999999998</v>
      </c>
      <c r="K241" s="19">
        <f t="shared" si="64"/>
        <v>2.0215000000000001</v>
      </c>
      <c r="L241" s="16">
        <f t="shared" si="65"/>
        <v>1</v>
      </c>
      <c r="M241" s="19">
        <f t="shared" si="63"/>
        <v>2.0215000000000001</v>
      </c>
      <c r="N241" s="24"/>
      <c r="O241" s="24"/>
      <c r="P241" s="24"/>
      <c r="Q241" s="22"/>
      <c r="R241" s="21"/>
    </row>
    <row r="242" spans="2:18" x14ac:dyDescent="0.2">
      <c r="B242" s="2">
        <v>19</v>
      </c>
      <c r="C242" s="3">
        <v>1.843</v>
      </c>
      <c r="D242" s="3"/>
      <c r="E242" s="19">
        <f t="shared" si="60"/>
        <v>1.71</v>
      </c>
      <c r="F242" s="16">
        <f t="shared" si="61"/>
        <v>1</v>
      </c>
      <c r="G242" s="19">
        <f t="shared" si="62"/>
        <v>1.71</v>
      </c>
      <c r="H242" s="1"/>
      <c r="I242" s="56">
        <f>I241+(J241-J242)*1.5</f>
        <v>13.567499999999999</v>
      </c>
      <c r="J242" s="57">
        <v>-0.6</v>
      </c>
      <c r="K242" s="19">
        <f t="shared" si="64"/>
        <v>0.92249999999999988</v>
      </c>
      <c r="L242" s="16">
        <f t="shared" si="65"/>
        <v>4.567499999999999</v>
      </c>
      <c r="M242" s="19">
        <f t="shared" si="63"/>
        <v>4.2135187499999986</v>
      </c>
      <c r="N242" s="24"/>
      <c r="O242" s="24"/>
      <c r="P242" s="24"/>
      <c r="Q242" s="22"/>
      <c r="R242" s="21"/>
    </row>
    <row r="243" spans="2:18" x14ac:dyDescent="0.2">
      <c r="B243" s="2">
        <v>20</v>
      </c>
      <c r="C243" s="3">
        <v>2.3170000000000002</v>
      </c>
      <c r="D243" s="3" t="s">
        <v>23</v>
      </c>
      <c r="E243" s="19">
        <f t="shared" si="60"/>
        <v>2.08</v>
      </c>
      <c r="F243" s="16">
        <f t="shared" si="61"/>
        <v>1</v>
      </c>
      <c r="G243" s="19">
        <f t="shared" si="62"/>
        <v>2.08</v>
      </c>
      <c r="H243" s="1"/>
      <c r="I243" s="86">
        <f>I242+1.5</f>
        <v>15.067499999999999</v>
      </c>
      <c r="J243" s="87">
        <f>J242</f>
        <v>-0.6</v>
      </c>
      <c r="K243" s="19">
        <f t="shared" si="64"/>
        <v>-0.6</v>
      </c>
      <c r="L243" s="16">
        <f t="shared" si="65"/>
        <v>1.5</v>
      </c>
      <c r="M243" s="19">
        <f t="shared" si="63"/>
        <v>-0.89999999999999991</v>
      </c>
      <c r="N243" s="20"/>
      <c r="O243" s="20"/>
      <c r="P243" s="20"/>
      <c r="R243" s="21"/>
    </row>
    <row r="244" spans="2:18" x14ac:dyDescent="0.2">
      <c r="B244" s="2">
        <v>25</v>
      </c>
      <c r="C244" s="3">
        <v>2.3250000000000002</v>
      </c>
      <c r="D244" s="3"/>
      <c r="E244" s="19">
        <f t="shared" si="60"/>
        <v>2.3210000000000002</v>
      </c>
      <c r="F244" s="16">
        <f t="shared" si="61"/>
        <v>5</v>
      </c>
      <c r="G244" s="19">
        <f t="shared" si="62"/>
        <v>11.605</v>
      </c>
      <c r="H244" s="1"/>
      <c r="I244" s="56">
        <f>I243+1.5</f>
        <v>16.567499999999999</v>
      </c>
      <c r="J244" s="57">
        <f>J242</f>
        <v>-0.6</v>
      </c>
      <c r="K244" s="19">
        <f t="shared" si="64"/>
        <v>-0.6</v>
      </c>
      <c r="L244" s="16">
        <f t="shared" si="65"/>
        <v>1.5</v>
      </c>
      <c r="M244" s="19">
        <f t="shared" si="63"/>
        <v>-0.89999999999999991</v>
      </c>
      <c r="N244" s="20"/>
      <c r="O244" s="20"/>
      <c r="P244" s="20"/>
      <c r="R244" s="21"/>
    </row>
    <row r="245" spans="2:18" x14ac:dyDescent="0.2">
      <c r="B245" s="2">
        <v>30</v>
      </c>
      <c r="C245" s="3">
        <v>2.3340000000000001</v>
      </c>
      <c r="D245" s="3" t="s">
        <v>28</v>
      </c>
      <c r="E245" s="19">
        <f t="shared" si="60"/>
        <v>2.3295000000000003</v>
      </c>
      <c r="F245" s="16">
        <f t="shared" si="61"/>
        <v>5</v>
      </c>
      <c r="G245" s="19">
        <f t="shared" si="62"/>
        <v>11.647500000000001</v>
      </c>
      <c r="H245" s="1"/>
      <c r="I245" s="56">
        <f>I244+(J245-J244)*1.5</f>
        <v>20.954999999999998</v>
      </c>
      <c r="J245" s="55">
        <v>2.3250000000000002</v>
      </c>
      <c r="K245" s="19">
        <f t="shared" si="64"/>
        <v>0.86250000000000004</v>
      </c>
      <c r="L245" s="16">
        <f t="shared" si="65"/>
        <v>4.3874999999999993</v>
      </c>
      <c r="M245" s="19">
        <f t="shared" si="63"/>
        <v>3.7842187499999995</v>
      </c>
      <c r="N245" s="20"/>
      <c r="O245" s="20"/>
      <c r="P245" s="20"/>
      <c r="R245" s="21"/>
    </row>
    <row r="246" spans="2:18" x14ac:dyDescent="0.2">
      <c r="B246" s="17"/>
      <c r="C246" s="44"/>
      <c r="D246" s="44"/>
      <c r="E246" s="19"/>
      <c r="F246" s="16"/>
      <c r="G246" s="19"/>
      <c r="I246" s="2">
        <v>25</v>
      </c>
      <c r="J246" s="3">
        <v>2.3250000000000002</v>
      </c>
      <c r="K246" s="19">
        <f t="shared" si="64"/>
        <v>2.3250000000000002</v>
      </c>
      <c r="L246" s="16">
        <f t="shared" si="65"/>
        <v>4.0450000000000017</v>
      </c>
      <c r="M246" s="19">
        <f t="shared" si="63"/>
        <v>9.4046250000000047</v>
      </c>
      <c r="N246" s="20"/>
      <c r="O246" s="20"/>
      <c r="P246" s="20"/>
      <c r="R246" s="21"/>
    </row>
    <row r="247" spans="2:18" x14ac:dyDescent="0.2">
      <c r="B247" s="17"/>
      <c r="C247" s="44"/>
      <c r="D247" s="44"/>
      <c r="E247" s="19"/>
      <c r="F247" s="16"/>
      <c r="G247" s="19"/>
      <c r="I247" s="2">
        <v>30</v>
      </c>
      <c r="J247" s="3">
        <v>2.3340000000000001</v>
      </c>
      <c r="K247" s="19">
        <f t="shared" si="64"/>
        <v>2.3295000000000003</v>
      </c>
      <c r="L247" s="16">
        <f t="shared" si="65"/>
        <v>5</v>
      </c>
      <c r="M247" s="19">
        <f t="shared" si="63"/>
        <v>11.647500000000001</v>
      </c>
      <c r="O247" s="24"/>
      <c r="P247" s="24"/>
    </row>
    <row r="248" spans="2:18" x14ac:dyDescent="0.2">
      <c r="B248" s="17"/>
      <c r="C248" s="44"/>
      <c r="D248" s="44"/>
      <c r="E248" s="19"/>
      <c r="F248" s="16"/>
      <c r="G248" s="19"/>
      <c r="I248" s="17"/>
      <c r="J248" s="17"/>
      <c r="K248" s="19"/>
      <c r="L248" s="16"/>
      <c r="M248" s="19"/>
      <c r="O248" s="14"/>
      <c r="P248" s="14"/>
    </row>
    <row r="249" spans="2:18" x14ac:dyDescent="0.2">
      <c r="B249" s="17"/>
      <c r="C249" s="44"/>
      <c r="D249" s="44"/>
      <c r="E249" s="19"/>
      <c r="F249" s="16"/>
      <c r="G249" s="19"/>
      <c r="I249" s="17"/>
      <c r="J249" s="17"/>
      <c r="K249" s="19"/>
      <c r="L249" s="16"/>
      <c r="M249" s="19"/>
      <c r="O249" s="14"/>
      <c r="P249" s="14"/>
    </row>
    <row r="250" spans="2:18" x14ac:dyDescent="0.2">
      <c r="B250" s="17"/>
      <c r="C250" s="44"/>
      <c r="D250" s="44"/>
      <c r="E250" s="19"/>
      <c r="F250" s="16"/>
      <c r="G250" s="19"/>
      <c r="H250" s="19"/>
      <c r="I250" s="17"/>
      <c r="J250" s="17"/>
      <c r="K250" s="19"/>
      <c r="L250" s="16"/>
      <c r="M250" s="19"/>
      <c r="N250" s="14"/>
      <c r="O250" s="14"/>
      <c r="P250" s="14"/>
    </row>
    <row r="251" spans="2:18" x14ac:dyDescent="0.2">
      <c r="B251" s="17"/>
      <c r="C251" s="44"/>
      <c r="D251" s="44"/>
      <c r="E251" s="19"/>
      <c r="F251" s="16"/>
      <c r="G251" s="19"/>
      <c r="H251" s="19"/>
      <c r="I251" s="17"/>
      <c r="J251" s="17"/>
      <c r="K251" s="19"/>
      <c r="L251" s="16">
        <f>SUM(L232:L250)</f>
        <v>30</v>
      </c>
      <c r="M251" s="19">
        <f>SUM(M233:M250)</f>
        <v>42.106862500000005</v>
      </c>
      <c r="N251" s="14"/>
      <c r="O251" s="14"/>
      <c r="P251" s="14"/>
    </row>
    <row r="252" spans="2:18" x14ac:dyDescent="0.2">
      <c r="B252" s="17"/>
      <c r="C252" s="44"/>
      <c r="D252" s="44"/>
      <c r="E252" s="19"/>
      <c r="F252" s="16"/>
      <c r="G252" s="19"/>
      <c r="H252" s="19"/>
      <c r="I252" s="17"/>
      <c r="J252" s="17"/>
      <c r="K252" s="19"/>
      <c r="L252" s="16"/>
      <c r="M252" s="19"/>
      <c r="N252" s="14"/>
      <c r="O252" s="14"/>
      <c r="P252" s="14"/>
    </row>
    <row r="253" spans="2:18" ht="15" x14ac:dyDescent="0.2">
      <c r="B253" s="13"/>
      <c r="C253" s="30"/>
      <c r="D253" s="30"/>
      <c r="E253" s="13"/>
      <c r="F253" s="26">
        <f>SUM(F232:F252)</f>
        <v>30</v>
      </c>
      <c r="G253" s="27">
        <f>SUM(G232:G252)</f>
        <v>56.936</v>
      </c>
      <c r="H253" s="19"/>
      <c r="I253" s="19"/>
      <c r="J253" s="13"/>
      <c r="K253" s="13"/>
      <c r="L253" s="29"/>
      <c r="M253" s="30"/>
      <c r="N253" s="14"/>
      <c r="O253" s="14"/>
      <c r="P253" s="14"/>
    </row>
    <row r="254" spans="2:18" ht="15" x14ac:dyDescent="0.2">
      <c r="B254" s="13"/>
      <c r="C254" s="30"/>
      <c r="D254" s="30"/>
      <c r="E254" s="13"/>
      <c r="F254" s="16"/>
      <c r="G254" s="19"/>
      <c r="H254" s="155" t="s">
        <v>10</v>
      </c>
      <c r="I254" s="155"/>
      <c r="J254" s="19">
        <f>G253</f>
        <v>56.936</v>
      </c>
      <c r="K254" s="19" t="s">
        <v>11</v>
      </c>
      <c r="L254" s="16">
        <f>M251</f>
        <v>42.106862500000005</v>
      </c>
      <c r="M254" s="65">
        <f>J254-L254</f>
        <v>14.829137499999995</v>
      </c>
      <c r="N254" s="24"/>
      <c r="O254" s="14"/>
      <c r="P254" s="14"/>
    </row>
    <row r="255" spans="2:18" ht="15" x14ac:dyDescent="0.2">
      <c r="B255" s="13"/>
      <c r="C255" s="30"/>
      <c r="D255" s="30"/>
      <c r="E255" s="13"/>
      <c r="F255" s="1" t="s">
        <v>7</v>
      </c>
      <c r="G255" s="1"/>
      <c r="H255" s="142">
        <v>0.57999999999999996</v>
      </c>
      <c r="I255" s="142"/>
      <c r="J255" s="13"/>
      <c r="K255" s="13"/>
      <c r="L255" s="13"/>
      <c r="M255" s="13"/>
      <c r="N255" s="14"/>
      <c r="O255" s="14"/>
      <c r="P255" s="14"/>
    </row>
    <row r="256" spans="2:18" x14ac:dyDescent="0.2">
      <c r="B256" s="143" t="s">
        <v>8</v>
      </c>
      <c r="C256" s="143"/>
      <c r="D256" s="143"/>
      <c r="E256" s="143"/>
      <c r="F256" s="143"/>
      <c r="G256" s="143"/>
      <c r="H256" s="5" t="s">
        <v>5</v>
      </c>
      <c r="I256" s="143" t="s">
        <v>9</v>
      </c>
      <c r="J256" s="143"/>
      <c r="K256" s="143"/>
      <c r="L256" s="143"/>
      <c r="M256" s="143"/>
      <c r="N256" s="15"/>
      <c r="O256" s="15"/>
      <c r="P256" s="20">
        <f>I268-I266</f>
        <v>6.0225000000000009</v>
      </c>
    </row>
    <row r="257" spans="2:18" x14ac:dyDescent="0.2">
      <c r="B257" s="2">
        <v>0</v>
      </c>
      <c r="C257" s="3">
        <v>1.6359999999999999</v>
      </c>
      <c r="D257" s="3" t="s">
        <v>30</v>
      </c>
      <c r="E257" s="16"/>
      <c r="F257" s="16"/>
      <c r="G257" s="16"/>
      <c r="H257" s="16"/>
      <c r="I257" s="17"/>
      <c r="J257" s="18"/>
      <c r="K257" s="19"/>
      <c r="L257" s="16"/>
      <c r="M257" s="19"/>
      <c r="N257" s="20"/>
      <c r="O257" s="20"/>
      <c r="P257" s="20"/>
      <c r="R257" s="21"/>
    </row>
    <row r="258" spans="2:18" x14ac:dyDescent="0.2">
      <c r="B258" s="2">
        <v>5</v>
      </c>
      <c r="C258" s="3">
        <v>1.629</v>
      </c>
      <c r="D258" s="3"/>
      <c r="E258" s="19">
        <f>(C257+C258)/2</f>
        <v>1.6324999999999998</v>
      </c>
      <c r="F258" s="16">
        <f>B258-B257</f>
        <v>5</v>
      </c>
      <c r="G258" s="19">
        <f>E258*F258</f>
        <v>8.1624999999999996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8</v>
      </c>
      <c r="C259" s="3">
        <v>1.6240000000000001</v>
      </c>
      <c r="D259" s="3"/>
      <c r="E259" s="19">
        <f t="shared" ref="E259:E271" si="66">(C258+C259)/2</f>
        <v>1.6265000000000001</v>
      </c>
      <c r="F259" s="16">
        <f t="shared" ref="F259:F271" si="67">B259-B258</f>
        <v>3</v>
      </c>
      <c r="G259" s="19">
        <f t="shared" ref="G259:G271" si="68">E259*F259</f>
        <v>4.8795000000000002</v>
      </c>
      <c r="H259" s="16"/>
      <c r="I259" s="2"/>
      <c r="J259" s="2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9</v>
      </c>
      <c r="C260" s="3">
        <v>2.415</v>
      </c>
      <c r="D260" s="3"/>
      <c r="E260" s="19">
        <f t="shared" si="66"/>
        <v>2.0194999999999999</v>
      </c>
      <c r="F260" s="16">
        <f t="shared" si="67"/>
        <v>1</v>
      </c>
      <c r="G260" s="19">
        <f t="shared" si="68"/>
        <v>2.0194999999999999</v>
      </c>
      <c r="H260" s="16"/>
      <c r="I260" s="2"/>
      <c r="J260" s="2"/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2">
        <v>10</v>
      </c>
      <c r="C261" s="3">
        <v>2.4060000000000001</v>
      </c>
      <c r="D261" s="3" t="s">
        <v>21</v>
      </c>
      <c r="E261" s="19">
        <f t="shared" si="66"/>
        <v>2.4104999999999999</v>
      </c>
      <c r="F261" s="16">
        <f t="shared" si="67"/>
        <v>1</v>
      </c>
      <c r="G261" s="19">
        <f t="shared" si="68"/>
        <v>2.4104999999999999</v>
      </c>
      <c r="H261" s="16"/>
      <c r="I261" s="2"/>
      <c r="J261" s="2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2">
        <v>11</v>
      </c>
      <c r="C262" s="3">
        <v>1.8580000000000001</v>
      </c>
      <c r="D262" s="3"/>
      <c r="E262" s="19">
        <f t="shared" si="66"/>
        <v>2.1320000000000001</v>
      </c>
      <c r="F262" s="16">
        <f t="shared" si="67"/>
        <v>1</v>
      </c>
      <c r="G262" s="19">
        <f t="shared" si="68"/>
        <v>2.1320000000000001</v>
      </c>
      <c r="H262" s="16"/>
      <c r="I262" s="2"/>
      <c r="J262" s="2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>
        <v>12</v>
      </c>
      <c r="C263" s="3">
        <v>1.446</v>
      </c>
      <c r="D263" s="3"/>
      <c r="E263" s="19">
        <f t="shared" si="66"/>
        <v>1.6520000000000001</v>
      </c>
      <c r="F263" s="16">
        <f t="shared" si="67"/>
        <v>1</v>
      </c>
      <c r="G263" s="19">
        <f t="shared" si="68"/>
        <v>1.6520000000000001</v>
      </c>
      <c r="H263" s="16"/>
      <c r="I263" s="2">
        <v>0</v>
      </c>
      <c r="J263" s="3">
        <v>1.6359999999999999</v>
      </c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2">
        <v>13</v>
      </c>
      <c r="C264" s="3">
        <v>1.1599999999999999</v>
      </c>
      <c r="D264" s="3"/>
      <c r="E264" s="19">
        <f t="shared" si="66"/>
        <v>1.3029999999999999</v>
      </c>
      <c r="F264" s="16">
        <f t="shared" si="67"/>
        <v>1</v>
      </c>
      <c r="G264" s="19">
        <f t="shared" si="68"/>
        <v>1.3029999999999999</v>
      </c>
      <c r="H264" s="16"/>
      <c r="I264" s="2">
        <v>5</v>
      </c>
      <c r="J264" s="3">
        <v>1.629</v>
      </c>
      <c r="K264" s="19">
        <f t="shared" ref="K264:K272" si="69">AVERAGE(J263,J264)</f>
        <v>1.6324999999999998</v>
      </c>
      <c r="L264" s="16">
        <f t="shared" ref="L264:L272" si="70">I264-I263</f>
        <v>5</v>
      </c>
      <c r="M264" s="19">
        <f t="shared" ref="M264:M272" si="71">L264*K264</f>
        <v>8.1624999999999996</v>
      </c>
      <c r="N264" s="20"/>
      <c r="O264" s="20"/>
      <c r="P264" s="20"/>
      <c r="Q264" s="22"/>
      <c r="R264" s="21"/>
    </row>
    <row r="265" spans="2:18" x14ac:dyDescent="0.2">
      <c r="B265" s="2">
        <v>14.5</v>
      </c>
      <c r="C265" s="3">
        <v>1.0580000000000001</v>
      </c>
      <c r="D265" s="3" t="s">
        <v>22</v>
      </c>
      <c r="E265" s="19">
        <f t="shared" si="66"/>
        <v>1.109</v>
      </c>
      <c r="F265" s="16">
        <f t="shared" si="67"/>
        <v>1.5</v>
      </c>
      <c r="G265" s="19">
        <f t="shared" si="68"/>
        <v>1.6635</v>
      </c>
      <c r="H265" s="16"/>
      <c r="I265" s="2">
        <v>8</v>
      </c>
      <c r="J265" s="3">
        <v>1.6240000000000001</v>
      </c>
      <c r="K265" s="19">
        <f t="shared" si="69"/>
        <v>1.6265000000000001</v>
      </c>
      <c r="L265" s="16">
        <f t="shared" si="70"/>
        <v>3</v>
      </c>
      <c r="M265" s="19">
        <f t="shared" si="71"/>
        <v>4.8795000000000002</v>
      </c>
      <c r="N265" s="24"/>
      <c r="O265" s="24"/>
      <c r="P265" s="24"/>
      <c r="Q265" s="22"/>
      <c r="R265" s="21"/>
    </row>
    <row r="266" spans="2:18" x14ac:dyDescent="0.2">
      <c r="B266" s="2">
        <v>16</v>
      </c>
      <c r="C266" s="3">
        <v>1.159</v>
      </c>
      <c r="D266" s="3"/>
      <c r="E266" s="19">
        <f t="shared" si="66"/>
        <v>1.1085</v>
      </c>
      <c r="F266" s="16">
        <f t="shared" si="67"/>
        <v>1.5</v>
      </c>
      <c r="G266" s="19">
        <f t="shared" si="68"/>
        <v>1.66275</v>
      </c>
      <c r="H266" s="16"/>
      <c r="I266" s="2">
        <v>9</v>
      </c>
      <c r="J266" s="3">
        <v>2.415</v>
      </c>
      <c r="K266" s="19">
        <f t="shared" si="69"/>
        <v>2.0194999999999999</v>
      </c>
      <c r="L266" s="16">
        <f t="shared" si="70"/>
        <v>1</v>
      </c>
      <c r="M266" s="19">
        <f t="shared" si="71"/>
        <v>2.0194999999999999</v>
      </c>
      <c r="N266" s="20"/>
      <c r="O266" s="20"/>
      <c r="P266" s="20"/>
      <c r="Q266" s="22"/>
      <c r="R266" s="21"/>
    </row>
    <row r="267" spans="2:18" x14ac:dyDescent="0.2">
      <c r="B267" s="2">
        <v>17</v>
      </c>
      <c r="C267" s="3">
        <v>1.4330000000000001</v>
      </c>
      <c r="D267" s="3"/>
      <c r="E267" s="19">
        <f t="shared" si="66"/>
        <v>1.296</v>
      </c>
      <c r="F267" s="16">
        <f t="shared" si="67"/>
        <v>1</v>
      </c>
      <c r="G267" s="19">
        <f t="shared" si="68"/>
        <v>1.296</v>
      </c>
      <c r="H267" s="1"/>
      <c r="I267" s="56">
        <f>I266+(J266-J267)*1.5</f>
        <v>13.522500000000001</v>
      </c>
      <c r="J267" s="57">
        <v>-0.6</v>
      </c>
      <c r="K267" s="19">
        <f t="shared" si="69"/>
        <v>0.90749999999999997</v>
      </c>
      <c r="L267" s="16">
        <f t="shared" si="70"/>
        <v>4.5225000000000009</v>
      </c>
      <c r="M267" s="19">
        <f t="shared" si="71"/>
        <v>4.1041687500000004</v>
      </c>
      <c r="N267" s="24"/>
      <c r="O267" s="24"/>
      <c r="P267" s="24"/>
      <c r="Q267" s="22"/>
      <c r="R267" s="21"/>
    </row>
    <row r="268" spans="2:18" x14ac:dyDescent="0.2">
      <c r="B268" s="2">
        <v>18</v>
      </c>
      <c r="C268" s="3">
        <v>1.7689999999999999</v>
      </c>
      <c r="D268" s="3"/>
      <c r="E268" s="19">
        <f t="shared" si="66"/>
        <v>1.601</v>
      </c>
      <c r="F268" s="16">
        <f t="shared" si="67"/>
        <v>1</v>
      </c>
      <c r="G268" s="19">
        <f t="shared" si="68"/>
        <v>1.601</v>
      </c>
      <c r="H268" s="1"/>
      <c r="I268" s="84">
        <f>I267+1.5</f>
        <v>15.022500000000001</v>
      </c>
      <c r="J268" s="85">
        <f>J267</f>
        <v>-0.6</v>
      </c>
      <c r="K268" s="19">
        <f t="shared" si="69"/>
        <v>-0.6</v>
      </c>
      <c r="L268" s="16">
        <f t="shared" si="70"/>
        <v>1.5</v>
      </c>
      <c r="M268" s="19">
        <f t="shared" si="71"/>
        <v>-0.89999999999999991</v>
      </c>
      <c r="N268" s="24"/>
      <c r="O268" s="24"/>
      <c r="P268" s="24"/>
      <c r="Q268" s="22"/>
      <c r="R268" s="21"/>
    </row>
    <row r="269" spans="2:18" x14ac:dyDescent="0.2">
      <c r="B269" s="2">
        <v>19</v>
      </c>
      <c r="C269" s="3">
        <v>2.2759999999999998</v>
      </c>
      <c r="D269" s="3" t="s">
        <v>23</v>
      </c>
      <c r="E269" s="19">
        <f t="shared" si="66"/>
        <v>2.0225</v>
      </c>
      <c r="F269" s="16">
        <f t="shared" si="67"/>
        <v>1</v>
      </c>
      <c r="G269" s="19">
        <f t="shared" si="68"/>
        <v>2.0225</v>
      </c>
      <c r="H269" s="1"/>
      <c r="I269" s="56">
        <f>I268+1.5</f>
        <v>16.522500000000001</v>
      </c>
      <c r="J269" s="57">
        <f>J267</f>
        <v>-0.6</v>
      </c>
      <c r="K269" s="19">
        <f t="shared" si="69"/>
        <v>-0.6</v>
      </c>
      <c r="L269" s="16">
        <f t="shared" si="70"/>
        <v>1.5</v>
      </c>
      <c r="M269" s="19">
        <f t="shared" si="71"/>
        <v>-0.89999999999999991</v>
      </c>
      <c r="N269" s="20"/>
      <c r="O269" s="20"/>
      <c r="P269" s="20"/>
      <c r="R269" s="21"/>
    </row>
    <row r="270" spans="2:18" x14ac:dyDescent="0.2">
      <c r="B270" s="2">
        <v>25</v>
      </c>
      <c r="C270" s="3">
        <v>2.2829999999999999</v>
      </c>
      <c r="D270" s="3"/>
      <c r="E270" s="19">
        <f t="shared" si="66"/>
        <v>2.2794999999999996</v>
      </c>
      <c r="F270" s="16">
        <f t="shared" si="67"/>
        <v>6</v>
      </c>
      <c r="G270" s="19">
        <f t="shared" si="68"/>
        <v>13.676999999999998</v>
      </c>
      <c r="H270" s="1"/>
      <c r="I270" s="56">
        <f>I269+(J270-J269)*1.5</f>
        <v>20.847000000000001</v>
      </c>
      <c r="J270" s="55">
        <v>2.2829999999999999</v>
      </c>
      <c r="K270" s="19">
        <f t="shared" si="69"/>
        <v>0.84149999999999991</v>
      </c>
      <c r="L270" s="16">
        <f t="shared" si="70"/>
        <v>4.3245000000000005</v>
      </c>
      <c r="M270" s="19">
        <f t="shared" si="71"/>
        <v>3.63906675</v>
      </c>
      <c r="N270" s="20"/>
      <c r="O270" s="20"/>
      <c r="P270" s="20"/>
      <c r="R270" s="21"/>
    </row>
    <row r="271" spans="2:18" x14ac:dyDescent="0.2">
      <c r="B271" s="2">
        <v>30</v>
      </c>
      <c r="C271" s="3">
        <v>2.29</v>
      </c>
      <c r="D271" s="3" t="s">
        <v>28</v>
      </c>
      <c r="E271" s="19">
        <f t="shared" si="66"/>
        <v>2.2865000000000002</v>
      </c>
      <c r="F271" s="16">
        <f t="shared" si="67"/>
        <v>5</v>
      </c>
      <c r="G271" s="19">
        <f t="shared" si="68"/>
        <v>11.432500000000001</v>
      </c>
      <c r="H271" s="1"/>
      <c r="I271" s="2">
        <v>25</v>
      </c>
      <c r="J271" s="3">
        <v>2.2829999999999999</v>
      </c>
      <c r="K271" s="19">
        <f t="shared" si="69"/>
        <v>2.2829999999999999</v>
      </c>
      <c r="L271" s="16">
        <f t="shared" si="70"/>
        <v>4.1529999999999987</v>
      </c>
      <c r="M271" s="19">
        <f t="shared" si="71"/>
        <v>9.4812989999999964</v>
      </c>
      <c r="N271" s="20"/>
      <c r="O271" s="20"/>
      <c r="P271" s="20"/>
      <c r="R271" s="21"/>
    </row>
    <row r="272" spans="2:18" x14ac:dyDescent="0.2">
      <c r="B272" s="17"/>
      <c r="C272" s="44"/>
      <c r="D272" s="44"/>
      <c r="E272" s="19"/>
      <c r="F272" s="16"/>
      <c r="G272" s="19"/>
      <c r="I272" s="2">
        <v>30</v>
      </c>
      <c r="J272" s="3">
        <v>2.29</v>
      </c>
      <c r="K272" s="19">
        <f t="shared" si="69"/>
        <v>2.2865000000000002</v>
      </c>
      <c r="L272" s="16">
        <f t="shared" si="70"/>
        <v>5</v>
      </c>
      <c r="M272" s="19">
        <f t="shared" si="71"/>
        <v>11.432500000000001</v>
      </c>
      <c r="N272" s="20"/>
      <c r="O272" s="20"/>
      <c r="P272" s="20"/>
      <c r="R272" s="21"/>
    </row>
    <row r="273" spans="2:18" x14ac:dyDescent="0.2">
      <c r="B273" s="17"/>
      <c r="C273" s="44"/>
      <c r="D273" s="44"/>
      <c r="E273" s="19"/>
      <c r="F273" s="16"/>
      <c r="G273" s="19"/>
      <c r="I273" s="17"/>
      <c r="J273" s="17"/>
      <c r="K273" s="19"/>
      <c r="L273" s="16"/>
      <c r="M273" s="19"/>
      <c r="O273" s="24"/>
      <c r="P273" s="24"/>
    </row>
    <row r="274" spans="2:18" x14ac:dyDescent="0.2">
      <c r="B274" s="17"/>
      <c r="C274" s="44"/>
      <c r="D274" s="44"/>
      <c r="E274" s="19"/>
      <c r="F274" s="16"/>
      <c r="G274" s="19"/>
      <c r="I274" s="17"/>
      <c r="J274" s="17"/>
      <c r="K274" s="19"/>
      <c r="L274" s="16"/>
      <c r="M274" s="19"/>
      <c r="O274" s="14"/>
      <c r="P274" s="14"/>
    </row>
    <row r="275" spans="2:18" x14ac:dyDescent="0.2">
      <c r="B275" s="17"/>
      <c r="C275" s="44"/>
      <c r="D275" s="44"/>
      <c r="E275" s="19"/>
      <c r="F275" s="16"/>
      <c r="G275" s="19"/>
      <c r="I275" s="17"/>
      <c r="J275" s="17"/>
      <c r="K275" s="19"/>
      <c r="L275" s="16"/>
      <c r="M275" s="19"/>
      <c r="O275" s="14"/>
      <c r="P275" s="14"/>
    </row>
    <row r="276" spans="2:18" x14ac:dyDescent="0.2">
      <c r="B276" s="17"/>
      <c r="C276" s="44"/>
      <c r="D276" s="44"/>
      <c r="E276" s="19"/>
      <c r="F276" s="16"/>
      <c r="G276" s="19"/>
      <c r="H276" s="19"/>
      <c r="I276" s="17"/>
      <c r="J276" s="17"/>
      <c r="K276" s="19"/>
      <c r="L276" s="16"/>
      <c r="M276" s="19"/>
      <c r="N276" s="14"/>
      <c r="O276" s="14"/>
      <c r="P276" s="14"/>
    </row>
    <row r="277" spans="2:18" x14ac:dyDescent="0.2">
      <c r="B277" s="17"/>
      <c r="C277" s="44"/>
      <c r="D277" s="44"/>
      <c r="E277" s="19"/>
      <c r="F277" s="16"/>
      <c r="G277" s="19"/>
      <c r="H277" s="19"/>
      <c r="I277" s="17"/>
      <c r="J277" s="17"/>
      <c r="K277" s="19"/>
      <c r="L277" s="16">
        <f>SUM(L258:L276)</f>
        <v>30</v>
      </c>
      <c r="M277" s="19">
        <f>SUM(M259:M276)</f>
        <v>41.9185345</v>
      </c>
      <c r="N277" s="14"/>
      <c r="O277" s="14"/>
      <c r="P277" s="14"/>
    </row>
    <row r="278" spans="2:18" x14ac:dyDescent="0.2">
      <c r="B278" s="17"/>
      <c r="C278" s="44"/>
      <c r="D278" s="44"/>
      <c r="E278" s="19"/>
      <c r="F278" s="16"/>
      <c r="G278" s="19"/>
      <c r="H278" s="19"/>
      <c r="I278" s="17"/>
      <c r="J278" s="17"/>
      <c r="K278" s="19"/>
      <c r="L278" s="16"/>
      <c r="M278" s="19"/>
      <c r="N278" s="14"/>
      <c r="O278" s="14"/>
      <c r="P278" s="14"/>
    </row>
    <row r="279" spans="2:18" ht="15" x14ac:dyDescent="0.2">
      <c r="B279" s="13"/>
      <c r="C279" s="30"/>
      <c r="D279" s="30"/>
      <c r="E279" s="13"/>
      <c r="F279" s="26">
        <f>SUM(F258:F278)</f>
        <v>30</v>
      </c>
      <c r="G279" s="27">
        <f>SUM(G258:G278)</f>
        <v>55.914249999999996</v>
      </c>
      <c r="H279" s="19"/>
      <c r="I279" s="19"/>
      <c r="J279" s="13"/>
      <c r="K279" s="13"/>
      <c r="L279" s="29"/>
      <c r="M279" s="30"/>
      <c r="N279" s="14"/>
      <c r="O279" s="14"/>
      <c r="P279" s="14"/>
    </row>
    <row r="280" spans="2:18" ht="15" x14ac:dyDescent="0.2">
      <c r="B280" s="13"/>
      <c r="C280" s="30"/>
      <c r="D280" s="30"/>
      <c r="E280" s="13"/>
      <c r="F280" s="16"/>
      <c r="G280" s="19"/>
      <c r="H280" s="155" t="s">
        <v>10</v>
      </c>
      <c r="I280" s="155"/>
      <c r="J280" s="19">
        <f>G279</f>
        <v>55.914249999999996</v>
      </c>
      <c r="K280" s="19" t="s">
        <v>11</v>
      </c>
      <c r="L280" s="16">
        <f>M277</f>
        <v>41.9185345</v>
      </c>
      <c r="M280" s="65">
        <f>J280-L280</f>
        <v>13.995715499999996</v>
      </c>
      <c r="N280" s="24"/>
      <c r="O280" s="14"/>
      <c r="P280" s="14"/>
    </row>
    <row r="281" spans="2:18" x14ac:dyDescent="0.2">
      <c r="B281" s="2"/>
      <c r="C281" s="3"/>
      <c r="D281" s="3"/>
      <c r="E281" s="19"/>
      <c r="F281" s="16"/>
      <c r="G281" s="19"/>
      <c r="H281" s="16"/>
      <c r="I281" s="16"/>
      <c r="J281" s="19"/>
      <c r="K281" s="19"/>
      <c r="L281" s="16"/>
      <c r="M281" s="19"/>
      <c r="N281" s="20"/>
      <c r="O281" s="20"/>
      <c r="P281" s="20"/>
      <c r="Q281" s="22"/>
      <c r="R281" s="21"/>
    </row>
    <row r="282" spans="2:18" ht="15" x14ac:dyDescent="0.2">
      <c r="B282" s="13"/>
      <c r="C282" s="30"/>
      <c r="D282" s="30"/>
      <c r="E282" s="13"/>
      <c r="F282" s="1" t="s">
        <v>7</v>
      </c>
      <c r="G282" s="1"/>
      <c r="H282" s="142">
        <v>0.6</v>
      </c>
      <c r="I282" s="142"/>
      <c r="J282" s="13"/>
      <c r="K282" s="13"/>
      <c r="L282" s="13"/>
      <c r="M282" s="13"/>
      <c r="N282" s="14"/>
      <c r="O282" s="14"/>
      <c r="P282" s="14"/>
    </row>
    <row r="283" spans="2:18" x14ac:dyDescent="0.2">
      <c r="B283" s="143" t="s">
        <v>8</v>
      </c>
      <c r="C283" s="143"/>
      <c r="D283" s="143"/>
      <c r="E283" s="143"/>
      <c r="F283" s="143"/>
      <c r="G283" s="143"/>
      <c r="H283" s="5" t="s">
        <v>5</v>
      </c>
      <c r="I283" s="143" t="s">
        <v>9</v>
      </c>
      <c r="J283" s="143"/>
      <c r="K283" s="143"/>
      <c r="L283" s="143"/>
      <c r="M283" s="143"/>
      <c r="N283" s="15"/>
      <c r="O283" s="15"/>
      <c r="P283" s="20">
        <f>I295-I293</f>
        <v>6.1735000000000007</v>
      </c>
    </row>
    <row r="284" spans="2:18" x14ac:dyDescent="0.2">
      <c r="B284" s="2">
        <v>0</v>
      </c>
      <c r="C284" s="3">
        <v>1.7190000000000001</v>
      </c>
      <c r="D284" s="3" t="s">
        <v>29</v>
      </c>
      <c r="E284" s="16"/>
      <c r="F284" s="16"/>
      <c r="G284" s="16"/>
      <c r="H284" s="16"/>
      <c r="I284" s="17"/>
      <c r="J284" s="18"/>
      <c r="K284" s="19"/>
      <c r="L284" s="16"/>
      <c r="M284" s="19"/>
      <c r="N284" s="20"/>
      <c r="O284" s="20"/>
      <c r="P284" s="20"/>
      <c r="R284" s="21"/>
    </row>
    <row r="285" spans="2:18" x14ac:dyDescent="0.2">
      <c r="B285" s="2">
        <v>5</v>
      </c>
      <c r="C285" s="3">
        <v>1.714</v>
      </c>
      <c r="D285" s="3"/>
      <c r="E285" s="19">
        <f>(C284+C285)/2</f>
        <v>1.7164999999999999</v>
      </c>
      <c r="F285" s="16">
        <f>B285-B284</f>
        <v>5</v>
      </c>
      <c r="G285" s="19">
        <f>E285*F285</f>
        <v>8.5824999999999996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7</v>
      </c>
      <c r="C286" s="3">
        <v>1.706</v>
      </c>
      <c r="D286" s="3"/>
      <c r="E286" s="19">
        <f t="shared" ref="E286:E298" si="72">(C285+C286)/2</f>
        <v>1.71</v>
      </c>
      <c r="F286" s="16">
        <f t="shared" ref="F286:F298" si="73">B286-B285</f>
        <v>2</v>
      </c>
      <c r="G286" s="19">
        <f t="shared" ref="G286:G298" si="74">E286*F286</f>
        <v>3.42</v>
      </c>
      <c r="H286" s="16"/>
      <c r="I286" s="2"/>
      <c r="J286" s="2"/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8</v>
      </c>
      <c r="C287" s="3">
        <v>2.46</v>
      </c>
      <c r="D287" s="3"/>
      <c r="E287" s="19">
        <f t="shared" si="72"/>
        <v>2.0830000000000002</v>
      </c>
      <c r="F287" s="16">
        <f t="shared" si="73"/>
        <v>1</v>
      </c>
      <c r="G287" s="19">
        <f t="shared" si="74"/>
        <v>2.0830000000000002</v>
      </c>
      <c r="H287" s="16"/>
      <c r="I287" s="2"/>
      <c r="J287" s="2"/>
      <c r="K287" s="19"/>
      <c r="L287" s="16"/>
      <c r="M287" s="19"/>
      <c r="N287" s="20"/>
      <c r="O287" s="20"/>
      <c r="P287" s="20"/>
      <c r="Q287" s="22"/>
      <c r="R287" s="21"/>
    </row>
    <row r="288" spans="2:18" x14ac:dyDescent="0.2">
      <c r="B288" s="2">
        <v>10</v>
      </c>
      <c r="C288" s="3">
        <v>2.4489999999999998</v>
      </c>
      <c r="D288" s="3" t="s">
        <v>21</v>
      </c>
      <c r="E288" s="19">
        <f t="shared" si="72"/>
        <v>2.4544999999999999</v>
      </c>
      <c r="F288" s="16">
        <f t="shared" si="73"/>
        <v>2</v>
      </c>
      <c r="G288" s="19">
        <f t="shared" si="74"/>
        <v>4.9089999999999998</v>
      </c>
      <c r="H288" s="16"/>
      <c r="I288" s="2"/>
      <c r="J288" s="2"/>
      <c r="K288" s="19"/>
      <c r="L288" s="16"/>
      <c r="M288" s="19"/>
      <c r="N288" s="20"/>
      <c r="O288" s="20"/>
      <c r="P288" s="20"/>
      <c r="Q288" s="22"/>
      <c r="R288" s="21"/>
    </row>
    <row r="289" spans="2:18" x14ac:dyDescent="0.2">
      <c r="B289" s="2">
        <v>11</v>
      </c>
      <c r="C289" s="3">
        <v>1.766</v>
      </c>
      <c r="D289" s="3"/>
      <c r="E289" s="19">
        <f t="shared" si="72"/>
        <v>2.1074999999999999</v>
      </c>
      <c r="F289" s="16">
        <f t="shared" si="73"/>
        <v>1</v>
      </c>
      <c r="G289" s="19">
        <f t="shared" si="74"/>
        <v>2.1074999999999999</v>
      </c>
      <c r="H289" s="16"/>
      <c r="I289" s="2"/>
      <c r="J289" s="2"/>
      <c r="K289" s="19"/>
      <c r="L289" s="16"/>
      <c r="M289" s="19"/>
      <c r="N289" s="20"/>
      <c r="O289" s="20"/>
      <c r="P289" s="20"/>
      <c r="Q289" s="22"/>
      <c r="R289" s="21"/>
    </row>
    <row r="290" spans="2:18" x14ac:dyDescent="0.2">
      <c r="B290" s="2">
        <v>12</v>
      </c>
      <c r="C290" s="3">
        <v>1.369</v>
      </c>
      <c r="D290" s="3"/>
      <c r="E290" s="19">
        <f t="shared" si="72"/>
        <v>1.5674999999999999</v>
      </c>
      <c r="F290" s="16">
        <f t="shared" si="73"/>
        <v>1</v>
      </c>
      <c r="G290" s="19">
        <f t="shared" si="74"/>
        <v>1.5674999999999999</v>
      </c>
      <c r="H290" s="16"/>
      <c r="I290" s="2">
        <v>0</v>
      </c>
      <c r="J290" s="3">
        <v>1.7190000000000001</v>
      </c>
      <c r="K290" s="19"/>
      <c r="L290" s="16"/>
      <c r="M290" s="19"/>
      <c r="N290" s="20"/>
      <c r="O290" s="20"/>
      <c r="P290" s="20"/>
      <c r="Q290" s="22"/>
      <c r="R290" s="21"/>
    </row>
    <row r="291" spans="2:18" x14ac:dyDescent="0.2">
      <c r="B291" s="2">
        <v>14</v>
      </c>
      <c r="C291" s="3">
        <v>1.1140000000000001</v>
      </c>
      <c r="D291" s="3"/>
      <c r="E291" s="19">
        <f t="shared" si="72"/>
        <v>1.2415</v>
      </c>
      <c r="F291" s="16">
        <f t="shared" si="73"/>
        <v>2</v>
      </c>
      <c r="G291" s="19">
        <f t="shared" si="74"/>
        <v>2.4830000000000001</v>
      </c>
      <c r="H291" s="16"/>
      <c r="I291" s="2">
        <v>5</v>
      </c>
      <c r="J291" s="3">
        <v>1.714</v>
      </c>
      <c r="K291" s="19">
        <f t="shared" ref="K291:K300" si="75">AVERAGE(J290,J291)</f>
        <v>1.7164999999999999</v>
      </c>
      <c r="L291" s="16">
        <f t="shared" ref="L291:L300" si="76">I291-I290</f>
        <v>5</v>
      </c>
      <c r="M291" s="19">
        <f t="shared" ref="M291:M300" si="77">L291*K291</f>
        <v>8.5824999999999996</v>
      </c>
      <c r="N291" s="20"/>
      <c r="O291" s="20"/>
      <c r="P291" s="20"/>
      <c r="Q291" s="22"/>
      <c r="R291" s="21"/>
    </row>
    <row r="292" spans="2:18" x14ac:dyDescent="0.2">
      <c r="B292" s="2">
        <v>15.5</v>
      </c>
      <c r="C292" s="3">
        <v>1.0129999999999999</v>
      </c>
      <c r="D292" s="3" t="s">
        <v>22</v>
      </c>
      <c r="E292" s="19">
        <f t="shared" si="72"/>
        <v>1.0634999999999999</v>
      </c>
      <c r="F292" s="16">
        <f t="shared" si="73"/>
        <v>1.5</v>
      </c>
      <c r="G292" s="19">
        <f t="shared" si="74"/>
        <v>1.5952499999999998</v>
      </c>
      <c r="H292" s="16"/>
      <c r="I292" s="2">
        <v>7</v>
      </c>
      <c r="J292" s="3">
        <v>1.706</v>
      </c>
      <c r="K292" s="19">
        <f t="shared" si="75"/>
        <v>1.71</v>
      </c>
      <c r="L292" s="16">
        <f t="shared" si="76"/>
        <v>2</v>
      </c>
      <c r="M292" s="19">
        <f t="shared" si="77"/>
        <v>3.42</v>
      </c>
      <c r="N292" s="24"/>
      <c r="O292" s="24"/>
      <c r="P292" s="24"/>
      <c r="Q292" s="22"/>
      <c r="R292" s="21"/>
    </row>
    <row r="293" spans="2:18" x14ac:dyDescent="0.2">
      <c r="B293" s="2">
        <v>17</v>
      </c>
      <c r="C293" s="3">
        <v>1.115</v>
      </c>
      <c r="D293" s="3"/>
      <c r="E293" s="19">
        <f t="shared" si="72"/>
        <v>1.0640000000000001</v>
      </c>
      <c r="F293" s="16">
        <f t="shared" si="73"/>
        <v>1.5</v>
      </c>
      <c r="G293" s="19">
        <f t="shared" si="74"/>
        <v>1.5960000000000001</v>
      </c>
      <c r="H293" s="16"/>
      <c r="I293" s="2">
        <v>8</v>
      </c>
      <c r="J293" s="3">
        <v>2.46</v>
      </c>
      <c r="K293" s="19">
        <f t="shared" si="75"/>
        <v>2.0830000000000002</v>
      </c>
      <c r="L293" s="16">
        <f t="shared" si="76"/>
        <v>1</v>
      </c>
      <c r="M293" s="19">
        <f t="shared" si="77"/>
        <v>2.0830000000000002</v>
      </c>
      <c r="N293" s="20"/>
      <c r="O293" s="20"/>
      <c r="P293" s="20"/>
      <c r="Q293" s="22"/>
      <c r="R293" s="21"/>
    </row>
    <row r="294" spans="2:18" x14ac:dyDescent="0.2">
      <c r="B294" s="2">
        <v>19</v>
      </c>
      <c r="C294" s="3">
        <v>1.35</v>
      </c>
      <c r="D294" s="3"/>
      <c r="E294" s="19">
        <f t="shared" si="72"/>
        <v>1.2324999999999999</v>
      </c>
      <c r="F294" s="16">
        <f t="shared" si="73"/>
        <v>2</v>
      </c>
      <c r="G294" s="19">
        <f t="shared" si="74"/>
        <v>2.4649999999999999</v>
      </c>
      <c r="H294" s="1"/>
      <c r="I294" s="2">
        <v>9.6</v>
      </c>
      <c r="J294" s="3">
        <v>2.4489999999999998</v>
      </c>
      <c r="K294" s="19">
        <f t="shared" si="75"/>
        <v>2.4544999999999999</v>
      </c>
      <c r="L294" s="16">
        <f t="shared" si="76"/>
        <v>1.5999999999999996</v>
      </c>
      <c r="M294" s="19">
        <f t="shared" si="77"/>
        <v>3.9271999999999991</v>
      </c>
      <c r="N294" s="24"/>
      <c r="O294" s="24"/>
      <c r="P294" s="24"/>
      <c r="Q294" s="22"/>
      <c r="R294" s="21"/>
    </row>
    <row r="295" spans="2:18" x14ac:dyDescent="0.2">
      <c r="B295" s="2">
        <v>20</v>
      </c>
      <c r="C295" s="3">
        <v>1.7450000000000001</v>
      </c>
      <c r="D295" s="3"/>
      <c r="E295" s="19">
        <f t="shared" si="72"/>
        <v>1.5475000000000001</v>
      </c>
      <c r="F295" s="16">
        <f t="shared" si="73"/>
        <v>1</v>
      </c>
      <c r="G295" s="19">
        <f t="shared" si="74"/>
        <v>1.5475000000000001</v>
      </c>
      <c r="H295" s="1"/>
      <c r="I295" s="56">
        <f>I294+(J294-J295)*1.5</f>
        <v>14.173500000000001</v>
      </c>
      <c r="J295" s="57">
        <v>-0.6</v>
      </c>
      <c r="K295" s="19">
        <f t="shared" si="75"/>
        <v>0.92449999999999988</v>
      </c>
      <c r="L295" s="16">
        <f t="shared" si="76"/>
        <v>4.573500000000001</v>
      </c>
      <c r="M295" s="19">
        <f t="shared" si="77"/>
        <v>4.2282007500000001</v>
      </c>
      <c r="N295" s="24"/>
      <c r="O295" s="24"/>
      <c r="P295" s="24"/>
      <c r="Q295" s="22"/>
      <c r="R295" s="21"/>
    </row>
    <row r="296" spans="2:18" x14ac:dyDescent="0.2">
      <c r="B296" s="2">
        <v>21</v>
      </c>
      <c r="C296" s="3">
        <v>2.2149999999999999</v>
      </c>
      <c r="D296" s="3" t="s">
        <v>23</v>
      </c>
      <c r="E296" s="19">
        <f t="shared" si="72"/>
        <v>1.98</v>
      </c>
      <c r="F296" s="16">
        <f t="shared" si="73"/>
        <v>1</v>
      </c>
      <c r="G296" s="19">
        <f t="shared" si="74"/>
        <v>1.98</v>
      </c>
      <c r="H296" s="1"/>
      <c r="I296" s="84">
        <f>I295+1.5</f>
        <v>15.673500000000001</v>
      </c>
      <c r="J296" s="85">
        <f>J295</f>
        <v>-0.6</v>
      </c>
      <c r="K296" s="19">
        <f t="shared" si="75"/>
        <v>-0.6</v>
      </c>
      <c r="L296" s="16">
        <f t="shared" si="76"/>
        <v>1.5</v>
      </c>
      <c r="M296" s="19">
        <f t="shared" si="77"/>
        <v>-0.89999999999999991</v>
      </c>
      <c r="N296" s="20"/>
      <c r="O296" s="20"/>
      <c r="P296" s="20"/>
      <c r="R296" s="21"/>
    </row>
    <row r="297" spans="2:18" x14ac:dyDescent="0.2">
      <c r="B297" s="2">
        <v>25</v>
      </c>
      <c r="C297" s="3">
        <v>2.2290000000000001</v>
      </c>
      <c r="D297" s="3"/>
      <c r="E297" s="19">
        <f t="shared" si="72"/>
        <v>2.222</v>
      </c>
      <c r="F297" s="16">
        <f t="shared" si="73"/>
        <v>4</v>
      </c>
      <c r="G297" s="19">
        <f t="shared" si="74"/>
        <v>8.8879999999999999</v>
      </c>
      <c r="H297" s="1"/>
      <c r="I297" s="56">
        <f>I296+1.5</f>
        <v>17.173500000000001</v>
      </c>
      <c r="J297" s="57">
        <f>J295</f>
        <v>-0.6</v>
      </c>
      <c r="K297" s="19">
        <f t="shared" si="75"/>
        <v>-0.6</v>
      </c>
      <c r="L297" s="16">
        <f t="shared" si="76"/>
        <v>1.5</v>
      </c>
      <c r="M297" s="19">
        <f t="shared" si="77"/>
        <v>-0.89999999999999991</v>
      </c>
      <c r="N297" s="20"/>
      <c r="O297" s="20"/>
      <c r="P297" s="20"/>
      <c r="R297" s="21"/>
    </row>
    <row r="298" spans="2:18" x14ac:dyDescent="0.2">
      <c r="B298" s="2">
        <v>30</v>
      </c>
      <c r="C298" s="3">
        <v>2.234</v>
      </c>
      <c r="D298" s="3" t="s">
        <v>29</v>
      </c>
      <c r="E298" s="19">
        <f t="shared" si="72"/>
        <v>2.2315</v>
      </c>
      <c r="F298" s="16">
        <f t="shared" si="73"/>
        <v>5</v>
      </c>
      <c r="G298" s="19">
        <f t="shared" si="74"/>
        <v>11.157500000000001</v>
      </c>
      <c r="H298" s="1"/>
      <c r="I298" s="56">
        <f>I297+(J298-J297)*1.5</f>
        <v>21.396000000000001</v>
      </c>
      <c r="J298" s="55">
        <v>2.2149999999999999</v>
      </c>
      <c r="K298" s="19">
        <f t="shared" si="75"/>
        <v>0.80749999999999988</v>
      </c>
      <c r="L298" s="16">
        <f t="shared" si="76"/>
        <v>4.2225000000000001</v>
      </c>
      <c r="M298" s="19">
        <f t="shared" si="77"/>
        <v>3.4096687499999998</v>
      </c>
      <c r="N298" s="20"/>
      <c r="O298" s="20"/>
      <c r="P298" s="20"/>
      <c r="R298" s="21"/>
    </row>
    <row r="299" spans="2:18" x14ac:dyDescent="0.2">
      <c r="B299" s="17"/>
      <c r="C299" s="44"/>
      <c r="D299" s="44"/>
      <c r="E299" s="19"/>
      <c r="F299" s="16"/>
      <c r="G299" s="19"/>
      <c r="I299" s="2">
        <v>25</v>
      </c>
      <c r="J299" s="3">
        <v>2.2290000000000001</v>
      </c>
      <c r="K299" s="19">
        <f t="shared" si="75"/>
        <v>2.222</v>
      </c>
      <c r="L299" s="16">
        <f t="shared" si="76"/>
        <v>3.6039999999999992</v>
      </c>
      <c r="M299" s="19">
        <f t="shared" si="77"/>
        <v>8.008087999999999</v>
      </c>
      <c r="N299" s="20"/>
      <c r="O299" s="20"/>
      <c r="P299" s="20"/>
      <c r="R299" s="21"/>
    </row>
    <row r="300" spans="2:18" x14ac:dyDescent="0.2">
      <c r="B300" s="17"/>
      <c r="C300" s="44"/>
      <c r="D300" s="44"/>
      <c r="E300" s="19"/>
      <c r="F300" s="16"/>
      <c r="G300" s="19"/>
      <c r="I300" s="2">
        <v>30</v>
      </c>
      <c r="J300" s="3">
        <v>2.234</v>
      </c>
      <c r="K300" s="19">
        <f t="shared" si="75"/>
        <v>2.2315</v>
      </c>
      <c r="L300" s="16">
        <f t="shared" si="76"/>
        <v>5</v>
      </c>
      <c r="M300" s="19">
        <f t="shared" si="77"/>
        <v>11.157500000000001</v>
      </c>
      <c r="O300" s="24"/>
      <c r="P300" s="24"/>
    </row>
    <row r="301" spans="2:18" x14ac:dyDescent="0.2">
      <c r="B301" s="17"/>
      <c r="C301" s="44"/>
      <c r="D301" s="44"/>
      <c r="E301" s="19"/>
      <c r="F301" s="16"/>
      <c r="G301" s="19"/>
      <c r="I301" s="17"/>
      <c r="J301" s="17"/>
      <c r="K301" s="19"/>
      <c r="L301" s="16"/>
      <c r="M301" s="19"/>
      <c r="O301" s="14"/>
      <c r="P301" s="14"/>
    </row>
    <row r="302" spans="2:18" x14ac:dyDescent="0.2">
      <c r="B302" s="17"/>
      <c r="C302" s="44"/>
      <c r="D302" s="44"/>
      <c r="E302" s="19"/>
      <c r="F302" s="16"/>
      <c r="G302" s="19"/>
      <c r="I302" s="17"/>
      <c r="J302" s="17"/>
      <c r="K302" s="19"/>
      <c r="L302" s="16"/>
      <c r="M302" s="19"/>
      <c r="O302" s="14"/>
      <c r="P302" s="14"/>
    </row>
    <row r="303" spans="2:18" x14ac:dyDescent="0.2">
      <c r="B303" s="17"/>
      <c r="C303" s="44"/>
      <c r="D303" s="44"/>
      <c r="E303" s="19"/>
      <c r="F303" s="16"/>
      <c r="G303" s="19"/>
      <c r="H303" s="19"/>
      <c r="I303" s="17"/>
      <c r="J303" s="17"/>
      <c r="K303" s="19"/>
      <c r="L303" s="16"/>
      <c r="M303" s="19"/>
      <c r="N303" s="14"/>
      <c r="O303" s="14"/>
      <c r="P303" s="14"/>
    </row>
    <row r="304" spans="2:18" x14ac:dyDescent="0.2">
      <c r="B304" s="17"/>
      <c r="C304" s="44"/>
      <c r="D304" s="44"/>
      <c r="E304" s="19"/>
      <c r="F304" s="16"/>
      <c r="G304" s="19"/>
      <c r="H304" s="19"/>
      <c r="I304" s="17"/>
      <c r="J304" s="17"/>
      <c r="K304" s="19"/>
      <c r="L304" s="16"/>
      <c r="M304" s="19"/>
      <c r="N304" s="14"/>
      <c r="O304" s="14"/>
      <c r="P304" s="14"/>
    </row>
    <row r="305" spans="2:18" x14ac:dyDescent="0.2">
      <c r="B305" s="17"/>
      <c r="C305" s="44"/>
      <c r="D305" s="44"/>
      <c r="E305" s="19"/>
      <c r="F305" s="16"/>
      <c r="G305" s="19"/>
      <c r="H305" s="19"/>
      <c r="I305" s="17"/>
      <c r="J305" s="17"/>
      <c r="K305" s="19"/>
      <c r="L305" s="16"/>
      <c r="M305" s="19"/>
      <c r="N305" s="14"/>
      <c r="O305" s="14"/>
      <c r="P305" s="14"/>
    </row>
    <row r="306" spans="2:18" ht="15" x14ac:dyDescent="0.2">
      <c r="B306" s="13"/>
      <c r="C306" s="30"/>
      <c r="D306" s="30"/>
      <c r="E306" s="13"/>
      <c r="F306" s="26">
        <f>SUM(F285:F305)</f>
        <v>30</v>
      </c>
      <c r="G306" s="26">
        <f>SUM(G285:G305)</f>
        <v>54.38174999999999</v>
      </c>
      <c r="H306" s="19"/>
      <c r="I306" s="19"/>
      <c r="J306" s="13"/>
      <c r="K306" s="13"/>
      <c r="L306" s="29">
        <f>SUM(L288:L305)</f>
        <v>30</v>
      </c>
      <c r="M306" s="29">
        <f>SUM(M288:M305)</f>
        <v>43.016157499999998</v>
      </c>
      <c r="N306" s="14"/>
      <c r="O306" s="14"/>
      <c r="P306" s="14"/>
    </row>
    <row r="307" spans="2:18" ht="15" x14ac:dyDescent="0.2">
      <c r="B307" s="13"/>
      <c r="C307" s="30"/>
      <c r="D307" s="30"/>
      <c r="E307" s="13"/>
      <c r="F307" s="16"/>
      <c r="G307" s="19"/>
      <c r="H307" s="155" t="s">
        <v>10</v>
      </c>
      <c r="I307" s="155"/>
      <c r="J307" s="16">
        <f>G306</f>
        <v>54.38174999999999</v>
      </c>
      <c r="K307" s="19" t="s">
        <v>11</v>
      </c>
      <c r="L307" s="16">
        <f>M306</f>
        <v>43.016157499999998</v>
      </c>
      <c r="M307" s="19">
        <f>J307-L307</f>
        <v>11.365592499999991</v>
      </c>
      <c r="N307" s="24"/>
      <c r="O307" s="14"/>
      <c r="P307" s="14"/>
    </row>
    <row r="308" spans="2:18" ht="1.5" customHeight="1" x14ac:dyDescent="0.2">
      <c r="B308" s="2"/>
      <c r="C308" s="3"/>
      <c r="D308" s="3"/>
      <c r="E308" s="19"/>
      <c r="F308" s="16"/>
      <c r="G308" s="19"/>
      <c r="H308" s="16"/>
      <c r="I308" s="21"/>
      <c r="J308" s="23"/>
      <c r="K308" s="19"/>
      <c r="L308" s="16"/>
      <c r="M308" s="19"/>
      <c r="N308" s="20"/>
      <c r="O308" s="20"/>
      <c r="P308" s="20"/>
      <c r="Q308" s="22"/>
      <c r="R308" s="21"/>
    </row>
    <row r="309" spans="2:18" ht="15" x14ac:dyDescent="0.2">
      <c r="B309" s="13"/>
      <c r="C309" s="30"/>
      <c r="D309" s="30"/>
      <c r="E309" s="13"/>
      <c r="F309" s="1" t="s">
        <v>7</v>
      </c>
      <c r="G309" s="1"/>
      <c r="H309" s="142">
        <v>0.7</v>
      </c>
      <c r="I309" s="142"/>
      <c r="J309" s="13"/>
      <c r="K309" s="13"/>
      <c r="L309" s="13"/>
      <c r="M309" s="13"/>
      <c r="N309" s="14"/>
      <c r="O309" s="14"/>
      <c r="P309" s="14"/>
    </row>
    <row r="310" spans="2:18" x14ac:dyDescent="0.2">
      <c r="B310" s="143" t="s">
        <v>8</v>
      </c>
      <c r="C310" s="143"/>
      <c r="D310" s="143"/>
      <c r="E310" s="143"/>
      <c r="F310" s="143"/>
      <c r="G310" s="143"/>
      <c r="H310" s="5" t="s">
        <v>5</v>
      </c>
      <c r="I310" s="143" t="s">
        <v>9</v>
      </c>
      <c r="J310" s="143"/>
      <c r="K310" s="143"/>
      <c r="L310" s="143"/>
      <c r="M310" s="143"/>
      <c r="N310" s="15"/>
      <c r="O310" s="15"/>
      <c r="P310" s="20">
        <f>I322-I320</f>
        <v>3</v>
      </c>
    </row>
    <row r="311" spans="2:18" x14ac:dyDescent="0.2">
      <c r="B311" s="2">
        <v>0</v>
      </c>
      <c r="C311" s="3">
        <v>1.415</v>
      </c>
      <c r="D311" s="3" t="s">
        <v>32</v>
      </c>
      <c r="E311" s="16"/>
      <c r="F311" s="16"/>
      <c r="G311" s="16"/>
      <c r="H311" s="16"/>
      <c r="I311" s="17"/>
      <c r="J311" s="18"/>
      <c r="K311" s="19"/>
      <c r="L311" s="16"/>
      <c r="M311" s="19"/>
      <c r="N311" s="20"/>
      <c r="O311" s="20"/>
      <c r="P311" s="20"/>
      <c r="R311" s="21"/>
    </row>
    <row r="312" spans="2:18" x14ac:dyDescent="0.2">
      <c r="B312" s="2">
        <v>5</v>
      </c>
      <c r="C312" s="3">
        <v>1.4259999999999999</v>
      </c>
      <c r="D312" s="3"/>
      <c r="E312" s="19">
        <f>(C311+C312)/2</f>
        <v>1.4205000000000001</v>
      </c>
      <c r="F312" s="16">
        <f>B312-B311</f>
        <v>5</v>
      </c>
      <c r="G312" s="19">
        <f>E312*F312</f>
        <v>7.1025000000000009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7</v>
      </c>
      <c r="C313" s="3">
        <v>1.4350000000000001</v>
      </c>
      <c r="D313" s="3"/>
      <c r="E313" s="19">
        <f t="shared" ref="E313:E325" si="78">(C312+C313)/2</f>
        <v>1.4304999999999999</v>
      </c>
      <c r="F313" s="16">
        <f t="shared" ref="F313:F325" si="79">B313-B312</f>
        <v>2</v>
      </c>
      <c r="G313" s="19">
        <f t="shared" ref="G313:G325" si="80">E313*F313</f>
        <v>2.8609999999999998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8</v>
      </c>
      <c r="C314" s="3">
        <v>2.351</v>
      </c>
      <c r="D314" s="3"/>
      <c r="E314" s="19">
        <f t="shared" si="78"/>
        <v>1.893</v>
      </c>
      <c r="F314" s="16">
        <f t="shared" si="79"/>
        <v>1</v>
      </c>
      <c r="G314" s="19">
        <f t="shared" si="80"/>
        <v>1.893</v>
      </c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10</v>
      </c>
      <c r="C315" s="3">
        <v>2.3460000000000001</v>
      </c>
      <c r="D315" s="3" t="s">
        <v>21</v>
      </c>
      <c r="E315" s="19">
        <f t="shared" si="78"/>
        <v>2.3485</v>
      </c>
      <c r="F315" s="16">
        <f t="shared" si="79"/>
        <v>2</v>
      </c>
      <c r="G315" s="19">
        <f t="shared" si="80"/>
        <v>4.6970000000000001</v>
      </c>
      <c r="H315" s="16"/>
      <c r="I315" s="2"/>
      <c r="J315" s="2"/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11</v>
      </c>
      <c r="C316" s="3">
        <v>1.36</v>
      </c>
      <c r="D316" s="3"/>
      <c r="E316" s="19">
        <f t="shared" si="78"/>
        <v>1.8530000000000002</v>
      </c>
      <c r="F316" s="16">
        <f t="shared" si="79"/>
        <v>1</v>
      </c>
      <c r="G316" s="19">
        <f t="shared" si="80"/>
        <v>1.8530000000000002</v>
      </c>
      <c r="H316" s="16"/>
      <c r="I316" s="2"/>
      <c r="J316" s="2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>
        <v>13</v>
      </c>
      <c r="C317" s="3">
        <v>0.76200000000000001</v>
      </c>
      <c r="D317" s="3"/>
      <c r="E317" s="19">
        <f t="shared" si="78"/>
        <v>1.0609999999999999</v>
      </c>
      <c r="F317" s="16">
        <f t="shared" si="79"/>
        <v>2</v>
      </c>
      <c r="G317" s="19">
        <f t="shared" si="80"/>
        <v>2.1219999999999999</v>
      </c>
      <c r="H317" s="16"/>
      <c r="I317" s="2"/>
      <c r="J317" s="2"/>
      <c r="K317" s="19"/>
      <c r="L317" s="16"/>
      <c r="M317" s="19"/>
      <c r="N317" s="20"/>
      <c r="O317" s="20"/>
      <c r="P317" s="20"/>
      <c r="Q317" s="22"/>
      <c r="R317" s="21"/>
    </row>
    <row r="318" spans="2:18" x14ac:dyDescent="0.2">
      <c r="B318" s="2">
        <v>15</v>
      </c>
      <c r="C318" s="3">
        <v>0.33100000000000002</v>
      </c>
      <c r="D318" s="3"/>
      <c r="E318" s="19">
        <f t="shared" si="78"/>
        <v>0.54649999999999999</v>
      </c>
      <c r="F318" s="16">
        <f t="shared" si="79"/>
        <v>2</v>
      </c>
      <c r="G318" s="19">
        <f t="shared" si="80"/>
        <v>1.093</v>
      </c>
      <c r="H318" s="16"/>
      <c r="I318" s="2">
        <v>0</v>
      </c>
      <c r="J318" s="3">
        <v>1.415</v>
      </c>
      <c r="K318" s="19"/>
      <c r="L318" s="16"/>
      <c r="M318" s="19"/>
      <c r="N318" s="20"/>
      <c r="O318" s="20"/>
      <c r="P318" s="20"/>
      <c r="Q318" s="22"/>
      <c r="R318" s="21"/>
    </row>
    <row r="319" spans="2:18" x14ac:dyDescent="0.2">
      <c r="B319" s="2">
        <v>16</v>
      </c>
      <c r="C319" s="3">
        <v>0.22800000000000001</v>
      </c>
      <c r="D319" s="3" t="s">
        <v>22</v>
      </c>
      <c r="E319" s="19">
        <f t="shared" si="78"/>
        <v>0.27950000000000003</v>
      </c>
      <c r="F319" s="16">
        <f t="shared" si="79"/>
        <v>1</v>
      </c>
      <c r="G319" s="19">
        <f t="shared" si="80"/>
        <v>0.27950000000000003</v>
      </c>
      <c r="H319" s="16"/>
      <c r="I319" s="2">
        <v>5</v>
      </c>
      <c r="J319" s="3">
        <v>1.4259999999999999</v>
      </c>
      <c r="K319" s="19">
        <f t="shared" ref="K319:K332" si="81">AVERAGE(J318,J319)</f>
        <v>1.4205000000000001</v>
      </c>
      <c r="L319" s="16">
        <f t="shared" ref="L319:L332" si="82">I319-I318</f>
        <v>5</v>
      </c>
      <c r="M319" s="19">
        <f t="shared" ref="M319:M332" si="83">L319*K319</f>
        <v>7.1025000000000009</v>
      </c>
      <c r="N319" s="24"/>
      <c r="O319" s="24"/>
      <c r="P319" s="24"/>
      <c r="Q319" s="22"/>
      <c r="R319" s="21"/>
    </row>
    <row r="320" spans="2:18" x14ac:dyDescent="0.2">
      <c r="B320" s="2">
        <v>17</v>
      </c>
      <c r="C320" s="3">
        <v>0.33</v>
      </c>
      <c r="D320" s="3"/>
      <c r="E320" s="19">
        <f t="shared" si="78"/>
        <v>0.27900000000000003</v>
      </c>
      <c r="F320" s="16">
        <f t="shared" si="79"/>
        <v>1</v>
      </c>
      <c r="G320" s="19">
        <f t="shared" si="80"/>
        <v>0.27900000000000003</v>
      </c>
      <c r="H320" s="16"/>
      <c r="I320" s="2">
        <v>7</v>
      </c>
      <c r="J320" s="3">
        <v>1.4350000000000001</v>
      </c>
      <c r="K320" s="19">
        <f t="shared" si="81"/>
        <v>1.4304999999999999</v>
      </c>
      <c r="L320" s="16">
        <f t="shared" si="82"/>
        <v>2</v>
      </c>
      <c r="M320" s="19">
        <f t="shared" si="83"/>
        <v>2.8609999999999998</v>
      </c>
      <c r="N320" s="20"/>
      <c r="O320" s="20"/>
      <c r="P320" s="20"/>
      <c r="Q320" s="22"/>
      <c r="R320" s="21"/>
    </row>
    <row r="321" spans="2:18" x14ac:dyDescent="0.2">
      <c r="B321" s="2">
        <v>19</v>
      </c>
      <c r="C321" s="3">
        <v>0.745</v>
      </c>
      <c r="D321" s="3"/>
      <c r="E321" s="19">
        <f t="shared" si="78"/>
        <v>0.53749999999999998</v>
      </c>
      <c r="F321" s="16">
        <f t="shared" si="79"/>
        <v>2</v>
      </c>
      <c r="G321" s="19">
        <f t="shared" si="80"/>
        <v>1.075</v>
      </c>
      <c r="H321" s="1"/>
      <c r="I321" s="2">
        <v>8</v>
      </c>
      <c r="J321" s="3">
        <v>2.351</v>
      </c>
      <c r="K321" s="19">
        <f t="shared" si="81"/>
        <v>1.893</v>
      </c>
      <c r="L321" s="16">
        <f t="shared" si="82"/>
        <v>1</v>
      </c>
      <c r="M321" s="19">
        <f t="shared" si="83"/>
        <v>1.893</v>
      </c>
      <c r="N321" s="24"/>
      <c r="O321" s="24"/>
      <c r="P321" s="24"/>
      <c r="Q321" s="22"/>
      <c r="R321" s="21"/>
    </row>
    <row r="322" spans="2:18" x14ac:dyDescent="0.2">
      <c r="B322" s="2">
        <v>21</v>
      </c>
      <c r="C322" s="3">
        <v>1.302</v>
      </c>
      <c r="D322" s="3"/>
      <c r="E322" s="19">
        <f t="shared" si="78"/>
        <v>1.0235000000000001</v>
      </c>
      <c r="F322" s="16">
        <f t="shared" si="79"/>
        <v>2</v>
      </c>
      <c r="G322" s="19">
        <f t="shared" si="80"/>
        <v>2.0470000000000002</v>
      </c>
      <c r="H322" s="1"/>
      <c r="I322" s="2">
        <v>10</v>
      </c>
      <c r="J322" s="3">
        <v>2.3460000000000001</v>
      </c>
      <c r="K322" s="19">
        <f t="shared" si="81"/>
        <v>2.3485</v>
      </c>
      <c r="L322" s="16">
        <f t="shared" si="82"/>
        <v>2</v>
      </c>
      <c r="M322" s="19">
        <f t="shared" si="83"/>
        <v>4.6970000000000001</v>
      </c>
      <c r="N322" s="24"/>
      <c r="O322" s="24"/>
      <c r="P322" s="24"/>
      <c r="Q322" s="22"/>
      <c r="R322" s="21"/>
    </row>
    <row r="323" spans="2:18" x14ac:dyDescent="0.2">
      <c r="B323" s="2">
        <v>22</v>
      </c>
      <c r="C323" s="3">
        <v>2.0750000000000002</v>
      </c>
      <c r="D323" s="3" t="s">
        <v>23</v>
      </c>
      <c r="E323" s="19">
        <f t="shared" si="78"/>
        <v>1.6885000000000001</v>
      </c>
      <c r="F323" s="16">
        <f t="shared" si="79"/>
        <v>1</v>
      </c>
      <c r="G323" s="19">
        <f t="shared" si="80"/>
        <v>1.6885000000000001</v>
      </c>
      <c r="H323" s="1"/>
      <c r="I323" s="2">
        <v>11</v>
      </c>
      <c r="J323" s="3">
        <v>1.36</v>
      </c>
      <c r="K323" s="19">
        <f t="shared" si="81"/>
        <v>1.8530000000000002</v>
      </c>
      <c r="L323" s="16">
        <f t="shared" si="82"/>
        <v>1</v>
      </c>
      <c r="M323" s="19">
        <f t="shared" si="83"/>
        <v>1.8530000000000002</v>
      </c>
      <c r="N323" s="20"/>
      <c r="O323" s="20"/>
      <c r="P323" s="20"/>
      <c r="R323" s="21"/>
    </row>
    <row r="324" spans="2:18" x14ac:dyDescent="0.2">
      <c r="B324" s="2">
        <v>27</v>
      </c>
      <c r="C324" s="3">
        <v>2.085</v>
      </c>
      <c r="D324" s="3"/>
      <c r="E324" s="19">
        <f t="shared" si="78"/>
        <v>2.08</v>
      </c>
      <c r="F324" s="16">
        <f t="shared" si="79"/>
        <v>5</v>
      </c>
      <c r="G324" s="19">
        <f t="shared" si="80"/>
        <v>10.4</v>
      </c>
      <c r="H324" s="1"/>
      <c r="I324" s="56">
        <f>I323+(J323-J324)*1.5</f>
        <v>13.94</v>
      </c>
      <c r="J324" s="57">
        <v>-0.6</v>
      </c>
      <c r="K324" s="19">
        <f t="shared" si="81"/>
        <v>0.38000000000000006</v>
      </c>
      <c r="L324" s="16">
        <f t="shared" si="82"/>
        <v>2.9399999999999995</v>
      </c>
      <c r="M324" s="19">
        <f t="shared" si="83"/>
        <v>1.1172</v>
      </c>
      <c r="N324" s="20"/>
      <c r="O324" s="20"/>
      <c r="P324" s="20"/>
      <c r="R324" s="21"/>
    </row>
    <row r="325" spans="2:18" x14ac:dyDescent="0.2">
      <c r="B325" s="2">
        <v>32</v>
      </c>
      <c r="C325" s="3">
        <v>2.09</v>
      </c>
      <c r="D325" s="3" t="s">
        <v>29</v>
      </c>
      <c r="E325" s="19">
        <f t="shared" si="78"/>
        <v>2.0874999999999999</v>
      </c>
      <c r="F325" s="16">
        <f t="shared" si="79"/>
        <v>5</v>
      </c>
      <c r="G325" s="19">
        <f t="shared" si="80"/>
        <v>10.4375</v>
      </c>
      <c r="H325" s="1"/>
      <c r="I325" s="86">
        <f>I324+1.5</f>
        <v>15.44</v>
      </c>
      <c r="J325" s="87">
        <f>J324</f>
        <v>-0.6</v>
      </c>
      <c r="K325" s="19">
        <f t="shared" si="81"/>
        <v>-0.6</v>
      </c>
      <c r="L325" s="16">
        <f t="shared" si="82"/>
        <v>1.5</v>
      </c>
      <c r="M325" s="19">
        <f t="shared" si="83"/>
        <v>-0.89999999999999991</v>
      </c>
      <c r="N325" s="20"/>
      <c r="O325" s="20"/>
      <c r="P325" s="20"/>
      <c r="R325" s="21"/>
    </row>
    <row r="326" spans="2:18" x14ac:dyDescent="0.2">
      <c r="B326" s="17"/>
      <c r="C326" s="44"/>
      <c r="D326" s="44"/>
      <c r="E326" s="19"/>
      <c r="F326" s="16"/>
      <c r="G326" s="19"/>
      <c r="I326" s="56">
        <f>I325+1.5</f>
        <v>16.939999999999998</v>
      </c>
      <c r="J326" s="57">
        <f>J324</f>
        <v>-0.6</v>
      </c>
      <c r="K326" s="19">
        <f t="shared" si="81"/>
        <v>-0.6</v>
      </c>
      <c r="L326" s="16">
        <f t="shared" si="82"/>
        <v>1.4999999999999982</v>
      </c>
      <c r="M326" s="19">
        <f t="shared" si="83"/>
        <v>-0.89999999999999891</v>
      </c>
      <c r="N326" s="20"/>
      <c r="O326" s="20"/>
      <c r="P326" s="20"/>
      <c r="R326" s="21"/>
    </row>
    <row r="327" spans="2:18" x14ac:dyDescent="0.2">
      <c r="B327" s="17"/>
      <c r="C327" s="44"/>
      <c r="D327" s="44"/>
      <c r="E327" s="19"/>
      <c r="F327" s="16"/>
      <c r="G327" s="19"/>
      <c r="I327" s="56">
        <f>I326+(J327-J326)*1.5</f>
        <v>18.814999999999998</v>
      </c>
      <c r="J327" s="55">
        <v>0.65</v>
      </c>
      <c r="K327" s="19">
        <f t="shared" si="81"/>
        <v>2.5000000000000022E-2</v>
      </c>
      <c r="L327" s="16">
        <f t="shared" si="82"/>
        <v>1.875</v>
      </c>
      <c r="M327" s="19">
        <f t="shared" si="83"/>
        <v>4.6875000000000042E-2</v>
      </c>
      <c r="O327" s="24"/>
      <c r="P327" s="24"/>
    </row>
    <row r="328" spans="2:18" x14ac:dyDescent="0.2">
      <c r="B328" s="17"/>
      <c r="C328" s="44"/>
      <c r="D328" s="44"/>
      <c r="E328" s="19"/>
      <c r="F328" s="16"/>
      <c r="G328" s="19"/>
      <c r="I328" s="2">
        <v>19</v>
      </c>
      <c r="J328" s="3">
        <v>0.745</v>
      </c>
      <c r="K328" s="19">
        <f t="shared" si="81"/>
        <v>0.69750000000000001</v>
      </c>
      <c r="L328" s="16">
        <f t="shared" si="82"/>
        <v>0.18500000000000227</v>
      </c>
      <c r="M328" s="19">
        <f t="shared" si="83"/>
        <v>0.12903750000000158</v>
      </c>
      <c r="O328" s="14"/>
      <c r="P328" s="56">
        <f>P327+(Q327-Q328)*1.5</f>
        <v>0.75</v>
      </c>
      <c r="Q328" s="57">
        <v>-0.5</v>
      </c>
    </row>
    <row r="329" spans="2:18" x14ac:dyDescent="0.2">
      <c r="B329" s="17"/>
      <c r="C329" s="44"/>
      <c r="D329" s="44"/>
      <c r="E329" s="19"/>
      <c r="F329" s="16"/>
      <c r="G329" s="19"/>
      <c r="I329" s="2">
        <v>21</v>
      </c>
      <c r="J329" s="3">
        <v>1.302</v>
      </c>
      <c r="K329" s="19">
        <f t="shared" si="81"/>
        <v>1.0235000000000001</v>
      </c>
      <c r="L329" s="16">
        <f t="shared" si="82"/>
        <v>2</v>
      </c>
      <c r="M329" s="19">
        <f t="shared" si="83"/>
        <v>2.0470000000000002</v>
      </c>
      <c r="O329" s="14"/>
      <c r="P329" s="59">
        <f>P328+2.5</f>
        <v>3.25</v>
      </c>
      <c r="Q329" s="60">
        <f>Q328</f>
        <v>-0.5</v>
      </c>
    </row>
    <row r="330" spans="2:18" x14ac:dyDescent="0.2">
      <c r="B330" s="17"/>
      <c r="C330" s="44"/>
      <c r="D330" s="44"/>
      <c r="E330" s="19"/>
      <c r="F330" s="16"/>
      <c r="G330" s="19"/>
      <c r="H330" s="19"/>
      <c r="I330" s="2">
        <v>22</v>
      </c>
      <c r="J330" s="3">
        <v>2.0750000000000002</v>
      </c>
      <c r="K330" s="19">
        <f t="shared" si="81"/>
        <v>1.6885000000000001</v>
      </c>
      <c r="L330" s="16">
        <f t="shared" si="82"/>
        <v>1</v>
      </c>
      <c r="M330" s="19">
        <f t="shared" si="83"/>
        <v>1.6885000000000001</v>
      </c>
      <c r="N330" s="14"/>
      <c r="O330" s="14"/>
      <c r="P330" s="56">
        <f>P329+2.5</f>
        <v>5.75</v>
      </c>
      <c r="Q330" s="57">
        <f>Q328</f>
        <v>-0.5</v>
      </c>
    </row>
    <row r="331" spans="2:18" x14ac:dyDescent="0.2">
      <c r="B331" s="17"/>
      <c r="C331" s="44"/>
      <c r="D331" s="44"/>
      <c r="E331" s="19"/>
      <c r="F331" s="16"/>
      <c r="G331" s="19"/>
      <c r="H331" s="19"/>
      <c r="I331" s="2">
        <v>27</v>
      </c>
      <c r="J331" s="3">
        <v>2.085</v>
      </c>
      <c r="K331" s="19">
        <f t="shared" si="81"/>
        <v>2.08</v>
      </c>
      <c r="L331" s="16">
        <f t="shared" si="82"/>
        <v>5</v>
      </c>
      <c r="M331" s="19">
        <f t="shared" si="83"/>
        <v>10.4</v>
      </c>
      <c r="N331" s="14"/>
      <c r="O331" s="14"/>
      <c r="P331" s="56">
        <f>P330+(Q331-Q330)*1.5</f>
        <v>10.414999999999999</v>
      </c>
      <c r="Q331" s="55">
        <v>2.61</v>
      </c>
    </row>
    <row r="332" spans="2:18" x14ac:dyDescent="0.2">
      <c r="B332" s="17"/>
      <c r="C332" s="44"/>
      <c r="D332" s="44"/>
      <c r="E332" s="19"/>
      <c r="F332" s="16"/>
      <c r="G332" s="19"/>
      <c r="H332" s="19"/>
      <c r="I332" s="2">
        <v>32</v>
      </c>
      <c r="J332" s="3">
        <v>2.09</v>
      </c>
      <c r="K332" s="19">
        <f t="shared" si="81"/>
        <v>2.0874999999999999</v>
      </c>
      <c r="L332" s="16">
        <f t="shared" si="82"/>
        <v>5</v>
      </c>
      <c r="M332" s="19">
        <f t="shared" si="83"/>
        <v>10.4375</v>
      </c>
      <c r="N332" s="14"/>
      <c r="O332" s="14"/>
      <c r="P332" s="56"/>
      <c r="Q332" s="55"/>
    </row>
    <row r="333" spans="2:18" x14ac:dyDescent="0.2">
      <c r="B333" s="17"/>
      <c r="C333" s="44"/>
      <c r="D333" s="44"/>
      <c r="E333" s="19"/>
      <c r="F333" s="16"/>
      <c r="G333" s="19"/>
      <c r="H333" s="19"/>
      <c r="I333" s="56"/>
      <c r="J333" s="55"/>
      <c r="K333" s="19"/>
      <c r="L333" s="16"/>
      <c r="M333" s="19"/>
      <c r="N333" s="14"/>
      <c r="O333" s="14"/>
      <c r="P333" s="56"/>
      <c r="Q333" s="55"/>
    </row>
    <row r="334" spans="2:18" x14ac:dyDescent="0.2">
      <c r="B334" s="17"/>
      <c r="C334" s="44"/>
      <c r="D334" s="44"/>
      <c r="E334" s="19"/>
      <c r="F334" s="16"/>
      <c r="G334" s="19"/>
      <c r="H334" s="19"/>
      <c r="I334" s="2"/>
      <c r="J334" s="3"/>
      <c r="K334" s="19"/>
      <c r="L334" s="16"/>
      <c r="M334" s="19"/>
      <c r="N334" s="14"/>
      <c r="O334" s="14"/>
      <c r="P334" s="56"/>
      <c r="Q334" s="55"/>
    </row>
    <row r="335" spans="2:18" x14ac:dyDescent="0.2">
      <c r="B335" s="17"/>
      <c r="C335" s="44"/>
      <c r="D335" s="44"/>
      <c r="E335" s="19"/>
      <c r="F335" s="16"/>
      <c r="G335" s="19"/>
      <c r="H335" s="19"/>
      <c r="I335" s="2"/>
      <c r="J335" s="3"/>
      <c r="K335" s="19"/>
      <c r="L335" s="16"/>
      <c r="M335" s="19"/>
      <c r="N335" s="14"/>
      <c r="O335" s="14"/>
      <c r="P335" s="14"/>
    </row>
    <row r="336" spans="2:18" ht="15" x14ac:dyDescent="0.2">
      <c r="B336" s="13"/>
      <c r="C336" s="30"/>
      <c r="D336" s="30"/>
      <c r="E336" s="13"/>
      <c r="F336" s="26">
        <f>SUM(F312:F335)</f>
        <v>32</v>
      </c>
      <c r="G336" s="26">
        <f>SUM(G312:G335)</f>
        <v>47.828000000000003</v>
      </c>
      <c r="H336" s="19"/>
      <c r="I336" s="19"/>
      <c r="J336" s="13"/>
      <c r="K336" s="13"/>
      <c r="L336" s="29">
        <f>SUM(L315:L335)</f>
        <v>32</v>
      </c>
      <c r="M336" s="29">
        <f>SUM(M315:M335)</f>
        <v>42.472612500000011</v>
      </c>
      <c r="N336" s="14"/>
      <c r="O336" s="14"/>
      <c r="P336" s="14"/>
    </row>
    <row r="337" spans="2:18" ht="15" x14ac:dyDescent="0.2">
      <c r="B337" s="13"/>
      <c r="C337" s="30"/>
      <c r="D337" s="30"/>
      <c r="E337" s="13"/>
      <c r="F337" s="16"/>
      <c r="G337" s="19"/>
      <c r="H337" s="155" t="s">
        <v>10</v>
      </c>
      <c r="I337" s="155"/>
      <c r="J337" s="16">
        <f>G336</f>
        <v>47.828000000000003</v>
      </c>
      <c r="K337" s="19" t="s">
        <v>11</v>
      </c>
      <c r="L337" s="16">
        <f>M336</f>
        <v>42.472612500000011</v>
      </c>
      <c r="M337" s="65">
        <f>J337-L337</f>
        <v>5.355387499999992</v>
      </c>
      <c r="N337" s="24"/>
      <c r="O337" s="14"/>
      <c r="P337" s="14"/>
    </row>
    <row r="338" spans="2:18" x14ac:dyDescent="0.2">
      <c r="B338" s="2"/>
      <c r="C338" s="3"/>
      <c r="D338" s="3"/>
      <c r="E338" s="19"/>
      <c r="F338" s="16"/>
      <c r="G338" s="19"/>
      <c r="H338" s="16"/>
      <c r="I338" s="21"/>
      <c r="J338" s="23"/>
      <c r="K338" s="19"/>
      <c r="L338" s="16"/>
      <c r="M338" s="19"/>
      <c r="N338" s="20"/>
      <c r="O338" s="20"/>
      <c r="P338" s="20"/>
      <c r="Q338" s="22"/>
      <c r="R338" s="21"/>
    </row>
    <row r="339" spans="2:18" ht="15" x14ac:dyDescent="0.2">
      <c r="B339" s="13"/>
      <c r="C339" s="30"/>
      <c r="D339" s="30"/>
      <c r="E339" s="13"/>
      <c r="F339" s="1" t="s">
        <v>7</v>
      </c>
      <c r="G339" s="1"/>
      <c r="H339" s="142">
        <v>0.8</v>
      </c>
      <c r="I339" s="142"/>
      <c r="J339" s="13"/>
      <c r="K339" s="13"/>
      <c r="L339" s="13"/>
      <c r="M339" s="13"/>
      <c r="N339" s="14"/>
      <c r="O339" s="14"/>
      <c r="P339" s="14"/>
    </row>
    <row r="340" spans="2:18" x14ac:dyDescent="0.2">
      <c r="B340" s="143" t="s">
        <v>8</v>
      </c>
      <c r="C340" s="143"/>
      <c r="D340" s="143"/>
      <c r="E340" s="143"/>
      <c r="F340" s="143"/>
      <c r="G340" s="143"/>
      <c r="H340" s="5" t="s">
        <v>5</v>
      </c>
      <c r="I340" s="143" t="s">
        <v>9</v>
      </c>
      <c r="J340" s="143"/>
      <c r="K340" s="143"/>
      <c r="L340" s="143"/>
      <c r="M340" s="143"/>
      <c r="N340" s="15"/>
      <c r="O340" s="15"/>
      <c r="P340" s="20">
        <f>I352-I350</f>
        <v>6.2324999999999999</v>
      </c>
    </row>
    <row r="341" spans="2:18" x14ac:dyDescent="0.2">
      <c r="B341" s="2">
        <v>0</v>
      </c>
      <c r="C341" s="3">
        <v>1.64</v>
      </c>
      <c r="D341" s="3" t="s">
        <v>30</v>
      </c>
      <c r="E341" s="16"/>
      <c r="F341" s="16"/>
      <c r="G341" s="16"/>
      <c r="H341" s="16"/>
      <c r="I341" s="17"/>
      <c r="J341" s="18"/>
      <c r="K341" s="19"/>
      <c r="L341" s="16"/>
      <c r="M341" s="19"/>
      <c r="N341" s="20"/>
      <c r="O341" s="20"/>
      <c r="P341" s="20"/>
      <c r="R341" s="21"/>
    </row>
    <row r="342" spans="2:18" x14ac:dyDescent="0.2">
      <c r="B342" s="2">
        <v>7</v>
      </c>
      <c r="C342" s="3">
        <v>1.6519999999999999</v>
      </c>
      <c r="D342" s="3"/>
      <c r="E342" s="19">
        <f>(C341+C342)/2</f>
        <v>1.6459999999999999</v>
      </c>
      <c r="F342" s="16">
        <f>B342-B341</f>
        <v>7</v>
      </c>
      <c r="G342" s="19">
        <f>E342*F342</f>
        <v>11.521999999999998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8</v>
      </c>
      <c r="C343" s="3">
        <v>2.5550000000000002</v>
      </c>
      <c r="D343" s="3"/>
      <c r="E343" s="19">
        <f t="shared" ref="E343:E353" si="84">(C342+C343)/2</f>
        <v>2.1034999999999999</v>
      </c>
      <c r="F343" s="16">
        <f t="shared" ref="F343:F353" si="85">B343-B342</f>
        <v>1</v>
      </c>
      <c r="G343" s="19">
        <f t="shared" ref="G343:G353" si="86">E343*F343</f>
        <v>2.1034999999999999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10</v>
      </c>
      <c r="C344" s="3">
        <v>2.5369999999999999</v>
      </c>
      <c r="D344" s="3" t="s">
        <v>21</v>
      </c>
      <c r="E344" s="19">
        <f t="shared" si="84"/>
        <v>2.5460000000000003</v>
      </c>
      <c r="F344" s="16">
        <f t="shared" si="85"/>
        <v>2</v>
      </c>
      <c r="G344" s="19">
        <f t="shared" si="86"/>
        <v>5.0920000000000005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11</v>
      </c>
      <c r="C345" s="3">
        <v>1.34</v>
      </c>
      <c r="D345" s="3"/>
      <c r="E345" s="19">
        <f t="shared" si="84"/>
        <v>1.9384999999999999</v>
      </c>
      <c r="F345" s="16">
        <f t="shared" si="85"/>
        <v>1</v>
      </c>
      <c r="G345" s="19">
        <f t="shared" si="86"/>
        <v>1.9384999999999999</v>
      </c>
      <c r="H345" s="16"/>
      <c r="I345" s="2"/>
      <c r="J345" s="2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12</v>
      </c>
      <c r="C346" s="3">
        <v>0.55500000000000005</v>
      </c>
      <c r="D346" s="3"/>
      <c r="E346" s="19">
        <f t="shared" si="84"/>
        <v>0.94750000000000001</v>
      </c>
      <c r="F346" s="16">
        <f t="shared" si="85"/>
        <v>1</v>
      </c>
      <c r="G346" s="19">
        <f t="shared" si="86"/>
        <v>0.94750000000000001</v>
      </c>
      <c r="H346" s="16"/>
      <c r="I346" s="2"/>
      <c r="J346" s="2"/>
      <c r="K346" s="19"/>
      <c r="L346" s="16"/>
      <c r="M346" s="19"/>
      <c r="N346" s="20"/>
      <c r="O346" s="20"/>
      <c r="P346" s="20"/>
      <c r="Q346" s="22"/>
      <c r="R346" s="21"/>
    </row>
    <row r="347" spans="2:18" x14ac:dyDescent="0.2">
      <c r="B347" s="2">
        <v>13.5</v>
      </c>
      <c r="C347" s="3">
        <v>0.45100000000000001</v>
      </c>
      <c r="D347" s="3" t="s">
        <v>22</v>
      </c>
      <c r="E347" s="19">
        <f t="shared" si="84"/>
        <v>0.503</v>
      </c>
      <c r="F347" s="16">
        <f t="shared" si="85"/>
        <v>1.5</v>
      </c>
      <c r="G347" s="19">
        <f t="shared" si="86"/>
        <v>0.75449999999999995</v>
      </c>
      <c r="H347" s="16"/>
      <c r="I347" s="2"/>
      <c r="J347" s="2"/>
      <c r="K347" s="19"/>
      <c r="L347" s="16"/>
      <c r="M347" s="19"/>
      <c r="N347" s="20"/>
      <c r="O347" s="20"/>
      <c r="P347" s="20"/>
      <c r="Q347" s="22"/>
      <c r="R347" s="21"/>
    </row>
    <row r="348" spans="2:18" x14ac:dyDescent="0.2">
      <c r="B348" s="2">
        <v>15</v>
      </c>
      <c r="C348" s="3">
        <v>0.55200000000000005</v>
      </c>
      <c r="D348" s="3"/>
      <c r="E348" s="19">
        <f t="shared" si="84"/>
        <v>0.50150000000000006</v>
      </c>
      <c r="F348" s="16">
        <f t="shared" si="85"/>
        <v>1.5</v>
      </c>
      <c r="G348" s="19">
        <f t="shared" si="86"/>
        <v>0.75225000000000009</v>
      </c>
      <c r="H348" s="16"/>
      <c r="I348" s="2">
        <v>0</v>
      </c>
      <c r="J348" s="3">
        <v>1.64</v>
      </c>
      <c r="K348" s="19"/>
      <c r="L348" s="16"/>
      <c r="M348" s="19"/>
      <c r="N348" s="20"/>
      <c r="O348" s="20"/>
      <c r="P348" s="20"/>
      <c r="Q348" s="22"/>
      <c r="R348" s="21"/>
    </row>
    <row r="349" spans="2:18" x14ac:dyDescent="0.2">
      <c r="B349" s="2">
        <v>16</v>
      </c>
      <c r="C349" s="3">
        <v>1.2969999999999999</v>
      </c>
      <c r="D349" s="3"/>
      <c r="E349" s="19">
        <f t="shared" si="84"/>
        <v>0.92449999999999999</v>
      </c>
      <c r="F349" s="16">
        <f t="shared" si="85"/>
        <v>1</v>
      </c>
      <c r="G349" s="19">
        <f t="shared" si="86"/>
        <v>0.92449999999999999</v>
      </c>
      <c r="H349" s="16"/>
      <c r="I349" s="2">
        <v>7</v>
      </c>
      <c r="J349" s="3">
        <v>1.6519999999999999</v>
      </c>
      <c r="K349" s="19">
        <f t="shared" ref="K349:K356" si="87">AVERAGE(J348,J349)</f>
        <v>1.6459999999999999</v>
      </c>
      <c r="L349" s="16">
        <f t="shared" ref="L349:L356" si="88">I349-I348</f>
        <v>7</v>
      </c>
      <c r="M349" s="19">
        <f t="shared" ref="M349:M356" si="89">L349*K349</f>
        <v>11.521999999999998</v>
      </c>
      <c r="N349" s="24"/>
      <c r="O349" s="24"/>
      <c r="P349" s="24"/>
      <c r="Q349" s="22"/>
      <c r="R349" s="21"/>
    </row>
    <row r="350" spans="2:18" x14ac:dyDescent="0.2">
      <c r="B350" s="2">
        <v>17</v>
      </c>
      <c r="C350" s="3">
        <v>3.0489000000000002</v>
      </c>
      <c r="D350" s="3" t="s">
        <v>23</v>
      </c>
      <c r="E350" s="19">
        <f t="shared" si="84"/>
        <v>2.1729500000000002</v>
      </c>
      <c r="F350" s="16">
        <f t="shared" si="85"/>
        <v>1</v>
      </c>
      <c r="G350" s="19">
        <f t="shared" si="86"/>
        <v>2.1729500000000002</v>
      </c>
      <c r="H350" s="16"/>
      <c r="I350" s="2">
        <v>8</v>
      </c>
      <c r="J350" s="3">
        <v>2.5550000000000002</v>
      </c>
      <c r="K350" s="19">
        <f t="shared" si="87"/>
        <v>2.1034999999999999</v>
      </c>
      <c r="L350" s="16">
        <f t="shared" si="88"/>
        <v>1</v>
      </c>
      <c r="M350" s="19">
        <f t="shared" si="89"/>
        <v>2.1034999999999999</v>
      </c>
      <c r="N350" s="20"/>
      <c r="O350" s="20"/>
      <c r="P350" s="20"/>
      <c r="Q350" s="22"/>
      <c r="R350" s="21"/>
    </row>
    <row r="351" spans="2:18" x14ac:dyDescent="0.2">
      <c r="B351" s="2">
        <v>20</v>
      </c>
      <c r="C351" s="3">
        <v>3.0569999999999999</v>
      </c>
      <c r="D351" s="3"/>
      <c r="E351" s="19">
        <f t="shared" si="84"/>
        <v>3.0529500000000001</v>
      </c>
      <c r="F351" s="16">
        <f t="shared" si="85"/>
        <v>3</v>
      </c>
      <c r="G351" s="19">
        <f t="shared" si="86"/>
        <v>9.158850000000001</v>
      </c>
      <c r="H351" s="1"/>
      <c r="I351" s="56">
        <f>I350+(J350-J351)*1.5</f>
        <v>12.7325</v>
      </c>
      <c r="J351" s="57">
        <v>-0.6</v>
      </c>
      <c r="K351" s="19">
        <f t="shared" si="87"/>
        <v>0.97750000000000004</v>
      </c>
      <c r="L351" s="16">
        <f t="shared" si="88"/>
        <v>4.7324999999999999</v>
      </c>
      <c r="M351" s="19">
        <f t="shared" si="89"/>
        <v>4.6260187500000001</v>
      </c>
      <c r="N351" s="24"/>
      <c r="O351" s="24"/>
      <c r="P351" s="24"/>
      <c r="Q351" s="22"/>
      <c r="R351" s="21"/>
    </row>
    <row r="352" spans="2:18" x14ac:dyDescent="0.2">
      <c r="B352" s="2">
        <v>22</v>
      </c>
      <c r="C352" s="3">
        <v>1.94</v>
      </c>
      <c r="D352" s="3"/>
      <c r="E352" s="19">
        <f t="shared" si="84"/>
        <v>2.4984999999999999</v>
      </c>
      <c r="F352" s="16">
        <f t="shared" si="85"/>
        <v>2</v>
      </c>
      <c r="G352" s="19">
        <f t="shared" si="86"/>
        <v>4.9969999999999999</v>
      </c>
      <c r="H352" s="1"/>
      <c r="I352" s="86">
        <f>I351+1.5</f>
        <v>14.2325</v>
      </c>
      <c r="J352" s="87">
        <f>J351</f>
        <v>-0.6</v>
      </c>
      <c r="K352" s="19">
        <f t="shared" si="87"/>
        <v>-0.6</v>
      </c>
      <c r="L352" s="16">
        <f t="shared" si="88"/>
        <v>1.5</v>
      </c>
      <c r="M352" s="19">
        <f t="shared" si="89"/>
        <v>-0.89999999999999991</v>
      </c>
      <c r="N352" s="24"/>
      <c r="O352" s="24"/>
      <c r="P352" s="24"/>
      <c r="Q352" s="22"/>
      <c r="R352" s="21"/>
    </row>
    <row r="353" spans="2:18" x14ac:dyDescent="0.2">
      <c r="B353" s="2">
        <v>24</v>
      </c>
      <c r="C353" s="3">
        <v>0.94699999999999995</v>
      </c>
      <c r="D353" s="3" t="s">
        <v>31</v>
      </c>
      <c r="E353" s="19">
        <f t="shared" si="84"/>
        <v>1.4435</v>
      </c>
      <c r="F353" s="16">
        <f t="shared" si="85"/>
        <v>2</v>
      </c>
      <c r="G353" s="19">
        <f t="shared" si="86"/>
        <v>2.887</v>
      </c>
      <c r="H353" s="1"/>
      <c r="I353" s="56">
        <f>I352+1.5</f>
        <v>15.7325</v>
      </c>
      <c r="J353" s="57">
        <f>J351</f>
        <v>-0.6</v>
      </c>
      <c r="K353" s="19">
        <f t="shared" si="87"/>
        <v>-0.6</v>
      </c>
      <c r="L353" s="16">
        <f t="shared" si="88"/>
        <v>1.5</v>
      </c>
      <c r="M353" s="19">
        <f t="shared" si="89"/>
        <v>-0.89999999999999991</v>
      </c>
      <c r="N353" s="20"/>
      <c r="O353" s="20"/>
      <c r="P353" s="20"/>
      <c r="R353" s="21"/>
    </row>
    <row r="354" spans="2:18" x14ac:dyDescent="0.2">
      <c r="B354" s="2"/>
      <c r="C354" s="3"/>
      <c r="D354" s="3"/>
      <c r="E354" s="19"/>
      <c r="F354" s="16"/>
      <c r="G354" s="19"/>
      <c r="H354" s="1"/>
      <c r="I354" s="56">
        <f>I353+(J354-J353)*1.5</f>
        <v>20.682500000000001</v>
      </c>
      <c r="J354" s="55">
        <v>2.7</v>
      </c>
      <c r="K354" s="19">
        <f t="shared" si="87"/>
        <v>1.05</v>
      </c>
      <c r="L354" s="16">
        <f t="shared" si="88"/>
        <v>4.9500000000000011</v>
      </c>
      <c r="M354" s="19">
        <f t="shared" si="89"/>
        <v>5.1975000000000016</v>
      </c>
      <c r="N354" s="20"/>
      <c r="O354" s="20"/>
      <c r="P354" s="20"/>
      <c r="R354" s="21"/>
    </row>
    <row r="355" spans="2:18" x14ac:dyDescent="0.2">
      <c r="B355" s="2"/>
      <c r="C355" s="3"/>
      <c r="D355" s="3"/>
      <c r="E355" s="19"/>
      <c r="F355" s="16"/>
      <c r="G355" s="19"/>
      <c r="H355" s="1"/>
      <c r="I355" s="2">
        <v>22</v>
      </c>
      <c r="J355" s="3">
        <v>1.94</v>
      </c>
      <c r="K355" s="19">
        <f t="shared" si="87"/>
        <v>2.3200000000000003</v>
      </c>
      <c r="L355" s="16">
        <f t="shared" si="88"/>
        <v>1.317499999999999</v>
      </c>
      <c r="M355" s="19">
        <f t="shared" si="89"/>
        <v>3.0565999999999982</v>
      </c>
      <c r="N355" s="20"/>
      <c r="O355" s="20"/>
      <c r="P355" s="20"/>
      <c r="R355" s="21"/>
    </row>
    <row r="356" spans="2:18" x14ac:dyDescent="0.2">
      <c r="B356" s="17"/>
      <c r="C356" s="44"/>
      <c r="D356" s="44"/>
      <c r="E356" s="19"/>
      <c r="F356" s="16"/>
      <c r="G356" s="19"/>
      <c r="I356" s="2">
        <v>24</v>
      </c>
      <c r="J356" s="3">
        <v>0.94699999999999995</v>
      </c>
      <c r="K356" s="19">
        <f t="shared" si="87"/>
        <v>1.4435</v>
      </c>
      <c r="L356" s="16">
        <f t="shared" si="88"/>
        <v>2</v>
      </c>
      <c r="M356" s="19">
        <f t="shared" si="89"/>
        <v>2.887</v>
      </c>
      <c r="N356" s="20"/>
      <c r="O356" s="20"/>
      <c r="P356" s="20"/>
      <c r="R356" s="21"/>
    </row>
    <row r="357" spans="2:18" x14ac:dyDescent="0.2">
      <c r="B357" s="17"/>
      <c r="C357" s="44"/>
      <c r="D357" s="44"/>
      <c r="E357" s="19"/>
      <c r="F357" s="16"/>
      <c r="G357" s="19"/>
      <c r="I357" s="17"/>
      <c r="J357" s="17"/>
      <c r="K357" s="19"/>
      <c r="L357" s="16"/>
      <c r="M357" s="19"/>
      <c r="O357" s="24"/>
      <c r="P357" s="24"/>
    </row>
    <row r="358" spans="2:18" x14ac:dyDescent="0.2">
      <c r="B358" s="17"/>
      <c r="C358" s="44"/>
      <c r="D358" s="44"/>
      <c r="E358" s="19"/>
      <c r="F358" s="16"/>
      <c r="G358" s="19"/>
      <c r="I358" s="17"/>
      <c r="J358" s="17"/>
      <c r="K358" s="19"/>
      <c r="L358" s="16"/>
      <c r="M358" s="19"/>
      <c r="O358" s="14"/>
      <c r="P358" s="14"/>
    </row>
    <row r="359" spans="2:18" x14ac:dyDescent="0.2">
      <c r="B359" s="17"/>
      <c r="C359" s="44"/>
      <c r="D359" s="44"/>
      <c r="E359" s="19"/>
      <c r="F359" s="16"/>
      <c r="G359" s="19"/>
      <c r="I359" s="17"/>
      <c r="J359" s="17"/>
      <c r="K359" s="19"/>
      <c r="L359" s="16"/>
      <c r="M359" s="19"/>
      <c r="O359" s="14"/>
      <c r="P359" s="14"/>
    </row>
    <row r="360" spans="2:18" x14ac:dyDescent="0.2">
      <c r="B360" s="17"/>
      <c r="C360" s="44"/>
      <c r="D360" s="44"/>
      <c r="E360" s="19"/>
      <c r="F360" s="16"/>
      <c r="G360" s="19"/>
      <c r="H360" s="19"/>
      <c r="I360" s="17"/>
      <c r="J360" s="17"/>
      <c r="K360" s="19"/>
      <c r="L360" s="16"/>
      <c r="M360" s="19"/>
      <c r="N360" s="14"/>
      <c r="O360" s="14"/>
      <c r="P360" s="14"/>
    </row>
    <row r="361" spans="2:18" x14ac:dyDescent="0.2">
      <c r="B361" s="17"/>
      <c r="C361" s="44"/>
      <c r="D361" s="44"/>
      <c r="E361" s="19"/>
      <c r="F361" s="16"/>
      <c r="G361" s="19"/>
      <c r="H361" s="19"/>
      <c r="I361" s="17"/>
      <c r="J361" s="17"/>
      <c r="K361" s="19"/>
      <c r="L361" s="16"/>
      <c r="M361" s="19"/>
      <c r="N361" s="14"/>
      <c r="O361" s="14"/>
      <c r="P361" s="14"/>
    </row>
    <row r="362" spans="2:18" x14ac:dyDescent="0.2">
      <c r="B362" s="17"/>
      <c r="C362" s="44"/>
      <c r="D362" s="44"/>
      <c r="E362" s="19"/>
      <c r="F362" s="16"/>
      <c r="G362" s="19"/>
      <c r="H362" s="19"/>
      <c r="I362" s="17"/>
      <c r="J362" s="17"/>
      <c r="K362" s="19"/>
      <c r="L362" s="16"/>
      <c r="M362" s="19"/>
      <c r="N362" s="14"/>
      <c r="O362" s="14"/>
      <c r="P362" s="14"/>
    </row>
    <row r="363" spans="2:18" ht="15" x14ac:dyDescent="0.2">
      <c r="B363" s="13"/>
      <c r="C363" s="30"/>
      <c r="D363" s="30"/>
      <c r="E363" s="13"/>
      <c r="F363" s="26">
        <f>SUM(F342:F362)</f>
        <v>24</v>
      </c>
      <c r="G363" s="26">
        <f>SUM(G342:G362)</f>
        <v>43.250550000000004</v>
      </c>
      <c r="H363" s="19"/>
      <c r="I363" s="19"/>
      <c r="J363" s="13"/>
      <c r="K363" s="13"/>
      <c r="L363" s="29">
        <f>SUM(L345:L362)</f>
        <v>24</v>
      </c>
      <c r="M363" s="29">
        <f>SUM(M345:M362)</f>
        <v>27.592618750000003</v>
      </c>
      <c r="N363" s="14"/>
      <c r="O363" s="14"/>
      <c r="P363" s="14"/>
    </row>
    <row r="364" spans="2:18" ht="15" x14ac:dyDescent="0.2">
      <c r="B364" s="13"/>
      <c r="C364" s="30"/>
      <c r="D364" s="30"/>
      <c r="E364" s="13"/>
      <c r="F364" s="16"/>
      <c r="G364" s="19"/>
      <c r="H364" s="155" t="s">
        <v>10</v>
      </c>
      <c r="I364" s="155"/>
      <c r="J364" s="16">
        <f>G363</f>
        <v>43.250550000000004</v>
      </c>
      <c r="K364" s="19" t="s">
        <v>11</v>
      </c>
      <c r="L364" s="16">
        <f>M363</f>
        <v>27.592618750000003</v>
      </c>
      <c r="M364" s="65">
        <f>J364-L364</f>
        <v>15.657931250000001</v>
      </c>
      <c r="N364" s="24"/>
      <c r="O364" s="14"/>
      <c r="P364" s="14"/>
    </row>
    <row r="365" spans="2:18" ht="15" x14ac:dyDescent="0.2">
      <c r="B365" s="13"/>
      <c r="C365" s="30"/>
      <c r="D365" s="30"/>
      <c r="E365" s="13"/>
      <c r="F365" s="1" t="s">
        <v>7</v>
      </c>
      <c r="G365" s="1"/>
      <c r="H365" s="142">
        <v>0.9</v>
      </c>
      <c r="I365" s="142"/>
      <c r="J365" s="13"/>
      <c r="K365" s="13"/>
      <c r="L365" s="13"/>
      <c r="M365" s="13"/>
      <c r="N365" s="14"/>
      <c r="O365" s="14"/>
      <c r="P365" s="14"/>
    </row>
    <row r="366" spans="2:18" x14ac:dyDescent="0.2">
      <c r="B366" s="143" t="s">
        <v>8</v>
      </c>
      <c r="C366" s="143"/>
      <c r="D366" s="143"/>
      <c r="E366" s="143"/>
      <c r="F366" s="143"/>
      <c r="G366" s="143"/>
      <c r="H366" s="5" t="s">
        <v>5</v>
      </c>
      <c r="I366" s="143" t="s">
        <v>9</v>
      </c>
      <c r="J366" s="143"/>
      <c r="K366" s="143"/>
      <c r="L366" s="143"/>
      <c r="M366" s="143"/>
      <c r="N366" s="15"/>
      <c r="O366" s="15"/>
      <c r="P366" s="20">
        <f>I378-I376</f>
        <v>5.7855000000000008</v>
      </c>
    </row>
    <row r="367" spans="2:18" x14ac:dyDescent="0.2">
      <c r="B367" s="2">
        <v>0</v>
      </c>
      <c r="C367" s="3">
        <v>2.2709999999999999</v>
      </c>
      <c r="D367" s="3" t="s">
        <v>28</v>
      </c>
      <c r="E367" s="16"/>
      <c r="F367" s="16"/>
      <c r="G367" s="16"/>
      <c r="H367" s="16"/>
      <c r="I367" s="17"/>
      <c r="J367" s="18"/>
      <c r="K367" s="19"/>
      <c r="L367" s="16"/>
      <c r="M367" s="19"/>
      <c r="N367" s="20"/>
      <c r="O367" s="20"/>
      <c r="P367" s="20"/>
      <c r="R367" s="21"/>
    </row>
    <row r="368" spans="2:18" x14ac:dyDescent="0.2">
      <c r="B368" s="2">
        <v>5</v>
      </c>
      <c r="C368" s="3">
        <v>2.266</v>
      </c>
      <c r="D368" s="3"/>
      <c r="E368" s="19">
        <f>(C367+C368)/2</f>
        <v>2.2685</v>
      </c>
      <c r="F368" s="16">
        <f>B368-B367</f>
        <v>5</v>
      </c>
      <c r="G368" s="19">
        <f>E368*F368</f>
        <v>11.342499999999999</v>
      </c>
      <c r="H368" s="16"/>
      <c r="I368" s="2"/>
      <c r="J368" s="2"/>
      <c r="K368" s="19"/>
      <c r="L368" s="16"/>
      <c r="M368" s="19"/>
      <c r="N368" s="20"/>
      <c r="O368" s="20"/>
      <c r="P368" s="20"/>
      <c r="Q368" s="22"/>
      <c r="R368" s="21"/>
    </row>
    <row r="369" spans="2:18" x14ac:dyDescent="0.2">
      <c r="B369" s="2">
        <v>10</v>
      </c>
      <c r="C369" s="3">
        <v>2.2570000000000001</v>
      </c>
      <c r="D369" s="3" t="s">
        <v>21</v>
      </c>
      <c r="E369" s="19">
        <f t="shared" ref="E369:E378" si="90">(C368+C369)/2</f>
        <v>2.2614999999999998</v>
      </c>
      <c r="F369" s="16">
        <f t="shared" ref="F369:F378" si="91">B369-B368</f>
        <v>5</v>
      </c>
      <c r="G369" s="19">
        <f t="shared" ref="G369:G378" si="92">E369*F369</f>
        <v>11.307499999999999</v>
      </c>
      <c r="H369" s="16"/>
      <c r="I369" s="2"/>
      <c r="J369" s="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>
        <v>11</v>
      </c>
      <c r="C370" s="3">
        <v>1.411</v>
      </c>
      <c r="D370" s="3"/>
      <c r="E370" s="19">
        <f t="shared" si="90"/>
        <v>1.8340000000000001</v>
      </c>
      <c r="F370" s="16">
        <f t="shared" si="91"/>
        <v>1</v>
      </c>
      <c r="G370" s="19">
        <f t="shared" si="92"/>
        <v>1.8340000000000001</v>
      </c>
      <c r="H370" s="16"/>
      <c r="I370" s="2"/>
      <c r="J370" s="2"/>
      <c r="K370" s="19"/>
      <c r="L370" s="16"/>
      <c r="M370" s="19"/>
      <c r="N370" s="20"/>
      <c r="O370" s="20"/>
      <c r="P370" s="20"/>
      <c r="Q370" s="22"/>
      <c r="R370" s="21"/>
    </row>
    <row r="371" spans="2:18" x14ac:dyDescent="0.2">
      <c r="B371" s="2">
        <v>12</v>
      </c>
      <c r="C371" s="3">
        <v>0.99199999999999999</v>
      </c>
      <c r="D371" s="3"/>
      <c r="E371" s="19">
        <f t="shared" si="90"/>
        <v>1.2015</v>
      </c>
      <c r="F371" s="16">
        <f t="shared" si="91"/>
        <v>1</v>
      </c>
      <c r="G371" s="19">
        <f t="shared" si="92"/>
        <v>1.2015</v>
      </c>
      <c r="H371" s="16"/>
      <c r="I371" s="2"/>
      <c r="J371" s="2"/>
      <c r="K371" s="19"/>
      <c r="L371" s="16"/>
      <c r="M371" s="19"/>
      <c r="N371" s="20"/>
      <c r="O371" s="20"/>
      <c r="P371" s="20"/>
      <c r="Q371" s="22"/>
      <c r="R371" s="21"/>
    </row>
    <row r="372" spans="2:18" x14ac:dyDescent="0.2">
      <c r="B372" s="2">
        <v>13</v>
      </c>
      <c r="C372" s="3">
        <v>0.70399999999999996</v>
      </c>
      <c r="D372" s="3"/>
      <c r="E372" s="19">
        <f t="shared" si="90"/>
        <v>0.84799999999999998</v>
      </c>
      <c r="F372" s="16">
        <f t="shared" si="91"/>
        <v>1</v>
      </c>
      <c r="G372" s="19">
        <f t="shared" si="92"/>
        <v>0.84799999999999998</v>
      </c>
      <c r="H372" s="16"/>
      <c r="I372" s="2"/>
      <c r="J372" s="2"/>
      <c r="K372" s="19"/>
      <c r="L372" s="16"/>
      <c r="M372" s="19"/>
      <c r="N372" s="20"/>
      <c r="O372" s="20"/>
      <c r="P372" s="20"/>
      <c r="Q372" s="22"/>
      <c r="R372" s="21"/>
    </row>
    <row r="373" spans="2:18" x14ac:dyDescent="0.2">
      <c r="B373" s="2">
        <v>15</v>
      </c>
      <c r="C373" s="3">
        <v>0.60560000000000003</v>
      </c>
      <c r="D373" s="3" t="s">
        <v>22</v>
      </c>
      <c r="E373" s="19">
        <f t="shared" si="90"/>
        <v>0.65480000000000005</v>
      </c>
      <c r="F373" s="16">
        <f t="shared" si="91"/>
        <v>2</v>
      </c>
      <c r="G373" s="19">
        <f t="shared" si="92"/>
        <v>1.3096000000000001</v>
      </c>
      <c r="H373" s="16"/>
      <c r="I373" s="2"/>
      <c r="J373" s="2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">
      <c r="B374" s="2">
        <v>17</v>
      </c>
      <c r="C374" s="3">
        <v>0.70599999999999996</v>
      </c>
      <c r="D374" s="3"/>
      <c r="E374" s="19">
        <f t="shared" si="90"/>
        <v>0.65579999999999994</v>
      </c>
      <c r="F374" s="16">
        <f t="shared" si="91"/>
        <v>2</v>
      </c>
      <c r="G374" s="19">
        <f t="shared" si="92"/>
        <v>1.3115999999999999</v>
      </c>
      <c r="H374" s="16"/>
      <c r="I374" s="2">
        <v>0</v>
      </c>
      <c r="J374" s="3">
        <v>2.2709999999999999</v>
      </c>
      <c r="K374" s="19"/>
      <c r="L374" s="16"/>
      <c r="M374" s="19"/>
      <c r="N374" s="20"/>
      <c r="O374" s="20"/>
      <c r="P374" s="20"/>
      <c r="Q374" s="22"/>
      <c r="R374" s="21"/>
    </row>
    <row r="375" spans="2:18" x14ac:dyDescent="0.2">
      <c r="B375" s="2">
        <v>18</v>
      </c>
      <c r="C375" s="3">
        <v>1.0129999999999999</v>
      </c>
      <c r="D375" s="3"/>
      <c r="E375" s="19">
        <f t="shared" si="90"/>
        <v>0.85949999999999993</v>
      </c>
      <c r="F375" s="16">
        <f t="shared" si="91"/>
        <v>1</v>
      </c>
      <c r="G375" s="19">
        <f t="shared" si="92"/>
        <v>0.85949999999999993</v>
      </c>
      <c r="H375" s="16"/>
      <c r="I375" s="2">
        <v>5</v>
      </c>
      <c r="J375" s="3">
        <v>2.266</v>
      </c>
      <c r="K375" s="19">
        <f t="shared" ref="K375:K381" si="93">AVERAGE(J374,J375)</f>
        <v>2.2685</v>
      </c>
      <c r="L375" s="16">
        <f t="shared" ref="L375:L381" si="94">I375-I374</f>
        <v>5</v>
      </c>
      <c r="M375" s="19">
        <f t="shared" ref="M375:M381" si="95">L375*K375</f>
        <v>11.342499999999999</v>
      </c>
      <c r="N375" s="24"/>
      <c r="O375" s="24"/>
      <c r="P375" s="24"/>
      <c r="Q375" s="22"/>
      <c r="R375" s="21"/>
    </row>
    <row r="376" spans="2:18" x14ac:dyDescent="0.2">
      <c r="B376" s="2">
        <v>19</v>
      </c>
      <c r="C376" s="3">
        <v>1.391</v>
      </c>
      <c r="D376" s="3"/>
      <c r="E376" s="19">
        <f t="shared" si="90"/>
        <v>1.202</v>
      </c>
      <c r="F376" s="16">
        <f t="shared" si="91"/>
        <v>1</v>
      </c>
      <c r="G376" s="19">
        <f t="shared" si="92"/>
        <v>1.202</v>
      </c>
      <c r="H376" s="16"/>
      <c r="I376" s="2">
        <v>9.25</v>
      </c>
      <c r="J376" s="3">
        <v>2.2570000000000001</v>
      </c>
      <c r="K376" s="19">
        <f t="shared" si="93"/>
        <v>2.2614999999999998</v>
      </c>
      <c r="L376" s="16">
        <f t="shared" si="94"/>
        <v>4.25</v>
      </c>
      <c r="M376" s="19">
        <f t="shared" si="95"/>
        <v>9.6113749999999989</v>
      </c>
      <c r="N376" s="20"/>
      <c r="O376" s="20"/>
      <c r="P376" s="20"/>
      <c r="Q376" s="22"/>
      <c r="R376" s="21"/>
    </row>
    <row r="377" spans="2:18" x14ac:dyDescent="0.2">
      <c r="B377" s="2">
        <v>20</v>
      </c>
      <c r="C377" s="3">
        <v>2.4500000000000002</v>
      </c>
      <c r="D377" s="3" t="s">
        <v>23</v>
      </c>
      <c r="E377" s="19">
        <f t="shared" si="90"/>
        <v>1.9205000000000001</v>
      </c>
      <c r="F377" s="16">
        <f t="shared" si="91"/>
        <v>1</v>
      </c>
      <c r="G377" s="19">
        <f t="shared" si="92"/>
        <v>1.9205000000000001</v>
      </c>
      <c r="H377" s="1"/>
      <c r="I377" s="56">
        <f>I376+(J376-J377)*1.5</f>
        <v>13.535500000000001</v>
      </c>
      <c r="J377" s="57">
        <v>-0.6</v>
      </c>
      <c r="K377" s="19">
        <f t="shared" si="93"/>
        <v>0.82850000000000001</v>
      </c>
      <c r="L377" s="16">
        <f t="shared" si="94"/>
        <v>4.2855000000000008</v>
      </c>
      <c r="M377" s="19">
        <f t="shared" si="95"/>
        <v>3.5505367500000005</v>
      </c>
      <c r="N377" s="24"/>
      <c r="O377" s="24"/>
      <c r="P377" s="24"/>
      <c r="Q377" s="22"/>
      <c r="R377" s="21"/>
    </row>
    <row r="378" spans="2:18" x14ac:dyDescent="0.2">
      <c r="B378" s="2">
        <v>23</v>
      </c>
      <c r="C378" s="3">
        <v>2.4609999999999999</v>
      </c>
      <c r="D378" s="3" t="s">
        <v>33</v>
      </c>
      <c r="E378" s="19">
        <f t="shared" si="90"/>
        <v>2.4554999999999998</v>
      </c>
      <c r="F378" s="16">
        <f t="shared" si="91"/>
        <v>3</v>
      </c>
      <c r="G378" s="19">
        <f t="shared" si="92"/>
        <v>7.3664999999999994</v>
      </c>
      <c r="H378" s="1"/>
      <c r="I378" s="84">
        <f>I377+1.5</f>
        <v>15.035500000000001</v>
      </c>
      <c r="J378" s="85">
        <f>J377</f>
        <v>-0.6</v>
      </c>
      <c r="K378" s="19">
        <f t="shared" si="93"/>
        <v>-0.6</v>
      </c>
      <c r="L378" s="16">
        <f t="shared" si="94"/>
        <v>1.5</v>
      </c>
      <c r="M378" s="19">
        <f t="shared" si="95"/>
        <v>-0.89999999999999991</v>
      </c>
      <c r="N378" s="24"/>
      <c r="O378" s="24"/>
      <c r="P378" s="24"/>
      <c r="Q378" s="22"/>
      <c r="R378" s="21"/>
    </row>
    <row r="379" spans="2:18" x14ac:dyDescent="0.2">
      <c r="B379" s="2"/>
      <c r="C379" s="3"/>
      <c r="D379" s="3"/>
      <c r="E379" s="19"/>
      <c r="F379" s="16"/>
      <c r="G379" s="19"/>
      <c r="H379" s="1"/>
      <c r="I379" s="56">
        <f>I378+1.5</f>
        <v>16.535499999999999</v>
      </c>
      <c r="J379" s="57">
        <f>J377</f>
        <v>-0.6</v>
      </c>
      <c r="K379" s="19">
        <f t="shared" si="93"/>
        <v>-0.6</v>
      </c>
      <c r="L379" s="16">
        <f t="shared" si="94"/>
        <v>1.4999999999999982</v>
      </c>
      <c r="M379" s="19">
        <f t="shared" si="95"/>
        <v>-0.89999999999999891</v>
      </c>
      <c r="N379" s="20"/>
      <c r="O379" s="20"/>
      <c r="P379" s="20"/>
      <c r="R379" s="21"/>
    </row>
    <row r="380" spans="2:18" x14ac:dyDescent="0.2">
      <c r="B380" s="2"/>
      <c r="C380" s="3"/>
      <c r="D380" s="3"/>
      <c r="E380" s="19"/>
      <c r="F380" s="16"/>
      <c r="G380" s="19"/>
      <c r="H380" s="1"/>
      <c r="I380" s="56">
        <f>I379+(J380-J379)*1.5</f>
        <v>21.110499999999998</v>
      </c>
      <c r="J380" s="55">
        <v>2.4500000000000002</v>
      </c>
      <c r="K380" s="19">
        <f t="shared" si="93"/>
        <v>0.92500000000000004</v>
      </c>
      <c r="L380" s="16">
        <f t="shared" si="94"/>
        <v>4.5749999999999993</v>
      </c>
      <c r="M380" s="19">
        <f t="shared" si="95"/>
        <v>4.2318749999999996</v>
      </c>
      <c r="N380" s="20"/>
      <c r="O380" s="20"/>
      <c r="P380" s="20"/>
      <c r="R380" s="21"/>
    </row>
    <row r="381" spans="2:18" x14ac:dyDescent="0.2">
      <c r="B381" s="2"/>
      <c r="C381" s="3"/>
      <c r="D381" s="3"/>
      <c r="E381" s="19"/>
      <c r="F381" s="16"/>
      <c r="G381" s="19"/>
      <c r="H381" s="1"/>
      <c r="I381" s="2">
        <v>23</v>
      </c>
      <c r="J381" s="3">
        <v>2.4609999999999999</v>
      </c>
      <c r="K381" s="19">
        <f t="shared" si="93"/>
        <v>2.4554999999999998</v>
      </c>
      <c r="L381" s="16">
        <f t="shared" si="94"/>
        <v>1.8895000000000017</v>
      </c>
      <c r="M381" s="19">
        <f t="shared" si="95"/>
        <v>4.639667250000004</v>
      </c>
      <c r="N381" s="20"/>
      <c r="O381" s="20"/>
      <c r="P381" s="20"/>
      <c r="R381" s="21"/>
    </row>
    <row r="382" spans="2:18" x14ac:dyDescent="0.2">
      <c r="B382" s="17"/>
      <c r="C382" s="44"/>
      <c r="D382" s="44"/>
      <c r="E382" s="19"/>
      <c r="F382" s="16"/>
      <c r="G382" s="19"/>
      <c r="I382" s="17"/>
      <c r="J382" s="17"/>
      <c r="K382" s="19"/>
      <c r="L382" s="16"/>
      <c r="M382" s="19"/>
      <c r="N382" s="20"/>
      <c r="O382" s="20"/>
      <c r="P382" s="20"/>
      <c r="R382" s="21"/>
    </row>
    <row r="383" spans="2:18" x14ac:dyDescent="0.2">
      <c r="B383" s="17"/>
      <c r="C383" s="44"/>
      <c r="D383" s="44"/>
      <c r="E383" s="19"/>
      <c r="F383" s="16"/>
      <c r="G383" s="19"/>
      <c r="I383" s="17"/>
      <c r="J383" s="17"/>
      <c r="K383" s="19"/>
      <c r="L383" s="16"/>
      <c r="M383" s="19"/>
      <c r="O383" s="24"/>
      <c r="P383" s="24"/>
    </row>
    <row r="384" spans="2:18" x14ac:dyDescent="0.2">
      <c r="B384" s="17"/>
      <c r="C384" s="44"/>
      <c r="D384" s="44"/>
      <c r="E384" s="19"/>
      <c r="F384" s="16"/>
      <c r="G384" s="19"/>
      <c r="I384" s="17"/>
      <c r="J384" s="17"/>
      <c r="K384" s="19"/>
      <c r="L384" s="16"/>
      <c r="M384" s="19"/>
      <c r="O384" s="56">
        <f>O383+(P383-P384)*1.5</f>
        <v>0.75</v>
      </c>
      <c r="P384" s="57">
        <v>-0.5</v>
      </c>
    </row>
    <row r="385" spans="2:18" x14ac:dyDescent="0.2">
      <c r="B385" s="17"/>
      <c r="C385" s="44"/>
      <c r="D385" s="44"/>
      <c r="E385" s="19"/>
      <c r="F385" s="16"/>
      <c r="G385" s="19"/>
      <c r="I385" s="17"/>
      <c r="J385" s="17"/>
      <c r="K385" s="19"/>
      <c r="L385" s="16"/>
      <c r="M385" s="19"/>
      <c r="O385" s="59">
        <f>O384+2.5</f>
        <v>3.25</v>
      </c>
      <c r="P385" s="60">
        <f>P384</f>
        <v>-0.5</v>
      </c>
    </row>
    <row r="386" spans="2:18" x14ac:dyDescent="0.2">
      <c r="B386" s="17"/>
      <c r="C386" s="44"/>
      <c r="D386" s="44"/>
      <c r="E386" s="19"/>
      <c r="F386" s="16"/>
      <c r="G386" s="19"/>
      <c r="H386" s="19"/>
      <c r="I386" s="17"/>
      <c r="J386" s="17"/>
      <c r="K386" s="19"/>
      <c r="L386" s="16"/>
      <c r="M386" s="19"/>
      <c r="N386" s="14"/>
      <c r="O386" s="56">
        <f>O385+2.5</f>
        <v>5.75</v>
      </c>
      <c r="P386" s="57">
        <f>P384</f>
        <v>-0.5</v>
      </c>
    </row>
    <row r="387" spans="2:18" x14ac:dyDescent="0.2">
      <c r="B387" s="17"/>
      <c r="C387" s="44"/>
      <c r="D387" s="44"/>
      <c r="E387" s="19"/>
      <c r="F387" s="16"/>
      <c r="G387" s="19"/>
      <c r="H387" s="19"/>
      <c r="I387" s="17"/>
      <c r="J387" s="17"/>
      <c r="K387" s="19"/>
      <c r="L387" s="16"/>
      <c r="M387" s="19"/>
      <c r="N387" s="14"/>
      <c r="O387" s="56">
        <f>O386+(P387-P386)*1.5</f>
        <v>10.414999999999999</v>
      </c>
      <c r="P387" s="55">
        <v>2.61</v>
      </c>
    </row>
    <row r="388" spans="2:18" x14ac:dyDescent="0.2">
      <c r="B388" s="17"/>
      <c r="C388" s="44"/>
      <c r="D388" s="44"/>
      <c r="E388" s="19"/>
      <c r="F388" s="16"/>
      <c r="G388" s="19"/>
      <c r="H388" s="19"/>
      <c r="I388" s="17"/>
      <c r="J388" s="17"/>
      <c r="K388" s="19"/>
      <c r="L388" s="16"/>
      <c r="M388" s="19"/>
      <c r="N388" s="14"/>
      <c r="O388" s="14"/>
      <c r="P388" s="14"/>
    </row>
    <row r="389" spans="2:18" ht="15" x14ac:dyDescent="0.2">
      <c r="B389" s="13"/>
      <c r="C389" s="30"/>
      <c r="D389" s="30"/>
      <c r="E389" s="13"/>
      <c r="F389" s="26">
        <f>SUM(F368:F388)</f>
        <v>23</v>
      </c>
      <c r="G389" s="26">
        <f>SUM(G368:G388)</f>
        <v>40.503199999999993</v>
      </c>
      <c r="H389" s="19"/>
      <c r="I389" s="19"/>
      <c r="J389" s="13"/>
      <c r="K389" s="13"/>
      <c r="L389" s="29">
        <f>SUM(L371:L388)</f>
        <v>23</v>
      </c>
      <c r="M389" s="29">
        <f>SUM(M371:M388)</f>
        <v>31.575954000000003</v>
      </c>
      <c r="N389" s="14"/>
      <c r="O389" s="14"/>
      <c r="P389" s="14"/>
    </row>
    <row r="390" spans="2:18" ht="15" x14ac:dyDescent="0.2">
      <c r="B390" s="13"/>
      <c r="C390" s="30"/>
      <c r="D390" s="30"/>
      <c r="E390" s="13"/>
      <c r="F390" s="16"/>
      <c r="G390" s="19"/>
      <c r="H390" s="155" t="s">
        <v>10</v>
      </c>
      <c r="I390" s="155"/>
      <c r="J390" s="16">
        <f>G389</f>
        <v>40.503199999999993</v>
      </c>
      <c r="K390" s="19" t="s">
        <v>11</v>
      </c>
      <c r="L390" s="16">
        <f>M389</f>
        <v>31.575954000000003</v>
      </c>
      <c r="M390" s="65">
        <f>J390-L390</f>
        <v>8.9272459999999896</v>
      </c>
      <c r="N390" s="24"/>
      <c r="O390" s="14"/>
      <c r="P390" s="14"/>
    </row>
    <row r="391" spans="2:18" x14ac:dyDescent="0.2">
      <c r="B391" s="17"/>
      <c r="C391" s="44"/>
      <c r="D391" s="44"/>
      <c r="E391" s="19"/>
      <c r="F391" s="16"/>
      <c r="G391" s="19"/>
      <c r="I391" s="18"/>
      <c r="J391" s="3"/>
      <c r="K391" s="19"/>
      <c r="L391" s="16"/>
      <c r="M391" s="19"/>
      <c r="N391" s="20"/>
      <c r="O391" s="20"/>
      <c r="P391" s="20"/>
      <c r="R391" s="21"/>
    </row>
    <row r="392" spans="2:18" ht="15" x14ac:dyDescent="0.2">
      <c r="B392" s="13"/>
      <c r="C392" s="30"/>
      <c r="D392" s="30"/>
      <c r="E392" s="13"/>
      <c r="F392" s="1" t="s">
        <v>7</v>
      </c>
      <c r="G392" s="1"/>
      <c r="H392" s="142">
        <v>1</v>
      </c>
      <c r="I392" s="142"/>
      <c r="J392" s="13"/>
      <c r="K392" s="13"/>
      <c r="L392" s="13"/>
      <c r="M392" s="13"/>
      <c r="N392" s="14"/>
      <c r="O392" s="14"/>
      <c r="P392" s="14"/>
    </row>
    <row r="393" spans="2:18" x14ac:dyDescent="0.2">
      <c r="B393" s="143" t="s">
        <v>8</v>
      </c>
      <c r="C393" s="143"/>
      <c r="D393" s="143"/>
      <c r="E393" s="143"/>
      <c r="F393" s="143"/>
      <c r="G393" s="143"/>
      <c r="H393" s="5" t="s">
        <v>5</v>
      </c>
      <c r="I393" s="143" t="s">
        <v>9</v>
      </c>
      <c r="J393" s="143"/>
      <c r="K393" s="143"/>
      <c r="L393" s="143"/>
      <c r="M393" s="143"/>
      <c r="N393" s="15"/>
      <c r="O393" s="15"/>
      <c r="P393" s="20">
        <f>I405-I403</f>
        <v>2.9999999999999991</v>
      </c>
    </row>
    <row r="394" spans="2:18" x14ac:dyDescent="0.2">
      <c r="B394" s="2">
        <v>0</v>
      </c>
      <c r="C394" s="3">
        <v>2.3279999999999998</v>
      </c>
      <c r="D394" s="3" t="s">
        <v>34</v>
      </c>
      <c r="E394" s="16"/>
      <c r="F394" s="16"/>
      <c r="G394" s="16"/>
      <c r="H394" s="16"/>
      <c r="I394" s="17"/>
      <c r="J394" s="18"/>
      <c r="K394" s="19"/>
      <c r="L394" s="16"/>
      <c r="M394" s="19"/>
      <c r="N394" s="20"/>
      <c r="O394" s="20"/>
      <c r="P394" s="20"/>
      <c r="R394" s="21"/>
    </row>
    <row r="395" spans="2:18" x14ac:dyDescent="0.2">
      <c r="B395" s="2">
        <v>4</v>
      </c>
      <c r="C395" s="3">
        <v>2.323</v>
      </c>
      <c r="D395" s="3" t="s">
        <v>21</v>
      </c>
      <c r="E395" s="19">
        <f>(C394+C395)/2</f>
        <v>2.3254999999999999</v>
      </c>
      <c r="F395" s="16">
        <f>B395-B394</f>
        <v>4</v>
      </c>
      <c r="G395" s="19">
        <f>E395*F395</f>
        <v>9.3019999999999996</v>
      </c>
      <c r="H395" s="16"/>
      <c r="I395" s="2"/>
      <c r="J395" s="2"/>
      <c r="K395" s="19"/>
      <c r="L395" s="16"/>
      <c r="M395" s="19"/>
      <c r="N395" s="20"/>
      <c r="O395" s="20"/>
      <c r="P395" s="20"/>
      <c r="Q395" s="22"/>
      <c r="R395" s="21"/>
    </row>
    <row r="396" spans="2:18" x14ac:dyDescent="0.2">
      <c r="B396" s="2">
        <v>5</v>
      </c>
      <c r="C396" s="3">
        <v>1.702</v>
      </c>
      <c r="D396" s="3"/>
      <c r="E396" s="19">
        <f t="shared" ref="E396:E404" si="96">(C395+C396)/2</f>
        <v>2.0125000000000002</v>
      </c>
      <c r="F396" s="16">
        <f t="shared" ref="F396:F404" si="97">B396-B395</f>
        <v>1</v>
      </c>
      <c r="G396" s="19">
        <f t="shared" ref="G396:G404" si="98">E396*F396</f>
        <v>2.0125000000000002</v>
      </c>
      <c r="H396" s="16"/>
      <c r="I396" s="2"/>
      <c r="J396" s="2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>
        <v>6</v>
      </c>
      <c r="C397" s="3">
        <v>1.3979999999999999</v>
      </c>
      <c r="D397" s="3"/>
      <c r="E397" s="19">
        <f t="shared" si="96"/>
        <v>1.5499999999999998</v>
      </c>
      <c r="F397" s="16">
        <f t="shared" si="97"/>
        <v>1</v>
      </c>
      <c r="G397" s="19">
        <f t="shared" si="98"/>
        <v>1.5499999999999998</v>
      </c>
      <c r="H397" s="16"/>
      <c r="I397" s="2"/>
      <c r="J397" s="2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">
      <c r="B398" s="2">
        <v>7</v>
      </c>
      <c r="C398" s="3">
        <v>1.177</v>
      </c>
      <c r="D398" s="3"/>
      <c r="E398" s="19">
        <f t="shared" si="96"/>
        <v>1.2875000000000001</v>
      </c>
      <c r="F398" s="16">
        <f t="shared" si="97"/>
        <v>1</v>
      </c>
      <c r="G398" s="19">
        <f t="shared" si="98"/>
        <v>1.2875000000000001</v>
      </c>
      <c r="H398" s="16"/>
      <c r="I398" s="2"/>
      <c r="J398" s="2"/>
      <c r="K398" s="19"/>
      <c r="L398" s="16"/>
      <c r="M398" s="19"/>
      <c r="N398" s="20"/>
      <c r="O398" s="20"/>
      <c r="P398" s="20"/>
      <c r="Q398" s="22"/>
      <c r="R398" s="21"/>
    </row>
    <row r="399" spans="2:18" x14ac:dyDescent="0.2">
      <c r="B399" s="2">
        <v>8.5</v>
      </c>
      <c r="C399" s="3">
        <v>1.073</v>
      </c>
      <c r="D399" s="3" t="s">
        <v>22</v>
      </c>
      <c r="E399" s="19">
        <f t="shared" si="96"/>
        <v>1.125</v>
      </c>
      <c r="F399" s="16">
        <f t="shared" si="97"/>
        <v>1.5</v>
      </c>
      <c r="G399" s="19">
        <f t="shared" si="98"/>
        <v>1.6875</v>
      </c>
      <c r="H399" s="16"/>
      <c r="I399" s="2"/>
      <c r="J399" s="2"/>
      <c r="K399" s="19"/>
      <c r="L399" s="16"/>
      <c r="M399" s="19"/>
      <c r="N399" s="20"/>
      <c r="O399" s="20"/>
      <c r="P399" s="20"/>
      <c r="Q399" s="22"/>
      <c r="R399" s="21"/>
    </row>
    <row r="400" spans="2:18" x14ac:dyDescent="0.2">
      <c r="B400" s="2">
        <v>10</v>
      </c>
      <c r="C400" s="3">
        <v>1.175</v>
      </c>
      <c r="D400" s="3"/>
      <c r="E400" s="19">
        <f t="shared" si="96"/>
        <v>1.1240000000000001</v>
      </c>
      <c r="F400" s="16">
        <f t="shared" si="97"/>
        <v>1.5</v>
      </c>
      <c r="G400" s="19">
        <f t="shared" si="98"/>
        <v>1.6860000000000002</v>
      </c>
      <c r="H400" s="16"/>
      <c r="I400" s="2"/>
      <c r="J400" s="2"/>
      <c r="K400" s="19"/>
      <c r="L400" s="16"/>
      <c r="M400" s="19"/>
      <c r="N400" s="20"/>
      <c r="O400" s="20"/>
      <c r="P400" s="20"/>
      <c r="Q400" s="22"/>
      <c r="R400" s="21"/>
    </row>
    <row r="401" spans="2:18" x14ac:dyDescent="0.2">
      <c r="B401" s="2">
        <v>11</v>
      </c>
      <c r="C401" s="3">
        <v>1.4019999999999999</v>
      </c>
      <c r="D401" s="3"/>
      <c r="E401" s="19">
        <f t="shared" si="96"/>
        <v>1.2885</v>
      </c>
      <c r="F401" s="16">
        <f t="shared" si="97"/>
        <v>1</v>
      </c>
      <c r="G401" s="19">
        <f t="shared" si="98"/>
        <v>1.2885</v>
      </c>
      <c r="H401" s="16"/>
      <c r="I401" s="2">
        <v>0</v>
      </c>
      <c r="J401" s="3">
        <v>2.3279999999999998</v>
      </c>
      <c r="K401" s="19"/>
      <c r="L401" s="16"/>
      <c r="M401" s="19"/>
      <c r="N401" s="20"/>
      <c r="O401" s="20"/>
      <c r="P401" s="20"/>
      <c r="Q401" s="22"/>
      <c r="R401" s="21"/>
    </row>
    <row r="402" spans="2:18" x14ac:dyDescent="0.2">
      <c r="B402" s="2">
        <v>12</v>
      </c>
      <c r="C402" s="3">
        <v>1.8049999999999999</v>
      </c>
      <c r="D402" s="3"/>
      <c r="E402" s="19">
        <f t="shared" si="96"/>
        <v>1.6034999999999999</v>
      </c>
      <c r="F402" s="16">
        <f t="shared" si="97"/>
        <v>1</v>
      </c>
      <c r="G402" s="19">
        <f t="shared" si="98"/>
        <v>1.6034999999999999</v>
      </c>
      <c r="H402" s="16"/>
      <c r="I402" s="2">
        <v>2.5</v>
      </c>
      <c r="J402" s="3">
        <v>2.323</v>
      </c>
      <c r="K402" s="19">
        <f t="shared" ref="K402:K407" si="99">AVERAGE(J401,J402)</f>
        <v>2.3254999999999999</v>
      </c>
      <c r="L402" s="16">
        <f t="shared" ref="L402:L407" si="100">I402-I401</f>
        <v>2.5</v>
      </c>
      <c r="M402" s="19">
        <f t="shared" ref="M402:M407" si="101">L402*K402</f>
        <v>5.8137499999999998</v>
      </c>
      <c r="N402" s="24"/>
      <c r="O402" s="24"/>
      <c r="P402" s="24"/>
      <c r="Q402" s="22"/>
      <c r="R402" s="21"/>
    </row>
    <row r="403" spans="2:18" x14ac:dyDescent="0.2">
      <c r="B403" s="2">
        <v>13</v>
      </c>
      <c r="C403" s="3">
        <v>2.6880000000000002</v>
      </c>
      <c r="D403" s="3" t="s">
        <v>23</v>
      </c>
      <c r="E403" s="19">
        <f t="shared" si="96"/>
        <v>2.2465000000000002</v>
      </c>
      <c r="F403" s="16">
        <f t="shared" si="97"/>
        <v>1</v>
      </c>
      <c r="G403" s="19">
        <f t="shared" si="98"/>
        <v>2.2465000000000002</v>
      </c>
      <c r="H403" s="16"/>
      <c r="I403" s="56">
        <f>I402+(J402-J403)*1.5</f>
        <v>6.8845000000000001</v>
      </c>
      <c r="J403" s="57">
        <v>-0.6</v>
      </c>
      <c r="K403" s="19">
        <f t="shared" si="99"/>
        <v>0.86149999999999993</v>
      </c>
      <c r="L403" s="16">
        <f t="shared" si="100"/>
        <v>4.3845000000000001</v>
      </c>
      <c r="M403" s="19">
        <f t="shared" si="101"/>
        <v>3.7772467499999998</v>
      </c>
      <c r="N403" s="20"/>
      <c r="O403" s="20"/>
      <c r="P403" s="20"/>
      <c r="Q403" s="22"/>
      <c r="R403" s="21"/>
    </row>
    <row r="404" spans="2:18" x14ac:dyDescent="0.2">
      <c r="B404" s="2">
        <v>16</v>
      </c>
      <c r="C404" s="3">
        <v>2.6930000000000001</v>
      </c>
      <c r="D404" s="3" t="s">
        <v>34</v>
      </c>
      <c r="E404" s="19">
        <f t="shared" si="96"/>
        <v>2.6905000000000001</v>
      </c>
      <c r="F404" s="16">
        <f t="shared" si="97"/>
        <v>3</v>
      </c>
      <c r="G404" s="19">
        <f t="shared" si="98"/>
        <v>8.0715000000000003</v>
      </c>
      <c r="H404" s="1"/>
      <c r="I404" s="84">
        <f>I403+1.5</f>
        <v>8.3844999999999992</v>
      </c>
      <c r="J404" s="85">
        <f>J403</f>
        <v>-0.6</v>
      </c>
      <c r="K404" s="19">
        <f t="shared" si="99"/>
        <v>-0.6</v>
      </c>
      <c r="L404" s="16">
        <f t="shared" si="100"/>
        <v>1.4999999999999991</v>
      </c>
      <c r="M404" s="19">
        <f t="shared" si="101"/>
        <v>-0.89999999999999947</v>
      </c>
      <c r="N404" s="24"/>
      <c r="O404" s="24"/>
      <c r="P404" s="24"/>
      <c r="Q404" s="22"/>
      <c r="R404" s="21"/>
    </row>
    <row r="405" spans="2:18" x14ac:dyDescent="0.2">
      <c r="B405" s="2"/>
      <c r="C405" s="3"/>
      <c r="D405" s="3"/>
      <c r="E405" s="19"/>
      <c r="F405" s="16"/>
      <c r="G405" s="19"/>
      <c r="H405" s="1"/>
      <c r="I405" s="56">
        <f>I404+1.5</f>
        <v>9.8844999999999992</v>
      </c>
      <c r="J405" s="57">
        <f>J403</f>
        <v>-0.6</v>
      </c>
      <c r="K405" s="19">
        <f t="shared" si="99"/>
        <v>-0.6</v>
      </c>
      <c r="L405" s="16">
        <f t="shared" si="100"/>
        <v>1.5</v>
      </c>
      <c r="M405" s="19">
        <f t="shared" si="101"/>
        <v>-0.89999999999999991</v>
      </c>
      <c r="N405" s="24"/>
      <c r="O405" s="24"/>
      <c r="P405" s="24"/>
      <c r="Q405" s="22"/>
      <c r="R405" s="21"/>
    </row>
    <row r="406" spans="2:18" x14ac:dyDescent="0.2">
      <c r="B406" s="2"/>
      <c r="C406" s="3"/>
      <c r="D406" s="3"/>
      <c r="E406" s="19"/>
      <c r="F406" s="16"/>
      <c r="G406" s="19"/>
      <c r="H406" s="1"/>
      <c r="I406" s="56">
        <f>I405+(J406-J405)*1.5</f>
        <v>14.824</v>
      </c>
      <c r="J406" s="55">
        <v>2.6930000000000001</v>
      </c>
      <c r="K406" s="19">
        <f t="shared" si="99"/>
        <v>1.0465</v>
      </c>
      <c r="L406" s="16">
        <f t="shared" si="100"/>
        <v>4.9395000000000007</v>
      </c>
      <c r="M406" s="19">
        <f t="shared" si="101"/>
        <v>5.1691867500000006</v>
      </c>
      <c r="N406" s="20"/>
      <c r="O406" s="20"/>
      <c r="P406" s="20"/>
      <c r="R406" s="21"/>
    </row>
    <row r="407" spans="2:18" x14ac:dyDescent="0.2">
      <c r="B407" s="2"/>
      <c r="C407" s="3"/>
      <c r="D407" s="3"/>
      <c r="E407" s="19"/>
      <c r="F407" s="16"/>
      <c r="G407" s="19"/>
      <c r="H407" s="1"/>
      <c r="I407" s="2">
        <v>16</v>
      </c>
      <c r="J407" s="3">
        <v>2.6930000000000001</v>
      </c>
      <c r="K407" s="19">
        <f t="shared" si="99"/>
        <v>2.6930000000000001</v>
      </c>
      <c r="L407" s="16">
        <f t="shared" si="100"/>
        <v>1.1760000000000002</v>
      </c>
      <c r="M407" s="19">
        <f t="shared" si="101"/>
        <v>3.1669680000000007</v>
      </c>
      <c r="N407" s="20"/>
      <c r="O407" s="20"/>
      <c r="P407" s="20"/>
      <c r="R407" s="21"/>
    </row>
    <row r="408" spans="2:18" x14ac:dyDescent="0.2">
      <c r="B408" s="2"/>
      <c r="C408" s="3"/>
      <c r="D408" s="3"/>
      <c r="E408" s="19"/>
      <c r="F408" s="16"/>
      <c r="G408" s="19"/>
      <c r="H408" s="1"/>
      <c r="I408" s="17"/>
      <c r="J408" s="17"/>
      <c r="K408" s="19"/>
      <c r="L408" s="16"/>
      <c r="M408" s="19"/>
      <c r="N408" s="20"/>
      <c r="O408" s="20"/>
      <c r="P408" s="20"/>
      <c r="R408" s="21"/>
    </row>
    <row r="409" spans="2:18" x14ac:dyDescent="0.2">
      <c r="B409" s="17"/>
      <c r="C409" s="44"/>
      <c r="D409" s="44"/>
      <c r="E409" s="19"/>
      <c r="F409" s="16"/>
      <c r="G409" s="19"/>
      <c r="I409" s="17"/>
      <c r="J409" s="17"/>
      <c r="K409" s="19"/>
      <c r="L409" s="16"/>
      <c r="M409" s="19"/>
      <c r="N409" s="20"/>
      <c r="O409" s="20"/>
      <c r="P409" s="20"/>
      <c r="R409" s="21"/>
    </row>
    <row r="410" spans="2:18" x14ac:dyDescent="0.2">
      <c r="B410" s="17"/>
      <c r="C410" s="44"/>
      <c r="D410" s="44"/>
      <c r="E410" s="19"/>
      <c r="F410" s="16"/>
      <c r="G410" s="19"/>
      <c r="I410" s="17"/>
      <c r="J410" s="17"/>
      <c r="K410" s="19"/>
      <c r="L410" s="16"/>
      <c r="M410" s="19"/>
      <c r="O410" s="24"/>
      <c r="P410" s="24"/>
    </row>
    <row r="411" spans="2:18" x14ac:dyDescent="0.2">
      <c r="B411" s="17"/>
      <c r="C411" s="44"/>
      <c r="D411" s="44"/>
      <c r="E411" s="19"/>
      <c r="F411" s="16"/>
      <c r="G411" s="19"/>
      <c r="I411" s="17"/>
      <c r="J411" s="17"/>
      <c r="K411" s="19"/>
      <c r="L411" s="16"/>
      <c r="M411" s="19"/>
      <c r="O411" s="14"/>
      <c r="P411" s="14"/>
    </row>
    <row r="412" spans="2:18" x14ac:dyDescent="0.2">
      <c r="B412" s="17"/>
      <c r="C412" s="44"/>
      <c r="D412" s="44"/>
      <c r="E412" s="19"/>
      <c r="F412" s="16"/>
      <c r="G412" s="19"/>
      <c r="I412" s="17"/>
      <c r="J412" s="17"/>
      <c r="K412" s="19"/>
      <c r="L412" s="16"/>
      <c r="M412" s="19"/>
      <c r="O412" s="14"/>
      <c r="P412" s="14"/>
    </row>
    <row r="413" spans="2:18" x14ac:dyDescent="0.2">
      <c r="B413" s="17"/>
      <c r="C413" s="44"/>
      <c r="D413" s="44"/>
      <c r="E413" s="19"/>
      <c r="F413" s="16"/>
      <c r="G413" s="19"/>
      <c r="H413" s="19"/>
      <c r="I413" s="17"/>
      <c r="J413" s="17"/>
      <c r="K413" s="19"/>
      <c r="L413" s="16"/>
      <c r="M413" s="19"/>
      <c r="N413" s="14"/>
      <c r="O413" s="14"/>
      <c r="P413" s="14"/>
    </row>
    <row r="414" spans="2:18" x14ac:dyDescent="0.2">
      <c r="B414" s="17"/>
      <c r="C414" s="44"/>
      <c r="D414" s="44"/>
      <c r="E414" s="19"/>
      <c r="F414" s="16"/>
      <c r="G414" s="19"/>
      <c r="H414" s="19"/>
      <c r="I414" s="17"/>
      <c r="J414" s="17"/>
      <c r="K414" s="19"/>
      <c r="L414" s="16"/>
      <c r="M414" s="19"/>
      <c r="N414" s="14"/>
      <c r="O414" s="14"/>
      <c r="P414" s="14"/>
    </row>
    <row r="415" spans="2:18" x14ac:dyDescent="0.2">
      <c r="B415" s="17"/>
      <c r="C415" s="44"/>
      <c r="D415" s="44"/>
      <c r="E415" s="19"/>
      <c r="F415" s="16"/>
      <c r="G415" s="19"/>
      <c r="H415" s="19"/>
      <c r="I415" s="17"/>
      <c r="J415" s="17"/>
      <c r="K415" s="19"/>
      <c r="L415" s="16"/>
      <c r="M415" s="19"/>
      <c r="N415" s="14"/>
      <c r="O415" s="14"/>
      <c r="P415" s="14"/>
    </row>
    <row r="416" spans="2:18" ht="15" x14ac:dyDescent="0.2">
      <c r="B416" s="13"/>
      <c r="C416" s="30"/>
      <c r="D416" s="30"/>
      <c r="E416" s="13"/>
      <c r="F416" s="26">
        <f>SUM(F395:F415)</f>
        <v>16</v>
      </c>
      <c r="G416" s="26">
        <f>SUM(G395:G415)</f>
        <v>30.735500000000002</v>
      </c>
      <c r="H416" s="19"/>
      <c r="I416" s="19"/>
      <c r="J416" s="13"/>
      <c r="K416" s="13"/>
      <c r="L416" s="29">
        <f>SUM(L398:L415)</f>
        <v>16</v>
      </c>
      <c r="M416" s="29">
        <f>SUM(M398:M415)</f>
        <v>16.1271515</v>
      </c>
      <c r="N416" s="14"/>
      <c r="O416" s="14"/>
      <c r="P416" s="14"/>
    </row>
    <row r="417" spans="2:18" ht="15" x14ac:dyDescent="0.2">
      <c r="B417" s="13"/>
      <c r="C417" s="30"/>
      <c r="D417" s="30"/>
      <c r="E417" s="13"/>
      <c r="F417" s="16"/>
      <c r="G417" s="19"/>
      <c r="H417" s="155" t="s">
        <v>10</v>
      </c>
      <c r="I417" s="155"/>
      <c r="J417" s="16">
        <f>G416</f>
        <v>30.735500000000002</v>
      </c>
      <c r="K417" s="19" t="s">
        <v>11</v>
      </c>
      <c r="L417" s="16">
        <f>M416</f>
        <v>16.1271515</v>
      </c>
      <c r="M417" s="65">
        <f>J417-L417</f>
        <v>14.608348500000002</v>
      </c>
      <c r="N417" s="24"/>
      <c r="O417" s="14"/>
      <c r="P417" s="14"/>
    </row>
    <row r="418" spans="2:18" ht="15" x14ac:dyDescent="0.2">
      <c r="B418" s="13"/>
      <c r="C418" s="30"/>
      <c r="D418" s="30"/>
      <c r="E418" s="13"/>
      <c r="F418" s="1" t="s">
        <v>7</v>
      </c>
      <c r="G418" s="1"/>
      <c r="H418" s="142">
        <v>1.028</v>
      </c>
      <c r="I418" s="142"/>
      <c r="J418" s="13"/>
      <c r="K418" s="13"/>
      <c r="L418" s="13"/>
      <c r="M418" s="13"/>
      <c r="N418" s="14"/>
      <c r="O418" s="14"/>
      <c r="P418" s="14"/>
    </row>
    <row r="419" spans="2:18" x14ac:dyDescent="0.2">
      <c r="B419" s="143" t="s">
        <v>8</v>
      </c>
      <c r="C419" s="143"/>
      <c r="D419" s="143"/>
      <c r="E419" s="143"/>
      <c r="F419" s="143"/>
      <c r="G419" s="143"/>
      <c r="H419" s="5" t="s">
        <v>5</v>
      </c>
      <c r="I419" s="143" t="s">
        <v>9</v>
      </c>
      <c r="J419" s="143"/>
      <c r="K419" s="143"/>
      <c r="L419" s="143"/>
      <c r="M419" s="143"/>
      <c r="N419" s="15"/>
      <c r="O419" s="15"/>
      <c r="P419" s="20">
        <f>I434-I432</f>
        <v>0</v>
      </c>
    </row>
    <row r="420" spans="2:18" x14ac:dyDescent="0.2">
      <c r="B420" s="2">
        <v>0</v>
      </c>
      <c r="C420" s="3">
        <v>3.3279999999999998</v>
      </c>
      <c r="D420" s="3" t="s">
        <v>34</v>
      </c>
      <c r="E420" s="16"/>
      <c r="F420" s="16"/>
      <c r="G420" s="16"/>
      <c r="H420" s="16"/>
      <c r="I420" s="2"/>
      <c r="J420" s="3"/>
      <c r="K420" s="19"/>
      <c r="L420" s="16"/>
      <c r="M420" s="19"/>
      <c r="N420" s="20"/>
      <c r="O420" s="20"/>
      <c r="P420" s="20"/>
      <c r="R420" s="21"/>
    </row>
    <row r="421" spans="2:18" x14ac:dyDescent="0.2">
      <c r="B421" s="2">
        <v>2</v>
      </c>
      <c r="C421" s="3">
        <v>3.323</v>
      </c>
      <c r="D421" s="3" t="s">
        <v>21</v>
      </c>
      <c r="E421" s="19">
        <f>(C420+C421)/2</f>
        <v>3.3254999999999999</v>
      </c>
      <c r="F421" s="16">
        <f>B421-B420</f>
        <v>2</v>
      </c>
      <c r="G421" s="19">
        <f>E421*F421</f>
        <v>6.6509999999999998</v>
      </c>
      <c r="H421" s="16"/>
      <c r="I421" s="2">
        <v>0</v>
      </c>
      <c r="J421" s="3">
        <v>3.3279999999999998</v>
      </c>
      <c r="K421" s="19"/>
      <c r="L421" s="16"/>
      <c r="M421" s="19"/>
      <c r="N421" s="20"/>
      <c r="O421" s="20"/>
      <c r="P421" s="20"/>
      <c r="Q421" s="22"/>
      <c r="R421" s="21"/>
    </row>
    <row r="422" spans="2:18" x14ac:dyDescent="0.2">
      <c r="B422" s="2">
        <v>3</v>
      </c>
      <c r="C422" s="3">
        <v>1.9850000000000001</v>
      </c>
      <c r="D422" s="3"/>
      <c r="E422" s="19">
        <f t="shared" ref="E422:E431" si="102">(C421+C422)/2</f>
        <v>2.6539999999999999</v>
      </c>
      <c r="F422" s="16">
        <f t="shared" ref="F422:F431" si="103">B422-B421</f>
        <v>1</v>
      </c>
      <c r="G422" s="19">
        <f t="shared" ref="G422:G431" si="104">E422*F422</f>
        <v>2.6539999999999999</v>
      </c>
      <c r="H422" s="16"/>
      <c r="I422" s="56">
        <f>I421+(J421-J422)*1.5</f>
        <v>5.8919999999999995</v>
      </c>
      <c r="J422" s="57">
        <v>-0.6</v>
      </c>
      <c r="K422" s="19">
        <f t="shared" ref="K422:K426" si="105">AVERAGE(J421,J422)</f>
        <v>1.3639999999999999</v>
      </c>
      <c r="L422" s="16">
        <f t="shared" ref="L422:L426" si="106">I422-I421</f>
        <v>5.8919999999999995</v>
      </c>
      <c r="M422" s="19">
        <f t="shared" ref="M422:M426" si="107">L422*K422</f>
        <v>8.0366879999999981</v>
      </c>
      <c r="N422" s="20"/>
      <c r="O422" s="20"/>
      <c r="P422" s="20"/>
      <c r="Q422" s="22"/>
      <c r="R422" s="21"/>
    </row>
    <row r="423" spans="2:18" x14ac:dyDescent="0.2">
      <c r="B423" s="2">
        <v>4</v>
      </c>
      <c r="C423" s="3">
        <v>1.173</v>
      </c>
      <c r="D423" s="3"/>
      <c r="E423" s="19">
        <f t="shared" si="102"/>
        <v>1.5790000000000002</v>
      </c>
      <c r="F423" s="16">
        <f t="shared" si="103"/>
        <v>1</v>
      </c>
      <c r="G423" s="19">
        <f t="shared" si="104"/>
        <v>1.5790000000000002</v>
      </c>
      <c r="H423" s="16"/>
      <c r="I423" s="84">
        <f>I422+1.5</f>
        <v>7.3919999999999995</v>
      </c>
      <c r="J423" s="85">
        <f>J422</f>
        <v>-0.6</v>
      </c>
      <c r="K423" s="19">
        <f t="shared" si="105"/>
        <v>-0.6</v>
      </c>
      <c r="L423" s="16">
        <f t="shared" si="106"/>
        <v>1.5</v>
      </c>
      <c r="M423" s="19">
        <f t="shared" si="107"/>
        <v>-0.89999999999999991</v>
      </c>
      <c r="N423" s="20"/>
      <c r="O423" s="20"/>
      <c r="P423" s="20"/>
      <c r="Q423" s="22"/>
      <c r="R423" s="21"/>
    </row>
    <row r="424" spans="2:18" x14ac:dyDescent="0.2">
      <c r="B424" s="2">
        <v>5</v>
      </c>
      <c r="C424" s="3">
        <v>0.79900000000000004</v>
      </c>
      <c r="D424" s="3"/>
      <c r="E424" s="19">
        <f t="shared" si="102"/>
        <v>0.98599999999999999</v>
      </c>
      <c r="F424" s="16">
        <f t="shared" si="103"/>
        <v>1</v>
      </c>
      <c r="G424" s="19">
        <f t="shared" si="104"/>
        <v>0.98599999999999999</v>
      </c>
      <c r="H424" s="16"/>
      <c r="I424" s="56">
        <f>I423+1.5</f>
        <v>8.8919999999999995</v>
      </c>
      <c r="J424" s="57">
        <f>J422</f>
        <v>-0.6</v>
      </c>
      <c r="K424" s="19">
        <f t="shared" si="105"/>
        <v>-0.6</v>
      </c>
      <c r="L424" s="16">
        <f t="shared" si="106"/>
        <v>1.5</v>
      </c>
      <c r="M424" s="19">
        <f t="shared" si="107"/>
        <v>-0.89999999999999991</v>
      </c>
      <c r="N424" s="20"/>
      <c r="O424" s="20"/>
      <c r="P424" s="20"/>
      <c r="Q424" s="22"/>
      <c r="R424" s="21"/>
    </row>
    <row r="425" spans="2:18" x14ac:dyDescent="0.2">
      <c r="B425" s="2">
        <v>6.5</v>
      </c>
      <c r="C425" s="3">
        <v>0.69699999999999995</v>
      </c>
      <c r="D425" s="3" t="s">
        <v>22</v>
      </c>
      <c r="E425" s="19">
        <f t="shared" si="102"/>
        <v>0.748</v>
      </c>
      <c r="F425" s="16">
        <f t="shared" si="103"/>
        <v>1.5</v>
      </c>
      <c r="G425" s="19">
        <f t="shared" si="104"/>
        <v>1.1219999999999999</v>
      </c>
      <c r="H425" s="16"/>
      <c r="I425" s="56">
        <f>I424+(J425-J424)*1.5</f>
        <v>12.744</v>
      </c>
      <c r="J425" s="55">
        <v>1.968</v>
      </c>
      <c r="K425" s="19">
        <f t="shared" si="105"/>
        <v>0.68399999999999994</v>
      </c>
      <c r="L425" s="16">
        <f t="shared" si="106"/>
        <v>3.8520000000000003</v>
      </c>
      <c r="M425" s="19">
        <f t="shared" si="107"/>
        <v>2.6347679999999998</v>
      </c>
      <c r="N425" s="20"/>
      <c r="O425" s="20"/>
      <c r="P425" s="20"/>
      <c r="Q425" s="22"/>
      <c r="R425" s="21"/>
    </row>
    <row r="426" spans="2:18" x14ac:dyDescent="0.2">
      <c r="B426" s="2">
        <v>8</v>
      </c>
      <c r="C426" s="3">
        <v>0.79800000000000004</v>
      </c>
      <c r="D426" s="3"/>
      <c r="E426" s="19">
        <f t="shared" si="102"/>
        <v>0.74750000000000005</v>
      </c>
      <c r="F426" s="16">
        <f t="shared" si="103"/>
        <v>1.5</v>
      </c>
      <c r="G426" s="19">
        <f t="shared" si="104"/>
        <v>1.1212500000000001</v>
      </c>
      <c r="I426" s="2">
        <v>15</v>
      </c>
      <c r="J426" s="3">
        <v>1.968</v>
      </c>
      <c r="K426" s="19">
        <f t="shared" si="105"/>
        <v>1.968</v>
      </c>
      <c r="L426" s="16">
        <f t="shared" si="106"/>
        <v>2.2560000000000002</v>
      </c>
      <c r="M426" s="19">
        <f t="shared" si="107"/>
        <v>4.4398080000000002</v>
      </c>
      <c r="N426" s="20"/>
      <c r="O426" s="20"/>
      <c r="P426" s="20"/>
      <c r="Q426" s="22"/>
      <c r="R426" s="21"/>
    </row>
    <row r="427" spans="2:18" x14ac:dyDescent="0.2">
      <c r="B427" s="2">
        <v>9</v>
      </c>
      <c r="C427" s="3">
        <v>1.105</v>
      </c>
      <c r="D427" s="3"/>
      <c r="E427" s="19">
        <f t="shared" si="102"/>
        <v>0.95150000000000001</v>
      </c>
      <c r="F427" s="16">
        <f t="shared" si="103"/>
        <v>1</v>
      </c>
      <c r="G427" s="19">
        <f t="shared" si="104"/>
        <v>0.95150000000000001</v>
      </c>
      <c r="I427" s="21"/>
      <c r="J427" s="21"/>
      <c r="K427" s="19"/>
      <c r="L427" s="16"/>
      <c r="M427" s="19"/>
      <c r="N427" s="20"/>
      <c r="O427" s="20"/>
      <c r="P427" s="20"/>
      <c r="Q427" s="22"/>
      <c r="R427" s="21"/>
    </row>
    <row r="428" spans="2:18" x14ac:dyDescent="0.2">
      <c r="B428" s="2">
        <v>10</v>
      </c>
      <c r="C428" s="3">
        <v>1.4390000000000001</v>
      </c>
      <c r="D428" s="3"/>
      <c r="E428" s="19">
        <f t="shared" si="102"/>
        <v>1.272</v>
      </c>
      <c r="F428" s="16">
        <f t="shared" si="103"/>
        <v>1</v>
      </c>
      <c r="G428" s="19">
        <f t="shared" si="104"/>
        <v>1.272</v>
      </c>
      <c r="I428" s="21"/>
      <c r="J428" s="21"/>
      <c r="K428" s="19"/>
      <c r="L428" s="16"/>
      <c r="M428" s="19"/>
      <c r="N428" s="24"/>
      <c r="O428" s="24"/>
      <c r="P428" s="24"/>
      <c r="Q428" s="22"/>
      <c r="R428" s="21"/>
    </row>
    <row r="429" spans="2:18" x14ac:dyDescent="0.2">
      <c r="B429" s="2">
        <v>11</v>
      </c>
      <c r="C429" s="3">
        <v>1.9750000000000001</v>
      </c>
      <c r="D429" s="3" t="s">
        <v>23</v>
      </c>
      <c r="E429" s="19">
        <f t="shared" si="102"/>
        <v>1.7070000000000001</v>
      </c>
      <c r="F429" s="16">
        <f t="shared" si="103"/>
        <v>1</v>
      </c>
      <c r="G429" s="19">
        <f t="shared" si="104"/>
        <v>1.7070000000000001</v>
      </c>
      <c r="H429" s="16"/>
      <c r="I429" s="21"/>
      <c r="J429" s="21"/>
      <c r="K429" s="19"/>
      <c r="L429" s="16"/>
      <c r="M429" s="19"/>
      <c r="N429" s="20"/>
      <c r="O429" s="20"/>
      <c r="P429" s="20"/>
      <c r="Q429" s="22"/>
      <c r="R429" s="21"/>
    </row>
    <row r="430" spans="2:18" x14ac:dyDescent="0.2">
      <c r="B430" s="2">
        <v>12</v>
      </c>
      <c r="C430" s="3">
        <v>1.968</v>
      </c>
      <c r="D430" s="3" t="s">
        <v>35</v>
      </c>
      <c r="E430" s="19">
        <f t="shared" si="102"/>
        <v>1.9715</v>
      </c>
      <c r="F430" s="16">
        <f t="shared" si="103"/>
        <v>1</v>
      </c>
      <c r="G430" s="19">
        <f t="shared" si="104"/>
        <v>1.9715</v>
      </c>
      <c r="H430" s="16"/>
      <c r="I430" s="21"/>
      <c r="J430" s="21"/>
      <c r="K430" s="19"/>
      <c r="L430" s="16"/>
      <c r="M430" s="19"/>
      <c r="N430" s="24"/>
      <c r="O430" s="24"/>
      <c r="P430" s="24"/>
      <c r="Q430" s="22"/>
      <c r="R430" s="21"/>
    </row>
    <row r="431" spans="2:18" x14ac:dyDescent="0.2">
      <c r="B431" s="2">
        <v>15</v>
      </c>
      <c r="C431" s="3">
        <v>1.968</v>
      </c>
      <c r="D431" s="3"/>
      <c r="E431" s="19">
        <f t="shared" si="102"/>
        <v>1.968</v>
      </c>
      <c r="F431" s="16">
        <f t="shared" si="103"/>
        <v>3</v>
      </c>
      <c r="G431" s="19">
        <f t="shared" si="104"/>
        <v>5.9039999999999999</v>
      </c>
      <c r="H431" s="16"/>
      <c r="I431" s="56"/>
      <c r="J431" s="57"/>
      <c r="K431" s="19"/>
      <c r="L431" s="16"/>
      <c r="M431" s="19"/>
      <c r="N431" s="24"/>
      <c r="O431" s="24"/>
      <c r="P431" s="24"/>
      <c r="Q431" s="22"/>
      <c r="R431" s="21"/>
    </row>
    <row r="432" spans="2:18" x14ac:dyDescent="0.2">
      <c r="B432" s="2"/>
      <c r="C432" s="3"/>
      <c r="D432" s="3"/>
      <c r="E432" s="19"/>
      <c r="F432" s="16"/>
      <c r="G432" s="19"/>
      <c r="H432" s="16"/>
      <c r="I432" s="59"/>
      <c r="J432" s="60"/>
      <c r="K432" s="19"/>
      <c r="L432" s="16"/>
      <c r="M432" s="19"/>
      <c r="N432" s="20"/>
      <c r="O432" s="20"/>
      <c r="P432" s="20"/>
      <c r="R432" s="21"/>
    </row>
    <row r="433" spans="2:18" x14ac:dyDescent="0.2">
      <c r="B433" s="2"/>
      <c r="C433" s="3"/>
      <c r="D433" s="3"/>
      <c r="E433" s="19"/>
      <c r="F433" s="16"/>
      <c r="G433" s="19"/>
      <c r="H433" s="1"/>
      <c r="I433" s="56"/>
      <c r="J433" s="57"/>
      <c r="K433" s="19"/>
      <c r="L433" s="16"/>
      <c r="M433" s="19"/>
      <c r="N433" s="20"/>
      <c r="O433" s="20"/>
      <c r="P433" s="20"/>
      <c r="R433" s="21"/>
    </row>
    <row r="434" spans="2:18" x14ac:dyDescent="0.2">
      <c r="B434" s="2"/>
      <c r="C434" s="3"/>
      <c r="D434" s="3"/>
      <c r="E434" s="19"/>
      <c r="F434" s="16"/>
      <c r="G434" s="19"/>
      <c r="H434" s="1"/>
      <c r="I434" s="56"/>
      <c r="J434" s="55"/>
      <c r="K434" s="19"/>
      <c r="L434" s="16"/>
      <c r="M434" s="19"/>
      <c r="N434" s="20"/>
      <c r="O434" s="20"/>
      <c r="P434" s="20"/>
      <c r="R434" s="21"/>
    </row>
    <row r="435" spans="2:18" x14ac:dyDescent="0.2">
      <c r="B435" s="17"/>
      <c r="C435" s="44"/>
      <c r="D435" s="44"/>
      <c r="E435" s="19"/>
      <c r="F435" s="16"/>
      <c r="G435" s="19"/>
      <c r="H435" s="1"/>
      <c r="I435" s="16"/>
      <c r="J435" s="16"/>
      <c r="K435" s="19"/>
      <c r="L435" s="16"/>
      <c r="M435" s="19"/>
      <c r="N435" s="20"/>
      <c r="O435" s="20"/>
      <c r="P435" s="20"/>
      <c r="R435" s="21"/>
    </row>
    <row r="436" spans="2:18" x14ac:dyDescent="0.2">
      <c r="B436" s="17"/>
      <c r="C436" s="44"/>
      <c r="D436" s="44"/>
      <c r="E436" s="19"/>
      <c r="F436" s="16"/>
      <c r="G436" s="19"/>
      <c r="H436" s="1"/>
      <c r="I436" s="2"/>
      <c r="J436" s="28"/>
      <c r="K436" s="19"/>
      <c r="L436" s="16"/>
      <c r="M436" s="19"/>
      <c r="O436" s="24"/>
      <c r="P436" s="24"/>
    </row>
    <row r="437" spans="2:18" x14ac:dyDescent="0.2">
      <c r="B437" s="17"/>
      <c r="C437" s="44"/>
      <c r="D437" s="44"/>
      <c r="E437" s="19"/>
      <c r="F437" s="16"/>
      <c r="G437" s="19"/>
      <c r="H437" s="1"/>
      <c r="I437" s="17"/>
      <c r="J437" s="17"/>
      <c r="K437" s="19"/>
      <c r="L437" s="16"/>
      <c r="M437" s="19"/>
      <c r="O437" s="14"/>
      <c r="P437" s="14"/>
    </row>
    <row r="438" spans="2:18" x14ac:dyDescent="0.2">
      <c r="B438" s="17"/>
      <c r="C438" s="44"/>
      <c r="D438" s="44"/>
      <c r="E438" s="19"/>
      <c r="F438" s="16"/>
      <c r="G438" s="19"/>
      <c r="I438" s="17"/>
      <c r="J438" s="17"/>
      <c r="K438" s="19"/>
      <c r="L438" s="16"/>
      <c r="M438" s="19"/>
      <c r="O438" s="14"/>
      <c r="P438" s="14"/>
    </row>
    <row r="439" spans="2:18" x14ac:dyDescent="0.2">
      <c r="B439" s="17"/>
      <c r="C439" s="44"/>
      <c r="D439" s="44"/>
      <c r="E439" s="19"/>
      <c r="F439" s="16"/>
      <c r="G439" s="19"/>
      <c r="I439" s="17"/>
      <c r="J439" s="17"/>
      <c r="K439" s="19"/>
      <c r="L439" s="16"/>
      <c r="M439" s="19"/>
      <c r="N439" s="14"/>
      <c r="O439" s="14"/>
      <c r="P439" s="14"/>
    </row>
    <row r="440" spans="2:18" x14ac:dyDescent="0.2">
      <c r="B440" s="17"/>
      <c r="C440" s="44"/>
      <c r="D440" s="44"/>
      <c r="E440" s="19"/>
      <c r="F440" s="16"/>
      <c r="G440" s="19"/>
      <c r="I440" s="17"/>
      <c r="J440" s="17"/>
      <c r="K440" s="19"/>
      <c r="L440" s="16"/>
      <c r="M440" s="19"/>
      <c r="N440" s="14"/>
      <c r="O440" s="14"/>
      <c r="P440" s="14"/>
    </row>
    <row r="441" spans="2:18" x14ac:dyDescent="0.2">
      <c r="B441" s="17"/>
      <c r="C441" s="44"/>
      <c r="D441" s="44"/>
      <c r="E441" s="19"/>
      <c r="F441" s="16"/>
      <c r="G441" s="19"/>
      <c r="I441" s="17"/>
      <c r="J441" s="17"/>
      <c r="K441" s="19"/>
      <c r="L441" s="16"/>
      <c r="M441" s="19"/>
      <c r="N441" s="14"/>
      <c r="O441" s="14"/>
      <c r="P441" s="14"/>
    </row>
    <row r="442" spans="2:18" x14ac:dyDescent="0.2">
      <c r="B442" s="17"/>
      <c r="C442" s="44"/>
      <c r="D442" s="44"/>
      <c r="E442" s="19"/>
      <c r="F442" s="16"/>
      <c r="G442" s="19"/>
      <c r="H442" s="19"/>
      <c r="I442" s="17"/>
      <c r="J442" s="17"/>
      <c r="K442" s="19"/>
      <c r="L442" s="16"/>
      <c r="M442" s="19"/>
      <c r="N442" s="14"/>
      <c r="O442" s="14"/>
      <c r="P442" s="14"/>
    </row>
    <row r="443" spans="2:18" x14ac:dyDescent="0.2">
      <c r="B443" s="17"/>
      <c r="C443" s="44"/>
      <c r="D443" s="44"/>
      <c r="E443" s="19"/>
      <c r="F443" s="16"/>
      <c r="G443" s="19"/>
      <c r="H443" s="19"/>
      <c r="I443" s="17"/>
      <c r="J443" s="17"/>
      <c r="K443" s="19"/>
      <c r="L443" s="16"/>
      <c r="M443" s="19"/>
      <c r="N443" s="24"/>
      <c r="O443" s="14"/>
      <c r="P443" s="14"/>
    </row>
    <row r="444" spans="2:18" x14ac:dyDescent="0.2">
      <c r="B444" s="17"/>
      <c r="C444" s="44"/>
      <c r="D444" s="44"/>
      <c r="E444" s="19"/>
      <c r="F444" s="16">
        <f>SUM(F421:F443)</f>
        <v>15</v>
      </c>
      <c r="G444" s="19">
        <f>SUM(G421:G443)</f>
        <v>25.919249999999998</v>
      </c>
      <c r="H444" s="19"/>
      <c r="I444" s="17"/>
      <c r="J444" s="17"/>
      <c r="K444" s="19"/>
      <c r="L444" s="16">
        <f>SUM(L421:L443)</f>
        <v>15</v>
      </c>
      <c r="M444" s="19">
        <f>SUM(M421:M443)</f>
        <v>13.311263999999998</v>
      </c>
      <c r="N444" s="20"/>
      <c r="O444" s="20"/>
      <c r="P444" s="20"/>
      <c r="R444" s="21"/>
    </row>
    <row r="445" spans="2:18" ht="15" x14ac:dyDescent="0.2">
      <c r="B445" s="17"/>
      <c r="C445" s="44"/>
      <c r="D445" s="44"/>
      <c r="E445" s="19"/>
      <c r="F445" s="16"/>
      <c r="G445" s="19"/>
      <c r="H445" s="19"/>
      <c r="I445" s="19"/>
      <c r="J445" s="13"/>
      <c r="K445" s="13"/>
      <c r="L445" s="29"/>
      <c r="M445" s="29"/>
      <c r="N445" s="20"/>
      <c r="O445" s="20"/>
      <c r="P445" s="20"/>
      <c r="R445" s="21"/>
    </row>
    <row r="446" spans="2:18" x14ac:dyDescent="0.2">
      <c r="B446" s="17"/>
      <c r="C446" s="44"/>
      <c r="D446" s="44"/>
      <c r="E446" s="19"/>
      <c r="F446" s="16"/>
      <c r="G446" s="19"/>
      <c r="H446" s="16" t="s">
        <v>10</v>
      </c>
      <c r="I446" s="16"/>
      <c r="J446" s="16">
        <f>G444</f>
        <v>25.919249999999998</v>
      </c>
      <c r="K446" s="19" t="s">
        <v>11</v>
      </c>
      <c r="L446" s="16">
        <f>M444</f>
        <v>13.311263999999998</v>
      </c>
      <c r="M446" s="65">
        <f>J446-L446</f>
        <v>12.607986</v>
      </c>
      <c r="N446" s="20"/>
      <c r="O446" s="20"/>
      <c r="P446" s="20"/>
      <c r="R446" s="21"/>
    </row>
    <row r="447" spans="2:18" ht="15" x14ac:dyDescent="0.2">
      <c r="B447" s="13"/>
      <c r="C447" s="30"/>
      <c r="D447" s="30"/>
      <c r="E447" s="13"/>
      <c r="F447" s="1" t="s">
        <v>7</v>
      </c>
      <c r="G447" s="1"/>
      <c r="H447" s="142">
        <v>1.0429999999999999</v>
      </c>
      <c r="I447" s="142"/>
      <c r="J447" s="13"/>
      <c r="K447" s="13"/>
      <c r="L447" s="13"/>
      <c r="M447" s="13"/>
      <c r="N447" s="14"/>
      <c r="O447" s="14"/>
      <c r="P447" s="14"/>
    </row>
    <row r="448" spans="2:18" x14ac:dyDescent="0.2">
      <c r="B448" s="143" t="s">
        <v>8</v>
      </c>
      <c r="C448" s="143"/>
      <c r="D448" s="143"/>
      <c r="E448" s="143"/>
      <c r="F448" s="143"/>
      <c r="G448" s="143"/>
      <c r="H448" s="5" t="s">
        <v>5</v>
      </c>
      <c r="I448" s="143" t="s">
        <v>9</v>
      </c>
      <c r="J448" s="143"/>
      <c r="K448" s="143"/>
      <c r="L448" s="143"/>
      <c r="M448" s="143"/>
      <c r="N448" s="15"/>
      <c r="O448" s="15"/>
      <c r="P448" s="20">
        <f>I463-I461</f>
        <v>-16</v>
      </c>
    </row>
    <row r="449" spans="2:18" x14ac:dyDescent="0.2">
      <c r="B449" s="2">
        <v>0</v>
      </c>
      <c r="C449" s="3">
        <v>1.9039999999999999</v>
      </c>
      <c r="D449" s="3" t="s">
        <v>35</v>
      </c>
      <c r="E449" s="16"/>
      <c r="F449" s="16"/>
      <c r="G449" s="16"/>
      <c r="H449" s="16"/>
      <c r="I449" s="17"/>
      <c r="J449" s="18"/>
      <c r="K449" s="19"/>
      <c r="L449" s="16"/>
      <c r="M449" s="19"/>
      <c r="N449" s="20"/>
      <c r="O449" s="20"/>
      <c r="P449" s="20"/>
      <c r="R449" s="21"/>
    </row>
    <row r="450" spans="2:18" x14ac:dyDescent="0.2">
      <c r="B450" s="2">
        <v>3</v>
      </c>
      <c r="C450" s="3">
        <v>1.895</v>
      </c>
      <c r="D450" s="3" t="s">
        <v>21</v>
      </c>
      <c r="E450" s="19">
        <f>(C449+C450)/2</f>
        <v>1.8995</v>
      </c>
      <c r="F450" s="16">
        <f>B450-B449</f>
        <v>3</v>
      </c>
      <c r="G450" s="19">
        <f>E450*F450</f>
        <v>5.6985000000000001</v>
      </c>
      <c r="H450" s="16"/>
      <c r="I450" s="21"/>
      <c r="J450" s="21"/>
      <c r="K450" s="19"/>
      <c r="L450" s="16"/>
      <c r="M450" s="19"/>
      <c r="N450" s="20"/>
      <c r="O450" s="20"/>
      <c r="P450" s="20"/>
      <c r="Q450" s="22"/>
      <c r="R450" s="21"/>
    </row>
    <row r="451" spans="2:18" x14ac:dyDescent="0.2">
      <c r="B451" s="2">
        <v>4</v>
      </c>
      <c r="C451" s="3">
        <v>1.399</v>
      </c>
      <c r="D451" s="3"/>
      <c r="E451" s="19">
        <f t="shared" ref="E451:E460" si="108">(C450+C451)/2</f>
        <v>1.647</v>
      </c>
      <c r="F451" s="16">
        <f t="shared" ref="F451:F460" si="109">B451-B450</f>
        <v>1</v>
      </c>
      <c r="G451" s="19">
        <f t="shared" ref="G451:G460" si="110">E451*F451</f>
        <v>1.647</v>
      </c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>
        <v>6</v>
      </c>
      <c r="C452" s="3">
        <v>1.109</v>
      </c>
      <c r="D452" s="3"/>
      <c r="E452" s="19">
        <f t="shared" si="108"/>
        <v>1.254</v>
      </c>
      <c r="F452" s="16">
        <f t="shared" si="109"/>
        <v>2</v>
      </c>
      <c r="G452" s="19">
        <f t="shared" si="110"/>
        <v>2.508</v>
      </c>
      <c r="H452" s="16"/>
      <c r="I452" s="21"/>
      <c r="J452" s="21"/>
      <c r="K452" s="19"/>
      <c r="L452" s="16"/>
      <c r="M452" s="19"/>
      <c r="N452" s="20"/>
      <c r="O452" s="20"/>
      <c r="P452" s="20"/>
      <c r="Q452" s="22"/>
      <c r="R452" s="21"/>
    </row>
    <row r="453" spans="2:18" x14ac:dyDescent="0.2">
      <c r="B453" s="2">
        <v>8</v>
      </c>
      <c r="C453" s="3">
        <v>0.86099999999999999</v>
      </c>
      <c r="D453" s="3"/>
      <c r="E453" s="19">
        <f t="shared" si="108"/>
        <v>0.98499999999999999</v>
      </c>
      <c r="F453" s="16">
        <f t="shared" si="109"/>
        <v>2</v>
      </c>
      <c r="G453" s="19">
        <f t="shared" si="110"/>
        <v>1.97</v>
      </c>
      <c r="H453" s="16"/>
      <c r="I453" s="21"/>
      <c r="J453" s="21"/>
      <c r="K453" s="19"/>
      <c r="L453" s="16"/>
      <c r="M453" s="19"/>
      <c r="N453" s="20"/>
      <c r="O453" s="20"/>
      <c r="P453" s="20"/>
      <c r="Q453" s="22"/>
      <c r="R453" s="21"/>
    </row>
    <row r="454" spans="2:18" x14ac:dyDescent="0.2">
      <c r="B454" s="2">
        <v>9</v>
      </c>
      <c r="C454" s="3">
        <v>0.78800000000000003</v>
      </c>
      <c r="D454" s="3" t="s">
        <v>22</v>
      </c>
      <c r="E454" s="19">
        <f t="shared" si="108"/>
        <v>0.82450000000000001</v>
      </c>
      <c r="F454" s="16">
        <f t="shared" si="109"/>
        <v>1</v>
      </c>
      <c r="G454" s="19">
        <f t="shared" si="110"/>
        <v>0.82450000000000001</v>
      </c>
      <c r="H454" s="16"/>
      <c r="I454" s="2">
        <v>0</v>
      </c>
      <c r="J454" s="3">
        <v>1.9039999999999999</v>
      </c>
      <c r="K454" s="19"/>
      <c r="L454" s="16"/>
      <c r="M454" s="19"/>
      <c r="N454" s="20"/>
      <c r="O454" s="20"/>
      <c r="P454" s="20"/>
      <c r="Q454" s="22"/>
      <c r="R454" s="21"/>
    </row>
    <row r="455" spans="2:18" x14ac:dyDescent="0.2">
      <c r="B455" s="2">
        <v>10</v>
      </c>
      <c r="C455" s="3">
        <v>0.86</v>
      </c>
      <c r="D455" s="3"/>
      <c r="E455" s="19">
        <f t="shared" si="108"/>
        <v>0.82400000000000007</v>
      </c>
      <c r="F455" s="16">
        <f t="shared" si="109"/>
        <v>1</v>
      </c>
      <c r="G455" s="19">
        <f t="shared" si="110"/>
        <v>0.82400000000000007</v>
      </c>
      <c r="I455" s="2">
        <v>3</v>
      </c>
      <c r="J455" s="3">
        <v>1.895</v>
      </c>
      <c r="K455" s="19">
        <f t="shared" ref="K455:K462" si="111">AVERAGE(J454,J455)</f>
        <v>1.8995</v>
      </c>
      <c r="L455" s="16">
        <f t="shared" ref="L455:L462" si="112">I455-I454</f>
        <v>3</v>
      </c>
      <c r="M455" s="19">
        <f t="shared" ref="M455:M462" si="113">L455*K455</f>
        <v>5.6985000000000001</v>
      </c>
      <c r="N455" s="20"/>
      <c r="O455" s="20"/>
      <c r="P455" s="20"/>
      <c r="Q455" s="22"/>
      <c r="R455" s="21"/>
    </row>
    <row r="456" spans="2:18" x14ac:dyDescent="0.2">
      <c r="B456" s="2">
        <v>12</v>
      </c>
      <c r="C456" s="3">
        <v>1.2050000000000001</v>
      </c>
      <c r="D456" s="3"/>
      <c r="E456" s="19">
        <f t="shared" si="108"/>
        <v>1.0325</v>
      </c>
      <c r="F456" s="16">
        <f t="shared" si="109"/>
        <v>2</v>
      </c>
      <c r="G456" s="19">
        <f t="shared" si="110"/>
        <v>2.0649999999999999</v>
      </c>
      <c r="I456" s="2">
        <v>4</v>
      </c>
      <c r="J456" s="3">
        <v>1.399</v>
      </c>
      <c r="K456" s="19">
        <f t="shared" si="111"/>
        <v>1.647</v>
      </c>
      <c r="L456" s="16">
        <f t="shared" si="112"/>
        <v>1</v>
      </c>
      <c r="M456" s="19">
        <f t="shared" si="113"/>
        <v>1.647</v>
      </c>
      <c r="N456" s="20"/>
      <c r="O456" s="20"/>
      <c r="P456" s="20"/>
      <c r="Q456" s="22"/>
      <c r="R456" s="21"/>
    </row>
    <row r="457" spans="2:18" x14ac:dyDescent="0.2">
      <c r="B457" s="2">
        <v>14</v>
      </c>
      <c r="C457" s="3">
        <v>1.8720000000000001</v>
      </c>
      <c r="D457" s="3"/>
      <c r="E457" s="19">
        <f t="shared" si="108"/>
        <v>1.5385</v>
      </c>
      <c r="F457" s="16">
        <f t="shared" si="109"/>
        <v>2</v>
      </c>
      <c r="G457" s="19">
        <f t="shared" si="110"/>
        <v>3.077</v>
      </c>
      <c r="I457" s="56">
        <f>I456+(J456-J457)*1.5</f>
        <v>6.9984999999999999</v>
      </c>
      <c r="J457" s="57">
        <v>-0.6</v>
      </c>
      <c r="K457" s="19">
        <f t="shared" si="111"/>
        <v>0.39950000000000002</v>
      </c>
      <c r="L457" s="16">
        <f t="shared" si="112"/>
        <v>2.9984999999999999</v>
      </c>
      <c r="M457" s="19">
        <f t="shared" si="113"/>
        <v>1.1979007500000001</v>
      </c>
      <c r="N457" s="24"/>
      <c r="O457" s="24"/>
      <c r="P457" s="24"/>
      <c r="Q457" s="22"/>
      <c r="R457" s="21"/>
    </row>
    <row r="458" spans="2:18" x14ac:dyDescent="0.2">
      <c r="B458" s="2">
        <v>15</v>
      </c>
      <c r="C458" s="3">
        <v>3.4830000000000001</v>
      </c>
      <c r="D458" s="3" t="s">
        <v>23</v>
      </c>
      <c r="E458" s="19">
        <f t="shared" si="108"/>
        <v>2.6775000000000002</v>
      </c>
      <c r="F458" s="16">
        <f t="shared" si="109"/>
        <v>1</v>
      </c>
      <c r="G458" s="19">
        <f t="shared" si="110"/>
        <v>2.6775000000000002</v>
      </c>
      <c r="H458" s="16"/>
      <c r="I458" s="86">
        <f>I457+1.5</f>
        <v>8.4984999999999999</v>
      </c>
      <c r="J458" s="87">
        <f>J457</f>
        <v>-0.6</v>
      </c>
      <c r="K458" s="19">
        <f t="shared" si="111"/>
        <v>-0.6</v>
      </c>
      <c r="L458" s="16">
        <f t="shared" si="112"/>
        <v>1.5</v>
      </c>
      <c r="M458" s="19">
        <f t="shared" si="113"/>
        <v>-0.89999999999999991</v>
      </c>
      <c r="N458" s="20"/>
      <c r="O458" s="20"/>
      <c r="P458" s="20"/>
      <c r="Q458" s="22"/>
      <c r="R458" s="21"/>
    </row>
    <row r="459" spans="2:18" x14ac:dyDescent="0.2">
      <c r="B459" s="2">
        <v>16</v>
      </c>
      <c r="C459" s="3">
        <v>3.4969999999999999</v>
      </c>
      <c r="D459" s="3" t="s">
        <v>35</v>
      </c>
      <c r="E459" s="19">
        <f t="shared" si="108"/>
        <v>3.49</v>
      </c>
      <c r="F459" s="16">
        <f t="shared" si="109"/>
        <v>1</v>
      </c>
      <c r="G459" s="19">
        <f t="shared" si="110"/>
        <v>3.49</v>
      </c>
      <c r="H459" s="16"/>
      <c r="I459" s="56">
        <f>I458+1.5</f>
        <v>9.9984999999999999</v>
      </c>
      <c r="J459" s="57">
        <f>J457</f>
        <v>-0.6</v>
      </c>
      <c r="K459" s="19">
        <f t="shared" si="111"/>
        <v>-0.6</v>
      </c>
      <c r="L459" s="16">
        <f t="shared" si="112"/>
        <v>1.5</v>
      </c>
      <c r="M459" s="19">
        <f t="shared" si="113"/>
        <v>-0.89999999999999991</v>
      </c>
      <c r="N459" s="24"/>
      <c r="O459" s="24"/>
      <c r="P459" s="24"/>
      <c r="Q459" s="22"/>
      <c r="R459" s="21"/>
    </row>
    <row r="460" spans="2:18" x14ac:dyDescent="0.2">
      <c r="B460" s="73">
        <v>16.59</v>
      </c>
      <c r="C460" s="63">
        <v>3.4969999999999999</v>
      </c>
      <c r="D460" s="3"/>
      <c r="E460" s="19">
        <f t="shared" si="108"/>
        <v>3.4969999999999999</v>
      </c>
      <c r="F460" s="16">
        <f t="shared" si="109"/>
        <v>0.58999999999999986</v>
      </c>
      <c r="G460" s="19">
        <f t="shared" si="110"/>
        <v>2.0632299999999995</v>
      </c>
      <c r="H460" s="16"/>
      <c r="I460" s="56">
        <f>I459+(J460-J459)*1.5</f>
        <v>16.143999999999998</v>
      </c>
      <c r="J460" s="55">
        <v>3.4969999999999999</v>
      </c>
      <c r="K460" s="19">
        <f t="shared" si="111"/>
        <v>1.4484999999999999</v>
      </c>
      <c r="L460" s="16">
        <f t="shared" si="112"/>
        <v>6.1454999999999984</v>
      </c>
      <c r="M460" s="19">
        <f t="shared" si="113"/>
        <v>8.901756749999997</v>
      </c>
      <c r="N460" s="24"/>
      <c r="O460" s="24"/>
      <c r="P460" s="24"/>
      <c r="Q460" s="22"/>
      <c r="R460" s="21"/>
    </row>
    <row r="461" spans="2:18" x14ac:dyDescent="0.2">
      <c r="B461" s="2"/>
      <c r="C461" s="3"/>
      <c r="D461" s="3"/>
      <c r="E461" s="19"/>
      <c r="F461" s="16"/>
      <c r="G461" s="19"/>
      <c r="H461" s="16"/>
      <c r="I461" s="2">
        <v>16</v>
      </c>
      <c r="J461" s="3">
        <v>3.4969999999999999</v>
      </c>
      <c r="K461" s="19">
        <f t="shared" si="111"/>
        <v>3.4969999999999999</v>
      </c>
      <c r="L461" s="16">
        <f t="shared" si="112"/>
        <v>-0.14399999999999835</v>
      </c>
      <c r="M461" s="19">
        <f t="shared" si="113"/>
        <v>-0.50356799999999424</v>
      </c>
      <c r="N461" s="20"/>
      <c r="O461" s="20"/>
      <c r="P461" s="20"/>
      <c r="R461" s="21"/>
    </row>
    <row r="462" spans="2:18" x14ac:dyDescent="0.2">
      <c r="B462" s="2"/>
      <c r="C462" s="3"/>
      <c r="D462" s="3"/>
      <c r="E462" s="19"/>
      <c r="F462" s="16"/>
      <c r="G462" s="19"/>
      <c r="H462" s="1"/>
      <c r="I462" s="73">
        <v>16.59</v>
      </c>
      <c r="J462" s="63">
        <v>3.4969999999999999</v>
      </c>
      <c r="K462" s="19">
        <f t="shared" si="111"/>
        <v>3.4969999999999999</v>
      </c>
      <c r="L462" s="16">
        <f t="shared" si="112"/>
        <v>0.58999999999999986</v>
      </c>
      <c r="M462" s="19">
        <f t="shared" si="113"/>
        <v>2.0632299999999995</v>
      </c>
      <c r="N462" s="20"/>
      <c r="O462" s="20"/>
      <c r="P462" s="20"/>
      <c r="R462" s="21"/>
    </row>
    <row r="463" spans="2:18" x14ac:dyDescent="0.2">
      <c r="B463" s="2"/>
      <c r="C463" s="3"/>
      <c r="D463" s="3"/>
      <c r="E463" s="19"/>
      <c r="F463" s="16"/>
      <c r="G463" s="19"/>
      <c r="H463" s="1"/>
      <c r="I463" s="56"/>
      <c r="J463" s="57"/>
      <c r="K463" s="19"/>
      <c r="L463" s="16"/>
      <c r="M463" s="19"/>
      <c r="N463" s="20"/>
      <c r="O463" s="20"/>
      <c r="P463" s="20"/>
      <c r="R463" s="21"/>
    </row>
    <row r="464" spans="2:18" x14ac:dyDescent="0.2">
      <c r="B464" s="17"/>
      <c r="C464" s="44"/>
      <c r="D464" s="44"/>
      <c r="E464" s="19"/>
      <c r="F464" s="16"/>
      <c r="G464" s="19"/>
      <c r="H464" s="1"/>
      <c r="I464" s="56"/>
      <c r="J464" s="55"/>
      <c r="K464" s="19"/>
      <c r="L464" s="16"/>
      <c r="M464" s="19"/>
      <c r="N464" s="20"/>
      <c r="O464" s="20"/>
      <c r="P464" s="20"/>
      <c r="R464" s="21"/>
    </row>
    <row r="465" spans="2:18" x14ac:dyDescent="0.2">
      <c r="B465" s="17"/>
      <c r="C465" s="44"/>
      <c r="D465" s="44"/>
      <c r="E465" s="19"/>
      <c r="F465" s="16"/>
      <c r="G465" s="19"/>
      <c r="H465" s="1"/>
      <c r="I465" s="2"/>
      <c r="J465" s="28"/>
      <c r="K465" s="19"/>
      <c r="L465" s="16"/>
      <c r="M465" s="19"/>
      <c r="O465" s="24"/>
      <c r="P465" s="24"/>
    </row>
    <row r="466" spans="2:18" x14ac:dyDescent="0.2">
      <c r="B466" s="17"/>
      <c r="C466" s="44"/>
      <c r="D466" s="44"/>
      <c r="E466" s="19"/>
      <c r="F466" s="16"/>
      <c r="G466" s="19"/>
      <c r="H466" s="1"/>
      <c r="I466" s="17"/>
      <c r="J466" s="17"/>
      <c r="K466" s="19"/>
      <c r="L466" s="16"/>
      <c r="M466" s="19"/>
      <c r="O466" s="56">
        <f>O465+(P465-P466)*1.5</f>
        <v>0.75</v>
      </c>
      <c r="P466" s="57">
        <v>-0.5</v>
      </c>
    </row>
    <row r="467" spans="2:18" x14ac:dyDescent="0.2">
      <c r="B467" s="17"/>
      <c r="C467" s="44"/>
      <c r="D467" s="44"/>
      <c r="E467" s="19"/>
      <c r="F467" s="16"/>
      <c r="G467" s="19"/>
      <c r="I467" s="17"/>
      <c r="J467" s="17"/>
      <c r="K467" s="19"/>
      <c r="L467" s="16"/>
      <c r="M467" s="19"/>
      <c r="O467" s="59">
        <f>O466+2.5</f>
        <v>3.25</v>
      </c>
      <c r="P467" s="60">
        <f>P466</f>
        <v>-0.5</v>
      </c>
    </row>
    <row r="468" spans="2:18" x14ac:dyDescent="0.2">
      <c r="B468" s="17"/>
      <c r="C468" s="44"/>
      <c r="D468" s="44"/>
      <c r="E468" s="19"/>
      <c r="F468" s="16"/>
      <c r="G468" s="19"/>
      <c r="I468" s="17"/>
      <c r="J468" s="17"/>
      <c r="K468" s="19"/>
      <c r="L468" s="16"/>
      <c r="M468" s="19"/>
      <c r="N468" s="14"/>
      <c r="O468" s="56">
        <f>O467+2.5</f>
        <v>5.75</v>
      </c>
      <c r="P468" s="57">
        <f>P466</f>
        <v>-0.5</v>
      </c>
    </row>
    <row r="469" spans="2:18" x14ac:dyDescent="0.2">
      <c r="B469" s="17"/>
      <c r="C469" s="44"/>
      <c r="D469" s="44"/>
      <c r="E469" s="19"/>
      <c r="F469" s="16"/>
      <c r="G469" s="19"/>
      <c r="I469" s="17"/>
      <c r="J469" s="17"/>
      <c r="K469" s="19"/>
      <c r="L469" s="16"/>
      <c r="M469" s="19"/>
      <c r="N469" s="14"/>
      <c r="O469" s="56">
        <f>O468+(P469-P468)*1.5</f>
        <v>9.452</v>
      </c>
      <c r="P469" s="55">
        <v>1.968</v>
      </c>
    </row>
    <row r="470" spans="2:18" x14ac:dyDescent="0.2">
      <c r="B470" s="17"/>
      <c r="C470" s="44"/>
      <c r="D470" s="44"/>
      <c r="E470" s="19"/>
      <c r="F470" s="16"/>
      <c r="G470" s="19"/>
      <c r="I470" s="17"/>
      <c r="J470" s="17"/>
      <c r="K470" s="19"/>
      <c r="L470" s="16"/>
      <c r="M470" s="19"/>
      <c r="N470" s="14"/>
      <c r="O470" s="14"/>
      <c r="P470" s="14"/>
    </row>
    <row r="471" spans="2:18" x14ac:dyDescent="0.2">
      <c r="B471" s="17"/>
      <c r="C471" s="44"/>
      <c r="D471" s="44"/>
      <c r="E471" s="19"/>
      <c r="F471" s="16"/>
      <c r="G471" s="19"/>
      <c r="H471" s="19"/>
      <c r="I471" s="17"/>
      <c r="J471" s="17"/>
      <c r="K471" s="19"/>
      <c r="L471" s="16"/>
      <c r="M471" s="19"/>
      <c r="N471" s="14"/>
      <c r="O471" s="14"/>
      <c r="P471" s="14"/>
    </row>
    <row r="472" spans="2:18" x14ac:dyDescent="0.2">
      <c r="B472" s="17"/>
      <c r="C472" s="44"/>
      <c r="D472" s="44"/>
      <c r="E472" s="19"/>
      <c r="F472" s="16"/>
      <c r="G472" s="19"/>
      <c r="H472" s="19"/>
      <c r="I472" s="17"/>
      <c r="J472" s="17"/>
      <c r="K472" s="19"/>
      <c r="L472" s="16"/>
      <c r="M472" s="19"/>
      <c r="N472" s="24"/>
      <c r="O472" s="14"/>
      <c r="P472" s="14"/>
    </row>
    <row r="473" spans="2:18" x14ac:dyDescent="0.2">
      <c r="B473" s="17"/>
      <c r="C473" s="44"/>
      <c r="D473" s="44"/>
      <c r="E473" s="19"/>
      <c r="F473" s="16">
        <f>SUM(F450:F472)</f>
        <v>16.59</v>
      </c>
      <c r="G473" s="19">
        <f>SUM(G450:G472)</f>
        <v>26.844730000000002</v>
      </c>
      <c r="H473" s="19"/>
      <c r="I473" s="17"/>
      <c r="J473" s="17"/>
      <c r="K473" s="19"/>
      <c r="L473" s="16">
        <f>SUM(L451:L472)</f>
        <v>16.59</v>
      </c>
      <c r="M473" s="19">
        <f>SUM(M451:M472)</f>
        <v>17.204819500000003</v>
      </c>
      <c r="N473" s="20"/>
      <c r="O473" s="20"/>
      <c r="P473" s="20"/>
      <c r="R473" s="21"/>
    </row>
    <row r="474" spans="2:18" ht="15" x14ac:dyDescent="0.2">
      <c r="B474" s="17"/>
      <c r="C474" s="44"/>
      <c r="D474" s="44"/>
      <c r="E474" s="19"/>
      <c r="F474" s="16"/>
      <c r="G474" s="19"/>
      <c r="H474" s="19"/>
      <c r="I474" s="19"/>
      <c r="J474" s="13"/>
      <c r="K474" s="13"/>
      <c r="L474" s="29"/>
      <c r="M474" s="29"/>
      <c r="N474" s="20"/>
      <c r="O474" s="20"/>
      <c r="P474" s="20"/>
      <c r="R474" s="21"/>
    </row>
    <row r="475" spans="2:18" x14ac:dyDescent="0.2">
      <c r="B475" s="17"/>
      <c r="C475" s="44"/>
      <c r="D475" s="44"/>
      <c r="E475" s="19"/>
      <c r="F475" s="16"/>
      <c r="G475" s="19"/>
      <c r="H475" s="16" t="s">
        <v>10</v>
      </c>
      <c r="I475" s="16"/>
      <c r="J475" s="16">
        <f>G473</f>
        <v>26.844730000000002</v>
      </c>
      <c r="K475" s="19" t="s">
        <v>11</v>
      </c>
      <c r="L475" s="16">
        <f>M473</f>
        <v>17.204819500000003</v>
      </c>
      <c r="M475" s="65">
        <f>J475-L475</f>
        <v>9.6399104999999992</v>
      </c>
      <c r="N475" s="20"/>
      <c r="O475" s="20"/>
      <c r="P475" s="20"/>
      <c r="R475" s="21"/>
    </row>
    <row r="476" spans="2:18" ht="15" x14ac:dyDescent="0.2">
      <c r="B476" s="13"/>
      <c r="C476" s="30"/>
      <c r="D476" s="30"/>
      <c r="E476" s="13"/>
      <c r="F476" s="1" t="s">
        <v>7</v>
      </c>
      <c r="G476" s="1"/>
      <c r="H476" s="142">
        <v>1.1000000000000001</v>
      </c>
      <c r="I476" s="142"/>
      <c r="J476" s="13"/>
      <c r="K476" s="13"/>
      <c r="L476" s="13"/>
      <c r="M476" s="13"/>
      <c r="N476" s="14"/>
      <c r="O476" s="14"/>
      <c r="P476" s="14"/>
    </row>
    <row r="477" spans="2:18" x14ac:dyDescent="0.2">
      <c r="B477" s="143" t="s">
        <v>8</v>
      </c>
      <c r="C477" s="143"/>
      <c r="D477" s="143"/>
      <c r="E477" s="143"/>
      <c r="F477" s="143"/>
      <c r="G477" s="143"/>
      <c r="H477" s="5" t="s">
        <v>5</v>
      </c>
      <c r="I477" s="143" t="s">
        <v>9</v>
      </c>
      <c r="J477" s="143"/>
      <c r="K477" s="143"/>
      <c r="L477" s="143"/>
      <c r="M477" s="143"/>
      <c r="N477" s="15"/>
      <c r="O477" s="15"/>
      <c r="P477" s="20">
        <f>I492-I490</f>
        <v>0</v>
      </c>
    </row>
    <row r="478" spans="2:18" x14ac:dyDescent="0.2">
      <c r="B478" s="2">
        <v>0</v>
      </c>
      <c r="C478" s="3">
        <v>1.4550000000000001</v>
      </c>
      <c r="D478" s="3" t="s">
        <v>30</v>
      </c>
      <c r="E478" s="16"/>
      <c r="F478" s="16"/>
      <c r="G478" s="16"/>
      <c r="H478" s="16"/>
      <c r="I478" s="17"/>
      <c r="J478" s="18"/>
      <c r="K478" s="19"/>
      <c r="L478" s="16"/>
      <c r="M478" s="19"/>
      <c r="N478" s="20"/>
      <c r="O478" s="20"/>
      <c r="P478" s="20"/>
      <c r="R478" s="21"/>
    </row>
    <row r="479" spans="2:18" x14ac:dyDescent="0.2">
      <c r="B479" s="2">
        <v>5</v>
      </c>
      <c r="C479" s="3">
        <v>1.464</v>
      </c>
      <c r="D479" s="3"/>
      <c r="E479" s="19">
        <f>(C478+C479)/2</f>
        <v>1.4595</v>
      </c>
      <c r="F479" s="16">
        <f>B479-B478</f>
        <v>5</v>
      </c>
      <c r="G479" s="19">
        <f>E479*F479</f>
        <v>7.2975000000000003</v>
      </c>
      <c r="H479" s="16"/>
      <c r="I479" s="21"/>
      <c r="J479" s="21"/>
      <c r="K479" s="19"/>
      <c r="L479" s="16"/>
      <c r="M479" s="19"/>
      <c r="N479" s="20"/>
      <c r="O479" s="20"/>
      <c r="P479" s="20"/>
      <c r="Q479" s="22"/>
      <c r="R479" s="21"/>
    </row>
    <row r="480" spans="2:18" x14ac:dyDescent="0.2">
      <c r="B480" s="2">
        <v>10</v>
      </c>
      <c r="C480" s="3">
        <v>1.4690000000000001</v>
      </c>
      <c r="D480" s="3" t="s">
        <v>21</v>
      </c>
      <c r="E480" s="19">
        <f t="shared" ref="E480:E490" si="114">(C479+C480)/2</f>
        <v>1.4664999999999999</v>
      </c>
      <c r="F480" s="16">
        <f t="shared" ref="F480:F490" si="115">B480-B479</f>
        <v>5</v>
      </c>
      <c r="G480" s="19">
        <f t="shared" ref="G480:G490" si="116">E480*F480</f>
        <v>7.3324999999999996</v>
      </c>
      <c r="H480" s="16"/>
      <c r="I480" s="21"/>
      <c r="J480" s="21"/>
      <c r="K480" s="19"/>
      <c r="L480" s="16"/>
      <c r="M480" s="19"/>
      <c r="N480" s="20"/>
      <c r="O480" s="20"/>
      <c r="P480" s="20"/>
      <c r="Q480" s="22"/>
      <c r="R480" s="21"/>
    </row>
    <row r="481" spans="2:18" x14ac:dyDescent="0.2">
      <c r="B481" s="2">
        <v>11</v>
      </c>
      <c r="C481" s="3">
        <v>0.75900000000000001</v>
      </c>
      <c r="D481" s="3"/>
      <c r="E481" s="19">
        <f t="shared" si="114"/>
        <v>1.1140000000000001</v>
      </c>
      <c r="F481" s="16">
        <f t="shared" si="115"/>
        <v>1</v>
      </c>
      <c r="G481" s="19">
        <f t="shared" si="116"/>
        <v>1.1140000000000001</v>
      </c>
      <c r="H481" s="16"/>
      <c r="I481" s="2">
        <v>0</v>
      </c>
      <c r="J481" s="3">
        <v>1.4550000000000001</v>
      </c>
      <c r="K481" s="19"/>
      <c r="L481" s="16"/>
      <c r="M481" s="19"/>
      <c r="N481" s="20"/>
      <c r="O481" s="20"/>
      <c r="P481" s="20"/>
      <c r="Q481" s="22"/>
      <c r="R481" s="21"/>
    </row>
    <row r="482" spans="2:18" x14ac:dyDescent="0.2">
      <c r="B482" s="2">
        <v>12</v>
      </c>
      <c r="C482" s="3">
        <v>0.46400000000000002</v>
      </c>
      <c r="D482" s="3"/>
      <c r="E482" s="19">
        <f t="shared" si="114"/>
        <v>0.61150000000000004</v>
      </c>
      <c r="F482" s="16">
        <f t="shared" si="115"/>
        <v>1</v>
      </c>
      <c r="G482" s="19">
        <f t="shared" si="116"/>
        <v>0.61150000000000004</v>
      </c>
      <c r="H482" s="16"/>
      <c r="I482" s="2">
        <v>5</v>
      </c>
      <c r="J482" s="3">
        <v>1.464</v>
      </c>
      <c r="K482" s="19">
        <f t="shared" ref="K482:K488" si="117">AVERAGE(J481,J482)</f>
        <v>1.4595</v>
      </c>
      <c r="L482" s="16">
        <f t="shared" ref="L482:L488" si="118">I482-I481</f>
        <v>5</v>
      </c>
      <c r="M482" s="19">
        <f t="shared" ref="M482:M488" si="119">L482*K482</f>
        <v>7.2975000000000003</v>
      </c>
      <c r="N482" s="20"/>
      <c r="O482" s="20"/>
      <c r="P482" s="20"/>
      <c r="Q482" s="22"/>
      <c r="R482" s="21"/>
    </row>
    <row r="483" spans="2:18" x14ac:dyDescent="0.2">
      <c r="B483" s="2">
        <v>13</v>
      </c>
      <c r="C483" s="3">
        <v>0.16700000000000001</v>
      </c>
      <c r="D483" s="3"/>
      <c r="E483" s="19">
        <f t="shared" si="114"/>
        <v>0.3155</v>
      </c>
      <c r="F483" s="16">
        <f t="shared" si="115"/>
        <v>1</v>
      </c>
      <c r="G483" s="19">
        <f t="shared" si="116"/>
        <v>0.3155</v>
      </c>
      <c r="H483" s="16"/>
      <c r="I483" s="2">
        <v>8.5</v>
      </c>
      <c r="J483" s="3">
        <v>1.4690000000000001</v>
      </c>
      <c r="K483" s="19">
        <f t="shared" si="117"/>
        <v>1.4664999999999999</v>
      </c>
      <c r="L483" s="16">
        <f t="shared" si="118"/>
        <v>3.5</v>
      </c>
      <c r="M483" s="19">
        <f t="shared" si="119"/>
        <v>5.1327499999999997</v>
      </c>
      <c r="N483" s="20"/>
      <c r="O483" s="20"/>
      <c r="P483" s="20"/>
      <c r="Q483" s="22"/>
      <c r="R483" s="21"/>
    </row>
    <row r="484" spans="2:18" x14ac:dyDescent="0.2">
      <c r="B484" s="2">
        <v>14</v>
      </c>
      <c r="C484" s="3">
        <v>6.5000000000000002E-2</v>
      </c>
      <c r="D484" s="3" t="s">
        <v>22</v>
      </c>
      <c r="E484" s="19">
        <f t="shared" si="114"/>
        <v>0.11600000000000001</v>
      </c>
      <c r="F484" s="16">
        <f t="shared" si="115"/>
        <v>1</v>
      </c>
      <c r="G484" s="19">
        <f t="shared" si="116"/>
        <v>0.11600000000000001</v>
      </c>
      <c r="I484" s="56">
        <f>I483+(J483-J484)*1.5</f>
        <v>11.6035</v>
      </c>
      <c r="J484" s="57">
        <v>-0.6</v>
      </c>
      <c r="K484" s="19">
        <f t="shared" si="117"/>
        <v>0.43450000000000005</v>
      </c>
      <c r="L484" s="16">
        <f t="shared" si="118"/>
        <v>3.1035000000000004</v>
      </c>
      <c r="M484" s="19">
        <f t="shared" si="119"/>
        <v>1.3484707500000004</v>
      </c>
      <c r="N484" s="20"/>
      <c r="O484" s="20"/>
      <c r="P484" s="20"/>
      <c r="Q484" s="22"/>
      <c r="R484" s="21"/>
    </row>
    <row r="485" spans="2:18" x14ac:dyDescent="0.2">
      <c r="B485" s="2">
        <v>15</v>
      </c>
      <c r="C485" s="3">
        <v>0.16900000000000001</v>
      </c>
      <c r="D485" s="3"/>
      <c r="E485" s="19">
        <f t="shared" si="114"/>
        <v>0.11700000000000001</v>
      </c>
      <c r="F485" s="16">
        <f t="shared" si="115"/>
        <v>1</v>
      </c>
      <c r="G485" s="19">
        <f t="shared" si="116"/>
        <v>0.11700000000000001</v>
      </c>
      <c r="I485" s="84">
        <f>I484+1.5</f>
        <v>13.1035</v>
      </c>
      <c r="J485" s="85">
        <f>J484</f>
        <v>-0.6</v>
      </c>
      <c r="K485" s="19">
        <f t="shared" si="117"/>
        <v>-0.6</v>
      </c>
      <c r="L485" s="16">
        <f t="shared" si="118"/>
        <v>1.5</v>
      </c>
      <c r="M485" s="19">
        <f t="shared" si="119"/>
        <v>-0.89999999999999991</v>
      </c>
      <c r="N485" s="20"/>
      <c r="O485" s="20"/>
      <c r="P485" s="20"/>
      <c r="Q485" s="22"/>
      <c r="R485" s="21"/>
    </row>
    <row r="486" spans="2:18" x14ac:dyDescent="0.2">
      <c r="B486" s="2">
        <v>16</v>
      </c>
      <c r="C486" s="3">
        <v>0.55800000000000005</v>
      </c>
      <c r="D486" s="3"/>
      <c r="E486" s="19">
        <f t="shared" si="114"/>
        <v>0.36350000000000005</v>
      </c>
      <c r="F486" s="16">
        <f t="shared" si="115"/>
        <v>1</v>
      </c>
      <c r="G486" s="19">
        <f t="shared" si="116"/>
        <v>0.36350000000000005</v>
      </c>
      <c r="I486" s="56">
        <f>I485+1.5</f>
        <v>14.6035</v>
      </c>
      <c r="J486" s="57">
        <f>J484</f>
        <v>-0.6</v>
      </c>
      <c r="K486" s="19">
        <f t="shared" si="117"/>
        <v>-0.6</v>
      </c>
      <c r="L486" s="16">
        <f t="shared" si="118"/>
        <v>1.5</v>
      </c>
      <c r="M486" s="19">
        <f t="shared" si="119"/>
        <v>-0.89999999999999991</v>
      </c>
      <c r="N486" s="24"/>
      <c r="O486" s="24"/>
      <c r="P486" s="24"/>
      <c r="Q486" s="22"/>
      <c r="R486" s="21"/>
    </row>
    <row r="487" spans="2:18" x14ac:dyDescent="0.2">
      <c r="B487" s="2">
        <v>17</v>
      </c>
      <c r="C487" s="3">
        <v>1.56</v>
      </c>
      <c r="D487" s="3"/>
      <c r="E487" s="19">
        <f t="shared" si="114"/>
        <v>1.0590000000000002</v>
      </c>
      <c r="F487" s="16">
        <f t="shared" si="115"/>
        <v>1</v>
      </c>
      <c r="G487" s="19">
        <f t="shared" si="116"/>
        <v>1.0590000000000002</v>
      </c>
      <c r="H487" s="16"/>
      <c r="I487" s="56">
        <f>I486+(J487-J486)*1.5</f>
        <v>19.490500000000001</v>
      </c>
      <c r="J487" s="55">
        <v>2.6579999999999999</v>
      </c>
      <c r="K487" s="19">
        <f t="shared" si="117"/>
        <v>1.0289999999999999</v>
      </c>
      <c r="L487" s="16">
        <f t="shared" si="118"/>
        <v>4.8870000000000005</v>
      </c>
      <c r="M487" s="19">
        <f t="shared" si="119"/>
        <v>5.0287230000000003</v>
      </c>
      <c r="N487" s="20"/>
      <c r="O487" s="20"/>
      <c r="P487" s="20"/>
      <c r="Q487" s="22"/>
      <c r="R487" s="21"/>
    </row>
    <row r="488" spans="2:18" x14ac:dyDescent="0.2">
      <c r="B488" s="2">
        <v>18</v>
      </c>
      <c r="C488" s="3">
        <v>2.6459999999999999</v>
      </c>
      <c r="D488" s="3" t="s">
        <v>23</v>
      </c>
      <c r="E488" s="19">
        <f t="shared" si="114"/>
        <v>2.1029999999999998</v>
      </c>
      <c r="F488" s="16">
        <f t="shared" si="115"/>
        <v>1</v>
      </c>
      <c r="G488" s="19">
        <f t="shared" si="116"/>
        <v>2.1029999999999998</v>
      </c>
      <c r="H488" s="16"/>
      <c r="I488" s="2">
        <v>20.190000000000001</v>
      </c>
      <c r="J488" s="3">
        <v>2.6579999999999999</v>
      </c>
      <c r="K488" s="19">
        <f t="shared" si="117"/>
        <v>2.6579999999999999</v>
      </c>
      <c r="L488" s="16">
        <f t="shared" si="118"/>
        <v>0.69950000000000045</v>
      </c>
      <c r="M488" s="19">
        <f t="shared" si="119"/>
        <v>1.8592710000000012</v>
      </c>
      <c r="N488" s="24"/>
      <c r="O488" s="24"/>
      <c r="P488" s="24"/>
      <c r="Q488" s="22"/>
      <c r="R488" s="21"/>
    </row>
    <row r="489" spans="2:18" x14ac:dyDescent="0.2">
      <c r="B489" s="2">
        <v>19</v>
      </c>
      <c r="C489" s="3">
        <v>2.6579999999999999</v>
      </c>
      <c r="D489" s="3" t="s">
        <v>34</v>
      </c>
      <c r="E489" s="19">
        <f t="shared" si="114"/>
        <v>2.6520000000000001</v>
      </c>
      <c r="F489" s="16">
        <f t="shared" si="115"/>
        <v>1</v>
      </c>
      <c r="G489" s="19">
        <f t="shared" si="116"/>
        <v>2.6520000000000001</v>
      </c>
      <c r="H489" s="16"/>
      <c r="I489" s="16"/>
      <c r="J489" s="16"/>
      <c r="K489" s="19"/>
      <c r="L489" s="16"/>
      <c r="M489" s="19"/>
      <c r="N489" s="24"/>
      <c r="O489" s="24"/>
      <c r="P489" s="24"/>
      <c r="Q489" s="22"/>
      <c r="R489" s="21"/>
    </row>
    <row r="490" spans="2:18" x14ac:dyDescent="0.2">
      <c r="B490" s="2">
        <v>20.190000000000001</v>
      </c>
      <c r="C490" s="3">
        <v>2.6579999999999999</v>
      </c>
      <c r="D490" s="3"/>
      <c r="E490" s="19">
        <f t="shared" si="114"/>
        <v>2.6579999999999999</v>
      </c>
      <c r="F490" s="16">
        <f t="shared" si="115"/>
        <v>1.1900000000000013</v>
      </c>
      <c r="G490" s="19">
        <f t="shared" si="116"/>
        <v>3.1630200000000035</v>
      </c>
      <c r="H490" s="16"/>
      <c r="I490" s="33"/>
      <c r="J490" s="21"/>
      <c r="K490" s="19"/>
      <c r="L490" s="16"/>
      <c r="M490" s="19"/>
      <c r="N490" s="20"/>
      <c r="O490" s="20"/>
      <c r="P490" s="20"/>
      <c r="R490" s="21"/>
    </row>
    <row r="491" spans="2:18" x14ac:dyDescent="0.2">
      <c r="B491" s="2"/>
      <c r="C491" s="3"/>
      <c r="D491" s="3"/>
      <c r="E491" s="19"/>
      <c r="F491" s="16"/>
      <c r="G491" s="19"/>
      <c r="H491" s="1"/>
      <c r="I491" s="33"/>
      <c r="J491" s="21"/>
      <c r="K491" s="19"/>
      <c r="L491" s="16"/>
      <c r="M491" s="19"/>
      <c r="N491" s="20"/>
      <c r="O491" s="20"/>
      <c r="P491" s="20"/>
      <c r="R491" s="21"/>
    </row>
    <row r="492" spans="2:18" x14ac:dyDescent="0.2">
      <c r="B492" s="2"/>
      <c r="C492" s="3"/>
      <c r="D492" s="3"/>
      <c r="E492" s="19"/>
      <c r="F492" s="16"/>
      <c r="G492" s="19"/>
      <c r="H492" s="1"/>
      <c r="I492" s="34"/>
      <c r="J492" s="16"/>
      <c r="K492" s="19"/>
      <c r="L492" s="16"/>
      <c r="M492" s="19"/>
      <c r="N492" s="20"/>
      <c r="O492" s="20"/>
      <c r="P492" s="20"/>
      <c r="R492" s="21"/>
    </row>
    <row r="493" spans="2:18" x14ac:dyDescent="0.2">
      <c r="B493" s="17"/>
      <c r="C493" s="44"/>
      <c r="D493" s="44"/>
      <c r="E493" s="19"/>
      <c r="F493" s="16"/>
      <c r="G493" s="19"/>
      <c r="H493" s="1"/>
      <c r="I493" s="16"/>
      <c r="J493" s="16"/>
      <c r="K493" s="19"/>
      <c r="L493" s="16"/>
      <c r="M493" s="19"/>
      <c r="N493" s="20"/>
      <c r="O493" s="20"/>
      <c r="P493" s="20"/>
      <c r="R493" s="21"/>
    </row>
    <row r="494" spans="2:18" x14ac:dyDescent="0.2">
      <c r="B494" s="17"/>
      <c r="C494" s="44"/>
      <c r="D494" s="44"/>
      <c r="E494" s="19"/>
      <c r="F494" s="16"/>
      <c r="G494" s="19"/>
      <c r="H494" s="1"/>
      <c r="I494" s="2"/>
      <c r="J494" s="28"/>
      <c r="K494" s="19"/>
      <c r="L494" s="16"/>
      <c r="M494" s="19"/>
      <c r="O494" s="24"/>
      <c r="P494" s="24"/>
    </row>
    <row r="495" spans="2:18" x14ac:dyDescent="0.2">
      <c r="B495" s="17"/>
      <c r="C495" s="44"/>
      <c r="D495" s="44"/>
      <c r="E495" s="19"/>
      <c r="F495" s="16"/>
      <c r="G495" s="19"/>
      <c r="H495" s="1"/>
      <c r="I495" s="17"/>
      <c r="J495" s="17"/>
      <c r="K495" s="19"/>
      <c r="L495" s="16"/>
      <c r="M495" s="19"/>
      <c r="O495" s="14"/>
      <c r="P495" s="14"/>
    </row>
    <row r="496" spans="2:18" x14ac:dyDescent="0.2">
      <c r="B496" s="17"/>
      <c r="C496" s="44"/>
      <c r="D496" s="44"/>
      <c r="E496" s="19"/>
      <c r="F496" s="16"/>
      <c r="G496" s="19"/>
      <c r="I496" s="17"/>
      <c r="J496" s="17"/>
      <c r="K496" s="19"/>
      <c r="L496" s="16"/>
      <c r="M496" s="19"/>
      <c r="O496" s="14"/>
      <c r="P496" s="14"/>
    </row>
    <row r="497" spans="2:18" x14ac:dyDescent="0.2">
      <c r="B497" s="17"/>
      <c r="C497" s="44"/>
      <c r="D497" s="44"/>
      <c r="E497" s="19"/>
      <c r="F497" s="16"/>
      <c r="G497" s="19"/>
      <c r="I497" s="17"/>
      <c r="J497" s="17"/>
      <c r="K497" s="19"/>
      <c r="L497" s="16"/>
      <c r="M497" s="19"/>
      <c r="N497" s="14"/>
      <c r="O497" s="14"/>
      <c r="P497" s="14"/>
    </row>
    <row r="498" spans="2:18" x14ac:dyDescent="0.2">
      <c r="B498" s="17"/>
      <c r="C498" s="44"/>
      <c r="D498" s="44"/>
      <c r="E498" s="19"/>
      <c r="F498" s="16"/>
      <c r="G498" s="19"/>
      <c r="I498" s="17"/>
      <c r="J498" s="17"/>
      <c r="K498" s="19"/>
      <c r="L498" s="16"/>
      <c r="M498" s="19"/>
      <c r="N498" s="14"/>
      <c r="O498" s="14"/>
      <c r="P498" s="14"/>
    </row>
    <row r="499" spans="2:18" x14ac:dyDescent="0.2">
      <c r="B499" s="17"/>
      <c r="C499" s="44"/>
      <c r="D499" s="44"/>
      <c r="E499" s="19"/>
      <c r="F499" s="16"/>
      <c r="G499" s="19"/>
      <c r="I499" s="17"/>
      <c r="J499" s="17"/>
      <c r="K499" s="19"/>
      <c r="L499" s="16"/>
      <c r="M499" s="19"/>
      <c r="N499" s="14"/>
      <c r="O499" s="14"/>
      <c r="P499" s="14"/>
    </row>
    <row r="500" spans="2:18" x14ac:dyDescent="0.2">
      <c r="B500" s="17"/>
      <c r="C500" s="44"/>
      <c r="D500" s="44"/>
      <c r="E500" s="19"/>
      <c r="F500" s="16"/>
      <c r="G500" s="19"/>
      <c r="H500" s="19"/>
      <c r="I500" s="17"/>
      <c r="J500" s="17"/>
      <c r="K500" s="19"/>
      <c r="L500" s="16"/>
      <c r="M500" s="19"/>
      <c r="N500" s="14"/>
      <c r="O500" s="14"/>
      <c r="P500" s="14"/>
    </row>
    <row r="501" spans="2:18" x14ac:dyDescent="0.2">
      <c r="B501" s="17"/>
      <c r="C501" s="44"/>
      <c r="D501" s="44"/>
      <c r="E501" s="19"/>
      <c r="F501" s="16"/>
      <c r="G501" s="19"/>
      <c r="H501" s="19"/>
      <c r="I501" s="17"/>
      <c r="J501" s="17"/>
      <c r="K501" s="19"/>
      <c r="L501" s="16"/>
      <c r="M501" s="19"/>
      <c r="N501" s="24"/>
      <c r="O501" s="14"/>
      <c r="P501" s="14"/>
    </row>
    <row r="502" spans="2:18" x14ac:dyDescent="0.2">
      <c r="B502" s="17"/>
      <c r="C502" s="44"/>
      <c r="D502" s="44"/>
      <c r="E502" s="19"/>
      <c r="F502" s="16"/>
      <c r="G502" s="19"/>
      <c r="H502" s="19"/>
      <c r="I502" s="17"/>
      <c r="J502" s="17"/>
      <c r="K502" s="19"/>
      <c r="L502" s="16"/>
      <c r="M502" s="19"/>
      <c r="N502" s="20"/>
      <c r="O502" s="20"/>
      <c r="P502" s="20"/>
      <c r="R502" s="21"/>
    </row>
    <row r="503" spans="2:18" ht="15" x14ac:dyDescent="0.2">
      <c r="B503" s="17"/>
      <c r="C503" s="44"/>
      <c r="D503" s="44"/>
      <c r="E503" s="19"/>
      <c r="F503" s="16">
        <f>SUM(F479:F502)</f>
        <v>20.190000000000001</v>
      </c>
      <c r="G503" s="19">
        <f>SUM(G479:G502)</f>
        <v>26.244520000000001</v>
      </c>
      <c r="H503" s="19"/>
      <c r="I503" s="19"/>
      <c r="J503" s="13"/>
      <c r="K503" s="13"/>
      <c r="L503" s="16">
        <f>SUM(L480:L502)</f>
        <v>20.190000000000001</v>
      </c>
      <c r="M503" s="16">
        <f>SUM(M480:M502)</f>
        <v>18.86671475</v>
      </c>
      <c r="N503" s="20"/>
      <c r="O503" s="20"/>
      <c r="P503" s="20"/>
      <c r="R503" s="21"/>
    </row>
    <row r="504" spans="2:18" x14ac:dyDescent="0.2">
      <c r="B504" s="17"/>
      <c r="C504" s="44"/>
      <c r="D504" s="44"/>
      <c r="E504" s="19"/>
      <c r="F504" s="16"/>
      <c r="G504" s="19"/>
      <c r="H504" s="16" t="s">
        <v>10</v>
      </c>
      <c r="I504" s="16"/>
      <c r="J504" s="16">
        <f>G503</f>
        <v>26.244520000000001</v>
      </c>
      <c r="K504" s="19" t="s">
        <v>11</v>
      </c>
      <c r="L504" s="16">
        <f>M503</f>
        <v>18.86671475</v>
      </c>
      <c r="M504" s="65">
        <f>J504-L504</f>
        <v>7.3778052500000015</v>
      </c>
      <c r="N504" s="20"/>
      <c r="O504" s="20"/>
      <c r="P504" s="20"/>
      <c r="R504" s="21"/>
    </row>
    <row r="505" spans="2:18" ht="15" x14ac:dyDescent="0.2">
      <c r="B505" s="13"/>
      <c r="C505" s="30"/>
      <c r="D505" s="30"/>
      <c r="E505" s="13"/>
      <c r="F505" s="1" t="s">
        <v>7</v>
      </c>
      <c r="G505" s="1"/>
      <c r="H505" s="142">
        <v>1.2</v>
      </c>
      <c r="I505" s="142"/>
      <c r="J505" s="13"/>
      <c r="K505" s="13"/>
      <c r="L505" s="13"/>
      <c r="M505" s="13"/>
      <c r="N505" s="14"/>
      <c r="O505" s="14"/>
      <c r="P505" s="14"/>
    </row>
    <row r="506" spans="2:18" x14ac:dyDescent="0.2">
      <c r="B506" s="143" t="s">
        <v>8</v>
      </c>
      <c r="C506" s="143"/>
      <c r="D506" s="143"/>
      <c r="E506" s="143"/>
      <c r="F506" s="143"/>
      <c r="G506" s="143"/>
      <c r="H506" s="5" t="s">
        <v>5</v>
      </c>
      <c r="I506" s="143" t="s">
        <v>9</v>
      </c>
      <c r="J506" s="143"/>
      <c r="K506" s="143"/>
      <c r="L506" s="143"/>
      <c r="M506" s="143"/>
      <c r="N506" s="15"/>
      <c r="O506" s="15"/>
      <c r="P506" s="20">
        <f>I521-I519</f>
        <v>-28</v>
      </c>
    </row>
    <row r="507" spans="2:18" x14ac:dyDescent="0.2">
      <c r="B507" s="2">
        <v>0</v>
      </c>
      <c r="C507" s="3">
        <v>0.71899999999999997</v>
      </c>
      <c r="D507" s="3" t="s">
        <v>36</v>
      </c>
      <c r="E507" s="16"/>
      <c r="F507" s="16"/>
      <c r="G507" s="16"/>
      <c r="H507" s="16"/>
      <c r="I507" s="17"/>
      <c r="J507" s="18"/>
      <c r="K507" s="19"/>
      <c r="L507" s="16"/>
      <c r="M507" s="19"/>
      <c r="N507" s="20"/>
      <c r="O507" s="20"/>
      <c r="P507" s="20"/>
      <c r="R507" s="21"/>
    </row>
    <row r="508" spans="2:18" x14ac:dyDescent="0.2">
      <c r="B508" s="2">
        <v>5</v>
      </c>
      <c r="C508" s="3">
        <v>0.71399999999999997</v>
      </c>
      <c r="D508" s="3"/>
      <c r="E508" s="19">
        <f>(C507+C508)/2</f>
        <v>0.71649999999999991</v>
      </c>
      <c r="F508" s="16">
        <f>B508-B507</f>
        <v>5</v>
      </c>
      <c r="G508" s="19">
        <f>E508*F508</f>
        <v>3.5824999999999996</v>
      </c>
      <c r="H508" s="16"/>
      <c r="I508" s="21"/>
      <c r="J508" s="21"/>
      <c r="K508" s="19"/>
      <c r="L508" s="16"/>
      <c r="M508" s="19"/>
      <c r="N508" s="20"/>
      <c r="O508" s="20"/>
      <c r="P508" s="20"/>
      <c r="Q508" s="22"/>
      <c r="R508" s="21"/>
    </row>
    <row r="509" spans="2:18" x14ac:dyDescent="0.2">
      <c r="B509" s="2">
        <v>10</v>
      </c>
      <c r="C509" s="3">
        <v>0.70599999999999996</v>
      </c>
      <c r="D509" s="3" t="s">
        <v>21</v>
      </c>
      <c r="E509" s="19">
        <f t="shared" ref="E509:E519" si="120">(C508+C509)/2</f>
        <v>0.71</v>
      </c>
      <c r="F509" s="16">
        <f t="shared" ref="F509:F519" si="121">B509-B508</f>
        <v>5</v>
      </c>
      <c r="G509" s="19">
        <f t="shared" ref="G509:G519" si="122">E509*F509</f>
        <v>3.55</v>
      </c>
      <c r="H509" s="16"/>
      <c r="I509" s="21"/>
      <c r="J509" s="21"/>
      <c r="K509" s="19"/>
      <c r="L509" s="16"/>
      <c r="M509" s="19"/>
      <c r="N509" s="20"/>
      <c r="O509" s="20"/>
      <c r="P509" s="20"/>
      <c r="Q509" s="22"/>
      <c r="R509" s="21"/>
    </row>
    <row r="510" spans="2:18" x14ac:dyDescent="0.2">
      <c r="B510" s="2">
        <v>11</v>
      </c>
      <c r="C510" s="3">
        <v>0.439</v>
      </c>
      <c r="D510" s="3"/>
      <c r="E510" s="19">
        <f t="shared" si="120"/>
        <v>0.57250000000000001</v>
      </c>
      <c r="F510" s="16">
        <f t="shared" si="121"/>
        <v>1</v>
      </c>
      <c r="G510" s="19">
        <f t="shared" si="122"/>
        <v>0.57250000000000001</v>
      </c>
      <c r="H510" s="16"/>
      <c r="I510" s="21"/>
      <c r="J510" s="21"/>
      <c r="K510" s="19"/>
      <c r="L510" s="16"/>
      <c r="M510" s="19"/>
      <c r="N510" s="20"/>
      <c r="O510" s="20"/>
      <c r="P510" s="20"/>
      <c r="Q510" s="22"/>
      <c r="R510" s="21"/>
    </row>
    <row r="511" spans="2:18" x14ac:dyDescent="0.2">
      <c r="B511" s="2">
        <v>12</v>
      </c>
      <c r="C511" s="3">
        <v>0.32400000000000001</v>
      </c>
      <c r="D511" s="3"/>
      <c r="E511" s="19">
        <f t="shared" si="120"/>
        <v>0.38150000000000001</v>
      </c>
      <c r="F511" s="16">
        <f t="shared" si="121"/>
        <v>1</v>
      </c>
      <c r="G511" s="19">
        <f t="shared" si="122"/>
        <v>0.38150000000000001</v>
      </c>
      <c r="H511" s="16"/>
      <c r="I511" s="2">
        <v>0</v>
      </c>
      <c r="J511" s="3">
        <v>0.71899999999999997</v>
      </c>
      <c r="K511" s="19"/>
      <c r="L511" s="16"/>
      <c r="M511" s="19"/>
      <c r="N511" s="20"/>
      <c r="O511" s="20"/>
      <c r="P511" s="20"/>
      <c r="Q511" s="22"/>
      <c r="R511" s="21"/>
    </row>
    <row r="512" spans="2:18" x14ac:dyDescent="0.2">
      <c r="B512" s="2">
        <v>13</v>
      </c>
      <c r="C512" s="3">
        <v>0.23599999999999999</v>
      </c>
      <c r="D512" s="3"/>
      <c r="E512" s="19">
        <f t="shared" si="120"/>
        <v>0.28000000000000003</v>
      </c>
      <c r="F512" s="16">
        <f t="shared" si="121"/>
        <v>1</v>
      </c>
      <c r="G512" s="19">
        <f t="shared" si="122"/>
        <v>0.28000000000000003</v>
      </c>
      <c r="H512" s="16"/>
      <c r="I512" s="2">
        <v>5</v>
      </c>
      <c r="J512" s="3">
        <v>0.71399999999999997</v>
      </c>
      <c r="K512" s="19">
        <f t="shared" ref="K512:K519" si="123">AVERAGE(J511,J512)</f>
        <v>0.71649999999999991</v>
      </c>
      <c r="L512" s="16">
        <f t="shared" ref="L512:L519" si="124">I512-I511</f>
        <v>5</v>
      </c>
      <c r="M512" s="19">
        <f t="shared" ref="M512:M519" si="125">L512*K512</f>
        <v>3.5824999999999996</v>
      </c>
      <c r="N512" s="20"/>
      <c r="O512" s="20"/>
      <c r="P512" s="20"/>
      <c r="Q512" s="22"/>
      <c r="R512" s="21"/>
    </row>
    <row r="513" spans="2:18" x14ac:dyDescent="0.2">
      <c r="B513" s="2">
        <v>14</v>
      </c>
      <c r="C513" s="3">
        <v>0.13700000000000001</v>
      </c>
      <c r="D513" s="3" t="s">
        <v>22</v>
      </c>
      <c r="E513" s="19">
        <f t="shared" si="120"/>
        <v>0.1865</v>
      </c>
      <c r="F513" s="16">
        <f t="shared" si="121"/>
        <v>1</v>
      </c>
      <c r="G513" s="19">
        <f t="shared" si="122"/>
        <v>0.1865</v>
      </c>
      <c r="I513" s="2">
        <v>10</v>
      </c>
      <c r="J513" s="3">
        <v>0.70599999999999996</v>
      </c>
      <c r="K513" s="19">
        <f t="shared" si="123"/>
        <v>0.71</v>
      </c>
      <c r="L513" s="16">
        <f t="shared" si="124"/>
        <v>5</v>
      </c>
      <c r="M513" s="19">
        <f t="shared" si="125"/>
        <v>3.55</v>
      </c>
      <c r="N513" s="20"/>
      <c r="O513" s="20"/>
      <c r="P513" s="20"/>
      <c r="Q513" s="22"/>
      <c r="R513" s="21"/>
    </row>
    <row r="514" spans="2:18" x14ac:dyDescent="0.2">
      <c r="B514" s="2">
        <v>15</v>
      </c>
      <c r="C514" s="3">
        <v>0.23899999999999999</v>
      </c>
      <c r="D514" s="3"/>
      <c r="E514" s="19">
        <f t="shared" si="120"/>
        <v>0.188</v>
      </c>
      <c r="F514" s="16">
        <f t="shared" si="121"/>
        <v>1</v>
      </c>
      <c r="G514" s="19">
        <f t="shared" si="122"/>
        <v>0.188</v>
      </c>
      <c r="I514" s="56">
        <f>I513+(J513-J514)*1.5</f>
        <v>11.959</v>
      </c>
      <c r="J514" s="57">
        <v>-0.6</v>
      </c>
      <c r="K514" s="19">
        <f t="shared" si="123"/>
        <v>5.2999999999999992E-2</v>
      </c>
      <c r="L514" s="16">
        <f t="shared" si="124"/>
        <v>1.9589999999999996</v>
      </c>
      <c r="M514" s="19">
        <f t="shared" si="125"/>
        <v>0.10382699999999996</v>
      </c>
      <c r="N514" s="20"/>
      <c r="O514" s="20"/>
      <c r="P514" s="20"/>
      <c r="Q514" s="22"/>
      <c r="R514" s="21"/>
    </row>
    <row r="515" spans="2:18" x14ac:dyDescent="0.2">
      <c r="B515" s="2">
        <v>16</v>
      </c>
      <c r="C515" s="3">
        <v>0.53600000000000003</v>
      </c>
      <c r="D515" s="3"/>
      <c r="E515" s="19">
        <f t="shared" si="120"/>
        <v>0.38750000000000001</v>
      </c>
      <c r="F515" s="16">
        <f t="shared" si="121"/>
        <v>1</v>
      </c>
      <c r="G515" s="19">
        <f t="shared" si="122"/>
        <v>0.38750000000000001</v>
      </c>
      <c r="I515" s="84">
        <f>I514+1.5</f>
        <v>13.459</v>
      </c>
      <c r="J515" s="85">
        <f>J514</f>
        <v>-0.6</v>
      </c>
      <c r="K515" s="19">
        <f t="shared" si="123"/>
        <v>-0.6</v>
      </c>
      <c r="L515" s="16">
        <f t="shared" si="124"/>
        <v>1.5</v>
      </c>
      <c r="M515" s="19">
        <f t="shared" si="125"/>
        <v>-0.89999999999999991</v>
      </c>
      <c r="N515" s="24"/>
      <c r="O515" s="24"/>
      <c r="P515" s="24"/>
      <c r="Q515" s="22"/>
      <c r="R515" s="21"/>
    </row>
    <row r="516" spans="2:18" x14ac:dyDescent="0.2">
      <c r="B516" s="2">
        <v>17</v>
      </c>
      <c r="C516" s="3">
        <v>1.0349999999999999</v>
      </c>
      <c r="D516" s="3"/>
      <c r="E516" s="19">
        <f t="shared" si="120"/>
        <v>0.78549999999999998</v>
      </c>
      <c r="F516" s="16">
        <f t="shared" si="121"/>
        <v>1</v>
      </c>
      <c r="G516" s="19">
        <f t="shared" si="122"/>
        <v>0.78549999999999998</v>
      </c>
      <c r="H516" s="16"/>
      <c r="I516" s="56">
        <f>I515+1.5</f>
        <v>14.959</v>
      </c>
      <c r="J516" s="57">
        <f>J514</f>
        <v>-0.6</v>
      </c>
      <c r="K516" s="19">
        <f t="shared" si="123"/>
        <v>-0.6</v>
      </c>
      <c r="L516" s="16">
        <f t="shared" si="124"/>
        <v>1.5</v>
      </c>
      <c r="M516" s="19">
        <f t="shared" si="125"/>
        <v>-0.89999999999999991</v>
      </c>
      <c r="N516" s="20"/>
      <c r="O516" s="20"/>
      <c r="P516" s="20"/>
      <c r="Q516" s="22"/>
      <c r="R516" s="21"/>
    </row>
    <row r="517" spans="2:18" x14ac:dyDescent="0.2">
      <c r="B517" s="2">
        <v>18</v>
      </c>
      <c r="C517" s="3">
        <v>1.974</v>
      </c>
      <c r="D517" s="3" t="s">
        <v>23</v>
      </c>
      <c r="E517" s="19">
        <f t="shared" si="120"/>
        <v>1.5044999999999999</v>
      </c>
      <c r="F517" s="16">
        <f t="shared" si="121"/>
        <v>1</v>
      </c>
      <c r="G517" s="19">
        <f t="shared" si="122"/>
        <v>1.5044999999999999</v>
      </c>
      <c r="H517" s="16"/>
      <c r="I517" s="56">
        <f>I516+(J517-J516)*1.5</f>
        <v>18.814</v>
      </c>
      <c r="J517" s="55">
        <v>1.97</v>
      </c>
      <c r="K517" s="19">
        <f t="shared" si="123"/>
        <v>0.68500000000000005</v>
      </c>
      <c r="L517" s="16">
        <f t="shared" si="124"/>
        <v>3.8550000000000004</v>
      </c>
      <c r="M517" s="19">
        <f t="shared" si="125"/>
        <v>2.6406750000000003</v>
      </c>
      <c r="N517" s="24"/>
      <c r="O517" s="24"/>
      <c r="P517" s="24"/>
      <c r="Q517" s="22"/>
      <c r="R517" s="21"/>
    </row>
    <row r="518" spans="2:18" x14ac:dyDescent="0.2">
      <c r="B518" s="2">
        <v>23</v>
      </c>
      <c r="C518" s="3">
        <v>1.9790000000000001</v>
      </c>
      <c r="D518" s="3"/>
      <c r="E518" s="19">
        <f t="shared" si="120"/>
        <v>1.9765000000000001</v>
      </c>
      <c r="F518" s="16">
        <f t="shared" si="121"/>
        <v>5</v>
      </c>
      <c r="G518" s="19">
        <f t="shared" si="122"/>
        <v>9.8825000000000003</v>
      </c>
      <c r="H518" s="16"/>
      <c r="I518" s="2">
        <v>23</v>
      </c>
      <c r="J518" s="3">
        <v>1.9790000000000001</v>
      </c>
      <c r="K518" s="19">
        <f t="shared" si="123"/>
        <v>1.9744999999999999</v>
      </c>
      <c r="L518" s="16">
        <f t="shared" si="124"/>
        <v>4.1859999999999999</v>
      </c>
      <c r="M518" s="19">
        <f t="shared" si="125"/>
        <v>8.2652570000000001</v>
      </c>
      <c r="N518" s="24"/>
      <c r="O518" s="24"/>
      <c r="P518" s="24"/>
      <c r="Q518" s="22"/>
      <c r="R518" s="21"/>
    </row>
    <row r="519" spans="2:18" x14ac:dyDescent="0.2">
      <c r="B519" s="2">
        <v>28</v>
      </c>
      <c r="C519" s="3">
        <v>1.986</v>
      </c>
      <c r="D519" s="3" t="s">
        <v>28</v>
      </c>
      <c r="E519" s="19">
        <f t="shared" si="120"/>
        <v>1.9824999999999999</v>
      </c>
      <c r="F519" s="16">
        <f t="shared" si="121"/>
        <v>5</v>
      </c>
      <c r="G519" s="19">
        <f t="shared" si="122"/>
        <v>9.9124999999999996</v>
      </c>
      <c r="H519" s="16"/>
      <c r="I519" s="2">
        <v>28</v>
      </c>
      <c r="J519" s="3">
        <v>1.986</v>
      </c>
      <c r="K519" s="19">
        <f t="shared" si="123"/>
        <v>1.9824999999999999</v>
      </c>
      <c r="L519" s="16">
        <f t="shared" si="124"/>
        <v>5</v>
      </c>
      <c r="M519" s="19">
        <f t="shared" si="125"/>
        <v>9.9124999999999996</v>
      </c>
      <c r="N519" s="20"/>
      <c r="O519" s="20"/>
      <c r="P519" s="20"/>
      <c r="R519" s="21"/>
    </row>
    <row r="520" spans="2:18" x14ac:dyDescent="0.2">
      <c r="B520" s="2"/>
      <c r="C520" s="3"/>
      <c r="D520" s="3"/>
      <c r="E520" s="19"/>
      <c r="F520" s="16"/>
      <c r="G520" s="19"/>
      <c r="H520" s="1"/>
      <c r="I520" s="33"/>
      <c r="J520" s="21"/>
      <c r="K520" s="19"/>
      <c r="L520" s="16"/>
      <c r="M520" s="19"/>
      <c r="N520" s="20"/>
      <c r="O520" s="20"/>
      <c r="P520" s="20"/>
      <c r="R520" s="21"/>
    </row>
    <row r="521" spans="2:18" x14ac:dyDescent="0.2">
      <c r="B521" s="2"/>
      <c r="C521" s="3"/>
      <c r="D521" s="3"/>
      <c r="E521" s="19"/>
      <c r="F521" s="16"/>
      <c r="G521" s="19"/>
      <c r="H521" s="1"/>
      <c r="I521" s="34"/>
      <c r="J521" s="16"/>
      <c r="K521" s="19"/>
      <c r="L521" s="16"/>
      <c r="M521" s="19"/>
      <c r="N521" s="20"/>
      <c r="O521" s="20"/>
      <c r="P521" s="20"/>
      <c r="R521" s="21"/>
    </row>
    <row r="522" spans="2:18" x14ac:dyDescent="0.2">
      <c r="B522" s="17"/>
      <c r="C522" s="44"/>
      <c r="D522" s="44"/>
      <c r="E522" s="19"/>
      <c r="F522" s="16"/>
      <c r="G522" s="19"/>
      <c r="H522" s="1"/>
      <c r="I522" s="16"/>
      <c r="J522" s="16"/>
      <c r="K522" s="19"/>
      <c r="L522" s="16"/>
      <c r="M522" s="19"/>
      <c r="N522" s="20"/>
      <c r="O522" s="20"/>
      <c r="P522" s="20"/>
      <c r="R522" s="21"/>
    </row>
    <row r="523" spans="2:18" x14ac:dyDescent="0.2">
      <c r="B523" s="17"/>
      <c r="C523" s="44"/>
      <c r="D523" s="44"/>
      <c r="E523" s="19"/>
      <c r="F523" s="16"/>
      <c r="G523" s="19"/>
      <c r="H523" s="1"/>
      <c r="I523" s="2"/>
      <c r="J523" s="28"/>
      <c r="K523" s="19"/>
      <c r="L523" s="16"/>
      <c r="M523" s="19"/>
      <c r="O523" s="24"/>
      <c r="P523" s="24"/>
    </row>
    <row r="524" spans="2:18" x14ac:dyDescent="0.2">
      <c r="B524" s="17"/>
      <c r="C524" s="44"/>
      <c r="D524" s="44"/>
      <c r="E524" s="19"/>
      <c r="F524" s="16"/>
      <c r="G524" s="19"/>
      <c r="H524" s="1"/>
      <c r="I524" s="17"/>
      <c r="J524" s="17"/>
      <c r="K524" s="19"/>
      <c r="L524" s="16"/>
      <c r="M524" s="19"/>
      <c r="O524" s="14"/>
      <c r="P524" s="14"/>
    </row>
    <row r="525" spans="2:18" x14ac:dyDescent="0.2">
      <c r="B525" s="17"/>
      <c r="C525" s="44"/>
      <c r="D525" s="44"/>
      <c r="E525" s="19"/>
      <c r="F525" s="16"/>
      <c r="G525" s="19"/>
      <c r="I525" s="17"/>
      <c r="J525" s="17"/>
      <c r="K525" s="19"/>
      <c r="L525" s="16"/>
      <c r="M525" s="19"/>
      <c r="O525" s="14"/>
      <c r="P525" s="14"/>
    </row>
    <row r="526" spans="2:18" x14ac:dyDescent="0.2">
      <c r="B526" s="17"/>
      <c r="C526" s="44"/>
      <c r="D526" s="44"/>
      <c r="E526" s="19"/>
      <c r="F526" s="16"/>
      <c r="G526" s="19"/>
      <c r="I526" s="17"/>
      <c r="J526" s="17"/>
      <c r="K526" s="19"/>
      <c r="L526" s="16"/>
      <c r="M526" s="19"/>
      <c r="N526" s="14"/>
      <c r="O526" s="14"/>
      <c r="P526" s="14"/>
    </row>
    <row r="527" spans="2:18" x14ac:dyDescent="0.2">
      <c r="B527" s="17"/>
      <c r="C527" s="44"/>
      <c r="D527" s="44"/>
      <c r="E527" s="19"/>
      <c r="F527" s="16"/>
      <c r="G527" s="19"/>
      <c r="I527" s="17"/>
      <c r="J527" s="17"/>
      <c r="K527" s="19"/>
      <c r="L527" s="16"/>
      <c r="M527" s="19"/>
      <c r="N527" s="14"/>
      <c r="O527" s="14"/>
      <c r="P527" s="14"/>
    </row>
    <row r="528" spans="2:18" x14ac:dyDescent="0.2">
      <c r="B528" s="17"/>
      <c r="C528" s="44"/>
      <c r="D528" s="44"/>
      <c r="E528" s="19"/>
      <c r="F528" s="16"/>
      <c r="G528" s="19"/>
      <c r="I528" s="17"/>
      <c r="J528" s="17"/>
      <c r="K528" s="19"/>
      <c r="L528" s="16"/>
      <c r="M528" s="19"/>
      <c r="N528" s="14"/>
      <c r="O528" s="14"/>
      <c r="P528" s="14"/>
    </row>
    <row r="529" spans="2:18" x14ac:dyDescent="0.2">
      <c r="B529" s="17"/>
      <c r="C529" s="44"/>
      <c r="D529" s="44"/>
      <c r="E529" s="19"/>
      <c r="F529" s="16"/>
      <c r="G529" s="19"/>
      <c r="H529" s="19"/>
      <c r="I529" s="17"/>
      <c r="J529" s="17"/>
      <c r="K529" s="19"/>
      <c r="L529" s="16"/>
      <c r="M529" s="19"/>
      <c r="N529" s="14"/>
      <c r="O529" s="14"/>
      <c r="P529" s="14"/>
    </row>
    <row r="530" spans="2:18" x14ac:dyDescent="0.2">
      <c r="B530" s="17"/>
      <c r="C530" s="44"/>
      <c r="D530" s="44"/>
      <c r="E530" s="19"/>
      <c r="F530" s="16"/>
      <c r="G530" s="19"/>
      <c r="H530" s="19"/>
      <c r="I530" s="17"/>
      <c r="J530" s="17"/>
      <c r="K530" s="19"/>
      <c r="L530" s="16"/>
      <c r="M530" s="19"/>
      <c r="N530" s="24"/>
      <c r="O530" s="14"/>
      <c r="P530" s="14"/>
    </row>
    <row r="531" spans="2:18" x14ac:dyDescent="0.2">
      <c r="B531" s="17"/>
      <c r="C531" s="44"/>
      <c r="D531" s="44"/>
      <c r="E531" s="19"/>
      <c r="F531" s="16"/>
      <c r="G531" s="19"/>
      <c r="H531" s="19"/>
      <c r="I531" s="17"/>
      <c r="J531" s="17"/>
      <c r="K531" s="19"/>
      <c r="L531" s="16"/>
      <c r="M531" s="19"/>
      <c r="N531" s="20"/>
      <c r="O531" s="20"/>
      <c r="P531" s="20"/>
      <c r="R531" s="21"/>
    </row>
    <row r="532" spans="2:18" ht="15" x14ac:dyDescent="0.2">
      <c r="B532" s="17"/>
      <c r="C532" s="44"/>
      <c r="D532" s="44"/>
      <c r="E532" s="19"/>
      <c r="F532" s="16">
        <f>SUM(F508:F531)</f>
        <v>28</v>
      </c>
      <c r="G532" s="19">
        <f>SUM(G508:G531)</f>
        <v>31.213500000000003</v>
      </c>
      <c r="H532" s="19"/>
      <c r="I532" s="19"/>
      <c r="J532" s="13"/>
      <c r="K532" s="13"/>
      <c r="L532" s="74">
        <f>SUM(L509:L531)</f>
        <v>28</v>
      </c>
      <c r="M532" s="74">
        <f>SUM(M509:M531)</f>
        <v>26.254759</v>
      </c>
      <c r="N532" s="20"/>
      <c r="O532" s="20"/>
      <c r="P532" s="20"/>
      <c r="R532" s="21"/>
    </row>
    <row r="533" spans="2:18" x14ac:dyDescent="0.2">
      <c r="B533" s="17"/>
      <c r="C533" s="44"/>
      <c r="D533" s="44"/>
      <c r="E533" s="19"/>
      <c r="F533" s="16"/>
      <c r="G533" s="19"/>
      <c r="H533" s="16" t="s">
        <v>10</v>
      </c>
      <c r="I533" s="16"/>
      <c r="J533" s="16">
        <f>G532</f>
        <v>31.213500000000003</v>
      </c>
      <c r="K533" s="19" t="s">
        <v>11</v>
      </c>
      <c r="L533" s="16">
        <f>M532</f>
        <v>26.254759</v>
      </c>
      <c r="M533" s="65">
        <f>J533-L533</f>
        <v>4.9587410000000034</v>
      </c>
      <c r="N533" s="20"/>
      <c r="O533" s="20"/>
      <c r="P533" s="20"/>
      <c r="R533" s="21"/>
    </row>
    <row r="535" spans="2:18" ht="15" x14ac:dyDescent="0.2">
      <c r="B535" s="13"/>
      <c r="C535" s="30"/>
      <c r="D535" s="30"/>
      <c r="E535" s="13"/>
      <c r="F535" s="1" t="s">
        <v>7</v>
      </c>
      <c r="G535" s="1"/>
      <c r="H535" s="142">
        <v>1.3</v>
      </c>
      <c r="I535" s="142"/>
      <c r="J535" s="13"/>
      <c r="K535" s="13"/>
      <c r="L535" s="13"/>
      <c r="M535" s="13"/>
      <c r="N535" s="14"/>
      <c r="O535" s="14"/>
      <c r="P535" s="14"/>
    </row>
    <row r="536" spans="2:18" x14ac:dyDescent="0.2">
      <c r="B536" s="143" t="s">
        <v>8</v>
      </c>
      <c r="C536" s="143"/>
      <c r="D536" s="143"/>
      <c r="E536" s="143"/>
      <c r="F536" s="143"/>
      <c r="G536" s="143"/>
      <c r="H536" s="5" t="s">
        <v>5</v>
      </c>
      <c r="I536" s="143" t="s">
        <v>9</v>
      </c>
      <c r="J536" s="143"/>
      <c r="K536" s="143"/>
      <c r="L536" s="143"/>
      <c r="M536" s="143"/>
      <c r="N536" s="15"/>
      <c r="O536" s="15"/>
      <c r="P536" s="20">
        <f>I551-I549</f>
        <v>3.2134999999999998</v>
      </c>
    </row>
    <row r="537" spans="2:18" x14ac:dyDescent="0.2">
      <c r="B537" s="2">
        <v>0</v>
      </c>
      <c r="C537" s="3">
        <v>2.1110000000000002</v>
      </c>
      <c r="D537" s="3" t="s">
        <v>29</v>
      </c>
      <c r="E537" s="16"/>
      <c r="F537" s="16"/>
      <c r="G537" s="16"/>
      <c r="H537" s="16"/>
      <c r="I537" s="17"/>
      <c r="J537" s="18"/>
      <c r="K537" s="19"/>
      <c r="L537" s="16"/>
      <c r="M537" s="19"/>
      <c r="N537" s="20"/>
      <c r="O537" s="20"/>
      <c r="P537" s="20"/>
      <c r="R537" s="21"/>
    </row>
    <row r="538" spans="2:18" x14ac:dyDescent="0.2">
      <c r="B538" s="2">
        <v>5</v>
      </c>
      <c r="C538" s="3">
        <v>2.097</v>
      </c>
      <c r="D538" s="3"/>
      <c r="E538" s="19">
        <f>(C537+C538)/2</f>
        <v>2.1040000000000001</v>
      </c>
      <c r="F538" s="16">
        <f>B538-B537</f>
        <v>5</v>
      </c>
      <c r="G538" s="19">
        <f>E538*F538</f>
        <v>10.52</v>
      </c>
      <c r="H538" s="16"/>
      <c r="I538" s="21"/>
      <c r="J538" s="21"/>
      <c r="K538" s="19"/>
      <c r="L538" s="16"/>
      <c r="M538" s="19"/>
      <c r="N538" s="20"/>
      <c r="O538" s="20"/>
      <c r="P538" s="20"/>
      <c r="Q538" s="22"/>
      <c r="R538" s="21"/>
    </row>
    <row r="539" spans="2:18" x14ac:dyDescent="0.2">
      <c r="B539" s="2">
        <v>10</v>
      </c>
      <c r="C539" s="3">
        <v>2.0859999999999999</v>
      </c>
      <c r="D539" s="3" t="s">
        <v>21</v>
      </c>
      <c r="E539" s="19">
        <f t="shared" ref="E539:E549" si="126">(C538+C539)/2</f>
        <v>2.0914999999999999</v>
      </c>
      <c r="F539" s="16">
        <f t="shared" ref="F539:F549" si="127">B539-B538</f>
        <v>5</v>
      </c>
      <c r="G539" s="19">
        <f t="shared" ref="G539:G549" si="128">E539*F539</f>
        <v>10.4575</v>
      </c>
      <c r="H539" s="16"/>
      <c r="I539" s="21"/>
      <c r="J539" s="21"/>
      <c r="K539" s="19"/>
      <c r="L539" s="16"/>
      <c r="M539" s="19"/>
      <c r="N539" s="20"/>
      <c r="O539" s="20"/>
      <c r="P539" s="20"/>
      <c r="Q539" s="22"/>
      <c r="R539" s="21"/>
    </row>
    <row r="540" spans="2:18" x14ac:dyDescent="0.2">
      <c r="B540" s="2">
        <v>11</v>
      </c>
      <c r="C540" s="3">
        <v>1.127</v>
      </c>
      <c r="D540" s="3"/>
      <c r="E540" s="19">
        <f t="shared" si="126"/>
        <v>1.6065</v>
      </c>
      <c r="F540" s="16">
        <f t="shared" si="127"/>
        <v>1</v>
      </c>
      <c r="G540" s="19">
        <f t="shared" si="128"/>
        <v>1.6065</v>
      </c>
      <c r="H540" s="16"/>
      <c r="I540" s="21"/>
      <c r="J540" s="21"/>
      <c r="K540" s="19"/>
      <c r="L540" s="16"/>
      <c r="M540" s="19"/>
      <c r="N540" s="20"/>
      <c r="O540" s="20"/>
      <c r="P540" s="20"/>
      <c r="Q540" s="22"/>
      <c r="R540" s="21"/>
    </row>
    <row r="541" spans="2:18" x14ac:dyDescent="0.2">
      <c r="B541" s="2">
        <v>13</v>
      </c>
      <c r="C541" s="3">
        <v>0.59099999999999997</v>
      </c>
      <c r="D541" s="3"/>
      <c r="E541" s="19">
        <f t="shared" si="126"/>
        <v>0.85899999999999999</v>
      </c>
      <c r="F541" s="16">
        <f t="shared" si="127"/>
        <v>2</v>
      </c>
      <c r="G541" s="19">
        <f t="shared" si="128"/>
        <v>1.718</v>
      </c>
      <c r="H541" s="16"/>
      <c r="I541" s="21"/>
      <c r="J541" s="21"/>
      <c r="K541" s="19"/>
      <c r="L541" s="16"/>
      <c r="M541" s="19"/>
      <c r="N541" s="20"/>
      <c r="O541" s="20"/>
      <c r="P541" s="20"/>
      <c r="Q541" s="22"/>
      <c r="R541" s="21"/>
    </row>
    <row r="542" spans="2:18" x14ac:dyDescent="0.2">
      <c r="B542" s="2">
        <v>15</v>
      </c>
      <c r="C542" s="3">
        <v>7.1999999999999995E-2</v>
      </c>
      <c r="D542" s="3"/>
      <c r="E542" s="19">
        <f t="shared" si="126"/>
        <v>0.33149999999999996</v>
      </c>
      <c r="F542" s="16">
        <f t="shared" si="127"/>
        <v>2</v>
      </c>
      <c r="G542" s="19">
        <f t="shared" si="128"/>
        <v>0.66299999999999992</v>
      </c>
      <c r="H542" s="16"/>
      <c r="I542" s="2">
        <v>0</v>
      </c>
      <c r="J542" s="3">
        <v>2.1110000000000002</v>
      </c>
      <c r="K542" s="19"/>
      <c r="L542" s="16"/>
      <c r="M542" s="19"/>
      <c r="N542" s="20"/>
      <c r="O542" s="20"/>
      <c r="P542" s="20"/>
      <c r="Q542" s="22"/>
      <c r="R542" s="21"/>
    </row>
    <row r="543" spans="2:18" x14ac:dyDescent="0.2">
      <c r="B543" s="2">
        <v>16</v>
      </c>
      <c r="C543" s="3">
        <v>-2.9000000000000001E-2</v>
      </c>
      <c r="D543" s="3" t="s">
        <v>22</v>
      </c>
      <c r="E543" s="19">
        <f t="shared" si="126"/>
        <v>2.1499999999999998E-2</v>
      </c>
      <c r="F543" s="16">
        <f t="shared" si="127"/>
        <v>1</v>
      </c>
      <c r="G543" s="19">
        <f t="shared" si="128"/>
        <v>2.1499999999999998E-2</v>
      </c>
      <c r="I543" s="2">
        <v>5</v>
      </c>
      <c r="J543" s="3">
        <v>2.097</v>
      </c>
      <c r="K543" s="19">
        <f t="shared" ref="K543:K554" si="129">AVERAGE(J542,J543)</f>
        <v>2.1040000000000001</v>
      </c>
      <c r="L543" s="16">
        <f t="shared" ref="L543:L554" si="130">I543-I542</f>
        <v>5</v>
      </c>
      <c r="M543" s="19">
        <f t="shared" ref="M543:M554" si="131">L543*K543</f>
        <v>10.52</v>
      </c>
      <c r="N543" s="20"/>
      <c r="O543" s="20"/>
      <c r="P543" s="20"/>
      <c r="Q543" s="22"/>
      <c r="R543" s="21"/>
    </row>
    <row r="544" spans="2:18" x14ac:dyDescent="0.2">
      <c r="B544" s="2">
        <v>17</v>
      </c>
      <c r="C544" s="3">
        <v>7.5999999999999998E-2</v>
      </c>
      <c r="D544" s="3"/>
      <c r="E544" s="19">
        <f t="shared" si="126"/>
        <v>2.35E-2</v>
      </c>
      <c r="F544" s="16">
        <f t="shared" si="127"/>
        <v>1</v>
      </c>
      <c r="G544" s="19">
        <f t="shared" si="128"/>
        <v>2.35E-2</v>
      </c>
      <c r="I544" s="2">
        <v>10</v>
      </c>
      <c r="J544" s="3">
        <v>2.0859999999999999</v>
      </c>
      <c r="K544" s="19">
        <f t="shared" si="129"/>
        <v>2.0914999999999999</v>
      </c>
      <c r="L544" s="16">
        <f t="shared" si="130"/>
        <v>5</v>
      </c>
      <c r="M544" s="19">
        <f t="shared" si="131"/>
        <v>10.4575</v>
      </c>
      <c r="N544" s="20"/>
      <c r="O544" s="20"/>
      <c r="P544" s="20"/>
      <c r="Q544" s="22"/>
      <c r="R544" s="21"/>
    </row>
    <row r="545" spans="2:18" x14ac:dyDescent="0.2">
      <c r="B545" s="2">
        <v>19</v>
      </c>
      <c r="C545" s="3">
        <v>0.52</v>
      </c>
      <c r="D545" s="3"/>
      <c r="E545" s="19">
        <f t="shared" si="126"/>
        <v>0.29799999999999999</v>
      </c>
      <c r="F545" s="16">
        <f t="shared" si="127"/>
        <v>2</v>
      </c>
      <c r="G545" s="19">
        <f t="shared" si="128"/>
        <v>0.59599999999999997</v>
      </c>
      <c r="I545" s="2">
        <v>11</v>
      </c>
      <c r="J545" s="3">
        <v>1.127</v>
      </c>
      <c r="K545" s="19">
        <f t="shared" si="129"/>
        <v>1.6065</v>
      </c>
      <c r="L545" s="16">
        <f t="shared" si="130"/>
        <v>1</v>
      </c>
      <c r="M545" s="19">
        <f t="shared" si="131"/>
        <v>1.6065</v>
      </c>
      <c r="N545" s="24"/>
      <c r="O545" s="24"/>
      <c r="P545" s="24"/>
      <c r="Q545" s="22"/>
      <c r="R545" s="21"/>
    </row>
    <row r="546" spans="2:18" x14ac:dyDescent="0.2">
      <c r="B546" s="2">
        <v>21</v>
      </c>
      <c r="C546" s="3">
        <v>1.123</v>
      </c>
      <c r="D546" s="3"/>
      <c r="E546" s="19">
        <f t="shared" si="126"/>
        <v>0.82150000000000001</v>
      </c>
      <c r="F546" s="16">
        <f t="shared" si="127"/>
        <v>2</v>
      </c>
      <c r="G546" s="19">
        <f t="shared" si="128"/>
        <v>1.643</v>
      </c>
      <c r="H546" s="16"/>
      <c r="I546" s="2">
        <v>13</v>
      </c>
      <c r="J546" s="3">
        <v>0.59099999999999997</v>
      </c>
      <c r="K546" s="19">
        <f t="shared" si="129"/>
        <v>0.85899999999999999</v>
      </c>
      <c r="L546" s="16">
        <f t="shared" si="130"/>
        <v>2</v>
      </c>
      <c r="M546" s="19">
        <f t="shared" si="131"/>
        <v>1.718</v>
      </c>
      <c r="N546" s="20"/>
      <c r="O546" s="20"/>
      <c r="P546" s="20"/>
      <c r="Q546" s="22"/>
      <c r="R546" s="21"/>
    </row>
    <row r="547" spans="2:18" x14ac:dyDescent="0.2">
      <c r="B547" s="2">
        <v>22</v>
      </c>
      <c r="C547" s="3">
        <v>2.2010000000000001</v>
      </c>
      <c r="D547" s="3" t="s">
        <v>23</v>
      </c>
      <c r="E547" s="19">
        <f t="shared" si="126"/>
        <v>1.6619999999999999</v>
      </c>
      <c r="F547" s="16">
        <f t="shared" si="127"/>
        <v>1</v>
      </c>
      <c r="G547" s="19">
        <f t="shared" si="128"/>
        <v>1.6619999999999999</v>
      </c>
      <c r="H547" s="16"/>
      <c r="I547" s="56">
        <f>I546+(J546-J547)*1.5</f>
        <v>14.7865</v>
      </c>
      <c r="J547" s="57">
        <v>-0.6</v>
      </c>
      <c r="K547" s="19">
        <f t="shared" si="129"/>
        <v>-4.500000000000004E-3</v>
      </c>
      <c r="L547" s="16">
        <f t="shared" si="130"/>
        <v>1.7865000000000002</v>
      </c>
      <c r="M547" s="19">
        <f t="shared" si="131"/>
        <v>-8.0392500000000082E-3</v>
      </c>
      <c r="N547" s="24"/>
      <c r="O547" s="24"/>
      <c r="P547" s="24"/>
      <c r="Q547" s="22"/>
      <c r="R547" s="21"/>
    </row>
    <row r="548" spans="2:18" x14ac:dyDescent="0.2">
      <c r="B548" s="2">
        <v>27</v>
      </c>
      <c r="C548" s="3">
        <v>2.206</v>
      </c>
      <c r="D548" s="3"/>
      <c r="E548" s="19">
        <f t="shared" si="126"/>
        <v>2.2035</v>
      </c>
      <c r="F548" s="16">
        <f t="shared" si="127"/>
        <v>5</v>
      </c>
      <c r="G548" s="19">
        <f t="shared" si="128"/>
        <v>11.0175</v>
      </c>
      <c r="H548" s="16"/>
      <c r="I548" s="84">
        <f>I547+1.5</f>
        <v>16.2865</v>
      </c>
      <c r="J548" s="85">
        <f>J547</f>
        <v>-0.6</v>
      </c>
      <c r="K548" s="19">
        <f t="shared" si="129"/>
        <v>-0.6</v>
      </c>
      <c r="L548" s="16">
        <f t="shared" si="130"/>
        <v>1.5</v>
      </c>
      <c r="M548" s="19">
        <f t="shared" si="131"/>
        <v>-0.89999999999999991</v>
      </c>
      <c r="N548" s="24"/>
      <c r="O548" s="24"/>
      <c r="P548" s="24"/>
      <c r="Q548" s="22"/>
      <c r="R548" s="21"/>
    </row>
    <row r="549" spans="2:18" x14ac:dyDescent="0.2">
      <c r="B549" s="2">
        <v>32</v>
      </c>
      <c r="C549" s="3">
        <v>2.222</v>
      </c>
      <c r="D549" s="3" t="s">
        <v>37</v>
      </c>
      <c r="E549" s="19">
        <f t="shared" si="126"/>
        <v>2.214</v>
      </c>
      <c r="F549" s="16">
        <f t="shared" si="127"/>
        <v>5</v>
      </c>
      <c r="G549" s="19">
        <f t="shared" si="128"/>
        <v>11.07</v>
      </c>
      <c r="H549" s="16"/>
      <c r="I549" s="56">
        <f>I548+1.5</f>
        <v>17.7865</v>
      </c>
      <c r="J549" s="57">
        <f>J547</f>
        <v>-0.6</v>
      </c>
      <c r="K549" s="19">
        <f t="shared" si="129"/>
        <v>-0.6</v>
      </c>
      <c r="L549" s="16">
        <f t="shared" si="130"/>
        <v>1.5</v>
      </c>
      <c r="M549" s="19">
        <f t="shared" si="131"/>
        <v>-0.89999999999999991</v>
      </c>
      <c r="N549" s="20"/>
      <c r="O549" s="20"/>
      <c r="P549" s="20"/>
      <c r="R549" s="21"/>
    </row>
    <row r="550" spans="2:18" x14ac:dyDescent="0.2">
      <c r="B550" s="2"/>
      <c r="C550" s="3"/>
      <c r="D550" s="3"/>
      <c r="E550" s="19"/>
      <c r="F550" s="16"/>
      <c r="G550" s="19"/>
      <c r="H550" s="1"/>
      <c r="I550" s="56">
        <f>I549+(J550-J549)*1.5</f>
        <v>19.736499999999999</v>
      </c>
      <c r="J550" s="3">
        <v>0.7</v>
      </c>
      <c r="K550" s="19">
        <f t="shared" si="129"/>
        <v>4.9999999999999989E-2</v>
      </c>
      <c r="L550" s="16">
        <f t="shared" si="130"/>
        <v>1.9499999999999993</v>
      </c>
      <c r="M550" s="19">
        <f t="shared" si="131"/>
        <v>9.7499999999999948E-2</v>
      </c>
      <c r="N550" s="20"/>
      <c r="O550" s="20"/>
      <c r="P550" s="20"/>
      <c r="R550" s="21"/>
    </row>
    <row r="551" spans="2:18" x14ac:dyDescent="0.2">
      <c r="B551" s="2"/>
      <c r="C551" s="3"/>
      <c r="D551" s="3"/>
      <c r="E551" s="19"/>
      <c r="F551" s="16"/>
      <c r="G551" s="19"/>
      <c r="H551" s="1"/>
      <c r="I551" s="2">
        <v>21</v>
      </c>
      <c r="J551" s="3">
        <v>1.123</v>
      </c>
      <c r="K551" s="19">
        <f t="shared" si="129"/>
        <v>0.91149999999999998</v>
      </c>
      <c r="L551" s="16">
        <f t="shared" si="130"/>
        <v>1.2635000000000005</v>
      </c>
      <c r="M551" s="19">
        <f t="shared" si="131"/>
        <v>1.1516802500000005</v>
      </c>
      <c r="N551" s="20"/>
      <c r="O551" s="20"/>
      <c r="P551" s="20"/>
      <c r="R551" s="21"/>
    </row>
    <row r="552" spans="2:18" x14ac:dyDescent="0.2">
      <c r="B552" s="17"/>
      <c r="C552" s="44"/>
      <c r="D552" s="44"/>
      <c r="E552" s="19"/>
      <c r="F552" s="16"/>
      <c r="G552" s="19"/>
      <c r="H552" s="1"/>
      <c r="I552" s="2">
        <v>22</v>
      </c>
      <c r="J552" s="3">
        <v>2.2010000000000001</v>
      </c>
      <c r="K552" s="19">
        <f t="shared" si="129"/>
        <v>1.6619999999999999</v>
      </c>
      <c r="L552" s="16">
        <f t="shared" si="130"/>
        <v>1</v>
      </c>
      <c r="M552" s="19">
        <f t="shared" si="131"/>
        <v>1.6619999999999999</v>
      </c>
      <c r="N552" s="20"/>
      <c r="O552" s="20"/>
      <c r="P552" s="20"/>
      <c r="R552" s="21"/>
    </row>
    <row r="553" spans="2:18" x14ac:dyDescent="0.2">
      <c r="B553" s="17"/>
      <c r="C553" s="44"/>
      <c r="D553" s="44"/>
      <c r="E553" s="19"/>
      <c r="F553" s="16"/>
      <c r="G553" s="19"/>
      <c r="H553" s="1"/>
      <c r="I553" s="2">
        <v>27</v>
      </c>
      <c r="J553" s="3">
        <v>2.206</v>
      </c>
      <c r="K553" s="19">
        <f t="shared" si="129"/>
        <v>2.2035</v>
      </c>
      <c r="L553" s="16">
        <f t="shared" si="130"/>
        <v>5</v>
      </c>
      <c r="M553" s="19">
        <f t="shared" si="131"/>
        <v>11.0175</v>
      </c>
      <c r="O553" s="24"/>
      <c r="P553" s="24"/>
    </row>
    <row r="554" spans="2:18" x14ac:dyDescent="0.2">
      <c r="B554" s="17"/>
      <c r="C554" s="44"/>
      <c r="D554" s="44"/>
      <c r="E554" s="19"/>
      <c r="F554" s="16"/>
      <c r="G554" s="19"/>
      <c r="H554" s="1"/>
      <c r="I554" s="2">
        <v>32</v>
      </c>
      <c r="J554" s="3">
        <v>2.222</v>
      </c>
      <c r="K554" s="19">
        <f t="shared" si="129"/>
        <v>2.214</v>
      </c>
      <c r="L554" s="16">
        <f t="shared" si="130"/>
        <v>5</v>
      </c>
      <c r="M554" s="19">
        <f t="shared" si="131"/>
        <v>11.07</v>
      </c>
      <c r="O554" s="14"/>
      <c r="P554" s="14"/>
    </row>
    <row r="555" spans="2:18" x14ac:dyDescent="0.2">
      <c r="B555" s="17"/>
      <c r="C555" s="44"/>
      <c r="D555" s="44"/>
      <c r="E555" s="19"/>
      <c r="F555" s="16"/>
      <c r="G555" s="19"/>
      <c r="I555" s="59"/>
      <c r="J555" s="60"/>
      <c r="K555" s="19"/>
      <c r="L555" s="16"/>
      <c r="M555" s="19"/>
      <c r="O555" s="14"/>
      <c r="P555" s="14"/>
    </row>
    <row r="556" spans="2:18" x14ac:dyDescent="0.2">
      <c r="B556" s="17"/>
      <c r="C556" s="44"/>
      <c r="D556" s="44"/>
      <c r="E556" s="19"/>
      <c r="F556" s="16"/>
      <c r="G556" s="19"/>
      <c r="I556" s="56"/>
      <c r="J556" s="57"/>
      <c r="K556" s="19"/>
      <c r="L556" s="16"/>
      <c r="M556" s="19"/>
      <c r="N556" s="14"/>
      <c r="O556" s="14"/>
      <c r="P556" s="14"/>
    </row>
    <row r="557" spans="2:18" x14ac:dyDescent="0.2">
      <c r="B557" s="17"/>
      <c r="C557" s="44"/>
      <c r="D557" s="44"/>
      <c r="E557" s="19"/>
      <c r="F557" s="16"/>
      <c r="G557" s="19"/>
      <c r="I557" s="56"/>
      <c r="J557" s="3"/>
      <c r="K557" s="19"/>
      <c r="L557" s="16"/>
      <c r="M557" s="19"/>
      <c r="N557" s="14"/>
      <c r="O557" s="14"/>
      <c r="P557" s="14"/>
    </row>
    <row r="558" spans="2:18" x14ac:dyDescent="0.2">
      <c r="B558" s="17"/>
      <c r="C558" s="44"/>
      <c r="D558" s="44"/>
      <c r="E558" s="19"/>
      <c r="F558" s="16"/>
      <c r="G558" s="19"/>
      <c r="I558" s="2"/>
      <c r="J558" s="3"/>
      <c r="K558" s="19"/>
      <c r="L558" s="16"/>
      <c r="M558" s="19"/>
      <c r="N558" s="14"/>
      <c r="O558" s="14"/>
      <c r="P558" s="14"/>
    </row>
    <row r="559" spans="2:18" x14ac:dyDescent="0.2">
      <c r="B559" s="17"/>
      <c r="C559" s="44"/>
      <c r="D559" s="44"/>
      <c r="E559" s="19"/>
      <c r="F559" s="16"/>
      <c r="G559" s="19"/>
      <c r="H559" s="19"/>
      <c r="I559" s="2"/>
      <c r="J559" s="3"/>
      <c r="K559" s="19"/>
      <c r="L559" s="16"/>
      <c r="M559" s="19"/>
      <c r="N559" s="14"/>
      <c r="O559" s="14"/>
      <c r="P559" s="14"/>
    </row>
    <row r="560" spans="2:18" x14ac:dyDescent="0.2">
      <c r="B560" s="17"/>
      <c r="C560" s="44"/>
      <c r="D560" s="44"/>
      <c r="E560" s="19"/>
      <c r="F560" s="16"/>
      <c r="G560" s="19"/>
      <c r="H560" s="19"/>
      <c r="I560" s="17"/>
      <c r="J560" s="17"/>
      <c r="K560" s="19"/>
      <c r="L560" s="16"/>
      <c r="M560" s="19"/>
      <c r="N560" s="24"/>
      <c r="O560" s="14"/>
      <c r="P560" s="14"/>
    </row>
    <row r="561" spans="2:18" x14ac:dyDescent="0.2">
      <c r="B561" s="17"/>
      <c r="C561" s="44"/>
      <c r="D561" s="44"/>
      <c r="E561" s="19"/>
      <c r="F561" s="16"/>
      <c r="G561" s="19"/>
      <c r="H561" s="19"/>
      <c r="I561" s="17"/>
      <c r="J561" s="17"/>
      <c r="K561" s="19"/>
      <c r="L561" s="16"/>
      <c r="M561" s="19"/>
      <c r="N561" s="20"/>
      <c r="O561" s="20"/>
      <c r="P561" s="20"/>
      <c r="R561" s="21"/>
    </row>
    <row r="562" spans="2:18" ht="15" x14ac:dyDescent="0.2">
      <c r="B562" s="17"/>
      <c r="C562" s="44"/>
      <c r="D562" s="44"/>
      <c r="E562" s="19"/>
      <c r="F562" s="16">
        <f>SUM(F538:F561)</f>
        <v>32</v>
      </c>
      <c r="G562" s="19">
        <f>SUM(G538:G561)</f>
        <v>50.9985</v>
      </c>
      <c r="H562" s="19"/>
      <c r="I562" s="19"/>
      <c r="J562" s="13"/>
      <c r="K562" s="13"/>
      <c r="L562" s="16">
        <f>SUM(L538:L561)</f>
        <v>32</v>
      </c>
      <c r="M562" s="29">
        <f>SUM(M541:M561)</f>
        <v>47.492641000000006</v>
      </c>
      <c r="N562" s="20"/>
      <c r="O562" s="20"/>
      <c r="P562" s="20"/>
      <c r="R562" s="21"/>
    </row>
    <row r="563" spans="2:18" x14ac:dyDescent="0.2">
      <c r="B563" s="17"/>
      <c r="C563" s="44"/>
      <c r="D563" s="44"/>
      <c r="E563" s="19"/>
      <c r="F563" s="16"/>
      <c r="G563" s="19"/>
      <c r="H563" s="16" t="s">
        <v>10</v>
      </c>
      <c r="I563" s="16"/>
      <c r="J563" s="16">
        <f>G562</f>
        <v>50.9985</v>
      </c>
      <c r="K563" s="19" t="s">
        <v>11</v>
      </c>
      <c r="L563" s="16">
        <f>M562</f>
        <v>47.492641000000006</v>
      </c>
      <c r="M563" s="65">
        <f>J563-L563</f>
        <v>3.5058589999999938</v>
      </c>
      <c r="N563" s="20"/>
      <c r="O563" s="20"/>
      <c r="P563" s="20"/>
      <c r="R563" s="21"/>
    </row>
    <row r="565" spans="2:18" ht="15" x14ac:dyDescent="0.2">
      <c r="B565" s="13"/>
      <c r="C565" s="30"/>
      <c r="D565" s="30"/>
      <c r="E565" s="13"/>
      <c r="F565" s="1" t="s">
        <v>7</v>
      </c>
      <c r="G565" s="1"/>
      <c r="H565" s="154">
        <v>1.4</v>
      </c>
      <c r="I565" s="154"/>
      <c r="J565" s="13"/>
      <c r="K565" s="13"/>
      <c r="L565" s="13"/>
      <c r="M565" s="13"/>
      <c r="N565" s="14"/>
      <c r="O565" s="14"/>
      <c r="P565" s="14"/>
    </row>
    <row r="566" spans="2:18" x14ac:dyDescent="0.2">
      <c r="B566" s="143" t="s">
        <v>8</v>
      </c>
      <c r="C566" s="143"/>
      <c r="D566" s="143"/>
      <c r="E566" s="143"/>
      <c r="F566" s="143"/>
      <c r="G566" s="143"/>
      <c r="H566" s="5" t="s">
        <v>5</v>
      </c>
      <c r="I566" s="143" t="s">
        <v>9</v>
      </c>
      <c r="J566" s="143"/>
      <c r="K566" s="143"/>
      <c r="L566" s="143"/>
      <c r="M566" s="143"/>
      <c r="N566" s="15"/>
      <c r="O566" s="15"/>
      <c r="P566" s="20">
        <f>I581-I579</f>
        <v>2.9014999999999986</v>
      </c>
    </row>
    <row r="567" spans="2:18" x14ac:dyDescent="0.2">
      <c r="B567" s="2">
        <v>0</v>
      </c>
      <c r="C567" s="3">
        <v>1.944</v>
      </c>
      <c r="D567" s="3" t="s">
        <v>34</v>
      </c>
      <c r="E567" s="16"/>
      <c r="F567" s="16"/>
      <c r="G567" s="16"/>
      <c r="H567" s="16"/>
      <c r="I567" s="17"/>
      <c r="J567" s="18"/>
      <c r="K567" s="19"/>
      <c r="L567" s="16"/>
      <c r="M567" s="19"/>
      <c r="N567" s="20"/>
      <c r="O567" s="20"/>
      <c r="P567" s="20"/>
      <c r="R567" s="21"/>
    </row>
    <row r="568" spans="2:18" x14ac:dyDescent="0.2">
      <c r="B568" s="2">
        <v>4</v>
      </c>
      <c r="C568" s="3">
        <v>1.9370000000000001</v>
      </c>
      <c r="D568" s="3" t="s">
        <v>21</v>
      </c>
      <c r="E568" s="19">
        <f>(C567+C568)/2</f>
        <v>1.9405000000000001</v>
      </c>
      <c r="F568" s="16">
        <f>B568-B567</f>
        <v>4</v>
      </c>
      <c r="G568" s="19">
        <f>E568*F568</f>
        <v>7.7620000000000005</v>
      </c>
      <c r="H568" s="16"/>
      <c r="I568" s="21"/>
      <c r="J568" s="21"/>
      <c r="K568" s="19"/>
      <c r="L568" s="16"/>
      <c r="M568" s="19"/>
      <c r="N568" s="20"/>
      <c r="O568" s="20"/>
      <c r="P568" s="20"/>
      <c r="Q568" s="22"/>
      <c r="R568" s="21"/>
    </row>
    <row r="569" spans="2:18" x14ac:dyDescent="0.2">
      <c r="B569" s="2">
        <v>5</v>
      </c>
      <c r="C569" s="3">
        <v>0.94099999999999995</v>
      </c>
      <c r="D569" s="3"/>
      <c r="E569" s="19">
        <f t="shared" ref="E569:E578" si="132">(C568+C569)/2</f>
        <v>1.4390000000000001</v>
      </c>
      <c r="F569" s="16">
        <f t="shared" ref="F569:F578" si="133">B569-B568</f>
        <v>1</v>
      </c>
      <c r="G569" s="19">
        <f t="shared" ref="G569:G578" si="134">E569*F569</f>
        <v>1.4390000000000001</v>
      </c>
      <c r="H569" s="16"/>
      <c r="I569" s="21"/>
      <c r="J569" s="21"/>
      <c r="K569" s="19"/>
      <c r="L569" s="16"/>
      <c r="M569" s="19"/>
      <c r="N569" s="20"/>
      <c r="O569" s="20"/>
      <c r="P569" s="20"/>
      <c r="Q569" s="22"/>
      <c r="R569" s="21"/>
    </row>
    <row r="570" spans="2:18" x14ac:dyDescent="0.2">
      <c r="B570" s="2">
        <v>7</v>
      </c>
      <c r="C570" s="3">
        <v>0.34300000000000003</v>
      </c>
      <c r="D570" s="3"/>
      <c r="E570" s="19">
        <f t="shared" si="132"/>
        <v>0.64200000000000002</v>
      </c>
      <c r="F570" s="16">
        <f t="shared" si="133"/>
        <v>2</v>
      </c>
      <c r="G570" s="19">
        <f t="shared" si="134"/>
        <v>1.284</v>
      </c>
      <c r="H570" s="16"/>
      <c r="I570" s="21"/>
      <c r="J570" s="21"/>
      <c r="K570" s="19"/>
      <c r="L570" s="16"/>
      <c r="M570" s="19"/>
      <c r="N570" s="20"/>
      <c r="O570" s="20"/>
      <c r="P570" s="20"/>
      <c r="Q570" s="22"/>
      <c r="R570" s="21"/>
    </row>
    <row r="571" spans="2:18" x14ac:dyDescent="0.2">
      <c r="B571" s="2">
        <v>9</v>
      </c>
      <c r="C571" s="3">
        <v>-1E-3</v>
      </c>
      <c r="D571" s="3"/>
      <c r="E571" s="19">
        <f t="shared" si="132"/>
        <v>0.17100000000000001</v>
      </c>
      <c r="F571" s="16">
        <f t="shared" si="133"/>
        <v>2</v>
      </c>
      <c r="G571" s="19">
        <f t="shared" si="134"/>
        <v>0.34200000000000003</v>
      </c>
      <c r="H571" s="16"/>
      <c r="I571" s="2">
        <v>0</v>
      </c>
      <c r="J571" s="3">
        <v>1.944</v>
      </c>
      <c r="K571" s="19"/>
      <c r="L571" s="16"/>
      <c r="M571" s="19"/>
      <c r="N571" s="20"/>
      <c r="O571" s="20"/>
      <c r="P571" s="20"/>
      <c r="Q571" s="22"/>
      <c r="R571" s="21"/>
    </row>
    <row r="572" spans="2:18" x14ac:dyDescent="0.2">
      <c r="B572" s="2">
        <v>11</v>
      </c>
      <c r="C572" s="3">
        <v>-0.10299999999999999</v>
      </c>
      <c r="D572" s="3" t="s">
        <v>22</v>
      </c>
      <c r="E572" s="19">
        <f t="shared" si="132"/>
        <v>-5.1999999999999998E-2</v>
      </c>
      <c r="F572" s="16">
        <f t="shared" si="133"/>
        <v>2</v>
      </c>
      <c r="G572" s="19">
        <f t="shared" si="134"/>
        <v>-0.104</v>
      </c>
      <c r="H572" s="16"/>
      <c r="I572" s="2">
        <v>4</v>
      </c>
      <c r="J572" s="3">
        <v>1.9370000000000001</v>
      </c>
      <c r="K572" s="19">
        <f t="shared" ref="K572:K584" si="135">AVERAGE(J571,J572)</f>
        <v>1.9405000000000001</v>
      </c>
      <c r="L572" s="16">
        <f t="shared" ref="L572:L584" si="136">I572-I571</f>
        <v>4</v>
      </c>
      <c r="M572" s="19">
        <f t="shared" ref="M572:M584" si="137">L572*K572</f>
        <v>7.7620000000000005</v>
      </c>
      <c r="N572" s="20"/>
      <c r="O572" s="20"/>
      <c r="P572" s="20"/>
      <c r="Q572" s="22"/>
      <c r="R572" s="21"/>
    </row>
    <row r="573" spans="2:18" x14ac:dyDescent="0.2">
      <c r="B573" s="2">
        <v>13</v>
      </c>
      <c r="C573" s="3">
        <v>-2E-3</v>
      </c>
      <c r="D573" s="3"/>
      <c r="E573" s="19">
        <f t="shared" si="132"/>
        <v>-5.2499999999999998E-2</v>
      </c>
      <c r="F573" s="16">
        <f t="shared" si="133"/>
        <v>2</v>
      </c>
      <c r="G573" s="19">
        <f t="shared" si="134"/>
        <v>-0.105</v>
      </c>
      <c r="I573" s="2">
        <v>5</v>
      </c>
      <c r="J573" s="3">
        <v>0.94099999999999995</v>
      </c>
      <c r="K573" s="19">
        <f t="shared" si="135"/>
        <v>1.4390000000000001</v>
      </c>
      <c r="L573" s="16">
        <f t="shared" si="136"/>
        <v>1</v>
      </c>
      <c r="M573" s="19">
        <f t="shared" si="137"/>
        <v>1.4390000000000001</v>
      </c>
      <c r="N573" s="20"/>
      <c r="O573" s="20"/>
      <c r="P573" s="20"/>
      <c r="Q573" s="22"/>
      <c r="R573" s="21"/>
    </row>
    <row r="574" spans="2:18" x14ac:dyDescent="0.2">
      <c r="B574" s="2">
        <v>15</v>
      </c>
      <c r="C574" s="3">
        <v>0.42099999999999999</v>
      </c>
      <c r="D574" s="3"/>
      <c r="E574" s="19">
        <f t="shared" si="132"/>
        <v>0.20949999999999999</v>
      </c>
      <c r="F574" s="16">
        <f t="shared" si="133"/>
        <v>2</v>
      </c>
      <c r="G574" s="19">
        <f t="shared" si="134"/>
        <v>0.41899999999999998</v>
      </c>
      <c r="I574" s="2">
        <v>7</v>
      </c>
      <c r="J574" s="3">
        <v>0.34300000000000003</v>
      </c>
      <c r="K574" s="19">
        <f t="shared" si="135"/>
        <v>0.64200000000000002</v>
      </c>
      <c r="L574" s="16">
        <f t="shared" si="136"/>
        <v>2</v>
      </c>
      <c r="M574" s="19">
        <f t="shared" si="137"/>
        <v>1.284</v>
      </c>
      <c r="N574" s="20"/>
      <c r="O574" s="20"/>
      <c r="P574" s="20"/>
      <c r="Q574" s="22"/>
      <c r="R574" s="21"/>
    </row>
    <row r="575" spans="2:18" x14ac:dyDescent="0.2">
      <c r="B575" s="2">
        <v>17</v>
      </c>
      <c r="C575" s="3">
        <v>0.84699999999999998</v>
      </c>
      <c r="D575" s="3"/>
      <c r="E575" s="19">
        <f t="shared" si="132"/>
        <v>0.63400000000000001</v>
      </c>
      <c r="F575" s="16">
        <f t="shared" si="133"/>
        <v>2</v>
      </c>
      <c r="G575" s="19">
        <f t="shared" si="134"/>
        <v>1.268</v>
      </c>
      <c r="I575" s="2">
        <v>9</v>
      </c>
      <c r="J575" s="3">
        <v>-1E-3</v>
      </c>
      <c r="K575" s="19">
        <f t="shared" si="135"/>
        <v>0.17100000000000001</v>
      </c>
      <c r="L575" s="16">
        <f t="shared" si="136"/>
        <v>2</v>
      </c>
      <c r="M575" s="19">
        <f t="shared" si="137"/>
        <v>0.34200000000000003</v>
      </c>
      <c r="N575" s="24"/>
      <c r="O575" s="24"/>
      <c r="P575" s="24"/>
      <c r="Q575" s="22"/>
      <c r="R575" s="21"/>
    </row>
    <row r="576" spans="2:18" x14ac:dyDescent="0.2">
      <c r="B576" s="2">
        <v>18</v>
      </c>
      <c r="C576" s="3">
        <v>1.833</v>
      </c>
      <c r="D576" s="3" t="s">
        <v>23</v>
      </c>
      <c r="E576" s="19">
        <f t="shared" si="132"/>
        <v>1.3399999999999999</v>
      </c>
      <c r="F576" s="16">
        <f t="shared" si="133"/>
        <v>1</v>
      </c>
      <c r="G576" s="19">
        <f t="shared" si="134"/>
        <v>1.3399999999999999</v>
      </c>
      <c r="H576" s="16"/>
      <c r="I576" s="56">
        <f>I575+(J575-J576)*1.5</f>
        <v>9.8985000000000003</v>
      </c>
      <c r="J576" s="57">
        <v>-0.6</v>
      </c>
      <c r="K576" s="19">
        <f t="shared" si="135"/>
        <v>-0.30049999999999999</v>
      </c>
      <c r="L576" s="16">
        <f t="shared" si="136"/>
        <v>0.8985000000000003</v>
      </c>
      <c r="M576" s="19">
        <f t="shared" si="137"/>
        <v>-0.26999925000000008</v>
      </c>
      <c r="N576" s="20"/>
      <c r="O576" s="20"/>
      <c r="P576" s="20"/>
      <c r="Q576" s="22"/>
      <c r="R576" s="21"/>
    </row>
    <row r="577" spans="2:18" x14ac:dyDescent="0.2">
      <c r="B577" s="2">
        <v>23</v>
      </c>
      <c r="C577" s="3">
        <v>1.84</v>
      </c>
      <c r="D577" s="3"/>
      <c r="E577" s="19">
        <f t="shared" si="132"/>
        <v>1.8365</v>
      </c>
      <c r="F577" s="16">
        <f t="shared" si="133"/>
        <v>5</v>
      </c>
      <c r="G577" s="19">
        <f t="shared" si="134"/>
        <v>9.182500000000001</v>
      </c>
      <c r="H577" s="16"/>
      <c r="I577" s="86">
        <f>I576+1.5</f>
        <v>11.3985</v>
      </c>
      <c r="J577" s="87">
        <f>J576</f>
        <v>-0.6</v>
      </c>
      <c r="K577" s="19">
        <f t="shared" si="135"/>
        <v>-0.6</v>
      </c>
      <c r="L577" s="16">
        <f t="shared" si="136"/>
        <v>1.5</v>
      </c>
      <c r="M577" s="19">
        <f t="shared" si="137"/>
        <v>-0.89999999999999991</v>
      </c>
      <c r="N577" s="24"/>
      <c r="O577" s="24"/>
      <c r="P577" s="24"/>
      <c r="Q577" s="22"/>
      <c r="R577" s="21"/>
    </row>
    <row r="578" spans="2:18" x14ac:dyDescent="0.2">
      <c r="B578" s="2">
        <v>28</v>
      </c>
      <c r="C578" s="3">
        <v>1.847</v>
      </c>
      <c r="D578" s="3" t="s">
        <v>29</v>
      </c>
      <c r="E578" s="19">
        <f t="shared" si="132"/>
        <v>1.8435000000000001</v>
      </c>
      <c r="F578" s="16">
        <f t="shared" si="133"/>
        <v>5</v>
      </c>
      <c r="G578" s="19">
        <f t="shared" si="134"/>
        <v>9.2175000000000011</v>
      </c>
      <c r="H578" s="16"/>
      <c r="I578" s="56">
        <f>I577+1.5</f>
        <v>12.8985</v>
      </c>
      <c r="J578" s="57">
        <f>J576</f>
        <v>-0.6</v>
      </c>
      <c r="K578" s="19">
        <f t="shared" si="135"/>
        <v>-0.6</v>
      </c>
      <c r="L578" s="16">
        <f t="shared" si="136"/>
        <v>1.5</v>
      </c>
      <c r="M578" s="19">
        <f t="shared" si="137"/>
        <v>-0.89999999999999991</v>
      </c>
      <c r="N578" s="24"/>
      <c r="O578" s="24"/>
      <c r="P578" s="24"/>
      <c r="Q578" s="22"/>
      <c r="R578" s="21"/>
    </row>
    <row r="579" spans="2:18" x14ac:dyDescent="0.2">
      <c r="B579" s="2"/>
      <c r="C579" s="3"/>
      <c r="D579" s="3"/>
      <c r="E579" s="19"/>
      <c r="F579" s="16"/>
      <c r="G579" s="19"/>
      <c r="H579" s="16"/>
      <c r="I579" s="56">
        <f>I578+(J579-J578)*1.5</f>
        <v>14.098500000000001</v>
      </c>
      <c r="J579" s="3">
        <v>0.2</v>
      </c>
      <c r="K579" s="19">
        <f t="shared" si="135"/>
        <v>-0.19999999999999998</v>
      </c>
      <c r="L579" s="16">
        <f t="shared" si="136"/>
        <v>1.2000000000000011</v>
      </c>
      <c r="M579" s="19">
        <f t="shared" si="137"/>
        <v>-0.24000000000000019</v>
      </c>
      <c r="N579" s="20"/>
      <c r="O579" s="20"/>
      <c r="P579" s="20"/>
      <c r="R579" s="21"/>
    </row>
    <row r="580" spans="2:18" x14ac:dyDescent="0.2">
      <c r="B580" s="2"/>
      <c r="C580" s="3"/>
      <c r="D580" s="3"/>
      <c r="E580" s="19"/>
      <c r="F580" s="16"/>
      <c r="G580" s="19"/>
      <c r="H580" s="1"/>
      <c r="I580" s="2">
        <v>15</v>
      </c>
      <c r="J580" s="3">
        <v>0.42099999999999999</v>
      </c>
      <c r="K580" s="19">
        <f t="shared" si="135"/>
        <v>0.3105</v>
      </c>
      <c r="L580" s="16">
        <f t="shared" si="136"/>
        <v>0.90149999999999864</v>
      </c>
      <c r="M580" s="19">
        <f t="shared" si="137"/>
        <v>0.27991574999999957</v>
      </c>
      <c r="N580" s="20"/>
      <c r="O580" s="20"/>
      <c r="P580" s="20"/>
      <c r="R580" s="21"/>
    </row>
    <row r="581" spans="2:18" x14ac:dyDescent="0.2">
      <c r="B581" s="2"/>
      <c r="C581" s="3"/>
      <c r="D581" s="3"/>
      <c r="E581" s="19"/>
      <c r="F581" s="16"/>
      <c r="G581" s="19"/>
      <c r="H581" s="1"/>
      <c r="I581" s="2">
        <v>17</v>
      </c>
      <c r="J581" s="3">
        <v>0.84699999999999998</v>
      </c>
      <c r="K581" s="19">
        <f t="shared" si="135"/>
        <v>0.63400000000000001</v>
      </c>
      <c r="L581" s="16">
        <f t="shared" si="136"/>
        <v>2</v>
      </c>
      <c r="M581" s="19">
        <f t="shared" si="137"/>
        <v>1.268</v>
      </c>
      <c r="N581" s="20"/>
      <c r="O581" s="20"/>
      <c r="P581" s="20"/>
      <c r="R581" s="21"/>
    </row>
    <row r="582" spans="2:18" x14ac:dyDescent="0.2">
      <c r="B582" s="17"/>
      <c r="C582" s="44"/>
      <c r="D582" s="44"/>
      <c r="E582" s="19"/>
      <c r="F582" s="16"/>
      <c r="G582" s="19"/>
      <c r="H582" s="1"/>
      <c r="I582" s="2">
        <v>18</v>
      </c>
      <c r="J582" s="3">
        <v>1.833</v>
      </c>
      <c r="K582" s="19">
        <f t="shared" si="135"/>
        <v>1.3399999999999999</v>
      </c>
      <c r="L582" s="16">
        <f t="shared" si="136"/>
        <v>1</v>
      </c>
      <c r="M582" s="19">
        <f t="shared" si="137"/>
        <v>1.3399999999999999</v>
      </c>
      <c r="N582" s="20"/>
      <c r="O582" s="20"/>
      <c r="P582" s="20"/>
      <c r="R582" s="21"/>
    </row>
    <row r="583" spans="2:18" x14ac:dyDescent="0.2">
      <c r="B583" s="17"/>
      <c r="C583" s="44"/>
      <c r="D583" s="44"/>
      <c r="E583" s="19"/>
      <c r="F583" s="16"/>
      <c r="G583" s="19"/>
      <c r="H583" s="1"/>
      <c r="I583" s="2">
        <v>23</v>
      </c>
      <c r="J583" s="3">
        <v>1.84</v>
      </c>
      <c r="K583" s="19">
        <f t="shared" si="135"/>
        <v>1.8365</v>
      </c>
      <c r="L583" s="16">
        <f t="shared" si="136"/>
        <v>5</v>
      </c>
      <c r="M583" s="19">
        <f t="shared" si="137"/>
        <v>9.182500000000001</v>
      </c>
      <c r="O583" s="24"/>
      <c r="P583" s="24"/>
    </row>
    <row r="584" spans="2:18" x14ac:dyDescent="0.2">
      <c r="B584" s="17"/>
      <c r="C584" s="44"/>
      <c r="D584" s="44"/>
      <c r="E584" s="19"/>
      <c r="F584" s="16"/>
      <c r="G584" s="19"/>
      <c r="H584" s="1"/>
      <c r="I584" s="2">
        <v>28</v>
      </c>
      <c r="J584" s="3">
        <v>1.847</v>
      </c>
      <c r="K584" s="19">
        <f t="shared" si="135"/>
        <v>1.8435000000000001</v>
      </c>
      <c r="L584" s="16">
        <f t="shared" si="136"/>
        <v>5</v>
      </c>
      <c r="M584" s="19">
        <f t="shared" si="137"/>
        <v>9.2175000000000011</v>
      </c>
      <c r="O584" s="14"/>
      <c r="P584" s="14"/>
    </row>
    <row r="585" spans="2:18" x14ac:dyDescent="0.2">
      <c r="B585" s="17"/>
      <c r="C585" s="44"/>
      <c r="D585" s="44"/>
      <c r="E585" s="19"/>
      <c r="F585" s="16"/>
      <c r="G585" s="19"/>
      <c r="I585" s="56"/>
      <c r="J585" s="57"/>
      <c r="K585" s="19"/>
      <c r="L585" s="16"/>
      <c r="M585" s="19"/>
      <c r="O585" s="14"/>
      <c r="P585" s="14"/>
    </row>
    <row r="586" spans="2:18" x14ac:dyDescent="0.2">
      <c r="B586" s="17"/>
      <c r="C586" s="44"/>
      <c r="D586" s="44"/>
      <c r="E586" s="19"/>
      <c r="F586" s="16"/>
      <c r="G586" s="19"/>
      <c r="I586" s="59"/>
      <c r="J586" s="60"/>
      <c r="K586" s="19"/>
      <c r="L586" s="16"/>
      <c r="M586" s="19"/>
      <c r="N586" s="14"/>
      <c r="O586" s="14"/>
      <c r="P586" s="14"/>
    </row>
    <row r="587" spans="2:18" x14ac:dyDescent="0.2">
      <c r="B587" s="17"/>
      <c r="C587" s="44"/>
      <c r="D587" s="44"/>
      <c r="E587" s="19"/>
      <c r="F587" s="16"/>
      <c r="G587" s="19"/>
      <c r="I587" s="56"/>
      <c r="J587" s="57"/>
      <c r="K587" s="19"/>
      <c r="L587" s="16"/>
      <c r="M587" s="19"/>
      <c r="N587" s="14"/>
      <c r="O587" s="14"/>
      <c r="P587" s="14"/>
    </row>
    <row r="588" spans="2:18" x14ac:dyDescent="0.2">
      <c r="B588" s="17"/>
      <c r="C588" s="44"/>
      <c r="D588" s="44"/>
      <c r="E588" s="19"/>
      <c r="F588" s="16"/>
      <c r="G588" s="19"/>
      <c r="I588" s="56"/>
      <c r="J588" s="3"/>
      <c r="K588" s="19"/>
      <c r="L588" s="16"/>
      <c r="M588" s="19"/>
      <c r="N588" s="14"/>
      <c r="O588" s="14"/>
      <c r="P588" s="14"/>
    </row>
    <row r="589" spans="2:18" x14ac:dyDescent="0.2">
      <c r="B589" s="17"/>
      <c r="C589" s="44"/>
      <c r="D589" s="44"/>
      <c r="E589" s="19"/>
      <c r="F589" s="16"/>
      <c r="G589" s="19"/>
      <c r="H589" s="19"/>
      <c r="I589" s="2"/>
      <c r="J589" s="3"/>
      <c r="K589" s="19"/>
      <c r="L589" s="16"/>
      <c r="M589" s="19"/>
      <c r="N589" s="14"/>
      <c r="O589" s="14"/>
      <c r="P589" s="14"/>
    </row>
    <row r="590" spans="2:18" x14ac:dyDescent="0.2">
      <c r="B590" s="17"/>
      <c r="C590" s="44"/>
      <c r="D590" s="44"/>
      <c r="E590" s="19"/>
      <c r="F590" s="16"/>
      <c r="G590" s="19"/>
      <c r="H590" s="19"/>
      <c r="I590" s="2"/>
      <c r="J590" s="3"/>
      <c r="K590" s="19"/>
      <c r="L590" s="16"/>
      <c r="M590" s="19"/>
      <c r="N590" s="24"/>
      <c r="O590" s="14"/>
      <c r="P590" s="14"/>
    </row>
    <row r="591" spans="2:18" x14ac:dyDescent="0.2">
      <c r="B591" s="17"/>
      <c r="C591" s="44"/>
      <c r="D591" s="44"/>
      <c r="E591" s="19"/>
      <c r="F591" s="16"/>
      <c r="G591" s="19"/>
      <c r="H591" s="19"/>
      <c r="I591" s="2"/>
      <c r="J591" s="3"/>
      <c r="K591" s="19"/>
      <c r="L591" s="16"/>
      <c r="M591" s="19"/>
      <c r="N591" s="20"/>
      <c r="O591" s="20"/>
      <c r="P591" s="20"/>
      <c r="R591" s="21"/>
    </row>
    <row r="592" spans="2:18" ht="15" x14ac:dyDescent="0.2">
      <c r="B592" s="17"/>
      <c r="C592" s="44"/>
      <c r="D592" s="44"/>
      <c r="E592" s="19"/>
      <c r="F592" s="16">
        <f>SUM(F568:F591)</f>
        <v>28</v>
      </c>
      <c r="G592" s="19">
        <f>SUM(G568:G591)</f>
        <v>32.045000000000002</v>
      </c>
      <c r="H592" s="19"/>
      <c r="I592" s="2"/>
      <c r="J592" s="3"/>
      <c r="K592" s="13"/>
      <c r="L592" s="29">
        <f>SUM(L569:L591)</f>
        <v>28</v>
      </c>
      <c r="M592" s="29">
        <f>SUM(M569:M591)</f>
        <v>29.804916500000004</v>
      </c>
      <c r="N592" s="20"/>
      <c r="O592" s="20"/>
      <c r="P592" s="20"/>
      <c r="R592" s="21"/>
    </row>
    <row r="593" spans="2:18" x14ac:dyDescent="0.2">
      <c r="B593" s="17"/>
      <c r="C593" s="44"/>
      <c r="D593" s="44"/>
      <c r="E593" s="19"/>
      <c r="F593" s="16"/>
      <c r="G593" s="19"/>
      <c r="H593" s="16" t="s">
        <v>10</v>
      </c>
      <c r="I593" s="2"/>
      <c r="J593" s="3">
        <f>G592</f>
        <v>32.045000000000002</v>
      </c>
      <c r="K593" s="19" t="s">
        <v>11</v>
      </c>
      <c r="L593" s="16">
        <f>M592</f>
        <v>29.804916500000004</v>
      </c>
      <c r="M593" s="65">
        <f>J593-L593</f>
        <v>2.2400834999999972</v>
      </c>
      <c r="N593" s="20"/>
      <c r="O593" s="20"/>
      <c r="P593" s="20"/>
      <c r="R593" s="21"/>
    </row>
    <row r="595" spans="2:18" ht="15" x14ac:dyDescent="0.2">
      <c r="B595" s="13"/>
      <c r="C595" s="30"/>
      <c r="D595" s="30"/>
      <c r="E595" s="13"/>
      <c r="F595" s="1" t="s">
        <v>7</v>
      </c>
      <c r="G595" s="1"/>
      <c r="H595" s="142">
        <v>1.5</v>
      </c>
      <c r="I595" s="142"/>
      <c r="J595" s="13"/>
      <c r="K595" s="13"/>
      <c r="L595" s="13"/>
      <c r="M595" s="13"/>
      <c r="N595" s="14"/>
      <c r="O595" s="14"/>
      <c r="P595" s="14"/>
    </row>
    <row r="596" spans="2:18" x14ac:dyDescent="0.2">
      <c r="B596" s="143" t="s">
        <v>8</v>
      </c>
      <c r="C596" s="143"/>
      <c r="D596" s="143"/>
      <c r="E596" s="143"/>
      <c r="F596" s="143"/>
      <c r="G596" s="143"/>
      <c r="H596" s="5" t="s">
        <v>5</v>
      </c>
      <c r="I596" s="143" t="s">
        <v>9</v>
      </c>
      <c r="J596" s="143"/>
      <c r="K596" s="143"/>
      <c r="L596" s="143"/>
      <c r="M596" s="143"/>
      <c r="N596" s="15"/>
      <c r="O596" s="15"/>
      <c r="P596" s="20">
        <f>I611-I609</f>
        <v>3.5450000000000017</v>
      </c>
    </row>
    <row r="597" spans="2:18" x14ac:dyDescent="0.2">
      <c r="B597" s="2">
        <v>0</v>
      </c>
      <c r="C597" s="3">
        <v>1.8360000000000001</v>
      </c>
      <c r="D597" s="3" t="s">
        <v>30</v>
      </c>
      <c r="E597" s="16"/>
      <c r="F597" s="16"/>
      <c r="G597" s="16"/>
      <c r="H597" s="16"/>
      <c r="I597" s="17"/>
      <c r="J597" s="18"/>
      <c r="K597" s="19"/>
      <c r="L597" s="16"/>
      <c r="M597" s="19"/>
      <c r="N597" s="20"/>
      <c r="O597" s="20"/>
      <c r="P597" s="20"/>
      <c r="R597" s="21"/>
    </row>
    <row r="598" spans="2:18" x14ac:dyDescent="0.2">
      <c r="B598" s="2">
        <v>5</v>
      </c>
      <c r="C598" s="3">
        <v>1.7709999999999999</v>
      </c>
      <c r="D598" s="3"/>
      <c r="E598" s="19">
        <f>(C597+C598)/2</f>
        <v>1.8035000000000001</v>
      </c>
      <c r="F598" s="16">
        <f>B598-B597</f>
        <v>5</v>
      </c>
      <c r="G598" s="19">
        <f>E598*F598</f>
        <v>9.0175000000000001</v>
      </c>
      <c r="H598" s="16"/>
      <c r="I598" s="21"/>
      <c r="J598" s="21"/>
      <c r="K598" s="19"/>
      <c r="L598" s="16"/>
      <c r="M598" s="19"/>
      <c r="N598" s="20"/>
      <c r="O598" s="20"/>
      <c r="P598" s="20"/>
      <c r="Q598" s="22"/>
      <c r="R598" s="21"/>
    </row>
    <row r="599" spans="2:18" x14ac:dyDescent="0.2">
      <c r="B599" s="2">
        <v>10</v>
      </c>
      <c r="C599" s="3">
        <v>1.82</v>
      </c>
      <c r="D599" s="3" t="s">
        <v>21</v>
      </c>
      <c r="E599" s="19">
        <f t="shared" ref="E599:E609" si="138">(C598+C599)/2</f>
        <v>1.7955000000000001</v>
      </c>
      <c r="F599" s="16">
        <f t="shared" ref="F599:F609" si="139">B599-B598</f>
        <v>5</v>
      </c>
      <c r="G599" s="19">
        <f t="shared" ref="G599:G609" si="140">E599*F599</f>
        <v>8.9775000000000009</v>
      </c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">
      <c r="B600" s="2">
        <v>11</v>
      </c>
      <c r="C600" s="3">
        <v>1.206</v>
      </c>
      <c r="D600" s="3"/>
      <c r="E600" s="19">
        <f t="shared" si="138"/>
        <v>1.5129999999999999</v>
      </c>
      <c r="F600" s="16">
        <f t="shared" si="139"/>
        <v>1</v>
      </c>
      <c r="G600" s="19">
        <f t="shared" si="140"/>
        <v>1.5129999999999999</v>
      </c>
      <c r="H600" s="16"/>
      <c r="I600" s="21"/>
      <c r="J600" s="21"/>
      <c r="K600" s="19"/>
      <c r="L600" s="16"/>
      <c r="M600" s="19"/>
      <c r="N600" s="20"/>
      <c r="O600" s="20"/>
      <c r="P600" s="20"/>
      <c r="Q600" s="22"/>
      <c r="R600" s="21"/>
    </row>
    <row r="601" spans="2:18" x14ac:dyDescent="0.2">
      <c r="B601" s="2">
        <v>13</v>
      </c>
      <c r="C601" s="3">
        <v>0.82299999999999995</v>
      </c>
      <c r="D601" s="3"/>
      <c r="E601" s="19">
        <f t="shared" si="138"/>
        <v>1.0145</v>
      </c>
      <c r="F601" s="16">
        <f t="shared" si="139"/>
        <v>2</v>
      </c>
      <c r="G601" s="19">
        <f t="shared" si="140"/>
        <v>2.0289999999999999</v>
      </c>
      <c r="H601" s="16"/>
      <c r="I601" s="21"/>
      <c r="J601" s="21"/>
      <c r="K601" s="19"/>
      <c r="L601" s="16"/>
      <c r="M601" s="19"/>
      <c r="N601" s="20"/>
      <c r="O601" s="20"/>
      <c r="P601" s="20"/>
      <c r="Q601" s="22"/>
      <c r="R601" s="21"/>
    </row>
    <row r="602" spans="2:18" x14ac:dyDescent="0.2">
      <c r="B602" s="2">
        <v>15</v>
      </c>
      <c r="C602" s="3">
        <v>0.43</v>
      </c>
      <c r="D602" s="3"/>
      <c r="E602" s="19">
        <f t="shared" si="138"/>
        <v>0.62649999999999995</v>
      </c>
      <c r="F602" s="16">
        <f t="shared" si="139"/>
        <v>2</v>
      </c>
      <c r="G602" s="19">
        <f t="shared" si="140"/>
        <v>1.2529999999999999</v>
      </c>
      <c r="H602" s="16"/>
      <c r="I602" s="21"/>
      <c r="J602" s="21"/>
      <c r="K602" s="19"/>
      <c r="L602" s="16"/>
      <c r="M602" s="19"/>
      <c r="N602" s="20"/>
      <c r="O602" s="20"/>
      <c r="P602" s="20"/>
      <c r="Q602" s="22"/>
      <c r="R602" s="21"/>
    </row>
    <row r="603" spans="2:18" x14ac:dyDescent="0.2">
      <c r="B603" s="2">
        <v>17</v>
      </c>
      <c r="C603" s="3">
        <v>-4.9000000000000002E-2</v>
      </c>
      <c r="D603" s="3" t="s">
        <v>22</v>
      </c>
      <c r="E603" s="19">
        <f t="shared" si="138"/>
        <v>0.1905</v>
      </c>
      <c r="F603" s="16">
        <f t="shared" si="139"/>
        <v>2</v>
      </c>
      <c r="G603" s="19">
        <f t="shared" si="140"/>
        <v>0.38100000000000001</v>
      </c>
      <c r="I603" s="21"/>
      <c r="J603" s="21"/>
      <c r="K603" s="19"/>
      <c r="L603" s="16"/>
      <c r="M603" s="19"/>
      <c r="N603" s="20"/>
      <c r="O603" s="20"/>
      <c r="P603" s="20"/>
      <c r="Q603" s="22"/>
      <c r="R603" s="21"/>
    </row>
    <row r="604" spans="2:18" x14ac:dyDescent="0.2">
      <c r="B604" s="2">
        <v>19</v>
      </c>
      <c r="C604" s="3">
        <v>5.2999999999999999E-2</v>
      </c>
      <c r="D604" s="3"/>
      <c r="E604" s="19">
        <f t="shared" si="138"/>
        <v>1.9999999999999983E-3</v>
      </c>
      <c r="F604" s="16">
        <f t="shared" si="139"/>
        <v>2</v>
      </c>
      <c r="G604" s="19">
        <f t="shared" si="140"/>
        <v>3.9999999999999966E-3</v>
      </c>
      <c r="I604" s="21"/>
      <c r="J604" s="21"/>
      <c r="K604" s="19"/>
      <c r="L604" s="16"/>
      <c r="M604" s="19"/>
      <c r="N604" s="20"/>
      <c r="O604" s="20"/>
      <c r="P604" s="20"/>
      <c r="Q604" s="22"/>
      <c r="R604" s="21"/>
    </row>
    <row r="605" spans="2:18" x14ac:dyDescent="0.2">
      <c r="B605" s="2">
        <v>21</v>
      </c>
      <c r="C605" s="3">
        <v>0.437</v>
      </c>
      <c r="D605" s="3"/>
      <c r="E605" s="19">
        <f t="shared" si="138"/>
        <v>0.245</v>
      </c>
      <c r="F605" s="16">
        <f t="shared" si="139"/>
        <v>2</v>
      </c>
      <c r="G605" s="19">
        <f t="shared" si="140"/>
        <v>0.49</v>
      </c>
      <c r="I605" s="2">
        <v>0</v>
      </c>
      <c r="J605" s="3">
        <v>1.8360000000000001</v>
      </c>
      <c r="K605" s="19"/>
      <c r="L605" s="16"/>
      <c r="M605" s="19"/>
      <c r="N605" s="24"/>
      <c r="O605" s="24"/>
      <c r="P605" s="24"/>
      <c r="Q605" s="22"/>
      <c r="R605" s="21"/>
    </row>
    <row r="606" spans="2:18" x14ac:dyDescent="0.2">
      <c r="B606" s="2">
        <v>23</v>
      </c>
      <c r="C606" s="3">
        <v>1.321</v>
      </c>
      <c r="D606" s="3"/>
      <c r="E606" s="19">
        <f t="shared" si="138"/>
        <v>0.879</v>
      </c>
      <c r="F606" s="16">
        <f t="shared" si="139"/>
        <v>2</v>
      </c>
      <c r="G606" s="19">
        <f t="shared" si="140"/>
        <v>1.758</v>
      </c>
      <c r="H606" s="16"/>
      <c r="I606" s="2">
        <v>5</v>
      </c>
      <c r="J606" s="3">
        <v>1.7709999999999999</v>
      </c>
      <c r="K606" s="19">
        <f t="shared" ref="K606:K619" si="141">AVERAGE(J605,J606)</f>
        <v>1.8035000000000001</v>
      </c>
      <c r="L606" s="16">
        <f t="shared" ref="L606:L619" si="142">I606-I605</f>
        <v>5</v>
      </c>
      <c r="M606" s="19">
        <f t="shared" ref="M606:M619" si="143">L606*K606</f>
        <v>9.0175000000000001</v>
      </c>
      <c r="N606" s="20"/>
      <c r="O606" s="20"/>
      <c r="P606" s="20"/>
      <c r="Q606" s="22"/>
      <c r="R606" s="21"/>
    </row>
    <row r="607" spans="2:18" x14ac:dyDescent="0.2">
      <c r="B607" s="2">
        <v>24</v>
      </c>
      <c r="C607" s="3">
        <v>2.6030000000000002</v>
      </c>
      <c r="D607" s="3" t="s">
        <v>23</v>
      </c>
      <c r="E607" s="19">
        <f t="shared" si="138"/>
        <v>1.9620000000000002</v>
      </c>
      <c r="F607" s="16">
        <f t="shared" si="139"/>
        <v>1</v>
      </c>
      <c r="G607" s="19">
        <f t="shared" si="140"/>
        <v>1.9620000000000002</v>
      </c>
      <c r="H607" s="16"/>
      <c r="I607" s="2">
        <v>10</v>
      </c>
      <c r="J607" s="3">
        <v>1.82</v>
      </c>
      <c r="K607" s="19">
        <f t="shared" si="141"/>
        <v>1.7955000000000001</v>
      </c>
      <c r="L607" s="16">
        <f t="shared" si="142"/>
        <v>5</v>
      </c>
      <c r="M607" s="19">
        <f t="shared" si="143"/>
        <v>8.9775000000000009</v>
      </c>
      <c r="N607" s="24"/>
      <c r="O607" s="24"/>
      <c r="P607" s="24"/>
      <c r="Q607" s="22"/>
      <c r="R607" s="21"/>
    </row>
    <row r="608" spans="2:18" x14ac:dyDescent="0.2">
      <c r="B608" s="2">
        <v>30</v>
      </c>
      <c r="C608" s="3">
        <v>2.6110000000000002</v>
      </c>
      <c r="D608" s="3"/>
      <c r="E608" s="19">
        <f t="shared" si="138"/>
        <v>2.6070000000000002</v>
      </c>
      <c r="F608" s="16">
        <f t="shared" si="139"/>
        <v>6</v>
      </c>
      <c r="G608" s="19">
        <f t="shared" si="140"/>
        <v>15.642000000000001</v>
      </c>
      <c r="H608" s="16"/>
      <c r="I608" s="2">
        <v>11</v>
      </c>
      <c r="J608" s="3">
        <v>1.206</v>
      </c>
      <c r="K608" s="19">
        <f t="shared" si="141"/>
        <v>1.5129999999999999</v>
      </c>
      <c r="L608" s="16">
        <f t="shared" si="142"/>
        <v>1</v>
      </c>
      <c r="M608" s="19">
        <f t="shared" si="143"/>
        <v>1.5129999999999999</v>
      </c>
      <c r="N608" s="24"/>
      <c r="O608" s="24"/>
      <c r="P608" s="24"/>
      <c r="Q608" s="22"/>
      <c r="R608" s="21"/>
    </row>
    <row r="609" spans="2:18" x14ac:dyDescent="0.2">
      <c r="B609" s="2">
        <v>35</v>
      </c>
      <c r="C609" s="3">
        <v>2.6160000000000001</v>
      </c>
      <c r="D609" s="3" t="s">
        <v>37</v>
      </c>
      <c r="E609" s="19">
        <f t="shared" si="138"/>
        <v>2.6135000000000002</v>
      </c>
      <c r="F609" s="16">
        <f t="shared" si="139"/>
        <v>5</v>
      </c>
      <c r="G609" s="19">
        <f t="shared" si="140"/>
        <v>13.067500000000001</v>
      </c>
      <c r="H609" s="16"/>
      <c r="I609" s="2">
        <v>13</v>
      </c>
      <c r="J609" s="3">
        <v>0.82299999999999995</v>
      </c>
      <c r="K609" s="19">
        <f t="shared" si="141"/>
        <v>1.0145</v>
      </c>
      <c r="L609" s="16">
        <f t="shared" si="142"/>
        <v>2</v>
      </c>
      <c r="M609" s="19">
        <f t="shared" si="143"/>
        <v>2.0289999999999999</v>
      </c>
      <c r="N609" s="20"/>
      <c r="O609" s="20"/>
      <c r="P609" s="20"/>
      <c r="R609" s="21"/>
    </row>
    <row r="610" spans="2:18" x14ac:dyDescent="0.2">
      <c r="B610" s="2"/>
      <c r="C610" s="3"/>
      <c r="D610" s="3"/>
      <c r="E610" s="19"/>
      <c r="F610" s="16"/>
      <c r="G610" s="19"/>
      <c r="H610" s="1"/>
      <c r="I610" s="2">
        <v>15</v>
      </c>
      <c r="J610" s="3">
        <v>0.43</v>
      </c>
      <c r="K610" s="19">
        <f t="shared" si="141"/>
        <v>0.62649999999999995</v>
      </c>
      <c r="L610" s="16">
        <f t="shared" si="142"/>
        <v>2</v>
      </c>
      <c r="M610" s="19">
        <f t="shared" si="143"/>
        <v>1.2529999999999999</v>
      </c>
      <c r="N610" s="20"/>
      <c r="O610" s="20"/>
      <c r="P610" s="20"/>
      <c r="R610" s="21"/>
    </row>
    <row r="611" spans="2:18" x14ac:dyDescent="0.2">
      <c r="B611" s="2"/>
      <c r="C611" s="3"/>
      <c r="D611" s="3"/>
      <c r="E611" s="19"/>
      <c r="F611" s="16"/>
      <c r="G611" s="19"/>
      <c r="H611" s="1"/>
      <c r="I611" s="56">
        <f>I610+(J610-J611)*1.5</f>
        <v>16.545000000000002</v>
      </c>
      <c r="J611" s="57">
        <v>-0.6</v>
      </c>
      <c r="K611" s="19">
        <f t="shared" si="141"/>
        <v>-8.4999999999999992E-2</v>
      </c>
      <c r="L611" s="16">
        <f t="shared" si="142"/>
        <v>1.5450000000000017</v>
      </c>
      <c r="M611" s="19">
        <f t="shared" si="143"/>
        <v>-0.13132500000000014</v>
      </c>
      <c r="N611" s="20"/>
      <c r="O611" s="20"/>
      <c r="P611" s="20"/>
      <c r="R611" s="21"/>
    </row>
    <row r="612" spans="2:18" x14ac:dyDescent="0.2">
      <c r="B612" s="17"/>
      <c r="C612" s="44"/>
      <c r="D612" s="44"/>
      <c r="E612" s="19"/>
      <c r="F612" s="16"/>
      <c r="G612" s="19"/>
      <c r="H612" s="1"/>
      <c r="I612" s="86">
        <f>I611+1.5</f>
        <v>18.045000000000002</v>
      </c>
      <c r="J612" s="87">
        <f>J611</f>
        <v>-0.6</v>
      </c>
      <c r="K612" s="19">
        <f t="shared" si="141"/>
        <v>-0.6</v>
      </c>
      <c r="L612" s="16">
        <f t="shared" si="142"/>
        <v>1.5</v>
      </c>
      <c r="M612" s="19">
        <f t="shared" si="143"/>
        <v>-0.89999999999999991</v>
      </c>
      <c r="N612" s="20"/>
      <c r="O612" s="20"/>
      <c r="P612" s="20"/>
      <c r="R612" s="21"/>
    </row>
    <row r="613" spans="2:18" x14ac:dyDescent="0.2">
      <c r="B613" s="17"/>
      <c r="C613" s="44"/>
      <c r="D613" s="44"/>
      <c r="E613" s="19"/>
      <c r="F613" s="16"/>
      <c r="G613" s="19"/>
      <c r="H613" s="1"/>
      <c r="I613" s="56">
        <f>I612+1.5</f>
        <v>19.545000000000002</v>
      </c>
      <c r="J613" s="57">
        <f>J611</f>
        <v>-0.6</v>
      </c>
      <c r="K613" s="19">
        <f t="shared" si="141"/>
        <v>-0.6</v>
      </c>
      <c r="L613" s="16">
        <f t="shared" si="142"/>
        <v>1.5</v>
      </c>
      <c r="M613" s="19">
        <f t="shared" si="143"/>
        <v>-0.89999999999999991</v>
      </c>
      <c r="O613" s="56">
        <f>O612+(P612-P613)*1.5</f>
        <v>0.75</v>
      </c>
      <c r="P613" s="57">
        <v>-0.5</v>
      </c>
    </row>
    <row r="614" spans="2:18" x14ac:dyDescent="0.2">
      <c r="B614" s="17"/>
      <c r="C614" s="44"/>
      <c r="D614" s="44"/>
      <c r="E614" s="19"/>
      <c r="F614" s="16"/>
      <c r="G614" s="19"/>
      <c r="H614" s="1"/>
      <c r="I614" s="56">
        <f>I613+(J614-J613)*1.5</f>
        <v>21.195</v>
      </c>
      <c r="J614" s="3">
        <v>0.5</v>
      </c>
      <c r="K614" s="19">
        <f t="shared" si="141"/>
        <v>-4.9999999999999989E-2</v>
      </c>
      <c r="L614" s="16">
        <f t="shared" si="142"/>
        <v>1.6499999999999986</v>
      </c>
      <c r="M614" s="19">
        <f t="shared" si="143"/>
        <v>-8.2499999999999907E-2</v>
      </c>
      <c r="O614" s="59">
        <f>O613+2.5</f>
        <v>3.25</v>
      </c>
      <c r="P614" s="60">
        <f>P613</f>
        <v>-0.5</v>
      </c>
    </row>
    <row r="615" spans="2:18" x14ac:dyDescent="0.2">
      <c r="B615" s="17"/>
      <c r="C615" s="44"/>
      <c r="D615" s="44"/>
      <c r="E615" s="19"/>
      <c r="F615" s="16"/>
      <c r="G615" s="19"/>
      <c r="I615" s="2">
        <v>21</v>
      </c>
      <c r="J615" s="3">
        <v>0.437</v>
      </c>
      <c r="K615" s="19">
        <f t="shared" si="141"/>
        <v>0.46850000000000003</v>
      </c>
      <c r="L615" s="16">
        <f t="shared" si="142"/>
        <v>-0.19500000000000028</v>
      </c>
      <c r="M615" s="19">
        <f t="shared" si="143"/>
        <v>-9.1357500000000133E-2</v>
      </c>
      <c r="O615" s="56">
        <f>O614+2.5</f>
        <v>5.75</v>
      </c>
      <c r="P615" s="57">
        <f>P613</f>
        <v>-0.5</v>
      </c>
    </row>
    <row r="616" spans="2:18" x14ac:dyDescent="0.2">
      <c r="B616" s="17"/>
      <c r="C616" s="44"/>
      <c r="D616" s="44"/>
      <c r="E616" s="19"/>
      <c r="F616" s="16"/>
      <c r="G616" s="19"/>
      <c r="I616" s="2">
        <v>23</v>
      </c>
      <c r="J616" s="3">
        <v>1.321</v>
      </c>
      <c r="K616" s="19">
        <f t="shared" si="141"/>
        <v>0.879</v>
      </c>
      <c r="L616" s="16">
        <f t="shared" si="142"/>
        <v>2</v>
      </c>
      <c r="M616" s="19">
        <f t="shared" si="143"/>
        <v>1.758</v>
      </c>
      <c r="N616" s="14"/>
      <c r="O616" s="56">
        <f>O615+(P616-P615)*1.5</f>
        <v>9.8015000000000008</v>
      </c>
      <c r="P616" s="3">
        <v>2.2010000000000001</v>
      </c>
    </row>
    <row r="617" spans="2:18" x14ac:dyDescent="0.2">
      <c r="B617" s="17"/>
      <c r="C617" s="44"/>
      <c r="D617" s="44"/>
      <c r="E617" s="19"/>
      <c r="F617" s="16"/>
      <c r="G617" s="19"/>
      <c r="I617" s="2">
        <v>24</v>
      </c>
      <c r="J617" s="3">
        <v>2.6030000000000002</v>
      </c>
      <c r="K617" s="19">
        <f t="shared" si="141"/>
        <v>1.9620000000000002</v>
      </c>
      <c r="L617" s="16">
        <f t="shared" si="142"/>
        <v>1</v>
      </c>
      <c r="M617" s="19">
        <f t="shared" si="143"/>
        <v>1.9620000000000002</v>
      </c>
      <c r="N617" s="14"/>
      <c r="O617" s="14"/>
      <c r="P617" s="14"/>
    </row>
    <row r="618" spans="2:18" x14ac:dyDescent="0.2">
      <c r="B618" s="17"/>
      <c r="C618" s="44"/>
      <c r="D618" s="44"/>
      <c r="E618" s="19"/>
      <c r="F618" s="16"/>
      <c r="G618" s="19"/>
      <c r="I618" s="2">
        <v>30</v>
      </c>
      <c r="J618" s="3">
        <v>2.6110000000000002</v>
      </c>
      <c r="K618" s="19">
        <f t="shared" si="141"/>
        <v>2.6070000000000002</v>
      </c>
      <c r="L618" s="16">
        <f t="shared" si="142"/>
        <v>6</v>
      </c>
      <c r="M618" s="19">
        <f t="shared" si="143"/>
        <v>15.642000000000001</v>
      </c>
      <c r="N618" s="14"/>
      <c r="O618" s="14"/>
      <c r="P618" s="14"/>
    </row>
    <row r="619" spans="2:18" x14ac:dyDescent="0.2">
      <c r="B619" s="17"/>
      <c r="C619" s="44"/>
      <c r="D619" s="44"/>
      <c r="E619" s="19"/>
      <c r="F619" s="16"/>
      <c r="G619" s="19"/>
      <c r="H619" s="19"/>
      <c r="I619" s="2">
        <v>35</v>
      </c>
      <c r="J619" s="3">
        <v>2.6160000000000001</v>
      </c>
      <c r="K619" s="19">
        <f t="shared" si="141"/>
        <v>2.6135000000000002</v>
      </c>
      <c r="L619" s="16">
        <f t="shared" si="142"/>
        <v>5</v>
      </c>
      <c r="M619" s="19">
        <f t="shared" si="143"/>
        <v>13.067500000000001</v>
      </c>
      <c r="N619" s="14"/>
      <c r="O619" s="14"/>
      <c r="P619" s="14"/>
    </row>
    <row r="620" spans="2:18" x14ac:dyDescent="0.2">
      <c r="B620" s="17"/>
      <c r="C620" s="44"/>
      <c r="D620" s="44"/>
      <c r="E620" s="19"/>
      <c r="F620" s="16"/>
      <c r="G620" s="19"/>
      <c r="H620" s="19"/>
      <c r="I620" s="17"/>
      <c r="J620" s="17"/>
      <c r="K620" s="19"/>
      <c r="L620" s="16"/>
      <c r="M620" s="19"/>
      <c r="N620" s="24"/>
      <c r="O620" s="14"/>
      <c r="P620" s="14"/>
    </row>
    <row r="621" spans="2:18" x14ac:dyDescent="0.2">
      <c r="B621" s="17"/>
      <c r="C621" s="44"/>
      <c r="D621" s="44"/>
      <c r="E621" s="19"/>
      <c r="F621" s="16"/>
      <c r="G621" s="19"/>
      <c r="H621" s="19"/>
      <c r="I621" s="17"/>
      <c r="J621" s="17"/>
      <c r="K621" s="19"/>
      <c r="L621" s="16"/>
      <c r="M621" s="19"/>
      <c r="N621" s="20"/>
      <c r="O621" s="20"/>
      <c r="P621" s="20"/>
      <c r="R621" s="21"/>
    </row>
    <row r="622" spans="2:18" ht="15" x14ac:dyDescent="0.2">
      <c r="B622" s="17"/>
      <c r="C622" s="44"/>
      <c r="D622" s="44"/>
      <c r="E622" s="19"/>
      <c r="F622" s="16">
        <f>SUM(F598:F621)</f>
        <v>35</v>
      </c>
      <c r="G622" s="19">
        <f>SUM(G598:G621)</f>
        <v>56.094500000000004</v>
      </c>
      <c r="H622" s="19"/>
      <c r="I622" s="19"/>
      <c r="J622" s="13"/>
      <c r="K622" s="13"/>
      <c r="L622" s="29">
        <f>SUM(L599:L621)</f>
        <v>35</v>
      </c>
      <c r="M622" s="29">
        <f>SUM(M599:M621)</f>
        <v>53.114317500000006</v>
      </c>
      <c r="N622" s="20"/>
      <c r="O622" s="20"/>
      <c r="P622" s="20"/>
      <c r="R622" s="21"/>
    </row>
    <row r="623" spans="2:18" x14ac:dyDescent="0.2">
      <c r="B623" s="17"/>
      <c r="C623" s="44"/>
      <c r="D623" s="44"/>
      <c r="E623" s="19"/>
      <c r="F623" s="16"/>
      <c r="G623" s="19"/>
      <c r="H623" s="16" t="s">
        <v>10</v>
      </c>
      <c r="I623" s="16"/>
      <c r="J623" s="16">
        <f>G622</f>
        <v>56.094500000000004</v>
      </c>
      <c r="K623" s="19" t="s">
        <v>11</v>
      </c>
      <c r="L623" s="16">
        <f>M622</f>
        <v>53.114317500000006</v>
      </c>
      <c r="M623" s="65">
        <f>J623-L623</f>
        <v>2.980182499999998</v>
      </c>
      <c r="N623" s="20"/>
      <c r="O623" s="20"/>
      <c r="P623" s="20"/>
      <c r="R623" s="21"/>
    </row>
    <row r="625" spans="2:18" ht="15" x14ac:dyDescent="0.2">
      <c r="B625" s="13"/>
      <c r="C625" s="30"/>
      <c r="D625" s="30"/>
      <c r="E625" s="13"/>
      <c r="F625" s="1" t="s">
        <v>7</v>
      </c>
      <c r="G625" s="1"/>
      <c r="H625" s="142">
        <v>1.6</v>
      </c>
      <c r="I625" s="142"/>
      <c r="J625" s="13"/>
      <c r="K625" s="13"/>
      <c r="L625" s="13"/>
      <c r="M625" s="13"/>
      <c r="N625" s="14"/>
      <c r="O625" s="14"/>
      <c r="P625" s="14"/>
    </row>
    <row r="626" spans="2:18" x14ac:dyDescent="0.2">
      <c r="B626" s="143" t="s">
        <v>8</v>
      </c>
      <c r="C626" s="143"/>
      <c r="D626" s="143"/>
      <c r="E626" s="143"/>
      <c r="F626" s="143"/>
      <c r="G626" s="143"/>
      <c r="H626" s="5" t="s">
        <v>5</v>
      </c>
      <c r="I626" s="143" t="s">
        <v>9</v>
      </c>
      <c r="J626" s="143"/>
      <c r="K626" s="143"/>
      <c r="L626" s="143"/>
      <c r="M626" s="143"/>
      <c r="N626" s="15"/>
      <c r="O626" s="15"/>
      <c r="P626" s="20">
        <f>I641-I639</f>
        <v>3.5</v>
      </c>
    </row>
    <row r="627" spans="2:18" x14ac:dyDescent="0.2">
      <c r="B627" s="2">
        <v>0</v>
      </c>
      <c r="C627" s="3">
        <v>1.73</v>
      </c>
      <c r="D627" s="3" t="s">
        <v>29</v>
      </c>
      <c r="E627" s="16"/>
      <c r="F627" s="16"/>
      <c r="G627" s="16"/>
      <c r="H627" s="16"/>
      <c r="I627" s="17"/>
      <c r="J627" s="18"/>
      <c r="K627" s="19"/>
      <c r="L627" s="16"/>
      <c r="M627" s="19"/>
      <c r="N627" s="20"/>
      <c r="O627" s="20"/>
      <c r="P627" s="20"/>
      <c r="R627" s="21"/>
    </row>
    <row r="628" spans="2:18" x14ac:dyDescent="0.2">
      <c r="B628" s="2">
        <v>5</v>
      </c>
      <c r="C628" s="3">
        <v>1.7170000000000001</v>
      </c>
      <c r="D628" s="3"/>
      <c r="E628" s="19">
        <f>(C627+C628)/2</f>
        <v>1.7235</v>
      </c>
      <c r="F628" s="16">
        <f>B628-B627</f>
        <v>5</v>
      </c>
      <c r="G628" s="19">
        <f>E628*F628</f>
        <v>8.6174999999999997</v>
      </c>
      <c r="H628" s="16"/>
      <c r="I628" s="21"/>
      <c r="J628" s="21"/>
      <c r="K628" s="19"/>
      <c r="L628" s="16"/>
      <c r="M628" s="19"/>
      <c r="N628" s="20"/>
      <c r="O628" s="20"/>
      <c r="P628" s="20"/>
      <c r="Q628" s="22"/>
      <c r="R628" s="21"/>
    </row>
    <row r="629" spans="2:18" x14ac:dyDescent="0.2">
      <c r="B629" s="2">
        <v>10</v>
      </c>
      <c r="C629" s="3">
        <v>1.706</v>
      </c>
      <c r="D629" s="3" t="s">
        <v>21</v>
      </c>
      <c r="E629" s="19">
        <f t="shared" ref="E629:E640" si="144">(C628+C629)/2</f>
        <v>1.7115</v>
      </c>
      <c r="F629" s="16">
        <f t="shared" ref="F629:F640" si="145">B629-B628</f>
        <v>5</v>
      </c>
      <c r="G629" s="19">
        <f t="shared" ref="G629:G640" si="146">E629*F629</f>
        <v>8.557500000000001</v>
      </c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>
        <v>12</v>
      </c>
      <c r="C630" s="3">
        <v>0.93500000000000005</v>
      </c>
      <c r="D630" s="3"/>
      <c r="E630" s="19">
        <f t="shared" si="144"/>
        <v>1.3205</v>
      </c>
      <c r="F630" s="16">
        <f t="shared" si="145"/>
        <v>2</v>
      </c>
      <c r="G630" s="19">
        <f t="shared" si="146"/>
        <v>2.641</v>
      </c>
      <c r="H630" s="16"/>
      <c r="I630" s="21"/>
      <c r="J630" s="21"/>
      <c r="K630" s="19"/>
      <c r="L630" s="16"/>
      <c r="M630" s="19"/>
      <c r="N630" s="20"/>
      <c r="O630" s="20"/>
      <c r="P630" s="20"/>
      <c r="Q630" s="22"/>
      <c r="R630" s="21"/>
    </row>
    <row r="631" spans="2:18" x14ac:dyDescent="0.2">
      <c r="B631" s="2">
        <v>14</v>
      </c>
      <c r="C631" s="3">
        <v>0.41699999999999998</v>
      </c>
      <c r="D631" s="3"/>
      <c r="E631" s="19">
        <f t="shared" si="144"/>
        <v>0.67600000000000005</v>
      </c>
      <c r="F631" s="16">
        <f t="shared" si="145"/>
        <v>2</v>
      </c>
      <c r="G631" s="19">
        <f t="shared" si="146"/>
        <v>1.3520000000000001</v>
      </c>
      <c r="H631" s="16"/>
      <c r="I631" s="21"/>
      <c r="J631" s="21"/>
      <c r="K631" s="19"/>
      <c r="L631" s="16"/>
      <c r="M631" s="19"/>
      <c r="N631" s="20"/>
      <c r="O631" s="20"/>
      <c r="P631" s="20"/>
      <c r="Q631" s="22"/>
      <c r="R631" s="21"/>
    </row>
    <row r="632" spans="2:18" x14ac:dyDescent="0.2">
      <c r="B632" s="2">
        <v>16</v>
      </c>
      <c r="C632" s="3">
        <v>3.1E-2</v>
      </c>
      <c r="D632" s="3"/>
      <c r="E632" s="19">
        <f t="shared" si="144"/>
        <v>0.22399999999999998</v>
      </c>
      <c r="F632" s="16">
        <f t="shared" si="145"/>
        <v>2</v>
      </c>
      <c r="G632" s="19">
        <f t="shared" si="146"/>
        <v>0.44799999999999995</v>
      </c>
      <c r="H632" s="16"/>
      <c r="I632" s="21"/>
      <c r="J632" s="21"/>
      <c r="K632" s="19"/>
      <c r="L632" s="16"/>
      <c r="M632" s="19"/>
      <c r="N632" s="20"/>
      <c r="O632" s="20"/>
      <c r="P632" s="20"/>
      <c r="Q632" s="22"/>
      <c r="R632" s="21"/>
    </row>
    <row r="633" spans="2:18" x14ac:dyDescent="0.2">
      <c r="B633" s="2">
        <v>18</v>
      </c>
      <c r="C633" s="3">
        <v>-7.0000000000000007E-2</v>
      </c>
      <c r="D633" s="3" t="s">
        <v>22</v>
      </c>
      <c r="E633" s="19">
        <f t="shared" si="144"/>
        <v>-1.9500000000000003E-2</v>
      </c>
      <c r="F633" s="16">
        <f t="shared" si="145"/>
        <v>2</v>
      </c>
      <c r="G633" s="19">
        <f t="shared" si="146"/>
        <v>-3.9000000000000007E-2</v>
      </c>
      <c r="I633" s="21"/>
      <c r="J633" s="21"/>
      <c r="K633" s="19"/>
      <c r="L633" s="16"/>
      <c r="M633" s="19"/>
      <c r="N633" s="20"/>
      <c r="O633" s="20"/>
      <c r="P633" s="20"/>
      <c r="Q633" s="22"/>
      <c r="R633" s="21"/>
    </row>
    <row r="634" spans="2:18" x14ac:dyDescent="0.2">
      <c r="B634" s="2">
        <v>20</v>
      </c>
      <c r="C634" s="3">
        <v>3.2000000000000001E-2</v>
      </c>
      <c r="D634" s="3"/>
      <c r="E634" s="19">
        <f t="shared" si="144"/>
        <v>-1.9000000000000003E-2</v>
      </c>
      <c r="F634" s="16">
        <f t="shared" si="145"/>
        <v>2</v>
      </c>
      <c r="G634" s="19">
        <f t="shared" si="146"/>
        <v>-3.8000000000000006E-2</v>
      </c>
      <c r="I634" s="21"/>
      <c r="J634" s="21"/>
      <c r="K634" s="19"/>
      <c r="L634" s="16"/>
      <c r="M634" s="19"/>
      <c r="N634" s="20"/>
      <c r="O634" s="20"/>
      <c r="P634" s="20"/>
      <c r="Q634" s="22"/>
      <c r="R634" s="21"/>
    </row>
    <row r="635" spans="2:18" x14ac:dyDescent="0.2">
      <c r="B635" s="2">
        <v>22</v>
      </c>
      <c r="C635" s="3">
        <v>0.437</v>
      </c>
      <c r="D635" s="3"/>
      <c r="E635" s="19">
        <f t="shared" si="144"/>
        <v>0.23449999999999999</v>
      </c>
      <c r="F635" s="16">
        <f t="shared" si="145"/>
        <v>2</v>
      </c>
      <c r="G635" s="19">
        <f t="shared" si="146"/>
        <v>0.46899999999999997</v>
      </c>
      <c r="I635" s="21"/>
      <c r="J635" s="21"/>
      <c r="K635" s="19"/>
      <c r="L635" s="16"/>
      <c r="M635" s="19"/>
      <c r="N635" s="24"/>
      <c r="O635" s="24"/>
      <c r="P635" s="24"/>
      <c r="Q635" s="22"/>
      <c r="R635" s="21"/>
    </row>
    <row r="636" spans="2:18" x14ac:dyDescent="0.2">
      <c r="B636" s="2">
        <v>24</v>
      </c>
      <c r="C636" s="3">
        <v>0.93500000000000005</v>
      </c>
      <c r="D636" s="3"/>
      <c r="E636" s="19">
        <f t="shared" si="144"/>
        <v>0.68600000000000005</v>
      </c>
      <c r="F636" s="16">
        <f t="shared" si="145"/>
        <v>2</v>
      </c>
      <c r="G636" s="19">
        <f t="shared" si="146"/>
        <v>1.3720000000000001</v>
      </c>
      <c r="H636" s="16"/>
      <c r="I636" s="2">
        <v>0</v>
      </c>
      <c r="J636" s="3">
        <v>1.73</v>
      </c>
      <c r="K636" s="19"/>
      <c r="L636" s="16"/>
      <c r="M636" s="19"/>
      <c r="N636" s="20"/>
      <c r="O636" s="20"/>
      <c r="P636" s="20"/>
      <c r="Q636" s="22"/>
      <c r="R636" s="21"/>
    </row>
    <row r="637" spans="2:18" x14ac:dyDescent="0.2">
      <c r="B637" s="2">
        <v>26</v>
      </c>
      <c r="C637" s="3">
        <v>2.6960000000000002</v>
      </c>
      <c r="D637" s="3" t="s">
        <v>23</v>
      </c>
      <c r="E637" s="19">
        <f t="shared" si="144"/>
        <v>1.8155000000000001</v>
      </c>
      <c r="F637" s="16">
        <f t="shared" si="145"/>
        <v>2</v>
      </c>
      <c r="G637" s="19">
        <f t="shared" si="146"/>
        <v>3.6310000000000002</v>
      </c>
      <c r="H637" s="16"/>
      <c r="I637" s="2">
        <v>5</v>
      </c>
      <c r="J637" s="3">
        <v>1.7170000000000001</v>
      </c>
      <c r="K637" s="19">
        <f t="shared" ref="K637:K651" si="147">AVERAGE(J636,J637)</f>
        <v>1.7235</v>
      </c>
      <c r="L637" s="16">
        <f t="shared" ref="L637:L651" si="148">I637-I636</f>
        <v>5</v>
      </c>
      <c r="M637" s="19">
        <f t="shared" ref="M637:M651" si="149">L637*K637</f>
        <v>8.6174999999999997</v>
      </c>
      <c r="N637" s="24"/>
      <c r="O637" s="24"/>
      <c r="P637" s="24"/>
      <c r="Q637" s="22"/>
      <c r="R637" s="21"/>
    </row>
    <row r="638" spans="2:18" x14ac:dyDescent="0.2">
      <c r="B638" s="2">
        <v>30</v>
      </c>
      <c r="C638" s="3">
        <v>2.7010000000000001</v>
      </c>
      <c r="D638" s="3"/>
      <c r="E638" s="19">
        <f t="shared" si="144"/>
        <v>2.6985000000000001</v>
      </c>
      <c r="F638" s="16">
        <f t="shared" si="145"/>
        <v>4</v>
      </c>
      <c r="G638" s="19">
        <f t="shared" si="146"/>
        <v>10.794</v>
      </c>
      <c r="H638" s="16"/>
      <c r="I638" s="2">
        <v>10</v>
      </c>
      <c r="J638" s="3">
        <v>1.706</v>
      </c>
      <c r="K638" s="19">
        <f t="shared" si="147"/>
        <v>1.7115</v>
      </c>
      <c r="L638" s="16">
        <f t="shared" si="148"/>
        <v>5</v>
      </c>
      <c r="M638" s="19">
        <f t="shared" si="149"/>
        <v>8.557500000000001</v>
      </c>
      <c r="N638" s="24"/>
      <c r="O638" s="24"/>
      <c r="P638" s="24"/>
      <c r="Q638" s="22"/>
      <c r="R638" s="21"/>
    </row>
    <row r="639" spans="2:18" x14ac:dyDescent="0.2">
      <c r="B639" s="2">
        <v>35</v>
      </c>
      <c r="C639" s="3">
        <v>2.706</v>
      </c>
      <c r="D639" s="3"/>
      <c r="E639" s="19">
        <f t="shared" si="144"/>
        <v>2.7035</v>
      </c>
      <c r="F639" s="16">
        <f t="shared" si="145"/>
        <v>5</v>
      </c>
      <c r="G639" s="19">
        <f t="shared" si="146"/>
        <v>13.5175</v>
      </c>
      <c r="H639" s="16"/>
      <c r="I639" s="2">
        <v>12</v>
      </c>
      <c r="J639" s="3">
        <v>0.93500000000000005</v>
      </c>
      <c r="K639" s="19">
        <f t="shared" si="147"/>
        <v>1.3205</v>
      </c>
      <c r="L639" s="16">
        <f t="shared" si="148"/>
        <v>2</v>
      </c>
      <c r="M639" s="19">
        <f t="shared" si="149"/>
        <v>2.641</v>
      </c>
      <c r="N639" s="20"/>
      <c r="O639" s="20"/>
      <c r="P639" s="20"/>
      <c r="R639" s="21"/>
    </row>
    <row r="640" spans="2:18" x14ac:dyDescent="0.2">
      <c r="B640" s="2">
        <v>40</v>
      </c>
      <c r="C640" s="3">
        <v>2.718</v>
      </c>
      <c r="D640" s="3" t="s">
        <v>29</v>
      </c>
      <c r="E640" s="19">
        <f t="shared" si="144"/>
        <v>2.7119999999999997</v>
      </c>
      <c r="F640" s="16">
        <f t="shared" si="145"/>
        <v>5</v>
      </c>
      <c r="G640" s="19">
        <f t="shared" si="146"/>
        <v>13.559999999999999</v>
      </c>
      <c r="H640" s="1"/>
      <c r="I640" s="2">
        <v>14</v>
      </c>
      <c r="J640" s="3">
        <v>0.41699999999999998</v>
      </c>
      <c r="K640" s="19">
        <f t="shared" si="147"/>
        <v>0.67600000000000005</v>
      </c>
      <c r="L640" s="16">
        <f t="shared" si="148"/>
        <v>2</v>
      </c>
      <c r="M640" s="19">
        <f t="shared" si="149"/>
        <v>1.3520000000000001</v>
      </c>
      <c r="N640" s="20"/>
      <c r="O640" s="20"/>
      <c r="P640" s="20"/>
      <c r="R640" s="21"/>
    </row>
    <row r="641" spans="2:18" x14ac:dyDescent="0.2">
      <c r="B641" s="2"/>
      <c r="C641" s="3"/>
      <c r="D641" s="3"/>
      <c r="E641" s="19"/>
      <c r="F641" s="16"/>
      <c r="G641" s="19"/>
      <c r="H641" s="1"/>
      <c r="I641" s="2">
        <v>15.5</v>
      </c>
      <c r="J641" s="3">
        <v>3.1E-2</v>
      </c>
      <c r="K641" s="19">
        <f t="shared" si="147"/>
        <v>0.22399999999999998</v>
      </c>
      <c r="L641" s="16">
        <f t="shared" si="148"/>
        <v>1.5</v>
      </c>
      <c r="M641" s="19">
        <f t="shared" si="149"/>
        <v>0.33599999999999997</v>
      </c>
      <c r="N641" s="20"/>
      <c r="O641" s="20"/>
      <c r="P641" s="20"/>
      <c r="R641" s="21"/>
    </row>
    <row r="642" spans="2:18" x14ac:dyDescent="0.2">
      <c r="B642" s="17"/>
      <c r="C642" s="44"/>
      <c r="D642" s="44"/>
      <c r="E642" s="19"/>
      <c r="F642" s="16"/>
      <c r="G642" s="19"/>
      <c r="H642" s="1"/>
      <c r="I642" s="56">
        <f>I641+(J641-J642)*1.5</f>
        <v>16.4465</v>
      </c>
      <c r="J642" s="57">
        <v>-0.6</v>
      </c>
      <c r="K642" s="19">
        <f t="shared" si="147"/>
        <v>-0.28449999999999998</v>
      </c>
      <c r="L642" s="16">
        <f t="shared" si="148"/>
        <v>0.94650000000000034</v>
      </c>
      <c r="M642" s="19">
        <f t="shared" si="149"/>
        <v>-0.26927925000000008</v>
      </c>
      <c r="N642" s="20"/>
      <c r="O642" s="20"/>
      <c r="P642" s="20"/>
      <c r="R642" s="21"/>
    </row>
    <row r="643" spans="2:18" x14ac:dyDescent="0.2">
      <c r="B643" s="17"/>
      <c r="C643" s="44"/>
      <c r="D643" s="44"/>
      <c r="E643" s="19"/>
      <c r="F643" s="16"/>
      <c r="G643" s="19"/>
      <c r="H643" s="1"/>
      <c r="I643" s="84">
        <f>I642+1.5</f>
        <v>17.9465</v>
      </c>
      <c r="J643" s="85">
        <f>J642</f>
        <v>-0.6</v>
      </c>
      <c r="K643" s="19">
        <f t="shared" si="147"/>
        <v>-0.6</v>
      </c>
      <c r="L643" s="16">
        <f t="shared" si="148"/>
        <v>1.5</v>
      </c>
      <c r="M643" s="19">
        <f t="shared" si="149"/>
        <v>-0.89999999999999991</v>
      </c>
      <c r="O643" s="24"/>
      <c r="P643" s="24"/>
    </row>
    <row r="644" spans="2:18" x14ac:dyDescent="0.2">
      <c r="B644" s="17"/>
      <c r="C644" s="44"/>
      <c r="D644" s="44"/>
      <c r="E644" s="19"/>
      <c r="F644" s="16"/>
      <c r="G644" s="19"/>
      <c r="H644" s="1"/>
      <c r="I644" s="56">
        <f>I643+1.5</f>
        <v>19.4465</v>
      </c>
      <c r="J644" s="57">
        <f>J642</f>
        <v>-0.6</v>
      </c>
      <c r="K644" s="19">
        <f t="shared" si="147"/>
        <v>-0.6</v>
      </c>
      <c r="L644" s="16">
        <f t="shared" si="148"/>
        <v>1.5</v>
      </c>
      <c r="M644" s="19">
        <f t="shared" si="149"/>
        <v>-0.89999999999999991</v>
      </c>
      <c r="O644" s="14"/>
      <c r="P644" s="14"/>
    </row>
    <row r="645" spans="2:18" x14ac:dyDescent="0.2">
      <c r="B645" s="17"/>
      <c r="C645" s="44"/>
      <c r="D645" s="44"/>
      <c r="E645" s="19"/>
      <c r="F645" s="16"/>
      <c r="G645" s="19"/>
      <c r="I645" s="56">
        <f>I644+(J645-J644)*1.5</f>
        <v>20.5715</v>
      </c>
      <c r="J645" s="3">
        <v>0.15</v>
      </c>
      <c r="K645" s="19">
        <f t="shared" si="147"/>
        <v>-0.22499999999999998</v>
      </c>
      <c r="L645" s="16">
        <f t="shared" si="148"/>
        <v>1.125</v>
      </c>
      <c r="M645" s="19">
        <f t="shared" si="149"/>
        <v>-0.25312499999999999</v>
      </c>
      <c r="O645" s="14"/>
      <c r="P645" s="14"/>
    </row>
    <row r="646" spans="2:18" x14ac:dyDescent="0.2">
      <c r="B646" s="17"/>
      <c r="C646" s="44"/>
      <c r="D646" s="44"/>
      <c r="E646" s="19"/>
      <c r="F646" s="16"/>
      <c r="G646" s="19"/>
      <c r="I646" s="2">
        <v>22</v>
      </c>
      <c r="J646" s="3">
        <v>0.437</v>
      </c>
      <c r="K646" s="19">
        <f t="shared" si="147"/>
        <v>0.29349999999999998</v>
      </c>
      <c r="L646" s="16">
        <f t="shared" si="148"/>
        <v>1.4284999999999997</v>
      </c>
      <c r="M646" s="19">
        <f t="shared" si="149"/>
        <v>0.41926474999999985</v>
      </c>
      <c r="N646" s="14"/>
      <c r="O646" s="14"/>
      <c r="P646" s="14"/>
    </row>
    <row r="647" spans="2:18" x14ac:dyDescent="0.2">
      <c r="B647" s="17"/>
      <c r="C647" s="44"/>
      <c r="D647" s="44"/>
      <c r="E647" s="19"/>
      <c r="F647" s="16"/>
      <c r="G647" s="19"/>
      <c r="I647" s="2">
        <v>24</v>
      </c>
      <c r="J647" s="3">
        <v>0.93500000000000005</v>
      </c>
      <c r="K647" s="19">
        <f t="shared" si="147"/>
        <v>0.68600000000000005</v>
      </c>
      <c r="L647" s="16">
        <f t="shared" si="148"/>
        <v>2</v>
      </c>
      <c r="M647" s="19">
        <f t="shared" si="149"/>
        <v>1.3720000000000001</v>
      </c>
      <c r="N647" s="14"/>
      <c r="O647" s="14"/>
      <c r="P647" s="14"/>
    </row>
    <row r="648" spans="2:18" x14ac:dyDescent="0.2">
      <c r="B648" s="17"/>
      <c r="C648" s="44"/>
      <c r="D648" s="44"/>
      <c r="E648" s="19"/>
      <c r="F648" s="16"/>
      <c r="G648" s="19"/>
      <c r="I648" s="2">
        <v>26</v>
      </c>
      <c r="J648" s="3">
        <v>2.6960000000000002</v>
      </c>
      <c r="K648" s="19">
        <f t="shared" si="147"/>
        <v>1.8155000000000001</v>
      </c>
      <c r="L648" s="16">
        <f t="shared" si="148"/>
        <v>2</v>
      </c>
      <c r="M648" s="19">
        <f t="shared" si="149"/>
        <v>3.6310000000000002</v>
      </c>
      <c r="N648" s="14"/>
      <c r="O648" s="14"/>
      <c r="P648" s="14"/>
    </row>
    <row r="649" spans="2:18" x14ac:dyDescent="0.2">
      <c r="B649" s="17"/>
      <c r="C649" s="44"/>
      <c r="D649" s="44"/>
      <c r="E649" s="19"/>
      <c r="F649" s="16"/>
      <c r="G649" s="19"/>
      <c r="H649" s="19"/>
      <c r="I649" s="2">
        <v>30</v>
      </c>
      <c r="J649" s="3">
        <v>2.7010000000000001</v>
      </c>
      <c r="K649" s="19">
        <f t="shared" si="147"/>
        <v>2.6985000000000001</v>
      </c>
      <c r="L649" s="16">
        <f t="shared" si="148"/>
        <v>4</v>
      </c>
      <c r="M649" s="19">
        <f t="shared" si="149"/>
        <v>10.794</v>
      </c>
      <c r="N649" s="14"/>
      <c r="O649" s="14"/>
      <c r="P649" s="14"/>
    </row>
    <row r="650" spans="2:18" x14ac:dyDescent="0.2">
      <c r="B650" s="17"/>
      <c r="C650" s="44"/>
      <c r="D650" s="44"/>
      <c r="E650" s="19"/>
      <c r="F650" s="16"/>
      <c r="G650" s="19"/>
      <c r="H650" s="19"/>
      <c r="I650" s="2">
        <v>35</v>
      </c>
      <c r="J650" s="3">
        <v>2.706</v>
      </c>
      <c r="K650" s="19">
        <f t="shared" si="147"/>
        <v>2.7035</v>
      </c>
      <c r="L650" s="16">
        <f t="shared" si="148"/>
        <v>5</v>
      </c>
      <c r="M650" s="19">
        <f t="shared" si="149"/>
        <v>13.5175</v>
      </c>
      <c r="N650" s="24"/>
      <c r="O650" s="14"/>
      <c r="P650" s="14"/>
    </row>
    <row r="651" spans="2:18" x14ac:dyDescent="0.2">
      <c r="B651" s="17"/>
      <c r="C651" s="44"/>
      <c r="D651" s="44"/>
      <c r="E651" s="19"/>
      <c r="F651" s="16"/>
      <c r="G651" s="19"/>
      <c r="H651" s="19"/>
      <c r="I651" s="2">
        <v>40</v>
      </c>
      <c r="J651" s="3">
        <v>2.718</v>
      </c>
      <c r="K651" s="19">
        <f t="shared" si="147"/>
        <v>2.7119999999999997</v>
      </c>
      <c r="L651" s="16">
        <f t="shared" si="148"/>
        <v>5</v>
      </c>
      <c r="M651" s="19">
        <f t="shared" si="149"/>
        <v>13.559999999999999</v>
      </c>
      <c r="N651" s="20"/>
      <c r="O651" s="20"/>
      <c r="P651" s="20"/>
      <c r="R651" s="21"/>
    </row>
    <row r="652" spans="2:18" x14ac:dyDescent="0.2">
      <c r="B652" s="17"/>
      <c r="C652" s="44"/>
      <c r="D652" s="44"/>
      <c r="E652" s="19"/>
      <c r="F652" s="16"/>
      <c r="G652" s="19"/>
      <c r="H652" s="19"/>
      <c r="I652" s="2"/>
      <c r="J652" s="3"/>
      <c r="K652" s="19"/>
      <c r="L652" s="16"/>
      <c r="M652" s="19"/>
      <c r="N652" s="20"/>
      <c r="O652" s="20"/>
      <c r="P652" s="20"/>
      <c r="R652" s="21"/>
    </row>
    <row r="653" spans="2:18" x14ac:dyDescent="0.2">
      <c r="B653" s="17"/>
      <c r="C653" s="44"/>
      <c r="D653" s="44"/>
      <c r="E653" s="19"/>
      <c r="F653" s="16"/>
      <c r="G653" s="19"/>
      <c r="H653" s="19"/>
      <c r="I653" s="2"/>
      <c r="J653" s="3"/>
      <c r="K653" s="19"/>
      <c r="L653" s="16"/>
      <c r="M653" s="19"/>
      <c r="N653" s="20"/>
      <c r="O653" s="20"/>
      <c r="P653" s="20"/>
      <c r="R653" s="21"/>
    </row>
    <row r="654" spans="2:18" x14ac:dyDescent="0.2">
      <c r="B654" s="17"/>
      <c r="C654" s="44"/>
      <c r="D654" s="44"/>
      <c r="E654" s="19"/>
      <c r="F654" s="16"/>
      <c r="G654" s="19"/>
      <c r="H654" s="19"/>
      <c r="I654" s="2"/>
      <c r="J654" s="3"/>
      <c r="K654" s="19"/>
      <c r="L654" s="16"/>
      <c r="M654" s="19"/>
      <c r="N654" s="20"/>
      <c r="O654" s="20"/>
      <c r="P654" s="20"/>
      <c r="R654" s="21"/>
    </row>
    <row r="655" spans="2:18" x14ac:dyDescent="0.2">
      <c r="B655" s="17"/>
      <c r="C655" s="44"/>
      <c r="D655" s="44"/>
      <c r="E655" s="19"/>
      <c r="F655" s="16"/>
      <c r="G655" s="19"/>
      <c r="H655" s="19"/>
      <c r="I655" s="2"/>
      <c r="J655" s="3"/>
      <c r="K655" s="19"/>
      <c r="L655" s="16"/>
      <c r="M655" s="19"/>
      <c r="N655" s="20"/>
      <c r="O655" s="20"/>
      <c r="P655" s="20"/>
      <c r="R655" s="21"/>
    </row>
    <row r="656" spans="2:18" x14ac:dyDescent="0.2">
      <c r="B656" s="17"/>
      <c r="C656" s="44"/>
      <c r="D656" s="44"/>
      <c r="E656" s="19"/>
      <c r="F656" s="16"/>
      <c r="G656" s="19"/>
      <c r="H656" s="19"/>
      <c r="I656" s="2"/>
      <c r="J656" s="3"/>
      <c r="K656" s="19"/>
      <c r="L656" s="16"/>
      <c r="M656" s="19"/>
      <c r="N656" s="20"/>
      <c r="O656" s="20"/>
      <c r="P656" s="20"/>
      <c r="R656" s="21"/>
    </row>
    <row r="657" spans="2:18" x14ac:dyDescent="0.2">
      <c r="B657" s="17"/>
      <c r="C657" s="44"/>
      <c r="D657" s="44"/>
      <c r="E657" s="19"/>
      <c r="F657" s="16"/>
      <c r="G657" s="19"/>
      <c r="H657" s="19"/>
      <c r="I657" s="2"/>
      <c r="J657" s="3"/>
      <c r="K657" s="19"/>
      <c r="L657" s="16"/>
      <c r="M657" s="19"/>
      <c r="N657" s="20"/>
      <c r="O657" s="20"/>
      <c r="P657" s="20"/>
      <c r="R657" s="21"/>
    </row>
    <row r="658" spans="2:18" ht="15" x14ac:dyDescent="0.2">
      <c r="B658" s="17"/>
      <c r="C658" s="44"/>
      <c r="D658" s="44"/>
      <c r="E658" s="19"/>
      <c r="F658" s="16">
        <f>SUM(F628:F651)</f>
        <v>40</v>
      </c>
      <c r="G658" s="19">
        <f>SUM(G628:G651)</f>
        <v>64.882500000000007</v>
      </c>
      <c r="H658" s="19"/>
      <c r="I658" s="19"/>
      <c r="J658" s="13"/>
      <c r="K658" s="13"/>
      <c r="L658" s="16">
        <f>SUM(L629:L651)</f>
        <v>40</v>
      </c>
      <c r="M658" s="16">
        <f>SUM(M629:M651)</f>
        <v>62.475360500000008</v>
      </c>
      <c r="N658" s="20"/>
      <c r="O658" s="20"/>
      <c r="P658" s="20"/>
      <c r="R658" s="21"/>
    </row>
    <row r="659" spans="2:18" x14ac:dyDescent="0.2">
      <c r="B659" s="17"/>
      <c r="C659" s="44"/>
      <c r="D659" s="44"/>
      <c r="E659" s="19"/>
      <c r="F659" s="16"/>
      <c r="G659" s="19"/>
      <c r="H659" s="16" t="s">
        <v>10</v>
      </c>
      <c r="I659" s="16"/>
      <c r="J659" s="16">
        <f>G658</f>
        <v>64.882500000000007</v>
      </c>
      <c r="K659" s="19" t="s">
        <v>11</v>
      </c>
      <c r="L659" s="16">
        <f>M658</f>
        <v>62.475360500000008</v>
      </c>
      <c r="M659" s="65">
        <f>J659-L659</f>
        <v>2.4071394999999995</v>
      </c>
      <c r="N659" s="20"/>
      <c r="O659" s="20"/>
      <c r="P659" s="20"/>
      <c r="R659" s="21"/>
    </row>
    <row r="661" spans="2:18" ht="15" x14ac:dyDescent="0.2">
      <c r="B661" s="13"/>
      <c r="C661" s="30"/>
      <c r="D661" s="30"/>
      <c r="E661" s="13"/>
      <c r="F661" s="1" t="s">
        <v>7</v>
      </c>
      <c r="G661" s="1"/>
      <c r="H661" s="142">
        <v>1.7</v>
      </c>
      <c r="I661" s="142"/>
      <c r="J661" s="13"/>
      <c r="K661" s="13"/>
      <c r="L661" s="13"/>
      <c r="M661" s="13"/>
      <c r="N661" s="14"/>
      <c r="O661" s="14"/>
      <c r="P661" s="14"/>
    </row>
    <row r="662" spans="2:18" x14ac:dyDescent="0.2">
      <c r="B662" s="143" t="s">
        <v>8</v>
      </c>
      <c r="C662" s="143"/>
      <c r="D662" s="143"/>
      <c r="E662" s="143"/>
      <c r="F662" s="143"/>
      <c r="G662" s="143"/>
      <c r="H662" s="5" t="s">
        <v>5</v>
      </c>
      <c r="I662" s="143" t="s">
        <v>9</v>
      </c>
      <c r="J662" s="143"/>
      <c r="K662" s="143"/>
      <c r="L662" s="143"/>
      <c r="M662" s="143"/>
      <c r="N662" s="15"/>
      <c r="O662" s="15"/>
      <c r="P662" s="20">
        <f>I677-I675</f>
        <v>0</v>
      </c>
    </row>
    <row r="663" spans="2:18" x14ac:dyDescent="0.2">
      <c r="B663" s="2">
        <v>0</v>
      </c>
      <c r="C663" s="3">
        <v>2.7029999999999998</v>
      </c>
      <c r="D663" s="3" t="s">
        <v>34</v>
      </c>
      <c r="E663" s="16"/>
      <c r="F663" s="16"/>
      <c r="G663" s="16"/>
      <c r="H663" s="16"/>
      <c r="I663" s="17"/>
      <c r="J663" s="18"/>
      <c r="K663" s="19"/>
      <c r="L663" s="16"/>
      <c r="M663" s="19"/>
      <c r="N663" s="20"/>
      <c r="O663" s="20"/>
      <c r="P663" s="20"/>
      <c r="R663" s="21"/>
    </row>
    <row r="664" spans="2:18" x14ac:dyDescent="0.2">
      <c r="B664" s="2">
        <v>4</v>
      </c>
      <c r="C664" s="3">
        <v>2.694</v>
      </c>
      <c r="D664" s="3" t="s">
        <v>21</v>
      </c>
      <c r="E664" s="19">
        <f>(C663+C664)/2</f>
        <v>2.6985000000000001</v>
      </c>
      <c r="F664" s="16">
        <f>B664-B663</f>
        <v>4</v>
      </c>
      <c r="G664" s="19">
        <f>E664*F664</f>
        <v>10.794</v>
      </c>
      <c r="H664" s="16"/>
      <c r="I664" s="21"/>
      <c r="J664" s="21"/>
      <c r="K664" s="19"/>
      <c r="L664" s="16"/>
      <c r="M664" s="19"/>
      <c r="N664" s="20"/>
      <c r="O664" s="20"/>
      <c r="P664" s="20"/>
      <c r="Q664" s="22"/>
      <c r="R664" s="21"/>
    </row>
    <row r="665" spans="2:18" x14ac:dyDescent="0.2">
      <c r="B665" s="2">
        <v>5</v>
      </c>
      <c r="C665" s="3">
        <v>1.6040000000000001</v>
      </c>
      <c r="D665" s="3"/>
      <c r="E665" s="19">
        <f t="shared" ref="E665:E674" si="150">(C664+C665)/2</f>
        <v>2.149</v>
      </c>
      <c r="F665" s="16">
        <f t="shared" ref="F665:F674" si="151">B665-B664</f>
        <v>1</v>
      </c>
      <c r="G665" s="19">
        <f t="shared" ref="G665:G674" si="152">E665*F665</f>
        <v>2.149</v>
      </c>
      <c r="H665" s="16"/>
      <c r="I665" s="2">
        <v>0</v>
      </c>
      <c r="J665" s="3">
        <v>2.7029999999999998</v>
      </c>
      <c r="K665" s="19"/>
      <c r="L665" s="16"/>
      <c r="M665" s="19"/>
      <c r="N665" s="20"/>
      <c r="O665" s="20"/>
      <c r="P665" s="20"/>
      <c r="Q665" s="22"/>
      <c r="R665" s="21"/>
    </row>
    <row r="666" spans="2:18" x14ac:dyDescent="0.2">
      <c r="B666" s="2">
        <v>6</v>
      </c>
      <c r="C666" s="3">
        <v>0.91200000000000003</v>
      </c>
      <c r="D666" s="3"/>
      <c r="E666" s="19">
        <f t="shared" si="150"/>
        <v>1.258</v>
      </c>
      <c r="F666" s="16">
        <f t="shared" si="151"/>
        <v>1</v>
      </c>
      <c r="G666" s="19">
        <f t="shared" si="152"/>
        <v>1.258</v>
      </c>
      <c r="H666" s="16"/>
      <c r="I666" s="2">
        <v>2.75</v>
      </c>
      <c r="J666" s="3">
        <v>2.694</v>
      </c>
      <c r="K666" s="19">
        <f t="shared" ref="K666:K672" si="153">AVERAGE(J665,J666)</f>
        <v>2.6985000000000001</v>
      </c>
      <c r="L666" s="16">
        <f t="shared" ref="L666:L672" si="154">I666-I665</f>
        <v>2.75</v>
      </c>
      <c r="M666" s="19">
        <f t="shared" ref="M666:M672" si="155">L666*K666</f>
        <v>7.4208750000000006</v>
      </c>
      <c r="N666" s="20"/>
      <c r="O666" s="20"/>
      <c r="P666" s="20"/>
      <c r="Q666" s="22"/>
      <c r="R666" s="21"/>
    </row>
    <row r="667" spans="2:18" x14ac:dyDescent="0.2">
      <c r="B667" s="2">
        <v>7</v>
      </c>
      <c r="C667" s="3">
        <v>0.36699999999999999</v>
      </c>
      <c r="D667" s="3"/>
      <c r="E667" s="19">
        <f t="shared" si="150"/>
        <v>0.63949999999999996</v>
      </c>
      <c r="F667" s="16">
        <f t="shared" si="151"/>
        <v>1</v>
      </c>
      <c r="G667" s="19">
        <f t="shared" si="152"/>
        <v>0.63949999999999996</v>
      </c>
      <c r="H667" s="16"/>
      <c r="I667" s="56">
        <f>I666+(J666-J667)*1.5</f>
        <v>7.6909999999999998</v>
      </c>
      <c r="J667" s="57">
        <v>-0.6</v>
      </c>
      <c r="K667" s="19">
        <f t="shared" si="153"/>
        <v>1.0469999999999999</v>
      </c>
      <c r="L667" s="16">
        <f t="shared" si="154"/>
        <v>4.9409999999999998</v>
      </c>
      <c r="M667" s="19">
        <f t="shared" si="155"/>
        <v>5.1732269999999998</v>
      </c>
      <c r="N667" s="20"/>
      <c r="O667" s="20"/>
      <c r="P667" s="20"/>
      <c r="Q667" s="22"/>
      <c r="R667" s="21"/>
    </row>
    <row r="668" spans="2:18" x14ac:dyDescent="0.2">
      <c r="B668" s="2">
        <v>9</v>
      </c>
      <c r="C668" s="3">
        <v>0.26300000000000001</v>
      </c>
      <c r="D668" s="3" t="s">
        <v>22</v>
      </c>
      <c r="E668" s="19">
        <f t="shared" si="150"/>
        <v>0.315</v>
      </c>
      <c r="F668" s="16">
        <f t="shared" si="151"/>
        <v>2</v>
      </c>
      <c r="G668" s="19">
        <f t="shared" si="152"/>
        <v>0.63</v>
      </c>
      <c r="H668" s="16"/>
      <c r="I668" s="84">
        <f>I667+1.5</f>
        <v>9.1909999999999989</v>
      </c>
      <c r="J668" s="85">
        <f>J667</f>
        <v>-0.6</v>
      </c>
      <c r="K668" s="19">
        <f t="shared" si="153"/>
        <v>-0.6</v>
      </c>
      <c r="L668" s="16">
        <f t="shared" si="154"/>
        <v>1.4999999999999991</v>
      </c>
      <c r="M668" s="19">
        <f t="shared" si="155"/>
        <v>-0.89999999999999947</v>
      </c>
      <c r="N668" s="20"/>
      <c r="O668" s="20"/>
      <c r="P668" s="20"/>
      <c r="Q668" s="22"/>
      <c r="R668" s="21"/>
    </row>
    <row r="669" spans="2:18" x14ac:dyDescent="0.2">
      <c r="B669" s="2">
        <v>11</v>
      </c>
      <c r="C669" s="3">
        <v>0.36499999999999999</v>
      </c>
      <c r="D669" s="3"/>
      <c r="E669" s="19">
        <f t="shared" si="150"/>
        <v>0.314</v>
      </c>
      <c r="F669" s="16">
        <f t="shared" si="151"/>
        <v>2</v>
      </c>
      <c r="G669" s="19">
        <f t="shared" si="152"/>
        <v>0.628</v>
      </c>
      <c r="I669" s="56">
        <f>I668+1.5</f>
        <v>10.690999999999999</v>
      </c>
      <c r="J669" s="57">
        <f>J667</f>
        <v>-0.6</v>
      </c>
      <c r="K669" s="19">
        <f t="shared" si="153"/>
        <v>-0.6</v>
      </c>
      <c r="L669" s="16">
        <f t="shared" si="154"/>
        <v>1.5</v>
      </c>
      <c r="M669" s="19">
        <f t="shared" si="155"/>
        <v>-0.89999999999999991</v>
      </c>
      <c r="N669" s="20"/>
      <c r="O669" s="20"/>
      <c r="P669" s="20"/>
      <c r="Q669" s="22"/>
      <c r="R669" s="21"/>
    </row>
    <row r="670" spans="2:18" x14ac:dyDescent="0.2">
      <c r="B670" s="2">
        <v>12</v>
      </c>
      <c r="C670" s="3">
        <v>0.879</v>
      </c>
      <c r="D670" s="3"/>
      <c r="E670" s="19">
        <f t="shared" si="150"/>
        <v>0.622</v>
      </c>
      <c r="F670" s="16">
        <f t="shared" si="151"/>
        <v>1</v>
      </c>
      <c r="G670" s="19">
        <f t="shared" si="152"/>
        <v>0.622</v>
      </c>
      <c r="I670" s="56">
        <f>I669+(J670-J669)*1.5</f>
        <v>15.570499999999999</v>
      </c>
      <c r="J670" s="3">
        <v>2.653</v>
      </c>
      <c r="K670" s="19">
        <f t="shared" si="153"/>
        <v>1.0265</v>
      </c>
      <c r="L670" s="16">
        <f t="shared" si="154"/>
        <v>4.8795000000000002</v>
      </c>
      <c r="M670" s="19">
        <f t="shared" si="155"/>
        <v>5.0088067499999998</v>
      </c>
      <c r="N670" s="20"/>
      <c r="O670" s="20"/>
      <c r="P670" s="20"/>
      <c r="Q670" s="22"/>
      <c r="R670" s="21"/>
    </row>
    <row r="671" spans="2:18" x14ac:dyDescent="0.2">
      <c r="B671" s="2">
        <v>13</v>
      </c>
      <c r="C671" s="3">
        <v>1.663</v>
      </c>
      <c r="D671" s="3"/>
      <c r="E671" s="19">
        <f t="shared" si="150"/>
        <v>1.2709999999999999</v>
      </c>
      <c r="F671" s="16">
        <f t="shared" si="151"/>
        <v>1</v>
      </c>
      <c r="G671" s="19">
        <f t="shared" si="152"/>
        <v>1.2709999999999999</v>
      </c>
      <c r="I671" s="2">
        <v>20</v>
      </c>
      <c r="J671" s="3">
        <v>2.6579999999999999</v>
      </c>
      <c r="K671" s="19">
        <f t="shared" si="153"/>
        <v>2.6555</v>
      </c>
      <c r="L671" s="16">
        <f t="shared" si="154"/>
        <v>4.4295000000000009</v>
      </c>
      <c r="M671" s="19">
        <f t="shared" si="155"/>
        <v>11.762537250000003</v>
      </c>
      <c r="N671" s="24"/>
      <c r="O671" s="24"/>
      <c r="P671" s="24"/>
      <c r="Q671" s="22"/>
      <c r="R671" s="21"/>
    </row>
    <row r="672" spans="2:18" x14ac:dyDescent="0.2">
      <c r="B672" s="2">
        <v>14</v>
      </c>
      <c r="C672" s="3">
        <v>2.653</v>
      </c>
      <c r="D672" s="3" t="s">
        <v>23</v>
      </c>
      <c r="E672" s="19">
        <f t="shared" si="150"/>
        <v>2.1579999999999999</v>
      </c>
      <c r="F672" s="16">
        <f t="shared" si="151"/>
        <v>1</v>
      </c>
      <c r="G672" s="19">
        <f t="shared" si="152"/>
        <v>2.1579999999999999</v>
      </c>
      <c r="H672" s="16"/>
      <c r="I672" s="2">
        <v>25</v>
      </c>
      <c r="J672" s="3">
        <v>2.6629999999999998</v>
      </c>
      <c r="K672" s="19">
        <f t="shared" si="153"/>
        <v>2.6604999999999999</v>
      </c>
      <c r="L672" s="16">
        <f t="shared" si="154"/>
        <v>5</v>
      </c>
      <c r="M672" s="19">
        <f t="shared" si="155"/>
        <v>13.302499999999998</v>
      </c>
      <c r="N672" s="20"/>
      <c r="O672" s="20"/>
      <c r="P672" s="20"/>
      <c r="Q672" s="22"/>
      <c r="R672" s="21"/>
    </row>
    <row r="673" spans="2:18" x14ac:dyDescent="0.2">
      <c r="B673" s="2">
        <v>20</v>
      </c>
      <c r="C673" s="3">
        <v>2.6579999999999999</v>
      </c>
      <c r="D673" s="3"/>
      <c r="E673" s="19">
        <f t="shared" si="150"/>
        <v>2.6555</v>
      </c>
      <c r="F673" s="16">
        <f t="shared" si="151"/>
        <v>6</v>
      </c>
      <c r="G673" s="19">
        <f t="shared" si="152"/>
        <v>15.933</v>
      </c>
      <c r="H673" s="16"/>
      <c r="I673" s="21"/>
      <c r="J673" s="21"/>
      <c r="K673" s="19"/>
      <c r="L673" s="16"/>
      <c r="M673" s="19"/>
      <c r="N673" s="24"/>
      <c r="O673" s="24"/>
      <c r="P673" s="24"/>
      <c r="Q673" s="22"/>
      <c r="R673" s="21"/>
    </row>
    <row r="674" spans="2:18" x14ac:dyDescent="0.2">
      <c r="B674" s="2">
        <v>25</v>
      </c>
      <c r="C674" s="3">
        <v>2.6629999999999998</v>
      </c>
      <c r="D674" s="3" t="s">
        <v>29</v>
      </c>
      <c r="E674" s="19">
        <f t="shared" si="150"/>
        <v>2.6604999999999999</v>
      </c>
      <c r="F674" s="16">
        <f t="shared" si="151"/>
        <v>5</v>
      </c>
      <c r="G674" s="19">
        <f t="shared" si="152"/>
        <v>13.302499999999998</v>
      </c>
      <c r="H674" s="16"/>
      <c r="I674" s="16"/>
      <c r="J674" s="16"/>
      <c r="K674" s="19"/>
      <c r="L674" s="16"/>
      <c r="M674" s="19"/>
      <c r="N674" s="24"/>
      <c r="O674" s="24"/>
      <c r="P674" s="24"/>
      <c r="Q674" s="22"/>
      <c r="R674" s="21"/>
    </row>
    <row r="675" spans="2:18" x14ac:dyDescent="0.2">
      <c r="B675" s="2"/>
      <c r="C675" s="3"/>
      <c r="D675" s="3"/>
      <c r="E675" s="19"/>
      <c r="F675" s="16"/>
      <c r="G675" s="19"/>
      <c r="H675" s="16"/>
      <c r="I675" s="33"/>
      <c r="J675" s="21"/>
      <c r="K675" s="19"/>
      <c r="L675" s="16"/>
      <c r="M675" s="19"/>
      <c r="N675" s="20"/>
      <c r="O675" s="20"/>
      <c r="P675" s="20"/>
      <c r="R675" s="21"/>
    </row>
    <row r="676" spans="2:18" x14ac:dyDescent="0.2">
      <c r="B676" s="2"/>
      <c r="C676" s="3"/>
      <c r="D676" s="3"/>
      <c r="E676" s="19"/>
      <c r="F676" s="16"/>
      <c r="G676" s="19"/>
      <c r="H676" s="1"/>
      <c r="I676" s="33"/>
      <c r="J676" s="21"/>
      <c r="K676" s="19"/>
      <c r="L676" s="16"/>
      <c r="M676" s="19"/>
      <c r="N676" s="20"/>
      <c r="O676" s="20"/>
      <c r="P676" s="20"/>
      <c r="R676" s="21"/>
    </row>
    <row r="677" spans="2:18" x14ac:dyDescent="0.2">
      <c r="B677" s="2"/>
      <c r="C677" s="3"/>
      <c r="D677" s="3"/>
      <c r="E677" s="19"/>
      <c r="F677" s="16"/>
      <c r="G677" s="19"/>
      <c r="H677" s="1"/>
      <c r="I677" s="34"/>
      <c r="J677" s="16"/>
      <c r="K677" s="19"/>
      <c r="L677" s="16"/>
      <c r="M677" s="19"/>
      <c r="N677" s="20"/>
      <c r="O677" s="20"/>
      <c r="P677" s="20"/>
      <c r="R677" s="21"/>
    </row>
    <row r="678" spans="2:18" x14ac:dyDescent="0.2">
      <c r="B678" s="17"/>
      <c r="C678" s="44"/>
      <c r="D678" s="44"/>
      <c r="E678" s="19"/>
      <c r="F678" s="16"/>
      <c r="G678" s="19"/>
      <c r="H678" s="1"/>
      <c r="I678" s="16"/>
      <c r="J678" s="16"/>
      <c r="K678" s="19"/>
      <c r="L678" s="16"/>
      <c r="M678" s="19"/>
      <c r="N678" s="20"/>
      <c r="O678" s="20"/>
      <c r="P678" s="20"/>
      <c r="R678" s="21"/>
    </row>
    <row r="679" spans="2:18" x14ac:dyDescent="0.2">
      <c r="B679" s="17"/>
      <c r="C679" s="44"/>
      <c r="D679" s="44"/>
      <c r="E679" s="19"/>
      <c r="F679" s="16"/>
      <c r="G679" s="19"/>
      <c r="H679" s="1"/>
      <c r="I679" s="2"/>
      <c r="J679" s="28"/>
      <c r="K679" s="19"/>
      <c r="L679" s="16"/>
      <c r="M679" s="19"/>
      <c r="O679" s="24"/>
      <c r="P679" s="24"/>
    </row>
    <row r="680" spans="2:18" x14ac:dyDescent="0.2">
      <c r="B680" s="17"/>
      <c r="C680" s="44"/>
      <c r="D680" s="44"/>
      <c r="E680" s="19"/>
      <c r="F680" s="16"/>
      <c r="G680" s="19"/>
      <c r="H680" s="1"/>
      <c r="I680" s="17"/>
      <c r="J680" s="17"/>
      <c r="K680" s="19"/>
      <c r="L680" s="16"/>
      <c r="M680" s="19"/>
      <c r="O680" s="14"/>
      <c r="P680" s="14"/>
    </row>
    <row r="681" spans="2:18" x14ac:dyDescent="0.2">
      <c r="B681" s="17"/>
      <c r="C681" s="44"/>
      <c r="D681" s="44"/>
      <c r="E681" s="19"/>
      <c r="F681" s="16"/>
      <c r="G681" s="19"/>
      <c r="I681" s="17"/>
      <c r="J681" s="17"/>
      <c r="K681" s="19"/>
      <c r="L681" s="16"/>
      <c r="M681" s="19"/>
      <c r="O681" s="14"/>
      <c r="P681" s="14"/>
    </row>
    <row r="682" spans="2:18" x14ac:dyDescent="0.2">
      <c r="B682" s="17"/>
      <c r="C682" s="44"/>
      <c r="D682" s="44"/>
      <c r="E682" s="19"/>
      <c r="F682" s="16"/>
      <c r="G682" s="19"/>
      <c r="I682" s="17"/>
      <c r="J682" s="17"/>
      <c r="K682" s="19"/>
      <c r="L682" s="16"/>
      <c r="M682" s="19"/>
      <c r="N682" s="14"/>
      <c r="O682" s="14"/>
      <c r="P682" s="14"/>
    </row>
    <row r="683" spans="2:18" x14ac:dyDescent="0.2">
      <c r="B683" s="17"/>
      <c r="C683" s="44"/>
      <c r="D683" s="44"/>
      <c r="E683" s="19"/>
      <c r="F683" s="16"/>
      <c r="G683" s="19"/>
      <c r="I683" s="17"/>
      <c r="J683" s="17"/>
      <c r="K683" s="19"/>
      <c r="L683" s="16"/>
      <c r="M683" s="19"/>
      <c r="N683" s="14"/>
      <c r="O683" s="14"/>
      <c r="P683" s="14"/>
    </row>
    <row r="684" spans="2:18" x14ac:dyDescent="0.2">
      <c r="B684" s="17"/>
      <c r="C684" s="44"/>
      <c r="D684" s="44"/>
      <c r="E684" s="19"/>
      <c r="F684" s="16"/>
      <c r="G684" s="19"/>
      <c r="I684" s="17"/>
      <c r="J684" s="17"/>
      <c r="K684" s="19"/>
      <c r="L684" s="16"/>
      <c r="M684" s="19"/>
      <c r="N684" s="14"/>
      <c r="O684" s="14"/>
      <c r="P684" s="14"/>
    </row>
    <row r="685" spans="2:18" x14ac:dyDescent="0.2">
      <c r="B685" s="17"/>
      <c r="C685" s="44"/>
      <c r="D685" s="44"/>
      <c r="E685" s="19"/>
      <c r="F685" s="16"/>
      <c r="G685" s="19"/>
      <c r="H685" s="19"/>
      <c r="I685" s="17"/>
      <c r="J685" s="17"/>
      <c r="K685" s="19"/>
      <c r="L685" s="16"/>
      <c r="M685" s="19"/>
      <c r="N685" s="14"/>
      <c r="O685" s="14"/>
      <c r="P685" s="14"/>
    </row>
    <row r="686" spans="2:18" x14ac:dyDescent="0.2">
      <c r="B686" s="17"/>
      <c r="C686" s="44"/>
      <c r="D686" s="44"/>
      <c r="E686" s="19"/>
      <c r="F686" s="16"/>
      <c r="G686" s="19"/>
      <c r="H686" s="19"/>
      <c r="I686" s="17"/>
      <c r="J686" s="17"/>
      <c r="K686" s="19"/>
      <c r="L686" s="16"/>
      <c r="M686" s="19"/>
      <c r="N686" s="24"/>
      <c r="O686" s="14"/>
      <c r="P686" s="14"/>
    </row>
    <row r="687" spans="2:18" x14ac:dyDescent="0.2">
      <c r="B687" s="17"/>
      <c r="C687" s="44"/>
      <c r="D687" s="44"/>
      <c r="E687" s="19"/>
      <c r="F687" s="16"/>
      <c r="G687" s="19"/>
      <c r="H687" s="19"/>
      <c r="I687" s="17"/>
      <c r="J687" s="17"/>
      <c r="K687" s="19"/>
      <c r="L687" s="16"/>
      <c r="M687" s="19"/>
      <c r="N687" s="20"/>
      <c r="O687" s="20"/>
      <c r="P687" s="20"/>
      <c r="R687" s="21"/>
    </row>
    <row r="688" spans="2:18" ht="15" x14ac:dyDescent="0.2">
      <c r="B688" s="17"/>
      <c r="C688" s="44"/>
      <c r="D688" s="44"/>
      <c r="E688" s="19"/>
      <c r="F688" s="16">
        <f>SUM(F664:F687)</f>
        <v>25</v>
      </c>
      <c r="G688" s="19">
        <f>SUM(G664:G687)</f>
        <v>49.385000000000005</v>
      </c>
      <c r="H688" s="19"/>
      <c r="I688" s="19"/>
      <c r="J688" s="13"/>
      <c r="K688" s="13"/>
      <c r="L688" s="16">
        <f>SUM(L665:L687)</f>
        <v>25</v>
      </c>
      <c r="M688" s="16">
        <f>SUM(M665:M687)</f>
        <v>40.867946000000003</v>
      </c>
      <c r="N688" s="20"/>
      <c r="O688" s="20"/>
      <c r="P688" s="20"/>
      <c r="Q688" s="48"/>
      <c r="R688" s="21"/>
    </row>
    <row r="689" spans="2:18" x14ac:dyDescent="0.2">
      <c r="B689" s="17"/>
      <c r="C689" s="44"/>
      <c r="D689" s="44"/>
      <c r="E689" s="19"/>
      <c r="F689" s="16"/>
      <c r="G689" s="19"/>
      <c r="H689" s="16" t="s">
        <v>10</v>
      </c>
      <c r="I689" s="16"/>
      <c r="J689" s="16">
        <f>G688</f>
        <v>49.385000000000005</v>
      </c>
      <c r="K689" s="19" t="s">
        <v>11</v>
      </c>
      <c r="L689" s="16">
        <f>M688</f>
        <v>40.867946000000003</v>
      </c>
      <c r="M689" s="65">
        <f>J689-L689</f>
        <v>8.5170540000000017</v>
      </c>
      <c r="N689" s="20"/>
      <c r="O689" s="20"/>
      <c r="P689" s="20"/>
      <c r="R689" s="21"/>
    </row>
    <row r="691" spans="2:18" ht="15" x14ac:dyDescent="0.2">
      <c r="B691" s="13"/>
      <c r="C691" s="30"/>
      <c r="D691" s="30"/>
      <c r="E691" s="13"/>
      <c r="F691" s="1" t="s">
        <v>7</v>
      </c>
      <c r="G691" s="1"/>
      <c r="H691" s="142">
        <v>1.75</v>
      </c>
      <c r="I691" s="142"/>
      <c r="J691" s="13"/>
      <c r="K691" s="13"/>
      <c r="L691" s="13"/>
      <c r="M691" s="13"/>
      <c r="N691" s="14"/>
      <c r="O691" s="14"/>
      <c r="P691" s="14"/>
    </row>
    <row r="692" spans="2:18" x14ac:dyDescent="0.2">
      <c r="B692" s="143" t="s">
        <v>8</v>
      </c>
      <c r="C692" s="143"/>
      <c r="D692" s="143"/>
      <c r="E692" s="143"/>
      <c r="F692" s="143"/>
      <c r="G692" s="143"/>
      <c r="H692" s="5" t="s">
        <v>5</v>
      </c>
      <c r="I692" s="143" t="s">
        <v>9</v>
      </c>
      <c r="J692" s="143"/>
      <c r="K692" s="143"/>
      <c r="L692" s="143"/>
      <c r="M692" s="143"/>
      <c r="N692" s="15"/>
      <c r="O692" s="15"/>
      <c r="P692" s="20">
        <f>I707-I705</f>
        <v>3</v>
      </c>
    </row>
    <row r="693" spans="2:18" x14ac:dyDescent="0.2">
      <c r="B693" s="16">
        <v>0</v>
      </c>
      <c r="C693" s="19">
        <v>2.6920000000000002</v>
      </c>
      <c r="D693" s="19" t="s">
        <v>38</v>
      </c>
      <c r="E693" s="16"/>
      <c r="F693" s="16"/>
      <c r="G693" s="16"/>
      <c r="H693" s="16"/>
      <c r="I693" s="17"/>
      <c r="J693" s="18"/>
      <c r="K693" s="19"/>
      <c r="L693" s="16"/>
      <c r="M693" s="19"/>
      <c r="N693" s="20"/>
      <c r="O693" s="47"/>
      <c r="P693" s="47"/>
      <c r="Q693" s="48"/>
      <c r="R693" s="21"/>
    </row>
    <row r="694" spans="2:18" x14ac:dyDescent="0.2">
      <c r="B694" s="16">
        <v>5</v>
      </c>
      <c r="C694" s="19">
        <v>2.6829999999999998</v>
      </c>
      <c r="D694" s="19"/>
      <c r="E694" s="19">
        <f>(C693+C694)/2</f>
        <v>2.6875</v>
      </c>
      <c r="F694" s="16">
        <f>B694-B693</f>
        <v>5</v>
      </c>
      <c r="G694" s="19">
        <f>E694*F694</f>
        <v>13.4375</v>
      </c>
      <c r="H694" s="16"/>
      <c r="I694" s="21"/>
      <c r="J694" s="21"/>
      <c r="K694" s="19"/>
      <c r="L694" s="16"/>
      <c r="M694" s="19"/>
      <c r="N694" s="20"/>
      <c r="O694" s="47"/>
      <c r="P694" s="47"/>
      <c r="Q694" s="49"/>
      <c r="R694" s="21"/>
    </row>
    <row r="695" spans="2:18" x14ac:dyDescent="0.2">
      <c r="B695" s="16">
        <v>10</v>
      </c>
      <c r="C695" s="19">
        <v>2.6779999999999999</v>
      </c>
      <c r="D695" s="19" t="s">
        <v>21</v>
      </c>
      <c r="E695" s="19">
        <f t="shared" ref="E695:E709" si="156">(C694+C695)/2</f>
        <v>2.6804999999999999</v>
      </c>
      <c r="F695" s="16">
        <f t="shared" ref="F695:F709" si="157">B695-B694</f>
        <v>5</v>
      </c>
      <c r="G695" s="19">
        <f t="shared" ref="G695:G709" si="158">E695*F695</f>
        <v>13.4025</v>
      </c>
      <c r="H695" s="16"/>
      <c r="I695" s="21"/>
      <c r="J695" s="21"/>
      <c r="K695" s="19"/>
      <c r="L695" s="16"/>
      <c r="M695" s="19"/>
      <c r="N695" s="20"/>
      <c r="O695" s="47"/>
      <c r="P695" s="47"/>
      <c r="Q695" s="49"/>
      <c r="R695" s="21"/>
    </row>
    <row r="696" spans="2:18" x14ac:dyDescent="0.2">
      <c r="B696" s="16">
        <v>12</v>
      </c>
      <c r="C696" s="19">
        <v>2.1070000000000002</v>
      </c>
      <c r="D696" s="19"/>
      <c r="E696" s="19">
        <f t="shared" si="156"/>
        <v>2.3925000000000001</v>
      </c>
      <c r="F696" s="16">
        <f t="shared" si="157"/>
        <v>2</v>
      </c>
      <c r="G696" s="19">
        <f t="shared" si="158"/>
        <v>4.7850000000000001</v>
      </c>
      <c r="H696" s="16"/>
      <c r="I696" s="21"/>
      <c r="J696" s="21"/>
      <c r="K696" s="19"/>
      <c r="L696" s="16"/>
      <c r="M696" s="19"/>
      <c r="N696" s="20"/>
      <c r="O696" s="47"/>
      <c r="P696" s="47"/>
      <c r="Q696" s="49"/>
      <c r="R696" s="21"/>
    </row>
    <row r="697" spans="2:18" x14ac:dyDescent="0.2">
      <c r="B697" s="16">
        <v>14</v>
      </c>
      <c r="C697" s="19">
        <v>1.5620000000000001</v>
      </c>
      <c r="D697" s="19"/>
      <c r="E697" s="19">
        <f t="shared" si="156"/>
        <v>1.8345000000000002</v>
      </c>
      <c r="F697" s="16">
        <f t="shared" si="157"/>
        <v>2</v>
      </c>
      <c r="G697" s="19">
        <f t="shared" si="158"/>
        <v>3.6690000000000005</v>
      </c>
      <c r="H697" s="16"/>
      <c r="I697" s="16">
        <v>0</v>
      </c>
      <c r="J697" s="19">
        <v>2.6920000000000002</v>
      </c>
      <c r="K697" s="19"/>
      <c r="L697" s="16"/>
      <c r="M697" s="19"/>
      <c r="N697" s="20"/>
      <c r="O697" s="47"/>
      <c r="P697" s="47"/>
      <c r="Q697" s="49"/>
      <c r="R697" s="21"/>
    </row>
    <row r="698" spans="2:18" x14ac:dyDescent="0.2">
      <c r="B698" s="16">
        <v>16</v>
      </c>
      <c r="C698" s="19">
        <v>1.109</v>
      </c>
      <c r="D698" s="19"/>
      <c r="E698" s="19">
        <f t="shared" si="156"/>
        <v>1.3355000000000001</v>
      </c>
      <c r="F698" s="16">
        <f t="shared" si="157"/>
        <v>2</v>
      </c>
      <c r="G698" s="19">
        <f t="shared" si="158"/>
        <v>2.6710000000000003</v>
      </c>
      <c r="H698" s="16"/>
      <c r="I698" s="16">
        <v>5</v>
      </c>
      <c r="J698" s="19">
        <v>2.6829999999999998</v>
      </c>
      <c r="K698" s="19">
        <f t="shared" ref="K698:K715" si="159">AVERAGE(J697,J698)</f>
        <v>2.6875</v>
      </c>
      <c r="L698" s="16">
        <f t="shared" ref="L698:L715" si="160">I698-I697</f>
        <v>5</v>
      </c>
      <c r="M698" s="19">
        <f t="shared" ref="M698:M715" si="161">L698*K698</f>
        <v>13.4375</v>
      </c>
      <c r="N698" s="20"/>
      <c r="O698" s="47"/>
      <c r="P698" s="47"/>
      <c r="Q698" s="49"/>
      <c r="R698" s="21"/>
    </row>
    <row r="699" spans="2:18" x14ac:dyDescent="0.2">
      <c r="B699" s="16">
        <v>18</v>
      </c>
      <c r="C699" s="19">
        <v>0.56699999999999995</v>
      </c>
      <c r="D699" s="19"/>
      <c r="E699" s="19">
        <f t="shared" si="156"/>
        <v>0.83799999999999997</v>
      </c>
      <c r="F699" s="16">
        <f t="shared" si="157"/>
        <v>2</v>
      </c>
      <c r="G699" s="19">
        <f t="shared" si="158"/>
        <v>1.6759999999999999</v>
      </c>
      <c r="I699" s="16">
        <v>10</v>
      </c>
      <c r="J699" s="19">
        <v>2.6779999999999999</v>
      </c>
      <c r="K699" s="19">
        <f t="shared" si="159"/>
        <v>2.6804999999999999</v>
      </c>
      <c r="L699" s="16">
        <f t="shared" si="160"/>
        <v>5</v>
      </c>
      <c r="M699" s="19">
        <f t="shared" si="161"/>
        <v>13.4025</v>
      </c>
      <c r="N699" s="20"/>
      <c r="O699" s="47"/>
      <c r="P699" s="47"/>
      <c r="Q699" s="49"/>
      <c r="R699" s="21"/>
    </row>
    <row r="700" spans="2:18" x14ac:dyDescent="0.2">
      <c r="B700" s="16">
        <v>20</v>
      </c>
      <c r="C700" s="19">
        <v>0.17899999999999999</v>
      </c>
      <c r="D700" s="19"/>
      <c r="E700" s="19">
        <f t="shared" si="156"/>
        <v>0.373</v>
      </c>
      <c r="F700" s="16">
        <f t="shared" si="157"/>
        <v>2</v>
      </c>
      <c r="G700" s="19">
        <f t="shared" si="158"/>
        <v>0.746</v>
      </c>
      <c r="I700" s="16">
        <v>12</v>
      </c>
      <c r="J700" s="19">
        <v>2.1070000000000002</v>
      </c>
      <c r="K700" s="19">
        <f t="shared" si="159"/>
        <v>2.3925000000000001</v>
      </c>
      <c r="L700" s="16">
        <f t="shared" si="160"/>
        <v>2</v>
      </c>
      <c r="M700" s="19">
        <f t="shared" si="161"/>
        <v>4.7850000000000001</v>
      </c>
      <c r="N700" s="20"/>
      <c r="O700" s="47"/>
      <c r="P700" s="47"/>
      <c r="Q700" s="49"/>
      <c r="R700" s="21"/>
    </row>
    <row r="701" spans="2:18" x14ac:dyDescent="0.2">
      <c r="B701" s="16">
        <v>22</v>
      </c>
      <c r="C701" s="19">
        <v>8.2000000000000003E-2</v>
      </c>
      <c r="D701" s="19" t="s">
        <v>22</v>
      </c>
      <c r="E701" s="19">
        <f t="shared" si="156"/>
        <v>0.1305</v>
      </c>
      <c r="F701" s="16">
        <f t="shared" si="157"/>
        <v>2</v>
      </c>
      <c r="G701" s="19">
        <f t="shared" si="158"/>
        <v>0.26100000000000001</v>
      </c>
      <c r="I701" s="16">
        <v>14</v>
      </c>
      <c r="J701" s="19">
        <v>1.5620000000000001</v>
      </c>
      <c r="K701" s="19">
        <f t="shared" si="159"/>
        <v>1.8345000000000002</v>
      </c>
      <c r="L701" s="16">
        <f t="shared" si="160"/>
        <v>2</v>
      </c>
      <c r="M701" s="19">
        <f t="shared" si="161"/>
        <v>3.6690000000000005</v>
      </c>
      <c r="N701" s="24"/>
      <c r="O701" s="50"/>
      <c r="P701" s="50"/>
      <c r="Q701" s="49"/>
      <c r="R701" s="21"/>
    </row>
    <row r="702" spans="2:18" x14ac:dyDescent="0.2">
      <c r="B702" s="16">
        <v>24</v>
      </c>
      <c r="C702" s="19">
        <v>0.185</v>
      </c>
      <c r="D702" s="19"/>
      <c r="E702" s="19">
        <f t="shared" si="156"/>
        <v>0.13350000000000001</v>
      </c>
      <c r="F702" s="16">
        <f t="shared" si="157"/>
        <v>2</v>
      </c>
      <c r="G702" s="19">
        <f t="shared" si="158"/>
        <v>0.26700000000000002</v>
      </c>
      <c r="H702" s="16"/>
      <c r="I702" s="16">
        <v>16</v>
      </c>
      <c r="J702" s="19">
        <v>1.109</v>
      </c>
      <c r="K702" s="19">
        <f t="shared" si="159"/>
        <v>1.3355000000000001</v>
      </c>
      <c r="L702" s="16">
        <f t="shared" si="160"/>
        <v>2</v>
      </c>
      <c r="M702" s="19">
        <f t="shared" si="161"/>
        <v>2.6710000000000003</v>
      </c>
      <c r="N702" s="20"/>
      <c r="O702" s="47"/>
      <c r="P702" s="47"/>
      <c r="Q702" s="49"/>
      <c r="R702" s="21"/>
    </row>
    <row r="703" spans="2:18" x14ac:dyDescent="0.2">
      <c r="B703" s="16">
        <v>26</v>
      </c>
      <c r="C703" s="19">
        <v>0.40899999999999997</v>
      </c>
      <c r="D703" s="19"/>
      <c r="E703" s="19">
        <f t="shared" si="156"/>
        <v>0.29699999999999999</v>
      </c>
      <c r="F703" s="16">
        <f t="shared" si="157"/>
        <v>2</v>
      </c>
      <c r="G703" s="19">
        <f t="shared" si="158"/>
        <v>0.59399999999999997</v>
      </c>
      <c r="H703" s="16"/>
      <c r="I703" s="16">
        <v>18</v>
      </c>
      <c r="J703" s="19">
        <v>0.56699999999999995</v>
      </c>
      <c r="K703" s="19">
        <f t="shared" si="159"/>
        <v>0.83799999999999997</v>
      </c>
      <c r="L703" s="16">
        <f t="shared" si="160"/>
        <v>2</v>
      </c>
      <c r="M703" s="19">
        <f t="shared" si="161"/>
        <v>1.6759999999999999</v>
      </c>
      <c r="N703" s="24"/>
      <c r="O703" s="50"/>
      <c r="P703" s="50"/>
      <c r="Q703" s="49"/>
      <c r="R703" s="21"/>
    </row>
    <row r="704" spans="2:18" x14ac:dyDescent="0.2">
      <c r="B704" s="16">
        <v>28</v>
      </c>
      <c r="C704" s="19">
        <v>0.69799999999999995</v>
      </c>
      <c r="D704" s="19"/>
      <c r="E704" s="19">
        <f t="shared" si="156"/>
        <v>0.55349999999999999</v>
      </c>
      <c r="F704" s="16">
        <f t="shared" si="157"/>
        <v>2</v>
      </c>
      <c r="G704" s="19">
        <f t="shared" si="158"/>
        <v>1.107</v>
      </c>
      <c r="H704" s="16"/>
      <c r="I704" s="16">
        <v>20</v>
      </c>
      <c r="J704" s="19">
        <v>0.17899999999999999</v>
      </c>
      <c r="K704" s="19">
        <f t="shared" si="159"/>
        <v>0.373</v>
      </c>
      <c r="L704" s="16">
        <f t="shared" si="160"/>
        <v>2</v>
      </c>
      <c r="M704" s="19">
        <f t="shared" si="161"/>
        <v>0.746</v>
      </c>
      <c r="N704" s="24"/>
      <c r="O704" s="50"/>
      <c r="P704" s="50"/>
      <c r="Q704" s="49"/>
      <c r="R704" s="21"/>
    </row>
    <row r="705" spans="2:18" x14ac:dyDescent="0.2">
      <c r="B705" s="16">
        <v>30</v>
      </c>
      <c r="C705" s="19">
        <v>1.0089999999999999</v>
      </c>
      <c r="D705" s="19"/>
      <c r="E705" s="19">
        <f t="shared" si="156"/>
        <v>0.85349999999999993</v>
      </c>
      <c r="F705" s="16">
        <f t="shared" si="157"/>
        <v>2</v>
      </c>
      <c r="G705" s="19">
        <f t="shared" si="158"/>
        <v>1.7069999999999999</v>
      </c>
      <c r="H705" s="16"/>
      <c r="I705" s="56">
        <f>I704+(J704-J705)*1.5</f>
        <v>21.168500000000002</v>
      </c>
      <c r="J705" s="57">
        <v>-0.6</v>
      </c>
      <c r="K705" s="19">
        <f t="shared" si="159"/>
        <v>-0.21049999999999999</v>
      </c>
      <c r="L705" s="16">
        <f t="shared" si="160"/>
        <v>1.1685000000000016</v>
      </c>
      <c r="M705" s="19">
        <f t="shared" si="161"/>
        <v>-0.24596925000000033</v>
      </c>
      <c r="N705" s="20"/>
      <c r="O705" s="47"/>
      <c r="P705" s="47"/>
      <c r="Q705" s="48"/>
      <c r="R705" s="21"/>
    </row>
    <row r="706" spans="2:18" x14ac:dyDescent="0.2">
      <c r="B706" s="16">
        <v>32</v>
      </c>
      <c r="C706" s="19">
        <v>1.4079999999999999</v>
      </c>
      <c r="D706" s="19"/>
      <c r="E706" s="19">
        <f t="shared" si="156"/>
        <v>1.2084999999999999</v>
      </c>
      <c r="F706" s="16">
        <f t="shared" si="157"/>
        <v>2</v>
      </c>
      <c r="G706" s="19">
        <f t="shared" si="158"/>
        <v>2.4169999999999998</v>
      </c>
      <c r="H706" s="1"/>
      <c r="I706" s="86">
        <f>I705+1.5</f>
        <v>22.668500000000002</v>
      </c>
      <c r="J706" s="87">
        <f>J705</f>
        <v>-0.6</v>
      </c>
      <c r="K706" s="19">
        <f t="shared" si="159"/>
        <v>-0.6</v>
      </c>
      <c r="L706" s="16">
        <f t="shared" si="160"/>
        <v>1.5</v>
      </c>
      <c r="M706" s="19">
        <f t="shared" si="161"/>
        <v>-0.89999999999999991</v>
      </c>
      <c r="N706" s="20"/>
      <c r="O706" s="47"/>
      <c r="P706" s="47"/>
      <c r="Q706" s="48"/>
      <c r="R706" s="21"/>
    </row>
    <row r="707" spans="2:18" x14ac:dyDescent="0.2">
      <c r="B707" s="16">
        <v>34</v>
      </c>
      <c r="C707" s="19">
        <v>1.9119999999999999</v>
      </c>
      <c r="D707" s="19" t="s">
        <v>23</v>
      </c>
      <c r="E707" s="19">
        <f t="shared" si="156"/>
        <v>1.66</v>
      </c>
      <c r="F707" s="16">
        <f t="shared" si="157"/>
        <v>2</v>
      </c>
      <c r="G707" s="19">
        <f t="shared" si="158"/>
        <v>3.32</v>
      </c>
      <c r="H707" s="1"/>
      <c r="I707" s="56">
        <f>I706+1.5</f>
        <v>24.168500000000002</v>
      </c>
      <c r="J707" s="57">
        <f>J705</f>
        <v>-0.6</v>
      </c>
      <c r="K707" s="19">
        <f t="shared" si="159"/>
        <v>-0.6</v>
      </c>
      <c r="L707" s="16">
        <f t="shared" si="160"/>
        <v>1.5</v>
      </c>
      <c r="M707" s="19">
        <f t="shared" si="161"/>
        <v>-0.89999999999999991</v>
      </c>
      <c r="N707" s="20"/>
      <c r="O707" s="47"/>
      <c r="P707" s="47"/>
      <c r="Q707" s="48"/>
      <c r="R707" s="21"/>
    </row>
    <row r="708" spans="2:18" x14ac:dyDescent="0.2">
      <c r="B708" s="17">
        <v>40</v>
      </c>
      <c r="C708" s="44">
        <v>1.919</v>
      </c>
      <c r="D708" s="44"/>
      <c r="E708" s="19">
        <f t="shared" si="156"/>
        <v>1.9155</v>
      </c>
      <c r="F708" s="16">
        <f t="shared" si="157"/>
        <v>6</v>
      </c>
      <c r="G708" s="19">
        <f t="shared" si="158"/>
        <v>11.493</v>
      </c>
      <c r="H708" s="1"/>
      <c r="I708" s="56">
        <f>I707+(J708-J707)*1.5</f>
        <v>25.593500000000002</v>
      </c>
      <c r="J708" s="3">
        <v>0.35</v>
      </c>
      <c r="K708" s="19">
        <f t="shared" si="159"/>
        <v>-0.125</v>
      </c>
      <c r="L708" s="16">
        <f t="shared" si="160"/>
        <v>1.4250000000000007</v>
      </c>
      <c r="M708" s="19">
        <f t="shared" si="161"/>
        <v>-0.17812500000000009</v>
      </c>
      <c r="N708" s="20"/>
      <c r="O708" s="47"/>
      <c r="P708" s="47"/>
      <c r="Q708" s="48"/>
      <c r="R708" s="21"/>
    </row>
    <row r="709" spans="2:18" x14ac:dyDescent="0.2">
      <c r="B709" s="17">
        <v>45</v>
      </c>
      <c r="C709" s="44">
        <v>1.9279999999999999</v>
      </c>
      <c r="D709" s="44" t="s">
        <v>39</v>
      </c>
      <c r="E709" s="19">
        <f t="shared" si="156"/>
        <v>1.9235</v>
      </c>
      <c r="F709" s="16">
        <f t="shared" si="157"/>
        <v>5</v>
      </c>
      <c r="G709" s="19">
        <f t="shared" si="158"/>
        <v>9.6174999999999997</v>
      </c>
      <c r="H709" s="1"/>
      <c r="I709" s="16">
        <v>26</v>
      </c>
      <c r="J709" s="19">
        <v>0.40899999999999997</v>
      </c>
      <c r="K709" s="19">
        <f t="shared" si="159"/>
        <v>0.37949999999999995</v>
      </c>
      <c r="L709" s="16">
        <f t="shared" si="160"/>
        <v>0.40649999999999764</v>
      </c>
      <c r="M709" s="19">
        <f t="shared" si="161"/>
        <v>0.15426674999999909</v>
      </c>
      <c r="O709" s="50"/>
      <c r="P709" s="50"/>
      <c r="Q709" s="48"/>
    </row>
    <row r="710" spans="2:18" x14ac:dyDescent="0.2">
      <c r="B710" s="17"/>
      <c r="C710" s="44"/>
      <c r="D710" s="44"/>
      <c r="E710" s="19"/>
      <c r="F710" s="16"/>
      <c r="G710" s="19"/>
      <c r="H710" s="1"/>
      <c r="I710" s="16">
        <v>28</v>
      </c>
      <c r="J710" s="19">
        <v>0.69799999999999995</v>
      </c>
      <c r="K710" s="19">
        <f t="shared" si="159"/>
        <v>0.55349999999999999</v>
      </c>
      <c r="L710" s="16">
        <f t="shared" si="160"/>
        <v>2</v>
      </c>
      <c r="M710" s="19">
        <f t="shared" si="161"/>
        <v>1.107</v>
      </c>
      <c r="O710" s="51"/>
      <c r="P710" s="51"/>
      <c r="Q710" s="48"/>
    </row>
    <row r="711" spans="2:18" x14ac:dyDescent="0.2">
      <c r="B711" s="17"/>
      <c r="C711" s="44"/>
      <c r="D711" s="44"/>
      <c r="E711" s="19"/>
      <c r="F711" s="16"/>
      <c r="G711" s="19"/>
      <c r="I711" s="16">
        <v>30</v>
      </c>
      <c r="J711" s="19">
        <v>1.0089999999999999</v>
      </c>
      <c r="K711" s="19">
        <f t="shared" si="159"/>
        <v>0.85349999999999993</v>
      </c>
      <c r="L711" s="16">
        <f t="shared" si="160"/>
        <v>2</v>
      </c>
      <c r="M711" s="19">
        <f t="shared" si="161"/>
        <v>1.7069999999999999</v>
      </c>
      <c r="O711" s="51"/>
      <c r="P711" s="51"/>
      <c r="Q711" s="48"/>
    </row>
    <row r="712" spans="2:18" x14ac:dyDescent="0.2">
      <c r="B712" s="17"/>
      <c r="C712" s="44"/>
      <c r="D712" s="44"/>
      <c r="E712" s="19"/>
      <c r="F712" s="16"/>
      <c r="G712" s="19"/>
      <c r="I712" s="16">
        <v>32</v>
      </c>
      <c r="J712" s="19">
        <v>1.4079999999999999</v>
      </c>
      <c r="K712" s="19">
        <f t="shared" si="159"/>
        <v>1.2084999999999999</v>
      </c>
      <c r="L712" s="16">
        <f t="shared" si="160"/>
        <v>2</v>
      </c>
      <c r="M712" s="19">
        <f t="shared" si="161"/>
        <v>2.4169999999999998</v>
      </c>
      <c r="N712" s="14"/>
      <c r="O712" s="51"/>
      <c r="P712" s="51"/>
      <c r="Q712" s="48"/>
    </row>
    <row r="713" spans="2:18" x14ac:dyDescent="0.2">
      <c r="B713" s="17"/>
      <c r="C713" s="44"/>
      <c r="D713" s="44"/>
      <c r="E713" s="19"/>
      <c r="F713" s="16"/>
      <c r="G713" s="19"/>
      <c r="I713" s="16">
        <v>34</v>
      </c>
      <c r="J713" s="19">
        <v>1.9119999999999999</v>
      </c>
      <c r="K713" s="19">
        <f t="shared" si="159"/>
        <v>1.66</v>
      </c>
      <c r="L713" s="16">
        <f t="shared" si="160"/>
        <v>2</v>
      </c>
      <c r="M713" s="19">
        <f t="shared" si="161"/>
        <v>3.32</v>
      </c>
      <c r="N713" s="14"/>
      <c r="O713" s="51"/>
      <c r="P713" s="51"/>
      <c r="Q713" s="48"/>
    </row>
    <row r="714" spans="2:18" x14ac:dyDescent="0.2">
      <c r="B714" s="17"/>
      <c r="C714" s="44"/>
      <c r="D714" s="44"/>
      <c r="E714" s="19"/>
      <c r="F714" s="16"/>
      <c r="G714" s="19"/>
      <c r="I714" s="17">
        <v>40</v>
      </c>
      <c r="J714" s="44">
        <v>1.919</v>
      </c>
      <c r="K714" s="19">
        <f t="shared" si="159"/>
        <v>1.9155</v>
      </c>
      <c r="L714" s="16">
        <f t="shared" si="160"/>
        <v>6</v>
      </c>
      <c r="M714" s="19">
        <f t="shared" si="161"/>
        <v>11.493</v>
      </c>
      <c r="N714" s="14"/>
      <c r="O714" s="51"/>
      <c r="P714" s="51"/>
      <c r="Q714" s="48"/>
    </row>
    <row r="715" spans="2:18" x14ac:dyDescent="0.2">
      <c r="B715" s="17"/>
      <c r="C715" s="44"/>
      <c r="D715" s="44"/>
      <c r="E715" s="19"/>
      <c r="F715" s="16"/>
      <c r="G715" s="19"/>
      <c r="H715" s="19"/>
      <c r="I715" s="17">
        <v>45</v>
      </c>
      <c r="J715" s="44">
        <v>1.9279999999999999</v>
      </c>
      <c r="K715" s="19">
        <f t="shared" si="159"/>
        <v>1.9235</v>
      </c>
      <c r="L715" s="16">
        <f t="shared" si="160"/>
        <v>5</v>
      </c>
      <c r="M715" s="19">
        <f t="shared" si="161"/>
        <v>9.6174999999999997</v>
      </c>
      <c r="N715" s="14"/>
      <c r="O715" s="51"/>
      <c r="P715" s="51"/>
      <c r="Q715" s="48"/>
    </row>
    <row r="716" spans="2:18" x14ac:dyDescent="0.2">
      <c r="B716" s="17"/>
      <c r="C716" s="44"/>
      <c r="D716" s="44"/>
      <c r="E716" s="19"/>
      <c r="F716" s="16"/>
      <c r="G716" s="19"/>
      <c r="H716" s="19"/>
      <c r="I716" s="17"/>
      <c r="J716" s="17"/>
      <c r="K716" s="19"/>
      <c r="L716" s="16"/>
      <c r="M716" s="19"/>
      <c r="N716" s="24"/>
      <c r="O716" s="51"/>
      <c r="P716" s="51"/>
      <c r="Q716" s="48"/>
    </row>
    <row r="717" spans="2:18" x14ac:dyDescent="0.2">
      <c r="B717" s="17"/>
      <c r="C717" s="44"/>
      <c r="D717" s="44"/>
      <c r="E717" s="19"/>
      <c r="F717" s="16"/>
      <c r="G717" s="19"/>
      <c r="H717" s="19"/>
      <c r="I717" s="17"/>
      <c r="J717" s="17"/>
      <c r="K717" s="19"/>
      <c r="L717" s="16"/>
      <c r="M717" s="19"/>
      <c r="N717" s="20"/>
      <c r="O717" s="47"/>
      <c r="P717" s="47"/>
      <c r="Q717" s="48"/>
      <c r="R717" s="21"/>
    </row>
    <row r="718" spans="2:18" ht="15" x14ac:dyDescent="0.2">
      <c r="B718" s="17"/>
      <c r="C718" s="44"/>
      <c r="D718" s="44"/>
      <c r="E718" s="19"/>
      <c r="F718" s="16">
        <f>SUM(F694:F717)</f>
        <v>45</v>
      </c>
      <c r="G718" s="19">
        <f>SUM(G694:G717)</f>
        <v>71.170500000000004</v>
      </c>
      <c r="H718" s="19"/>
      <c r="I718" s="19"/>
      <c r="J718" s="13"/>
      <c r="K718" s="13"/>
      <c r="L718" s="16">
        <f>SUM(L695:L717)</f>
        <v>45</v>
      </c>
      <c r="M718" s="16">
        <f>SUM(M695:M717)</f>
        <v>67.978672500000002</v>
      </c>
      <c r="N718" s="20"/>
      <c r="O718" s="47"/>
      <c r="P718" s="47"/>
      <c r="Q718" s="48"/>
      <c r="R718" s="21"/>
    </row>
    <row r="719" spans="2:18" x14ac:dyDescent="0.2">
      <c r="B719" s="17"/>
      <c r="C719" s="44"/>
      <c r="D719" s="44"/>
      <c r="E719" s="19"/>
      <c r="F719" s="16"/>
      <c r="G719" s="19"/>
      <c r="H719" s="16" t="s">
        <v>10</v>
      </c>
      <c r="I719" s="16"/>
      <c r="J719" s="16">
        <f>G718</f>
        <v>71.170500000000004</v>
      </c>
      <c r="K719" s="19" t="s">
        <v>11</v>
      </c>
      <c r="L719" s="16">
        <f>M718</f>
        <v>67.978672500000002</v>
      </c>
      <c r="M719" s="65">
        <f>J719-L719</f>
        <v>3.1918275000000023</v>
      </c>
      <c r="N719" s="20"/>
      <c r="O719" s="47"/>
      <c r="P719" s="47"/>
      <c r="Q719" s="48"/>
      <c r="R719" s="21"/>
    </row>
    <row r="720" spans="2:18" x14ac:dyDescent="0.2">
      <c r="B720" s="49"/>
      <c r="C720" s="52"/>
      <c r="D720" s="52"/>
      <c r="E720" s="48"/>
      <c r="F720" s="48"/>
      <c r="G720" s="48"/>
      <c r="H720" s="48"/>
      <c r="I720" s="48"/>
      <c r="J720" s="53"/>
      <c r="K720" s="48"/>
      <c r="L720" s="48"/>
      <c r="M720" s="48"/>
      <c r="N720" s="48"/>
      <c r="O720" s="48"/>
      <c r="P720" s="48"/>
      <c r="Q720" s="48"/>
    </row>
    <row r="721" spans="1:22" ht="13.5" thickBot="1" x14ac:dyDescent="0.25"/>
    <row r="722" spans="1:22" ht="12.75" customHeight="1" x14ac:dyDescent="0.2">
      <c r="B722" s="144" t="s">
        <v>60</v>
      </c>
      <c r="C722" s="145"/>
      <c r="D722" s="145"/>
      <c r="E722" s="145"/>
      <c r="F722" s="145"/>
      <c r="G722" s="145"/>
      <c r="H722" s="145"/>
      <c r="I722" s="146"/>
      <c r="J722" s="78"/>
      <c r="K722" s="78"/>
      <c r="L722" s="78"/>
      <c r="M722" s="78"/>
    </row>
    <row r="723" spans="1:22" x14ac:dyDescent="0.2">
      <c r="B723" s="147"/>
      <c r="C723" s="148"/>
      <c r="D723" s="148"/>
      <c r="E723" s="148"/>
      <c r="F723" s="148"/>
      <c r="G723" s="148"/>
      <c r="H723" s="148"/>
      <c r="I723" s="149"/>
      <c r="J723" s="78"/>
      <c r="K723" s="78"/>
      <c r="L723" s="78"/>
      <c r="M723" s="78"/>
    </row>
    <row r="724" spans="1:22" x14ac:dyDescent="0.2">
      <c r="B724" s="147"/>
      <c r="C724" s="148"/>
      <c r="D724" s="148"/>
      <c r="E724" s="148"/>
      <c r="F724" s="148"/>
      <c r="G724" s="148"/>
      <c r="H724" s="148"/>
      <c r="I724" s="149"/>
      <c r="J724" s="78"/>
      <c r="K724" s="78"/>
      <c r="L724" s="78"/>
      <c r="M724" s="78"/>
    </row>
    <row r="725" spans="1:22" ht="13.5" thickBot="1" x14ac:dyDescent="0.25">
      <c r="B725" s="150"/>
      <c r="C725" s="151"/>
      <c r="D725" s="151"/>
      <c r="E725" s="151"/>
      <c r="F725" s="151"/>
      <c r="G725" s="151"/>
      <c r="H725" s="151"/>
      <c r="I725" s="152"/>
      <c r="J725" s="78"/>
      <c r="K725" s="78"/>
      <c r="L725" s="78"/>
      <c r="M725" s="78"/>
    </row>
    <row r="726" spans="1:22" x14ac:dyDescent="0.2">
      <c r="B726" s="153" t="s">
        <v>56</v>
      </c>
      <c r="C726" s="153"/>
      <c r="D726" s="153"/>
      <c r="E726" s="77" t="s">
        <v>57</v>
      </c>
      <c r="F726" s="77" t="s">
        <v>53</v>
      </c>
      <c r="G726" s="77" t="s">
        <v>58</v>
      </c>
      <c r="H726" s="77" t="s">
        <v>54</v>
      </c>
      <c r="I726" s="77" t="s">
        <v>55</v>
      </c>
    </row>
    <row r="727" spans="1:22" s="25" customFormat="1" x14ac:dyDescent="0.2">
      <c r="A727" s="5"/>
      <c r="B727" s="141">
        <v>1</v>
      </c>
      <c r="C727" s="141"/>
      <c r="D727" s="141"/>
      <c r="E727" s="76">
        <v>0</v>
      </c>
      <c r="F727" s="83">
        <f>N28</f>
        <v>2.6344499999999993</v>
      </c>
      <c r="G727" s="75">
        <f>E727*100</f>
        <v>0</v>
      </c>
      <c r="H727" s="76"/>
      <c r="I727" s="7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s="25" customFormat="1" x14ac:dyDescent="0.2">
      <c r="A728" s="5"/>
      <c r="B728" s="141">
        <v>2</v>
      </c>
      <c r="C728" s="141"/>
      <c r="D728" s="141"/>
      <c r="E728" s="76">
        <v>0.1</v>
      </c>
      <c r="F728" s="83">
        <f>M65</f>
        <v>11.842226999999987</v>
      </c>
      <c r="G728" s="75">
        <f>1000*(E728-E727)</f>
        <v>100</v>
      </c>
      <c r="H728" s="76">
        <f>(F727+F728)/2</f>
        <v>7.2383384999999931</v>
      </c>
      <c r="I728" s="76">
        <f>G728*H728</f>
        <v>723.8338499999993</v>
      </c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s="25" customFormat="1" x14ac:dyDescent="0.2">
      <c r="A729" s="5"/>
      <c r="B729" s="141">
        <v>3</v>
      </c>
      <c r="C729" s="141"/>
      <c r="D729" s="141"/>
      <c r="E729" s="76">
        <v>0.2</v>
      </c>
      <c r="F729" s="76">
        <f>M94</f>
        <v>17.222584000000005</v>
      </c>
      <c r="G729" s="75">
        <f t="shared" ref="G729:G751" si="162">1000*(E729-E728)</f>
        <v>100</v>
      </c>
      <c r="H729" s="76">
        <f t="shared" ref="H729:H751" si="163">(F728+F729)/2</f>
        <v>14.532405499999996</v>
      </c>
      <c r="I729" s="76">
        <f t="shared" ref="I729:I751" si="164">G729*H729</f>
        <v>1453.2405499999995</v>
      </c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s="25" customFormat="1" x14ac:dyDescent="0.2">
      <c r="A730" s="5"/>
      <c r="B730" s="141">
        <v>4</v>
      </c>
      <c r="C730" s="141"/>
      <c r="D730" s="141"/>
      <c r="E730" s="76">
        <v>0.3</v>
      </c>
      <c r="F730" s="76">
        <f>M121</f>
        <v>13.046185499999993</v>
      </c>
      <c r="G730" s="75">
        <f t="shared" si="162"/>
        <v>99.999999999999972</v>
      </c>
      <c r="H730" s="76">
        <f t="shared" si="163"/>
        <v>15.134384749999999</v>
      </c>
      <c r="I730" s="76">
        <f t="shared" si="164"/>
        <v>1513.4384749999995</v>
      </c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s="25" customFormat="1" x14ac:dyDescent="0.2">
      <c r="A731" s="5"/>
      <c r="B731" s="141">
        <v>5</v>
      </c>
      <c r="C731" s="141"/>
      <c r="D731" s="141"/>
      <c r="E731" s="76">
        <v>0.35499999999999998</v>
      </c>
      <c r="F731" s="76">
        <f>M148</f>
        <v>8.3639940000000053</v>
      </c>
      <c r="G731" s="75">
        <f t="shared" si="162"/>
        <v>54.999999999999993</v>
      </c>
      <c r="H731" s="76">
        <f t="shared" si="163"/>
        <v>10.705089749999999</v>
      </c>
      <c r="I731" s="76">
        <f t="shared" si="164"/>
        <v>588.77993624999988</v>
      </c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s="25" customFormat="1" x14ac:dyDescent="0.2">
      <c r="A732" s="5"/>
      <c r="B732" s="141">
        <v>6</v>
      </c>
      <c r="C732" s="141"/>
      <c r="D732" s="141"/>
      <c r="E732" s="76">
        <v>0.36</v>
      </c>
      <c r="F732" s="76">
        <f>M174</f>
        <v>14.285190499999992</v>
      </c>
      <c r="G732" s="75">
        <f t="shared" si="162"/>
        <v>5.0000000000000044</v>
      </c>
      <c r="H732" s="76">
        <f t="shared" si="163"/>
        <v>11.324592249999998</v>
      </c>
      <c r="I732" s="76">
        <f t="shared" si="164"/>
        <v>56.622961250000046</v>
      </c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s="25" customFormat="1" x14ac:dyDescent="0.2">
      <c r="A733" s="5"/>
      <c r="B733" s="141">
        <v>7</v>
      </c>
      <c r="C733" s="141"/>
      <c r="D733" s="141"/>
      <c r="E733" s="76">
        <v>0.4</v>
      </c>
      <c r="F733" s="76">
        <f>M200</f>
        <v>23.305674500000002</v>
      </c>
      <c r="G733" s="75">
        <f t="shared" si="162"/>
        <v>40.000000000000036</v>
      </c>
      <c r="H733" s="76">
        <f t="shared" si="163"/>
        <v>18.795432499999997</v>
      </c>
      <c r="I733" s="76">
        <f t="shared" si="164"/>
        <v>751.8173000000005</v>
      </c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s="25" customFormat="1" x14ac:dyDescent="0.2">
      <c r="A734" s="5"/>
      <c r="B734" s="141">
        <v>8</v>
      </c>
      <c r="C734" s="141"/>
      <c r="D734" s="141"/>
      <c r="E734" s="76">
        <v>0.5</v>
      </c>
      <c r="F734" s="76">
        <f>M226</f>
        <v>13.109499999999997</v>
      </c>
      <c r="G734" s="75">
        <f t="shared" si="162"/>
        <v>99.999999999999972</v>
      </c>
      <c r="H734" s="76">
        <f t="shared" si="163"/>
        <v>18.20758725</v>
      </c>
      <c r="I734" s="76">
        <f t="shared" si="164"/>
        <v>1820.7587249999995</v>
      </c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s="25" customFormat="1" x14ac:dyDescent="0.2">
      <c r="A735" s="5"/>
      <c r="B735" s="141">
        <v>9</v>
      </c>
      <c r="C735" s="141"/>
      <c r="D735" s="141"/>
      <c r="E735" s="76">
        <v>0.57499999999999996</v>
      </c>
      <c r="F735" s="76">
        <f>M254</f>
        <v>14.829137499999995</v>
      </c>
      <c r="G735" s="75">
        <f t="shared" si="162"/>
        <v>74.999999999999957</v>
      </c>
      <c r="H735" s="76">
        <f t="shared" si="163"/>
        <v>13.969318749999996</v>
      </c>
      <c r="I735" s="76">
        <f t="shared" si="164"/>
        <v>1047.698906249999</v>
      </c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s="25" customFormat="1" x14ac:dyDescent="0.2">
      <c r="A736" s="5"/>
      <c r="B736" s="141">
        <v>10</v>
      </c>
      <c r="C736" s="141"/>
      <c r="D736" s="141"/>
      <c r="E736" s="76">
        <v>0.57999999999999996</v>
      </c>
      <c r="F736" s="76">
        <f>M280</f>
        <v>13.995715499999996</v>
      </c>
      <c r="G736" s="75">
        <f t="shared" si="162"/>
        <v>5.0000000000000044</v>
      </c>
      <c r="H736" s="76">
        <f t="shared" si="163"/>
        <v>14.412426499999995</v>
      </c>
      <c r="I736" s="76">
        <f t="shared" si="164"/>
        <v>72.062132500000047</v>
      </c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s="25" customFormat="1" x14ac:dyDescent="0.2">
      <c r="A737" s="5"/>
      <c r="B737" s="141">
        <v>11</v>
      </c>
      <c r="C737" s="141"/>
      <c r="D737" s="141"/>
      <c r="E737" s="76">
        <v>0.6</v>
      </c>
      <c r="F737" s="76">
        <f>M307</f>
        <v>11.365592499999991</v>
      </c>
      <c r="G737" s="75">
        <f t="shared" si="162"/>
        <v>20.000000000000018</v>
      </c>
      <c r="H737" s="76">
        <f t="shared" si="163"/>
        <v>12.680653999999993</v>
      </c>
      <c r="I737" s="76">
        <f t="shared" si="164"/>
        <v>253.61308000000008</v>
      </c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s="25" customFormat="1" x14ac:dyDescent="0.2">
      <c r="A738" s="5"/>
      <c r="B738" s="141">
        <v>12</v>
      </c>
      <c r="C738" s="141"/>
      <c r="D738" s="141"/>
      <c r="E738" s="76">
        <v>0.7</v>
      </c>
      <c r="F738" s="76">
        <f>M337</f>
        <v>5.355387499999992</v>
      </c>
      <c r="G738" s="75">
        <f t="shared" si="162"/>
        <v>99.999999999999972</v>
      </c>
      <c r="H738" s="76">
        <f t="shared" si="163"/>
        <v>8.3604899999999915</v>
      </c>
      <c r="I738" s="76">
        <f t="shared" si="164"/>
        <v>836.04899999999895</v>
      </c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s="25" customFormat="1" x14ac:dyDescent="0.2">
      <c r="A739" s="5"/>
      <c r="B739" s="141">
        <v>13</v>
      </c>
      <c r="C739" s="141"/>
      <c r="D739" s="141"/>
      <c r="E739" s="76">
        <v>0.8</v>
      </c>
      <c r="F739" s="76">
        <f>M364</f>
        <v>15.657931250000001</v>
      </c>
      <c r="G739" s="75">
        <f t="shared" si="162"/>
        <v>100.00000000000009</v>
      </c>
      <c r="H739" s="76">
        <f t="shared" si="163"/>
        <v>10.506659374999996</v>
      </c>
      <c r="I739" s="76">
        <f t="shared" si="164"/>
        <v>1050.6659375000006</v>
      </c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s="25" customFormat="1" x14ac:dyDescent="0.2">
      <c r="A740" s="5"/>
      <c r="B740" s="141">
        <v>14</v>
      </c>
      <c r="C740" s="141"/>
      <c r="D740" s="141"/>
      <c r="E740" s="76">
        <v>0.9</v>
      </c>
      <c r="F740" s="76">
        <f>M390</f>
        <v>8.9272459999999896</v>
      </c>
      <c r="G740" s="75">
        <f t="shared" si="162"/>
        <v>99.999999999999972</v>
      </c>
      <c r="H740" s="76">
        <f t="shared" si="163"/>
        <v>12.292588624999995</v>
      </c>
      <c r="I740" s="76">
        <f t="shared" si="164"/>
        <v>1229.2588624999992</v>
      </c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s="25" customFormat="1" x14ac:dyDescent="0.2">
      <c r="A741" s="5"/>
      <c r="B741" s="141">
        <v>15</v>
      </c>
      <c r="C741" s="141"/>
      <c r="D741" s="141"/>
      <c r="E741" s="76">
        <v>1</v>
      </c>
      <c r="F741" s="76">
        <f>M417</f>
        <v>14.608348500000002</v>
      </c>
      <c r="G741" s="75">
        <f t="shared" si="162"/>
        <v>99.999999999999972</v>
      </c>
      <c r="H741" s="76">
        <f t="shared" si="163"/>
        <v>11.767797249999996</v>
      </c>
      <c r="I741" s="76">
        <f t="shared" si="164"/>
        <v>1176.7797249999992</v>
      </c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s="25" customFormat="1" x14ac:dyDescent="0.2">
      <c r="A742" s="5"/>
      <c r="B742" s="141">
        <v>16</v>
      </c>
      <c r="C742" s="141"/>
      <c r="D742" s="141"/>
      <c r="E742" s="76">
        <v>1.028</v>
      </c>
      <c r="F742" s="76">
        <f>M446</f>
        <v>12.607986</v>
      </c>
      <c r="G742" s="75">
        <f t="shared" si="162"/>
        <v>28.000000000000025</v>
      </c>
      <c r="H742" s="76">
        <f t="shared" si="163"/>
        <v>13.608167250000001</v>
      </c>
      <c r="I742" s="76">
        <f t="shared" si="164"/>
        <v>381.02868300000034</v>
      </c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s="25" customFormat="1" x14ac:dyDescent="0.2">
      <c r="A743" s="5"/>
      <c r="B743" s="141">
        <v>17</v>
      </c>
      <c r="C743" s="141"/>
      <c r="D743" s="141"/>
      <c r="E743" s="76">
        <v>1.0429999999999999</v>
      </c>
      <c r="F743" s="76">
        <f>M475</f>
        <v>9.6399104999999992</v>
      </c>
      <c r="G743" s="75">
        <f t="shared" si="162"/>
        <v>14.999999999999902</v>
      </c>
      <c r="H743" s="76">
        <f t="shared" si="163"/>
        <v>11.12394825</v>
      </c>
      <c r="I743" s="76">
        <f t="shared" si="164"/>
        <v>166.8592237499989</v>
      </c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s="25" customFormat="1" x14ac:dyDescent="0.2">
      <c r="A744" s="5"/>
      <c r="B744" s="141">
        <v>18</v>
      </c>
      <c r="C744" s="141"/>
      <c r="D744" s="141"/>
      <c r="E744" s="76">
        <v>1.1000000000000001</v>
      </c>
      <c r="F744" s="76">
        <f>M504</f>
        <v>7.3778052500000015</v>
      </c>
      <c r="G744" s="75">
        <f t="shared" si="162"/>
        <v>57.000000000000163</v>
      </c>
      <c r="H744" s="76">
        <f t="shared" si="163"/>
        <v>8.5088578750000003</v>
      </c>
      <c r="I744" s="76">
        <f t="shared" si="164"/>
        <v>485.0048988750014</v>
      </c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s="25" customFormat="1" x14ac:dyDescent="0.2">
      <c r="A745" s="5"/>
      <c r="B745" s="141">
        <v>19</v>
      </c>
      <c r="C745" s="141"/>
      <c r="D745" s="141"/>
      <c r="E745" s="76">
        <v>1.2</v>
      </c>
      <c r="F745" s="76">
        <f>M533</f>
        <v>4.9587410000000034</v>
      </c>
      <c r="G745" s="75">
        <f t="shared" si="162"/>
        <v>99.999999999999872</v>
      </c>
      <c r="H745" s="76">
        <f t="shared" si="163"/>
        <v>6.1682731250000025</v>
      </c>
      <c r="I745" s="76">
        <f t="shared" si="164"/>
        <v>616.82731249999949</v>
      </c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s="25" customFormat="1" x14ac:dyDescent="0.2">
      <c r="A746" s="5"/>
      <c r="B746" s="141">
        <v>20</v>
      </c>
      <c r="C746" s="141"/>
      <c r="D746" s="141"/>
      <c r="E746" s="76">
        <v>1.3</v>
      </c>
      <c r="F746" s="76">
        <f>M563</f>
        <v>3.5058589999999938</v>
      </c>
      <c r="G746" s="75">
        <f t="shared" si="162"/>
        <v>100.00000000000009</v>
      </c>
      <c r="H746" s="76">
        <f t="shared" si="163"/>
        <v>4.2322999999999986</v>
      </c>
      <c r="I746" s="76">
        <f t="shared" si="164"/>
        <v>423.23000000000025</v>
      </c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s="25" customFormat="1" x14ac:dyDescent="0.2">
      <c r="A747" s="5"/>
      <c r="B747" s="141">
        <v>21</v>
      </c>
      <c r="C747" s="141"/>
      <c r="D747" s="141"/>
      <c r="E747" s="76">
        <v>1.4</v>
      </c>
      <c r="F747" s="76">
        <f>M593</f>
        <v>2.2400834999999972</v>
      </c>
      <c r="G747" s="75">
        <f t="shared" si="162"/>
        <v>99.999999999999872</v>
      </c>
      <c r="H747" s="76">
        <f t="shared" si="163"/>
        <v>2.8729712499999955</v>
      </c>
      <c r="I747" s="76">
        <f t="shared" si="164"/>
        <v>287.2971249999992</v>
      </c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s="25" customFormat="1" x14ac:dyDescent="0.2">
      <c r="A748" s="5"/>
      <c r="B748" s="141">
        <v>22</v>
      </c>
      <c r="C748" s="141"/>
      <c r="D748" s="141"/>
      <c r="E748" s="76">
        <v>1.5</v>
      </c>
      <c r="F748" s="76">
        <f>M623</f>
        <v>2.980182499999998</v>
      </c>
      <c r="G748" s="75">
        <f t="shared" si="162"/>
        <v>100.00000000000009</v>
      </c>
      <c r="H748" s="76">
        <f t="shared" si="163"/>
        <v>2.6101329999999976</v>
      </c>
      <c r="I748" s="76">
        <f t="shared" si="164"/>
        <v>261.01329999999996</v>
      </c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s="25" customFormat="1" x14ac:dyDescent="0.2">
      <c r="A749" s="5"/>
      <c r="B749" s="141">
        <v>23</v>
      </c>
      <c r="C749" s="141"/>
      <c r="D749" s="141"/>
      <c r="E749" s="76">
        <v>1.6</v>
      </c>
      <c r="F749" s="76">
        <f>M659</f>
        <v>2.4071394999999995</v>
      </c>
      <c r="G749" s="75">
        <f t="shared" si="162"/>
        <v>100.00000000000009</v>
      </c>
      <c r="H749" s="76">
        <f t="shared" si="163"/>
        <v>2.6936609999999988</v>
      </c>
      <c r="I749" s="76">
        <f t="shared" si="164"/>
        <v>269.36610000000013</v>
      </c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s="25" customFormat="1" x14ac:dyDescent="0.2">
      <c r="A750" s="5"/>
      <c r="B750" s="141">
        <v>24</v>
      </c>
      <c r="C750" s="141"/>
      <c r="D750" s="141"/>
      <c r="E750" s="76">
        <v>1.7</v>
      </c>
      <c r="F750" s="76">
        <f>M689</f>
        <v>8.5170540000000017</v>
      </c>
      <c r="G750" s="75">
        <f t="shared" si="162"/>
        <v>99.999999999999872</v>
      </c>
      <c r="H750" s="76">
        <f t="shared" si="163"/>
        <v>5.4620967500000006</v>
      </c>
      <c r="I750" s="76">
        <f t="shared" si="164"/>
        <v>546.20967499999938</v>
      </c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s="25" customFormat="1" x14ac:dyDescent="0.2">
      <c r="A751" s="5"/>
      <c r="B751" s="141">
        <v>25</v>
      </c>
      <c r="C751" s="141"/>
      <c r="D751" s="141"/>
      <c r="E751" s="76">
        <v>1.75</v>
      </c>
      <c r="F751" s="76">
        <f>M719</f>
        <v>3.1918275000000023</v>
      </c>
      <c r="G751" s="75">
        <f t="shared" si="162"/>
        <v>50.000000000000043</v>
      </c>
      <c r="H751" s="76">
        <f t="shared" si="163"/>
        <v>5.854440750000002</v>
      </c>
      <c r="I751" s="76">
        <f t="shared" si="164"/>
        <v>292.72203750000034</v>
      </c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s="25" customFormat="1" x14ac:dyDescent="0.2">
      <c r="A752" s="5"/>
      <c r="B752" s="141"/>
      <c r="C752" s="141"/>
      <c r="D752" s="141"/>
      <c r="E752" s="75"/>
      <c r="F752" s="76" t="s">
        <v>59</v>
      </c>
      <c r="G752" s="80">
        <f>SUM(G727:G751)</f>
        <v>1749.9999999999998</v>
      </c>
      <c r="H752" s="76" t="s">
        <v>59</v>
      </c>
      <c r="I752" s="79">
        <f>SUM(I728:I751)</f>
        <v>16304.177796874994</v>
      </c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s="25" customFormat="1" x14ac:dyDescent="0.2">
      <c r="A753" s="5"/>
      <c r="B753" s="141"/>
      <c r="C753" s="141"/>
      <c r="D753" s="141"/>
      <c r="E753" s="75"/>
      <c r="F753" s="76"/>
      <c r="G753" s="75"/>
      <c r="H753" s="76"/>
      <c r="I753" s="7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s="25" customFormat="1" x14ac:dyDescent="0.2">
      <c r="A754" s="5"/>
      <c r="B754" s="141"/>
      <c r="C754" s="141"/>
      <c r="D754" s="141"/>
      <c r="E754" s="75"/>
      <c r="F754" s="76"/>
      <c r="G754" s="75"/>
      <c r="H754" s="76"/>
      <c r="I754" s="7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s="25" customFormat="1" x14ac:dyDescent="0.2">
      <c r="A755" s="5"/>
      <c r="B755" s="141"/>
      <c r="C755" s="141"/>
      <c r="D755" s="141"/>
      <c r="E755" s="75"/>
      <c r="F755" s="76"/>
      <c r="G755" s="75"/>
      <c r="H755" s="76"/>
      <c r="I755" s="7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s="25" customFormat="1" x14ac:dyDescent="0.2">
      <c r="A756" s="5"/>
      <c r="B756" s="141"/>
      <c r="C756" s="141"/>
      <c r="D756" s="141"/>
      <c r="E756" s="75"/>
      <c r="F756" s="76"/>
      <c r="G756" s="75"/>
      <c r="H756" s="76"/>
      <c r="I756" s="7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s="25" customFormat="1" x14ac:dyDescent="0.2">
      <c r="A757" s="5"/>
      <c r="B757" s="141"/>
      <c r="C757" s="141"/>
      <c r="D757" s="141"/>
      <c r="E757" s="75"/>
      <c r="F757" s="76"/>
      <c r="G757" s="75"/>
      <c r="H757" s="76"/>
      <c r="I757" s="7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s="25" customFormat="1" x14ac:dyDescent="0.2">
      <c r="A758" s="5"/>
      <c r="B758" s="141"/>
      <c r="C758" s="141"/>
      <c r="D758" s="141"/>
      <c r="E758" s="75"/>
      <c r="F758" s="76"/>
      <c r="G758" s="75"/>
      <c r="H758" s="76"/>
      <c r="I758" s="7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</sheetData>
  <mergeCells count="129">
    <mergeCell ref="A1:M1"/>
    <mergeCell ref="H3:I3"/>
    <mergeCell ref="B5:G5"/>
    <mergeCell ref="I5:M5"/>
    <mergeCell ref="H28:I28"/>
    <mergeCell ref="O30:Q30"/>
    <mergeCell ref="H66:I66"/>
    <mergeCell ref="B67:G67"/>
    <mergeCell ref="I67:M67"/>
    <mergeCell ref="H94:I94"/>
    <mergeCell ref="H96:I96"/>
    <mergeCell ref="B97:G97"/>
    <mergeCell ref="I97:M97"/>
    <mergeCell ref="H33:I33"/>
    <mergeCell ref="H34:I34"/>
    <mergeCell ref="H35:I35"/>
    <mergeCell ref="B36:G36"/>
    <mergeCell ref="I36:M36"/>
    <mergeCell ref="H65:I65"/>
    <mergeCell ref="B150:G150"/>
    <mergeCell ref="I150:M150"/>
    <mergeCell ref="H174:I174"/>
    <mergeCell ref="H175:I175"/>
    <mergeCell ref="B176:G176"/>
    <mergeCell ref="I176:M176"/>
    <mergeCell ref="H121:I121"/>
    <mergeCell ref="H123:I123"/>
    <mergeCell ref="B124:G124"/>
    <mergeCell ref="I124:M124"/>
    <mergeCell ref="H148:I148"/>
    <mergeCell ref="H149:I149"/>
    <mergeCell ref="H229:I229"/>
    <mergeCell ref="B230:G230"/>
    <mergeCell ref="I230:M230"/>
    <mergeCell ref="H254:I254"/>
    <mergeCell ref="H255:I255"/>
    <mergeCell ref="B256:G256"/>
    <mergeCell ref="I256:M256"/>
    <mergeCell ref="H200:I200"/>
    <mergeCell ref="H201:I201"/>
    <mergeCell ref="B202:G202"/>
    <mergeCell ref="I202:M202"/>
    <mergeCell ref="H226:I226"/>
    <mergeCell ref="H227:I227"/>
    <mergeCell ref="B310:G310"/>
    <mergeCell ref="I310:M310"/>
    <mergeCell ref="H337:I337"/>
    <mergeCell ref="H339:I339"/>
    <mergeCell ref="B340:G340"/>
    <mergeCell ref="I340:M340"/>
    <mergeCell ref="H280:I280"/>
    <mergeCell ref="H282:I282"/>
    <mergeCell ref="B283:G283"/>
    <mergeCell ref="I283:M283"/>
    <mergeCell ref="H307:I307"/>
    <mergeCell ref="H309:I309"/>
    <mergeCell ref="B393:G393"/>
    <mergeCell ref="I393:M393"/>
    <mergeCell ref="H417:I417"/>
    <mergeCell ref="H418:I418"/>
    <mergeCell ref="B419:G419"/>
    <mergeCell ref="I419:M419"/>
    <mergeCell ref="H364:I364"/>
    <mergeCell ref="H365:I365"/>
    <mergeCell ref="B366:G366"/>
    <mergeCell ref="I366:M366"/>
    <mergeCell ref="H390:I390"/>
    <mergeCell ref="H392:I392"/>
    <mergeCell ref="H505:I505"/>
    <mergeCell ref="B506:G506"/>
    <mergeCell ref="I506:M506"/>
    <mergeCell ref="H535:I535"/>
    <mergeCell ref="B536:G536"/>
    <mergeCell ref="I536:M536"/>
    <mergeCell ref="H447:I447"/>
    <mergeCell ref="B448:G448"/>
    <mergeCell ref="I448:M448"/>
    <mergeCell ref="H476:I476"/>
    <mergeCell ref="B477:G477"/>
    <mergeCell ref="I477:M477"/>
    <mergeCell ref="H625:I625"/>
    <mergeCell ref="B626:G626"/>
    <mergeCell ref="I626:M626"/>
    <mergeCell ref="H661:I661"/>
    <mergeCell ref="B662:G662"/>
    <mergeCell ref="I662:M662"/>
    <mergeCell ref="H565:I565"/>
    <mergeCell ref="B566:G566"/>
    <mergeCell ref="I566:M566"/>
    <mergeCell ref="H595:I595"/>
    <mergeCell ref="B596:G596"/>
    <mergeCell ref="I596:M596"/>
    <mergeCell ref="B728:D728"/>
    <mergeCell ref="B729:D729"/>
    <mergeCell ref="B730:D730"/>
    <mergeCell ref="B731:D731"/>
    <mergeCell ref="B732:D732"/>
    <mergeCell ref="B733:D733"/>
    <mergeCell ref="H691:I691"/>
    <mergeCell ref="B692:G692"/>
    <mergeCell ref="I692:M692"/>
    <mergeCell ref="B722:I725"/>
    <mergeCell ref="B726:D726"/>
    <mergeCell ref="B727:D727"/>
    <mergeCell ref="B740:D740"/>
    <mergeCell ref="B741:D741"/>
    <mergeCell ref="B742:D742"/>
    <mergeCell ref="B743:D743"/>
    <mergeCell ref="B744:D744"/>
    <mergeCell ref="B745:D745"/>
    <mergeCell ref="B734:D734"/>
    <mergeCell ref="B735:D735"/>
    <mergeCell ref="B736:D736"/>
    <mergeCell ref="B737:D737"/>
    <mergeCell ref="B738:D738"/>
    <mergeCell ref="B739:D739"/>
    <mergeCell ref="B758:D758"/>
    <mergeCell ref="B752:D752"/>
    <mergeCell ref="B753:D753"/>
    <mergeCell ref="B754:D754"/>
    <mergeCell ref="B755:D755"/>
    <mergeCell ref="B756:D756"/>
    <mergeCell ref="B757:D757"/>
    <mergeCell ref="B746:D746"/>
    <mergeCell ref="B747:D747"/>
    <mergeCell ref="B748:D748"/>
    <mergeCell ref="B749:D749"/>
    <mergeCell ref="B750:D750"/>
    <mergeCell ref="B751:D75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V476"/>
  <sheetViews>
    <sheetView view="pageLayout" topLeftCell="A445" zoomScaleNormal="100" workbookViewId="0">
      <selection activeCell="Q482" sqref="Q482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11" style="46" customWidth="1"/>
    <col min="5" max="5" width="9" style="5" hidden="1" customWidth="1"/>
    <col min="6" max="6" width="8.140625" style="5" hidden="1" customWidth="1"/>
    <col min="7" max="7" width="9.140625" style="5" hidden="1" customWidth="1"/>
    <col min="8" max="8" width="11.85546875" style="5" hidden="1" customWidth="1"/>
    <col min="9" max="9" width="10.7109375" style="5" hidden="1" customWidth="1"/>
    <col min="10" max="10" width="7.42578125" style="25" hidden="1" customWidth="1"/>
    <col min="11" max="12" width="7.42578125" style="5" hidden="1" customWidth="1"/>
    <col min="13" max="13" width="10.85546875" style="5" hidden="1" customWidth="1"/>
    <col min="14" max="16" width="10.140625" style="5" customWidth="1"/>
    <col min="17" max="17" width="8.7109375" style="5" customWidth="1"/>
    <col min="18" max="18" width="9.140625" style="5"/>
    <col min="19" max="19" width="17.5703125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35.25" customHeight="1" x14ac:dyDescent="0.2">
      <c r="A1" s="156" t="s">
        <v>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42">
        <v>0</v>
      </c>
      <c r="E3" s="142"/>
      <c r="J3" s="13"/>
      <c r="K3" s="13"/>
      <c r="L3" s="13"/>
      <c r="M3" s="13"/>
      <c r="N3" s="14"/>
      <c r="O3" s="14"/>
      <c r="P3" s="14"/>
    </row>
    <row r="4" spans="1:22" x14ac:dyDescent="0.2">
      <c r="B4" s="1" t="s">
        <v>43</v>
      </c>
      <c r="C4" s="1" t="s">
        <v>44</v>
      </c>
      <c r="D4" s="1"/>
      <c r="E4" s="1" t="s">
        <v>45</v>
      </c>
      <c r="F4" s="1" t="s">
        <v>46</v>
      </c>
      <c r="G4" s="1" t="s">
        <v>47</v>
      </c>
      <c r="H4" s="1"/>
      <c r="I4" s="1" t="s">
        <v>43</v>
      </c>
      <c r="J4" s="1" t="s">
        <v>44</v>
      </c>
      <c r="K4" s="1" t="s">
        <v>45</v>
      </c>
      <c r="L4" s="1" t="s">
        <v>46</v>
      </c>
      <c r="M4" s="1" t="s">
        <v>47</v>
      </c>
      <c r="N4" s="14"/>
      <c r="O4" s="14"/>
      <c r="P4" s="14"/>
    </row>
    <row r="5" spans="1:22" x14ac:dyDescent="0.2">
      <c r="B5" s="143" t="s">
        <v>8</v>
      </c>
      <c r="C5" s="143"/>
      <c r="D5" s="143"/>
      <c r="E5" s="143"/>
      <c r="F5" s="143"/>
      <c r="G5" s="143"/>
      <c r="I5" s="143" t="s">
        <v>9</v>
      </c>
      <c r="J5" s="143"/>
      <c r="K5" s="143"/>
      <c r="L5" s="143"/>
      <c r="M5" s="143"/>
      <c r="N5" s="15"/>
      <c r="O5" s="15"/>
      <c r="P5" s="15"/>
    </row>
    <row r="6" spans="1:22" x14ac:dyDescent="0.2">
      <c r="B6" s="2">
        <v>0</v>
      </c>
      <c r="C6" s="3">
        <v>0.55700000000000005</v>
      </c>
      <c r="D6" s="3" t="s">
        <v>26</v>
      </c>
      <c r="E6" s="16"/>
      <c r="F6" s="16"/>
      <c r="G6" s="16"/>
      <c r="H6" s="16"/>
      <c r="I6" s="2">
        <v>0</v>
      </c>
      <c r="J6" s="3">
        <v>0.55700000000000005</v>
      </c>
      <c r="K6" s="19"/>
      <c r="L6" s="16"/>
      <c r="M6" s="19"/>
      <c r="N6" s="20"/>
      <c r="O6" s="20"/>
      <c r="P6" s="20"/>
      <c r="R6" s="21"/>
    </row>
    <row r="7" spans="1:22" x14ac:dyDescent="0.2">
      <c r="B7" s="2">
        <v>5</v>
      </c>
      <c r="C7" s="3">
        <v>0.56200000000000006</v>
      </c>
      <c r="D7" s="3"/>
      <c r="E7" s="19">
        <f>(C6+C7)/2</f>
        <v>0.55950000000000011</v>
      </c>
      <c r="F7" s="16">
        <f>B7-B6</f>
        <v>5</v>
      </c>
      <c r="G7" s="19">
        <f>E7*F7</f>
        <v>2.7975000000000003</v>
      </c>
      <c r="H7" s="16"/>
      <c r="I7" s="2">
        <v>5</v>
      </c>
      <c r="J7" s="3">
        <v>0.56200000000000006</v>
      </c>
      <c r="K7" s="19">
        <f t="shared" ref="K7:K12" si="0">AVERAGE(J6,J7)</f>
        <v>0.55950000000000011</v>
      </c>
      <c r="L7" s="16">
        <f t="shared" ref="L7:L12" si="1">I7-I6</f>
        <v>5</v>
      </c>
      <c r="M7" s="19">
        <f t="shared" ref="M7:M20" si="2">L7*K7</f>
        <v>2.7975000000000003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0.57699999999999996</v>
      </c>
      <c r="D8" s="3" t="s">
        <v>21</v>
      </c>
      <c r="E8" s="19">
        <f t="shared" ref="E8:E19" si="3">(C7+C8)/2</f>
        <v>0.56950000000000001</v>
      </c>
      <c r="F8" s="16">
        <f t="shared" ref="F8:F19" si="4">B8-B7</f>
        <v>5</v>
      </c>
      <c r="G8" s="19">
        <f t="shared" ref="G8:G19" si="5">E8*F8</f>
        <v>2.8475000000000001</v>
      </c>
      <c r="H8" s="16"/>
      <c r="I8" s="2">
        <v>10</v>
      </c>
      <c r="J8" s="3">
        <v>0.57699999999999996</v>
      </c>
      <c r="K8" s="19">
        <f t="shared" si="0"/>
        <v>0.56950000000000001</v>
      </c>
      <c r="L8" s="16">
        <f t="shared" si="1"/>
        <v>5</v>
      </c>
      <c r="M8" s="19">
        <f t="shared" si="2"/>
        <v>2.8475000000000001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0.39200000000000002</v>
      </c>
      <c r="D9" s="3"/>
      <c r="E9" s="19">
        <f t="shared" si="3"/>
        <v>0.48449999999999999</v>
      </c>
      <c r="F9" s="16">
        <f t="shared" si="4"/>
        <v>2</v>
      </c>
      <c r="G9" s="19">
        <f t="shared" si="5"/>
        <v>0.96899999999999997</v>
      </c>
      <c r="H9" s="16"/>
      <c r="I9" s="2">
        <v>12</v>
      </c>
      <c r="J9" s="3">
        <v>0.39200000000000002</v>
      </c>
      <c r="K9" s="19">
        <f t="shared" si="0"/>
        <v>0.48449999999999999</v>
      </c>
      <c r="L9" s="16">
        <f t="shared" si="1"/>
        <v>2</v>
      </c>
      <c r="M9" s="19">
        <f t="shared" si="2"/>
        <v>0.96899999999999997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0.29599999999999999</v>
      </c>
      <c r="D10" s="3"/>
      <c r="E10" s="19">
        <f t="shared" si="3"/>
        <v>0.34399999999999997</v>
      </c>
      <c r="F10" s="16">
        <f t="shared" si="4"/>
        <v>2</v>
      </c>
      <c r="G10" s="19">
        <f t="shared" si="5"/>
        <v>0.68799999999999994</v>
      </c>
      <c r="H10" s="16"/>
      <c r="I10" s="2">
        <v>14</v>
      </c>
      <c r="J10" s="3">
        <v>0.29599999999999999</v>
      </c>
      <c r="K10" s="19">
        <f t="shared" si="0"/>
        <v>0.34399999999999997</v>
      </c>
      <c r="L10" s="16">
        <f t="shared" si="1"/>
        <v>2</v>
      </c>
      <c r="M10" s="19">
        <f t="shared" si="2"/>
        <v>0.68799999999999994</v>
      </c>
      <c r="N10" s="20"/>
      <c r="O10" s="20"/>
      <c r="P10" s="20"/>
      <c r="Q10" s="22"/>
      <c r="R10" s="21"/>
    </row>
    <row r="11" spans="1:22" x14ac:dyDescent="0.2">
      <c r="B11" s="2">
        <v>16</v>
      </c>
      <c r="C11" s="3">
        <v>0.191</v>
      </c>
      <c r="D11" s="3"/>
      <c r="E11" s="19">
        <f t="shared" si="3"/>
        <v>0.24349999999999999</v>
      </c>
      <c r="F11" s="16">
        <f t="shared" si="4"/>
        <v>2</v>
      </c>
      <c r="G11" s="19">
        <f t="shared" si="5"/>
        <v>0.48699999999999999</v>
      </c>
      <c r="H11" s="16"/>
      <c r="I11" s="2">
        <v>16</v>
      </c>
      <c r="J11" s="3">
        <v>0.191</v>
      </c>
      <c r="K11" s="19">
        <f t="shared" si="0"/>
        <v>0.24349999999999999</v>
      </c>
      <c r="L11" s="16">
        <f t="shared" si="1"/>
        <v>2</v>
      </c>
      <c r="M11" s="19">
        <f t="shared" si="2"/>
        <v>0.48699999999999999</v>
      </c>
      <c r="N11" s="20"/>
      <c r="O11" s="20"/>
      <c r="P11" s="20"/>
      <c r="Q11" s="22"/>
      <c r="R11" s="21"/>
    </row>
    <row r="12" spans="1:22" x14ac:dyDescent="0.2">
      <c r="B12" s="2">
        <v>18</v>
      </c>
      <c r="C12" s="3">
        <v>9.6000000000000002E-2</v>
      </c>
      <c r="D12" s="3"/>
      <c r="E12" s="19">
        <f t="shared" si="3"/>
        <v>0.14350000000000002</v>
      </c>
      <c r="F12" s="16">
        <f t="shared" si="4"/>
        <v>2</v>
      </c>
      <c r="G12" s="19">
        <f t="shared" si="5"/>
        <v>0.28700000000000003</v>
      </c>
      <c r="H12" s="16"/>
      <c r="I12" s="2">
        <v>18</v>
      </c>
      <c r="J12" s="3">
        <v>9.6000000000000002E-2</v>
      </c>
      <c r="K12" s="19">
        <f t="shared" si="0"/>
        <v>0.14350000000000002</v>
      </c>
      <c r="L12" s="16">
        <f t="shared" si="1"/>
        <v>2</v>
      </c>
      <c r="M12" s="19">
        <f t="shared" si="2"/>
        <v>0.28700000000000003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-8.0000000000000002E-3</v>
      </c>
      <c r="D13" s="3" t="s">
        <v>22</v>
      </c>
      <c r="E13" s="19">
        <f t="shared" si="3"/>
        <v>4.3999999999999997E-2</v>
      </c>
      <c r="F13" s="16">
        <f t="shared" si="4"/>
        <v>2</v>
      </c>
      <c r="G13" s="19">
        <f t="shared" si="5"/>
        <v>8.7999999999999995E-2</v>
      </c>
      <c r="H13" s="16"/>
      <c r="I13" s="56">
        <f>I12+(J12-J13)*1.5</f>
        <v>18.594000000000001</v>
      </c>
      <c r="J13" s="57">
        <v>-0.3</v>
      </c>
      <c r="K13" s="19">
        <f>AVERAGE(J12,J13)</f>
        <v>-0.10199999999999999</v>
      </c>
      <c r="L13" s="16">
        <f>I13-I12</f>
        <v>0.59400000000000119</v>
      </c>
      <c r="M13" s="19">
        <f t="shared" si="2"/>
        <v>-6.0588000000000121E-2</v>
      </c>
      <c r="N13" s="20"/>
      <c r="O13" s="20"/>
      <c r="P13" s="20"/>
      <c r="Q13" s="22"/>
      <c r="R13" s="21"/>
    </row>
    <row r="14" spans="1:22" x14ac:dyDescent="0.2">
      <c r="B14" s="2">
        <v>22</v>
      </c>
      <c r="C14" s="3">
        <v>9.2999999999999999E-2</v>
      </c>
      <c r="D14" s="3"/>
      <c r="E14" s="19">
        <f t="shared" si="3"/>
        <v>4.2499999999999996E-2</v>
      </c>
      <c r="F14" s="16">
        <f t="shared" si="4"/>
        <v>2</v>
      </c>
      <c r="G14" s="19">
        <f t="shared" si="5"/>
        <v>8.4999999999999992E-2</v>
      </c>
      <c r="H14" s="16"/>
      <c r="I14" s="81">
        <f>I13+1.75</f>
        <v>20.344000000000001</v>
      </c>
      <c r="J14" s="82">
        <f>J13</f>
        <v>-0.3</v>
      </c>
      <c r="K14" s="19">
        <f t="shared" ref="K14:K20" si="6">AVERAGE(J13,J14)</f>
        <v>-0.3</v>
      </c>
      <c r="L14" s="16">
        <f t="shared" ref="L14:L20" si="7">I14-I13</f>
        <v>1.75</v>
      </c>
      <c r="M14" s="19">
        <f t="shared" si="2"/>
        <v>-0.52500000000000002</v>
      </c>
      <c r="N14" s="24"/>
      <c r="O14" s="24"/>
      <c r="P14" s="24"/>
      <c r="Q14" s="22"/>
      <c r="R14" s="21"/>
    </row>
    <row r="15" spans="1:22" x14ac:dyDescent="0.2">
      <c r="B15" s="2">
        <v>24</v>
      </c>
      <c r="C15" s="3">
        <v>0.19600000000000001</v>
      </c>
      <c r="D15" s="3"/>
      <c r="E15" s="19">
        <f t="shared" si="3"/>
        <v>0.14450000000000002</v>
      </c>
      <c r="F15" s="16">
        <f t="shared" si="4"/>
        <v>2</v>
      </c>
      <c r="G15" s="19">
        <f t="shared" si="5"/>
        <v>0.28900000000000003</v>
      </c>
      <c r="H15" s="1"/>
      <c r="I15" s="56">
        <f>I14+1.75</f>
        <v>22.094000000000001</v>
      </c>
      <c r="J15" s="57">
        <f>J13</f>
        <v>-0.3</v>
      </c>
      <c r="K15" s="19">
        <f t="shared" si="6"/>
        <v>-0.3</v>
      </c>
      <c r="L15" s="16">
        <f t="shared" si="7"/>
        <v>1.75</v>
      </c>
      <c r="M15" s="19">
        <f t="shared" si="2"/>
        <v>-0.52500000000000002</v>
      </c>
      <c r="N15" s="20"/>
      <c r="O15" s="20"/>
      <c r="P15" s="20"/>
      <c r="Q15" s="22"/>
      <c r="R15" s="21"/>
    </row>
    <row r="16" spans="1:22" x14ac:dyDescent="0.2">
      <c r="B16" s="2">
        <v>26</v>
      </c>
      <c r="C16" s="3">
        <v>0.28299999999999997</v>
      </c>
      <c r="D16" s="3"/>
      <c r="E16" s="19">
        <f t="shared" si="3"/>
        <v>0.23949999999999999</v>
      </c>
      <c r="F16" s="16">
        <f t="shared" si="4"/>
        <v>2</v>
      </c>
      <c r="G16" s="19">
        <f t="shared" si="5"/>
        <v>0.47899999999999998</v>
      </c>
      <c r="H16" s="1"/>
      <c r="I16" s="56">
        <f>I15+(J16-J15)*1.5</f>
        <v>22.769000000000002</v>
      </c>
      <c r="J16" s="55">
        <v>0.15</v>
      </c>
      <c r="K16" s="19">
        <f t="shared" si="6"/>
        <v>-7.4999999999999997E-2</v>
      </c>
      <c r="L16" s="16">
        <f t="shared" si="7"/>
        <v>0.67500000000000071</v>
      </c>
      <c r="M16" s="19">
        <f t="shared" si="2"/>
        <v>-5.0625000000000052E-2</v>
      </c>
      <c r="N16" s="24"/>
      <c r="O16" s="24"/>
      <c r="P16" s="24"/>
      <c r="Q16" s="22"/>
      <c r="R16" s="21"/>
    </row>
    <row r="17" spans="2:18" x14ac:dyDescent="0.2">
      <c r="B17" s="2">
        <v>28</v>
      </c>
      <c r="C17" s="3">
        <v>0.36699999999999999</v>
      </c>
      <c r="D17" s="3"/>
      <c r="E17" s="19">
        <f t="shared" si="3"/>
        <v>0.32499999999999996</v>
      </c>
      <c r="F17" s="16">
        <f t="shared" si="4"/>
        <v>2</v>
      </c>
      <c r="G17" s="19">
        <f t="shared" si="5"/>
        <v>0.64999999999999991</v>
      </c>
      <c r="H17" s="1"/>
      <c r="I17" s="2">
        <v>24</v>
      </c>
      <c r="J17" s="3">
        <v>0.19600000000000001</v>
      </c>
      <c r="K17" s="19">
        <f t="shared" si="6"/>
        <v>0.17299999999999999</v>
      </c>
      <c r="L17" s="16">
        <f t="shared" si="7"/>
        <v>1.2309999999999981</v>
      </c>
      <c r="M17" s="19">
        <f t="shared" si="2"/>
        <v>0.21296299999999965</v>
      </c>
      <c r="N17" s="24"/>
      <c r="O17" s="24"/>
      <c r="P17" s="24"/>
      <c r="Q17" s="22"/>
      <c r="R17" s="21"/>
    </row>
    <row r="18" spans="2:18" x14ac:dyDescent="0.2">
      <c r="B18" s="2">
        <v>30</v>
      </c>
      <c r="C18" s="3">
        <v>0.70699999999999996</v>
      </c>
      <c r="D18" s="3" t="s">
        <v>23</v>
      </c>
      <c r="E18" s="19">
        <f t="shared" si="3"/>
        <v>0.53699999999999992</v>
      </c>
      <c r="F18" s="16">
        <f t="shared" si="4"/>
        <v>2</v>
      </c>
      <c r="G18" s="19">
        <f t="shared" si="5"/>
        <v>1.0739999999999998</v>
      </c>
      <c r="H18" s="1"/>
      <c r="I18" s="2">
        <v>26</v>
      </c>
      <c r="J18" s="3">
        <v>0.28299999999999997</v>
      </c>
      <c r="K18" s="19">
        <f t="shared" si="6"/>
        <v>0.23949999999999999</v>
      </c>
      <c r="L18" s="16">
        <f t="shared" si="7"/>
        <v>2</v>
      </c>
      <c r="M18" s="19">
        <f t="shared" si="2"/>
        <v>0.47899999999999998</v>
      </c>
      <c r="N18" s="20"/>
      <c r="O18" s="20"/>
      <c r="P18" s="20"/>
      <c r="R18" s="21"/>
    </row>
    <row r="19" spans="2:18" x14ac:dyDescent="0.2">
      <c r="B19" s="2">
        <v>35</v>
      </c>
      <c r="C19" s="3">
        <v>0.69899999999999995</v>
      </c>
      <c r="D19" s="3"/>
      <c r="E19" s="19">
        <f t="shared" si="3"/>
        <v>0.70299999999999996</v>
      </c>
      <c r="F19" s="16">
        <f t="shared" si="4"/>
        <v>5</v>
      </c>
      <c r="G19" s="19">
        <f t="shared" si="5"/>
        <v>3.5149999999999997</v>
      </c>
      <c r="H19" s="1"/>
      <c r="I19" s="2">
        <v>28</v>
      </c>
      <c r="J19" s="3">
        <v>0.36699999999999999</v>
      </c>
      <c r="K19" s="19">
        <f t="shared" si="6"/>
        <v>0.32499999999999996</v>
      </c>
      <c r="L19" s="16">
        <f t="shared" si="7"/>
        <v>2</v>
      </c>
      <c r="M19" s="19">
        <f t="shared" si="2"/>
        <v>0.64999999999999991</v>
      </c>
      <c r="N19" s="20"/>
      <c r="O19" s="20"/>
      <c r="P19" s="20"/>
      <c r="R19" s="21"/>
    </row>
    <row r="20" spans="2:18" x14ac:dyDescent="0.2">
      <c r="B20" s="2">
        <v>40</v>
      </c>
      <c r="C20" s="3">
        <v>0.69399999999999995</v>
      </c>
      <c r="D20" s="3" t="s">
        <v>27</v>
      </c>
      <c r="E20" s="19">
        <f t="shared" ref="E20" si="8">(C19+C20)/2</f>
        <v>0.6964999999999999</v>
      </c>
      <c r="F20" s="16">
        <f t="shared" ref="F20" si="9">B20-B19</f>
        <v>5</v>
      </c>
      <c r="G20" s="19">
        <f t="shared" ref="G20" si="10">E20*F20</f>
        <v>3.4824999999999995</v>
      </c>
      <c r="I20" s="2">
        <v>30</v>
      </c>
      <c r="J20" s="3">
        <v>0.70699999999999996</v>
      </c>
      <c r="K20" s="19">
        <f t="shared" si="6"/>
        <v>0.53699999999999992</v>
      </c>
      <c r="L20" s="16">
        <f t="shared" si="7"/>
        <v>2</v>
      </c>
      <c r="M20" s="19">
        <f t="shared" si="2"/>
        <v>1.0739999999999998</v>
      </c>
      <c r="N20" s="20"/>
      <c r="O20" s="20"/>
      <c r="P20" s="20"/>
      <c r="R20" s="21"/>
    </row>
    <row r="21" spans="2:18" ht="15" x14ac:dyDescent="0.2">
      <c r="B21" s="13"/>
      <c r="C21" s="30"/>
      <c r="D21" s="30"/>
      <c r="E21" s="13"/>
      <c r="F21" s="16"/>
      <c r="G21" s="19"/>
      <c r="H21" s="155"/>
      <c r="I21" s="155"/>
      <c r="J21" s="19"/>
      <c r="K21" s="19"/>
      <c r="L21" s="16"/>
      <c r="M21" s="19"/>
      <c r="N21" s="24"/>
      <c r="O21" s="14"/>
      <c r="P21" s="14"/>
    </row>
    <row r="22" spans="2:18" ht="15" x14ac:dyDescent="0.2">
      <c r="B22" s="1" t="s">
        <v>7</v>
      </c>
      <c r="C22" s="1"/>
      <c r="D22" s="142">
        <v>0.1</v>
      </c>
      <c r="E22" s="142"/>
      <c r="J22" s="13"/>
      <c r="K22" s="13"/>
      <c r="L22" s="13"/>
      <c r="M22" s="13"/>
      <c r="N22" s="14"/>
      <c r="O22" s="14"/>
      <c r="P22" s="14"/>
    </row>
    <row r="23" spans="2:18" x14ac:dyDescent="0.2">
      <c r="B23" s="143" t="s">
        <v>8</v>
      </c>
      <c r="C23" s="143"/>
      <c r="D23" s="143"/>
      <c r="E23" s="143"/>
      <c r="F23" s="143"/>
      <c r="G23" s="143"/>
      <c r="H23" s="5" t="s">
        <v>5</v>
      </c>
      <c r="I23" s="143" t="s">
        <v>9</v>
      </c>
      <c r="J23" s="143"/>
      <c r="K23" s="143"/>
      <c r="L23" s="143"/>
      <c r="M23" s="143"/>
      <c r="N23" s="15"/>
      <c r="O23" s="15"/>
      <c r="P23" s="15"/>
    </row>
    <row r="24" spans="2:18" x14ac:dyDescent="0.2">
      <c r="B24" s="2">
        <v>0</v>
      </c>
      <c r="C24" s="3">
        <v>2.6760000000000002</v>
      </c>
      <c r="D24" s="3" t="s">
        <v>28</v>
      </c>
      <c r="E24" s="16"/>
      <c r="F24" s="16"/>
      <c r="G24" s="16"/>
      <c r="H24" s="16"/>
      <c r="I24" s="17"/>
      <c r="J24" s="18"/>
      <c r="K24" s="19"/>
      <c r="L24" s="16"/>
      <c r="M24" s="19"/>
      <c r="N24" s="20"/>
      <c r="O24" s="20"/>
      <c r="P24" s="20"/>
      <c r="R24" s="21"/>
    </row>
    <row r="25" spans="2:18" x14ac:dyDescent="0.2">
      <c r="B25" s="2">
        <v>5</v>
      </c>
      <c r="C25" s="3">
        <v>2.6709999999999998</v>
      </c>
      <c r="D25" s="3"/>
      <c r="E25" s="19">
        <f>(C24+C25)/2</f>
        <v>2.6734999999999998</v>
      </c>
      <c r="F25" s="16">
        <f>B25-B24</f>
        <v>5</v>
      </c>
      <c r="G25" s="19">
        <f>E25*F25</f>
        <v>13.3675</v>
      </c>
      <c r="H25" s="16"/>
      <c r="I25" s="2">
        <v>0</v>
      </c>
      <c r="J25" s="3">
        <v>2.6760000000000002</v>
      </c>
      <c r="K25" s="19"/>
      <c r="L25" s="16"/>
      <c r="M25" s="19"/>
      <c r="N25" s="20"/>
      <c r="O25" s="20"/>
      <c r="P25" s="20"/>
      <c r="Q25" s="22"/>
      <c r="R25" s="21"/>
    </row>
    <row r="26" spans="2:18" x14ac:dyDescent="0.2">
      <c r="B26" s="2">
        <v>10</v>
      </c>
      <c r="C26" s="3">
        <v>2.7</v>
      </c>
      <c r="D26" s="3" t="s">
        <v>21</v>
      </c>
      <c r="E26" s="19">
        <f t="shared" ref="E26:E38" si="11">(C25+C26)/2</f>
        <v>2.6855000000000002</v>
      </c>
      <c r="F26" s="16">
        <f t="shared" ref="F26:F38" si="12">B26-B25</f>
        <v>5</v>
      </c>
      <c r="G26" s="19">
        <f t="shared" ref="G26:G38" si="13">E26*F26</f>
        <v>13.427500000000002</v>
      </c>
      <c r="H26" s="16"/>
      <c r="I26" s="2">
        <v>5</v>
      </c>
      <c r="J26" s="3">
        <v>2.6709999999999998</v>
      </c>
      <c r="K26" s="19">
        <f t="shared" ref="K26:K31" si="14">AVERAGE(J25,J26)</f>
        <v>2.6734999999999998</v>
      </c>
      <c r="L26" s="16">
        <f t="shared" ref="L26:L31" si="15">I26-I25</f>
        <v>5</v>
      </c>
      <c r="M26" s="19">
        <f t="shared" ref="M26:M33" si="16">L26*K26</f>
        <v>13.3675</v>
      </c>
      <c r="N26" s="20"/>
      <c r="O26" s="20"/>
      <c r="P26" s="20"/>
      <c r="Q26" s="22"/>
      <c r="R26" s="21"/>
    </row>
    <row r="27" spans="2:18" x14ac:dyDescent="0.2">
      <c r="B27" s="2">
        <v>11</v>
      </c>
      <c r="C27" s="3">
        <v>1.6910000000000001</v>
      </c>
      <c r="D27" s="3"/>
      <c r="E27" s="19">
        <f t="shared" si="11"/>
        <v>2.1955</v>
      </c>
      <c r="F27" s="16">
        <f t="shared" si="12"/>
        <v>1</v>
      </c>
      <c r="G27" s="19">
        <f t="shared" si="13"/>
        <v>2.1955</v>
      </c>
      <c r="H27" s="16"/>
      <c r="I27" s="2">
        <v>8.5</v>
      </c>
      <c r="J27" s="3">
        <v>2.7</v>
      </c>
      <c r="K27" s="19">
        <f t="shared" si="14"/>
        <v>2.6855000000000002</v>
      </c>
      <c r="L27" s="16">
        <f t="shared" si="15"/>
        <v>3.5</v>
      </c>
      <c r="M27" s="19">
        <f t="shared" si="16"/>
        <v>9.3992500000000003</v>
      </c>
      <c r="N27" s="20"/>
      <c r="O27" s="20"/>
      <c r="P27" s="20"/>
      <c r="Q27" s="22"/>
      <c r="R27" s="21"/>
    </row>
    <row r="28" spans="2:18" x14ac:dyDescent="0.2">
      <c r="B28" s="2">
        <v>12</v>
      </c>
      <c r="C28" s="3">
        <v>1.0269999999999999</v>
      </c>
      <c r="D28" s="3"/>
      <c r="E28" s="19">
        <f t="shared" si="11"/>
        <v>1.359</v>
      </c>
      <c r="F28" s="16">
        <f t="shared" si="12"/>
        <v>1</v>
      </c>
      <c r="G28" s="19">
        <f t="shared" si="13"/>
        <v>1.359</v>
      </c>
      <c r="H28" s="16"/>
      <c r="I28" s="56">
        <f>I27+(J27-J28)*1.5</f>
        <v>13</v>
      </c>
      <c r="J28" s="57">
        <v>-0.3</v>
      </c>
      <c r="K28" s="19">
        <f t="shared" si="14"/>
        <v>1.2000000000000002</v>
      </c>
      <c r="L28" s="16">
        <f t="shared" si="15"/>
        <v>4.5</v>
      </c>
      <c r="M28" s="19">
        <f t="shared" si="16"/>
        <v>5.4</v>
      </c>
      <c r="N28" s="20"/>
      <c r="O28" s="20"/>
      <c r="P28" s="20"/>
      <c r="Q28" s="22"/>
      <c r="R28" s="21"/>
    </row>
    <row r="29" spans="2:18" x14ac:dyDescent="0.2">
      <c r="B29" s="2">
        <v>13</v>
      </c>
      <c r="C29" s="3">
        <v>0.63400000000000001</v>
      </c>
      <c r="D29" s="3"/>
      <c r="E29" s="19">
        <f t="shared" si="11"/>
        <v>0.83050000000000002</v>
      </c>
      <c r="F29" s="16">
        <f t="shared" si="12"/>
        <v>1</v>
      </c>
      <c r="G29" s="19">
        <f t="shared" si="13"/>
        <v>0.83050000000000002</v>
      </c>
      <c r="H29" s="16"/>
      <c r="I29" s="81">
        <f>I28+1.75</f>
        <v>14.75</v>
      </c>
      <c r="J29" s="82">
        <f>J28</f>
        <v>-0.3</v>
      </c>
      <c r="K29" s="19">
        <f t="shared" si="14"/>
        <v>-0.3</v>
      </c>
      <c r="L29" s="16">
        <f t="shared" si="15"/>
        <v>1.75</v>
      </c>
      <c r="M29" s="19">
        <f t="shared" si="16"/>
        <v>-0.52500000000000002</v>
      </c>
      <c r="N29" s="20"/>
      <c r="O29" s="20"/>
      <c r="P29" s="20"/>
      <c r="Q29" s="22"/>
      <c r="R29" s="21"/>
    </row>
    <row r="30" spans="2:18" x14ac:dyDescent="0.2">
      <c r="B30" s="2">
        <v>14.5</v>
      </c>
      <c r="C30" s="3">
        <v>0.53300000000000003</v>
      </c>
      <c r="D30" s="3" t="s">
        <v>22</v>
      </c>
      <c r="E30" s="19">
        <f t="shared" si="11"/>
        <v>0.58350000000000002</v>
      </c>
      <c r="F30" s="16">
        <f t="shared" si="12"/>
        <v>1.5</v>
      </c>
      <c r="G30" s="19">
        <f t="shared" si="13"/>
        <v>0.87525000000000008</v>
      </c>
      <c r="H30" s="16"/>
      <c r="I30" s="56">
        <f>I29+1.75</f>
        <v>16.5</v>
      </c>
      <c r="J30" s="57">
        <f>J28</f>
        <v>-0.3</v>
      </c>
      <c r="K30" s="19">
        <f t="shared" si="14"/>
        <v>-0.3</v>
      </c>
      <c r="L30" s="16">
        <f t="shared" si="15"/>
        <v>1.75</v>
      </c>
      <c r="M30" s="19">
        <f t="shared" si="16"/>
        <v>-0.52500000000000002</v>
      </c>
      <c r="N30" s="20"/>
      <c r="O30" s="20"/>
      <c r="P30" s="20"/>
      <c r="Q30" s="22"/>
      <c r="R30" s="21"/>
    </row>
    <row r="31" spans="2:18" x14ac:dyDescent="0.2">
      <c r="B31" s="2">
        <v>16</v>
      </c>
      <c r="C31" s="3">
        <v>0.63600000000000001</v>
      </c>
      <c r="D31" s="3"/>
      <c r="E31" s="19">
        <f t="shared" si="11"/>
        <v>0.58450000000000002</v>
      </c>
      <c r="F31" s="16">
        <f t="shared" si="12"/>
        <v>1.5</v>
      </c>
      <c r="G31" s="19">
        <f t="shared" si="13"/>
        <v>0.87675000000000003</v>
      </c>
      <c r="H31" s="16"/>
      <c r="I31" s="56">
        <f>I30+(J31-J30)*1.5</f>
        <v>21.2865</v>
      </c>
      <c r="J31" s="55">
        <v>2.891</v>
      </c>
      <c r="K31" s="19">
        <f t="shared" si="14"/>
        <v>1.2955000000000001</v>
      </c>
      <c r="L31" s="16">
        <f t="shared" si="15"/>
        <v>4.7865000000000002</v>
      </c>
      <c r="M31" s="19">
        <f t="shared" si="16"/>
        <v>6.2009107500000011</v>
      </c>
      <c r="N31" s="20"/>
      <c r="O31" s="20"/>
      <c r="P31" s="20"/>
      <c r="Q31" s="22"/>
      <c r="R31" s="21"/>
    </row>
    <row r="32" spans="2:18" x14ac:dyDescent="0.2">
      <c r="B32" s="2">
        <v>17</v>
      </c>
      <c r="C32" s="3">
        <v>1.03</v>
      </c>
      <c r="D32" s="3"/>
      <c r="E32" s="19">
        <f t="shared" si="11"/>
        <v>0.83299999999999996</v>
      </c>
      <c r="F32" s="16">
        <f t="shared" si="12"/>
        <v>1</v>
      </c>
      <c r="G32" s="19">
        <f t="shared" si="13"/>
        <v>0.83299999999999996</v>
      </c>
      <c r="H32" s="16"/>
      <c r="I32" s="2">
        <v>25</v>
      </c>
      <c r="J32" s="3">
        <v>2.8959999999999999</v>
      </c>
      <c r="K32" s="19">
        <f>AVERAGE(J31,J32)</f>
        <v>2.8935</v>
      </c>
      <c r="L32" s="16">
        <f>I32-I31</f>
        <v>3.7134999999999998</v>
      </c>
      <c r="M32" s="19">
        <f t="shared" si="16"/>
        <v>10.745012249999998</v>
      </c>
      <c r="N32" s="24"/>
      <c r="O32" s="24"/>
      <c r="P32" s="24"/>
      <c r="Q32" s="22"/>
      <c r="R32" s="21"/>
    </row>
    <row r="33" spans="2:18" x14ac:dyDescent="0.2">
      <c r="B33" s="2">
        <v>18</v>
      </c>
      <c r="C33" s="3">
        <v>1.585</v>
      </c>
      <c r="D33" s="3"/>
      <c r="E33" s="19">
        <f t="shared" si="11"/>
        <v>1.3075000000000001</v>
      </c>
      <c r="F33" s="16">
        <f t="shared" si="12"/>
        <v>1</v>
      </c>
      <c r="G33" s="19">
        <f t="shared" si="13"/>
        <v>1.3075000000000001</v>
      </c>
      <c r="H33" s="16"/>
      <c r="I33" s="2">
        <v>30</v>
      </c>
      <c r="J33" s="3">
        <v>2.883</v>
      </c>
      <c r="K33" s="19">
        <f t="shared" ref="K33" si="17">AVERAGE(J32,J33)</f>
        <v>2.8895</v>
      </c>
      <c r="L33" s="16">
        <f t="shared" ref="L33" si="18">I33-I32</f>
        <v>5</v>
      </c>
      <c r="M33" s="19">
        <f t="shared" si="16"/>
        <v>14.4475</v>
      </c>
      <c r="N33" s="20"/>
      <c r="O33" s="20"/>
      <c r="P33" s="20"/>
      <c r="Q33" s="22"/>
      <c r="R33" s="21"/>
    </row>
    <row r="34" spans="2:18" x14ac:dyDescent="0.2">
      <c r="B34" s="2">
        <v>19</v>
      </c>
      <c r="C34" s="3">
        <v>2.3530000000000002</v>
      </c>
      <c r="D34" s="3" t="s">
        <v>23</v>
      </c>
      <c r="E34" s="19">
        <f t="shared" si="11"/>
        <v>1.9690000000000001</v>
      </c>
      <c r="F34" s="16">
        <f t="shared" si="12"/>
        <v>1</v>
      </c>
      <c r="G34" s="19">
        <f t="shared" si="13"/>
        <v>1.9690000000000001</v>
      </c>
      <c r="H34" s="1"/>
      <c r="I34" s="21"/>
      <c r="J34" s="21"/>
      <c r="K34" s="19"/>
      <c r="L34" s="16"/>
      <c r="M34" s="19"/>
      <c r="N34" s="24"/>
      <c r="O34" s="24"/>
      <c r="P34" s="24"/>
      <c r="Q34" s="22"/>
      <c r="R34" s="21"/>
    </row>
    <row r="35" spans="2:18" x14ac:dyDescent="0.2">
      <c r="B35" s="2">
        <v>20</v>
      </c>
      <c r="C35" s="3">
        <v>2.3650000000000002</v>
      </c>
      <c r="D35" s="3"/>
      <c r="E35" s="19">
        <f t="shared" si="11"/>
        <v>2.359</v>
      </c>
      <c r="F35" s="16">
        <f t="shared" si="12"/>
        <v>1</v>
      </c>
      <c r="G35" s="19">
        <f t="shared" si="13"/>
        <v>2.359</v>
      </c>
      <c r="H35" s="1"/>
      <c r="I35" s="16"/>
      <c r="J35" s="16"/>
      <c r="K35" s="19"/>
      <c r="L35" s="16"/>
      <c r="M35" s="19"/>
      <c r="N35" s="24"/>
      <c r="O35" s="24"/>
      <c r="P35" s="24"/>
      <c r="Q35" s="22"/>
      <c r="R35" s="21"/>
    </row>
    <row r="36" spans="2:18" x14ac:dyDescent="0.2">
      <c r="B36" s="2">
        <v>21</v>
      </c>
      <c r="C36" s="3">
        <v>2.8959999999999999</v>
      </c>
      <c r="D36" s="3"/>
      <c r="E36" s="19">
        <f t="shared" si="11"/>
        <v>2.6305000000000001</v>
      </c>
      <c r="F36" s="16">
        <f t="shared" si="12"/>
        <v>1</v>
      </c>
      <c r="G36" s="19">
        <f t="shared" si="13"/>
        <v>2.6305000000000001</v>
      </c>
      <c r="H36" s="1"/>
      <c r="I36" s="16"/>
      <c r="J36" s="16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25</v>
      </c>
      <c r="C37" s="3">
        <v>2.891</v>
      </c>
      <c r="D37" s="3"/>
      <c r="E37" s="19">
        <f t="shared" si="11"/>
        <v>2.8935</v>
      </c>
      <c r="F37" s="16">
        <f t="shared" si="12"/>
        <v>4</v>
      </c>
      <c r="G37" s="19">
        <f t="shared" si="13"/>
        <v>11.574</v>
      </c>
      <c r="H37" s="1"/>
      <c r="I37" s="2"/>
      <c r="J37" s="28"/>
      <c r="K37" s="19"/>
      <c r="L37" s="16"/>
      <c r="M37" s="19"/>
      <c r="N37" s="20"/>
      <c r="O37" s="20"/>
      <c r="P37" s="20"/>
      <c r="R37" s="21"/>
    </row>
    <row r="38" spans="2:18" x14ac:dyDescent="0.2">
      <c r="B38" s="2">
        <v>30</v>
      </c>
      <c r="C38" s="3">
        <v>2.883</v>
      </c>
      <c r="D38" s="3" t="s">
        <v>29</v>
      </c>
      <c r="E38" s="19">
        <f t="shared" si="11"/>
        <v>2.887</v>
      </c>
      <c r="F38" s="16">
        <f t="shared" si="12"/>
        <v>5</v>
      </c>
      <c r="G38" s="19">
        <f t="shared" si="13"/>
        <v>14.435</v>
      </c>
      <c r="H38" s="1"/>
      <c r="I38" s="17"/>
      <c r="J38" s="17"/>
      <c r="K38" s="19"/>
      <c r="L38" s="16"/>
      <c r="M38" s="19"/>
      <c r="N38" s="20"/>
      <c r="O38" s="20"/>
      <c r="P38" s="20"/>
      <c r="R38" s="21"/>
    </row>
    <row r="39" spans="2:18" ht="15" x14ac:dyDescent="0.2">
      <c r="B39" s="13"/>
      <c r="C39" s="30"/>
      <c r="D39" s="30"/>
      <c r="E39" s="13"/>
      <c r="F39" s="16"/>
      <c r="G39" s="19"/>
      <c r="H39" s="155" t="s">
        <v>10</v>
      </c>
      <c r="I39" s="155"/>
      <c r="J39" s="19" t="e">
        <f>#REF!</f>
        <v>#REF!</v>
      </c>
      <c r="K39" s="19" t="s">
        <v>11</v>
      </c>
      <c r="L39" s="16" t="e">
        <f>#REF!</f>
        <v>#REF!</v>
      </c>
      <c r="M39" s="65" t="e">
        <f>J39-L39</f>
        <v>#REF!</v>
      </c>
      <c r="N39" s="24"/>
      <c r="O39" s="14"/>
      <c r="P39" s="14"/>
    </row>
    <row r="40" spans="2:18" ht="15" x14ac:dyDescent="0.2">
      <c r="B40" s="1" t="s">
        <v>7</v>
      </c>
      <c r="C40" s="1"/>
      <c r="D40" s="142">
        <v>0.2</v>
      </c>
      <c r="E40" s="142"/>
      <c r="J40" s="13"/>
      <c r="K40" s="13"/>
      <c r="L40" s="13"/>
      <c r="M40" s="13"/>
      <c r="N40" s="14"/>
      <c r="O40" s="14"/>
      <c r="P40" s="31">
        <f>I53-I51</f>
        <v>3.5</v>
      </c>
    </row>
    <row r="41" spans="2:18" x14ac:dyDescent="0.2">
      <c r="B41" s="143" t="s">
        <v>8</v>
      </c>
      <c r="C41" s="143"/>
      <c r="D41" s="143"/>
      <c r="E41" s="143"/>
      <c r="F41" s="143"/>
      <c r="G41" s="143"/>
      <c r="H41" s="5" t="s">
        <v>5</v>
      </c>
      <c r="I41" s="143" t="s">
        <v>9</v>
      </c>
      <c r="J41" s="143"/>
      <c r="K41" s="143"/>
      <c r="L41" s="143"/>
      <c r="M41" s="143"/>
      <c r="N41" s="15"/>
      <c r="O41" s="15"/>
      <c r="P41" s="15"/>
    </row>
    <row r="42" spans="2:18" x14ac:dyDescent="0.2">
      <c r="B42" s="2">
        <v>0</v>
      </c>
      <c r="C42" s="3">
        <v>1.421</v>
      </c>
      <c r="D42" s="3" t="s">
        <v>30</v>
      </c>
      <c r="E42" s="16"/>
      <c r="F42" s="16"/>
      <c r="G42" s="16"/>
      <c r="H42" s="16"/>
      <c r="I42" s="17"/>
      <c r="J42" s="18"/>
      <c r="K42" s="19"/>
      <c r="L42" s="16"/>
      <c r="M42" s="19"/>
      <c r="N42" s="20"/>
      <c r="O42" s="20"/>
      <c r="P42" s="20"/>
      <c r="R42" s="21"/>
    </row>
    <row r="43" spans="2:18" x14ac:dyDescent="0.2">
      <c r="B43" s="2">
        <v>5</v>
      </c>
      <c r="C43" s="3">
        <v>1.4319999999999999</v>
      </c>
      <c r="D43" s="3"/>
      <c r="E43" s="19">
        <f>(C42+C43)/2</f>
        <v>1.4264999999999999</v>
      </c>
      <c r="F43" s="16">
        <f>B43-B42</f>
        <v>5</v>
      </c>
      <c r="G43" s="19">
        <f>E43*F43</f>
        <v>7.1324999999999994</v>
      </c>
      <c r="H43" s="16"/>
      <c r="I43" s="2"/>
      <c r="J43" s="2"/>
      <c r="K43" s="19"/>
      <c r="L43" s="16"/>
      <c r="M43" s="19"/>
      <c r="N43" s="20"/>
      <c r="O43" s="20"/>
      <c r="P43" s="20"/>
      <c r="Q43" s="22"/>
      <c r="R43" s="21"/>
    </row>
    <row r="44" spans="2:18" x14ac:dyDescent="0.2">
      <c r="B44" s="2">
        <v>6</v>
      </c>
      <c r="C44" s="3">
        <v>2.7170000000000001</v>
      </c>
      <c r="D44" s="3"/>
      <c r="E44" s="19">
        <f t="shared" ref="E44:E54" si="19">(C43+C44)/2</f>
        <v>2.0745</v>
      </c>
      <c r="F44" s="16">
        <f t="shared" ref="F44:F54" si="20">B44-B43</f>
        <v>1</v>
      </c>
      <c r="G44" s="19">
        <f t="shared" ref="G44:G54" si="21">E44*F44</f>
        <v>2.0745</v>
      </c>
      <c r="H44" s="16"/>
      <c r="I44" s="2"/>
      <c r="J44" s="2"/>
      <c r="K44" s="19"/>
      <c r="L44" s="16"/>
      <c r="M44" s="19"/>
      <c r="N44" s="20"/>
      <c r="O44" s="20"/>
      <c r="P44" s="20"/>
      <c r="Q44" s="22"/>
      <c r="R44" s="21"/>
    </row>
    <row r="45" spans="2:18" x14ac:dyDescent="0.2">
      <c r="B45" s="2">
        <v>8</v>
      </c>
      <c r="C45" s="3">
        <v>2.706</v>
      </c>
      <c r="D45" s="3"/>
      <c r="E45" s="19">
        <f t="shared" si="19"/>
        <v>2.7115</v>
      </c>
      <c r="F45" s="16">
        <f t="shared" si="20"/>
        <v>2</v>
      </c>
      <c r="G45" s="19">
        <f t="shared" si="21"/>
        <v>5.423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">
      <c r="B46" s="2">
        <v>9</v>
      </c>
      <c r="C46" s="3">
        <v>2.1080000000000001</v>
      </c>
      <c r="D46" s="3"/>
      <c r="E46" s="19">
        <f t="shared" si="19"/>
        <v>2.407</v>
      </c>
      <c r="F46" s="16">
        <f t="shared" si="20"/>
        <v>1</v>
      </c>
      <c r="G46" s="19">
        <f t="shared" si="21"/>
        <v>2.407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">
      <c r="B47" s="2">
        <v>10</v>
      </c>
      <c r="C47" s="3">
        <v>2.101</v>
      </c>
      <c r="D47" s="3" t="s">
        <v>21</v>
      </c>
      <c r="E47" s="19">
        <f t="shared" si="19"/>
        <v>2.1044999999999998</v>
      </c>
      <c r="F47" s="16">
        <f t="shared" si="20"/>
        <v>1</v>
      </c>
      <c r="G47" s="19">
        <f t="shared" si="21"/>
        <v>2.1044999999999998</v>
      </c>
      <c r="H47" s="16"/>
      <c r="I47" s="2"/>
      <c r="J47" s="2"/>
      <c r="K47" s="19"/>
      <c r="L47" s="16"/>
      <c r="M47" s="19"/>
      <c r="N47" s="20"/>
      <c r="O47" s="20"/>
      <c r="P47" s="20"/>
      <c r="Q47" s="22"/>
      <c r="R47" s="21"/>
    </row>
    <row r="48" spans="2:18" x14ac:dyDescent="0.2">
      <c r="B48" s="2">
        <v>11</v>
      </c>
      <c r="C48" s="3">
        <v>1.3260000000000001</v>
      </c>
      <c r="D48" s="3"/>
      <c r="E48" s="19">
        <f t="shared" si="19"/>
        <v>1.7135</v>
      </c>
      <c r="F48" s="16">
        <f t="shared" si="20"/>
        <v>1</v>
      </c>
      <c r="G48" s="19">
        <f t="shared" si="21"/>
        <v>1.7135</v>
      </c>
      <c r="H48" s="16"/>
      <c r="I48" s="2">
        <v>5</v>
      </c>
      <c r="J48" s="3">
        <v>1.4319999999999999</v>
      </c>
      <c r="K48" s="19"/>
      <c r="L48" s="16"/>
      <c r="M48" s="19"/>
      <c r="N48" s="20"/>
      <c r="O48" s="20"/>
      <c r="P48" s="20"/>
      <c r="Q48" s="22"/>
      <c r="R48" s="21"/>
    </row>
    <row r="49" spans="2:18" x14ac:dyDescent="0.2">
      <c r="B49" s="2">
        <v>12</v>
      </c>
      <c r="C49" s="3">
        <v>0.90500000000000003</v>
      </c>
      <c r="D49" s="3"/>
      <c r="E49" s="19">
        <f t="shared" si="19"/>
        <v>1.1154999999999999</v>
      </c>
      <c r="F49" s="16">
        <f t="shared" si="20"/>
        <v>1</v>
      </c>
      <c r="G49" s="19">
        <f t="shared" si="21"/>
        <v>1.1154999999999999</v>
      </c>
      <c r="H49" s="16"/>
      <c r="I49" s="2">
        <v>6</v>
      </c>
      <c r="J49" s="3">
        <v>2.7170000000000001</v>
      </c>
      <c r="K49" s="19">
        <f t="shared" ref="K49" si="22">AVERAGE(J48,J49)</f>
        <v>2.0745</v>
      </c>
      <c r="L49" s="16">
        <f t="shared" ref="L49" si="23">I49-I48</f>
        <v>1</v>
      </c>
      <c r="M49" s="19">
        <f t="shared" ref="M49:M56" si="24">L49*K49</f>
        <v>2.0745</v>
      </c>
      <c r="N49" s="20"/>
      <c r="O49" s="20"/>
      <c r="P49" s="20"/>
      <c r="Q49" s="22"/>
      <c r="R49" s="21"/>
    </row>
    <row r="50" spans="2:18" x14ac:dyDescent="0.2">
      <c r="B50" s="2">
        <v>13</v>
      </c>
      <c r="C50" s="3">
        <v>0.621</v>
      </c>
      <c r="D50" s="3"/>
      <c r="E50" s="19">
        <f t="shared" si="19"/>
        <v>0.76300000000000001</v>
      </c>
      <c r="F50" s="16">
        <f t="shared" si="20"/>
        <v>1</v>
      </c>
      <c r="G50" s="19">
        <f t="shared" si="21"/>
        <v>0.76300000000000001</v>
      </c>
      <c r="H50" s="16"/>
      <c r="I50" s="2">
        <v>7.5</v>
      </c>
      <c r="J50" s="3">
        <v>2.706</v>
      </c>
      <c r="K50" s="19">
        <f>AVERAGE(J49,J50)</f>
        <v>2.7115</v>
      </c>
      <c r="L50" s="16">
        <f>I50-I49</f>
        <v>1.5</v>
      </c>
      <c r="M50" s="19">
        <f t="shared" si="24"/>
        <v>4.0672499999999996</v>
      </c>
      <c r="N50" s="24"/>
      <c r="O50" s="24"/>
      <c r="P50" s="24"/>
      <c r="Q50" s="22"/>
      <c r="R50" s="21"/>
    </row>
    <row r="51" spans="2:18" x14ac:dyDescent="0.2">
      <c r="B51" s="2">
        <v>14.5</v>
      </c>
      <c r="C51" s="3">
        <v>0.51800000000000002</v>
      </c>
      <c r="D51" s="3" t="s">
        <v>22</v>
      </c>
      <c r="E51" s="19">
        <f t="shared" si="19"/>
        <v>0.56950000000000001</v>
      </c>
      <c r="F51" s="16">
        <f t="shared" si="20"/>
        <v>1.5</v>
      </c>
      <c r="G51" s="19">
        <f t="shared" si="21"/>
        <v>0.85424999999999995</v>
      </c>
      <c r="H51" s="16"/>
      <c r="I51" s="56">
        <f>I50+(J50-J51)*1.5</f>
        <v>12.009</v>
      </c>
      <c r="J51" s="57">
        <v>-0.3</v>
      </c>
      <c r="K51" s="19">
        <f t="shared" ref="K51:K56" si="25">AVERAGE(J50,J51)</f>
        <v>1.2030000000000001</v>
      </c>
      <c r="L51" s="16">
        <f t="shared" ref="L51:L56" si="26">I51-I50</f>
        <v>4.5090000000000003</v>
      </c>
      <c r="M51" s="19">
        <f t="shared" si="24"/>
        <v>5.4243270000000008</v>
      </c>
      <c r="N51" s="20"/>
      <c r="O51" s="20"/>
      <c r="P51" s="20"/>
      <c r="Q51" s="22"/>
      <c r="R51" s="21"/>
    </row>
    <row r="52" spans="2:18" x14ac:dyDescent="0.2">
      <c r="B52" s="2">
        <v>16</v>
      </c>
      <c r="C52" s="3">
        <v>0.61899999999999999</v>
      </c>
      <c r="D52" s="3"/>
      <c r="E52" s="19">
        <f t="shared" si="19"/>
        <v>0.56850000000000001</v>
      </c>
      <c r="F52" s="16">
        <f t="shared" si="20"/>
        <v>1.5</v>
      </c>
      <c r="G52" s="19">
        <f t="shared" si="21"/>
        <v>0.85275000000000001</v>
      </c>
      <c r="H52" s="1"/>
      <c r="I52" s="84">
        <f>I51+1.75</f>
        <v>13.759</v>
      </c>
      <c r="J52" s="85">
        <f>J51</f>
        <v>-0.3</v>
      </c>
      <c r="K52" s="19">
        <f t="shared" si="25"/>
        <v>-0.3</v>
      </c>
      <c r="L52" s="16">
        <f t="shared" si="26"/>
        <v>1.75</v>
      </c>
      <c r="M52" s="19">
        <f t="shared" si="24"/>
        <v>-0.52500000000000002</v>
      </c>
      <c r="N52" s="24"/>
      <c r="O52" s="24"/>
      <c r="P52" s="24"/>
      <c r="Q52" s="22"/>
      <c r="R52" s="21"/>
    </row>
    <row r="53" spans="2:18" x14ac:dyDescent="0.2">
      <c r="B53" s="2">
        <v>17</v>
      </c>
      <c r="C53" s="3">
        <v>0.93</v>
      </c>
      <c r="D53" s="3"/>
      <c r="E53" s="19">
        <f t="shared" si="19"/>
        <v>0.77449999999999997</v>
      </c>
      <c r="F53" s="16">
        <f t="shared" si="20"/>
        <v>1</v>
      </c>
      <c r="G53" s="19">
        <f t="shared" si="21"/>
        <v>0.77449999999999997</v>
      </c>
      <c r="H53" s="1"/>
      <c r="I53" s="56">
        <f>I52+1.75</f>
        <v>15.509</v>
      </c>
      <c r="J53" s="57">
        <f>J51</f>
        <v>-0.3</v>
      </c>
      <c r="K53" s="19">
        <f t="shared" si="25"/>
        <v>-0.3</v>
      </c>
      <c r="L53" s="16">
        <f t="shared" si="26"/>
        <v>1.75</v>
      </c>
      <c r="M53" s="19">
        <f t="shared" si="24"/>
        <v>-0.52500000000000002</v>
      </c>
      <c r="N53" s="24"/>
      <c r="O53" s="24"/>
      <c r="P53" s="24"/>
      <c r="Q53" s="22"/>
      <c r="R53" s="21"/>
    </row>
    <row r="54" spans="2:18" x14ac:dyDescent="0.2">
      <c r="B54" s="2">
        <v>18</v>
      </c>
      <c r="C54" s="3">
        <v>1.306</v>
      </c>
      <c r="D54" s="3"/>
      <c r="E54" s="19">
        <f t="shared" si="19"/>
        <v>1.1180000000000001</v>
      </c>
      <c r="F54" s="16">
        <f t="shared" si="20"/>
        <v>1</v>
      </c>
      <c r="G54" s="19">
        <f t="shared" si="21"/>
        <v>1.1180000000000001</v>
      </c>
      <c r="H54" s="1"/>
      <c r="I54" s="56">
        <f>I53+(J54-J53)*1.5</f>
        <v>19.873999999999999</v>
      </c>
      <c r="J54" s="55">
        <v>2.61</v>
      </c>
      <c r="K54" s="19">
        <f t="shared" si="25"/>
        <v>1.155</v>
      </c>
      <c r="L54" s="16">
        <f t="shared" si="26"/>
        <v>4.3649999999999984</v>
      </c>
      <c r="M54" s="19">
        <f t="shared" si="24"/>
        <v>5.0415749999999981</v>
      </c>
      <c r="N54" s="20"/>
      <c r="O54" s="20"/>
      <c r="P54" s="20"/>
      <c r="R54" s="21"/>
    </row>
    <row r="55" spans="2:18" x14ac:dyDescent="0.2">
      <c r="B55" s="2">
        <v>19</v>
      </c>
      <c r="C55" s="3">
        <v>2.6120000000000001</v>
      </c>
      <c r="D55" s="3" t="s">
        <v>23</v>
      </c>
      <c r="E55" s="19">
        <f t="shared" ref="E55:E58" si="27">(C54+C55)/2</f>
        <v>1.9590000000000001</v>
      </c>
      <c r="F55" s="16">
        <f t="shared" ref="F55:F58" si="28">B55-B54</f>
        <v>1</v>
      </c>
      <c r="G55" s="19">
        <f t="shared" ref="G55:G58" si="29">E55*F55</f>
        <v>1.9590000000000001</v>
      </c>
      <c r="H55" s="1"/>
      <c r="I55" s="2">
        <v>22</v>
      </c>
      <c r="J55" s="3">
        <v>2.6179999999999999</v>
      </c>
      <c r="K55" s="19">
        <f t="shared" si="25"/>
        <v>2.6139999999999999</v>
      </c>
      <c r="L55" s="16">
        <f t="shared" si="26"/>
        <v>2.1260000000000012</v>
      </c>
      <c r="M55" s="19">
        <f t="shared" si="24"/>
        <v>5.5573640000000033</v>
      </c>
      <c r="N55" s="20"/>
      <c r="O55" s="20"/>
      <c r="P55" s="20"/>
      <c r="R55" s="21"/>
    </row>
    <row r="56" spans="2:18" x14ac:dyDescent="0.2">
      <c r="B56" s="2">
        <v>22</v>
      </c>
      <c r="C56" s="3">
        <v>2.6179999999999999</v>
      </c>
      <c r="D56" s="3"/>
      <c r="E56" s="19">
        <f t="shared" si="27"/>
        <v>2.6150000000000002</v>
      </c>
      <c r="F56" s="16">
        <f t="shared" si="28"/>
        <v>3</v>
      </c>
      <c r="G56" s="19">
        <f t="shared" si="29"/>
        <v>7.8450000000000006</v>
      </c>
      <c r="H56" s="1"/>
      <c r="I56" s="17">
        <v>24</v>
      </c>
      <c r="J56" s="44">
        <v>1.431</v>
      </c>
      <c r="K56" s="19">
        <f t="shared" si="25"/>
        <v>2.0244999999999997</v>
      </c>
      <c r="L56" s="16">
        <f t="shared" si="26"/>
        <v>2</v>
      </c>
      <c r="M56" s="19">
        <f t="shared" si="24"/>
        <v>4.0489999999999995</v>
      </c>
      <c r="N56" s="20"/>
      <c r="O56" s="20"/>
      <c r="P56" s="20"/>
      <c r="R56" s="21"/>
    </row>
    <row r="57" spans="2:18" x14ac:dyDescent="0.2">
      <c r="B57" s="17">
        <v>24</v>
      </c>
      <c r="C57" s="44">
        <v>1.431</v>
      </c>
      <c r="D57" s="44"/>
      <c r="E57" s="19">
        <f t="shared" si="27"/>
        <v>2.0244999999999997</v>
      </c>
      <c r="F57" s="16">
        <f t="shared" si="28"/>
        <v>2</v>
      </c>
      <c r="G57" s="19">
        <f t="shared" si="29"/>
        <v>4.0489999999999995</v>
      </c>
      <c r="I57" s="17">
        <v>25</v>
      </c>
      <c r="J57" s="44">
        <v>1.2350000000000001</v>
      </c>
      <c r="K57" s="19">
        <f t="shared" ref="K57" si="30">AVERAGE(J56,J57)</f>
        <v>1.3330000000000002</v>
      </c>
      <c r="L57" s="16">
        <f t="shared" ref="L57" si="31">I57-I56</f>
        <v>1</v>
      </c>
      <c r="M57" s="19">
        <f t="shared" ref="M57" si="32">L57*K57</f>
        <v>1.3330000000000002</v>
      </c>
      <c r="N57" s="20"/>
      <c r="O57" s="20"/>
      <c r="P57" s="20"/>
      <c r="R57" s="21"/>
    </row>
    <row r="58" spans="2:18" x14ac:dyDescent="0.2">
      <c r="B58" s="17">
        <v>25</v>
      </c>
      <c r="C58" s="44">
        <v>1.2350000000000001</v>
      </c>
      <c r="D58" s="44" t="s">
        <v>31</v>
      </c>
      <c r="E58" s="19">
        <f t="shared" si="27"/>
        <v>1.3330000000000002</v>
      </c>
      <c r="F58" s="16">
        <f t="shared" si="28"/>
        <v>1</v>
      </c>
      <c r="G58" s="19">
        <f t="shared" si="29"/>
        <v>1.3330000000000002</v>
      </c>
      <c r="I58" s="17"/>
      <c r="J58" s="17"/>
      <c r="K58" s="19"/>
      <c r="L58" s="16"/>
      <c r="M58" s="19"/>
      <c r="O58" s="24"/>
      <c r="P58" s="24"/>
    </row>
    <row r="59" spans="2:18" x14ac:dyDescent="0.2">
      <c r="B59" s="17"/>
      <c r="C59" s="44"/>
      <c r="D59" s="44"/>
      <c r="E59" s="19"/>
      <c r="F59" s="16"/>
      <c r="G59" s="19"/>
      <c r="I59" s="17"/>
      <c r="J59" s="17"/>
      <c r="K59" s="19"/>
      <c r="L59" s="16"/>
      <c r="M59" s="19"/>
      <c r="O59" s="24"/>
      <c r="P59" s="24"/>
    </row>
    <row r="60" spans="2:18" x14ac:dyDescent="0.2">
      <c r="B60" s="17"/>
      <c r="C60" s="44"/>
      <c r="D60" s="44"/>
      <c r="E60" s="19"/>
      <c r="F60" s="16"/>
      <c r="G60" s="19"/>
      <c r="I60" s="17"/>
      <c r="J60" s="17"/>
      <c r="K60" s="19"/>
      <c r="L60" s="16"/>
      <c r="M60" s="19"/>
      <c r="O60" s="24"/>
      <c r="P60" s="24"/>
    </row>
    <row r="61" spans="2:18" x14ac:dyDescent="0.2">
      <c r="B61" s="17"/>
      <c r="C61" s="44"/>
      <c r="D61" s="44"/>
      <c r="E61" s="19"/>
      <c r="F61" s="16"/>
      <c r="G61" s="19"/>
      <c r="I61" s="17"/>
      <c r="J61" s="17"/>
      <c r="K61" s="19"/>
      <c r="L61" s="16"/>
      <c r="M61" s="19"/>
      <c r="O61" s="24"/>
      <c r="P61" s="24"/>
    </row>
    <row r="62" spans="2:18" x14ac:dyDescent="0.2">
      <c r="B62" s="17"/>
      <c r="C62" s="44"/>
      <c r="D62" s="44"/>
      <c r="E62" s="19"/>
      <c r="F62" s="16"/>
      <c r="G62" s="19"/>
      <c r="I62" s="17"/>
      <c r="J62" s="17"/>
      <c r="K62" s="19"/>
      <c r="L62" s="16"/>
      <c r="M62" s="19"/>
      <c r="O62" s="14"/>
      <c r="P62" s="14"/>
    </row>
    <row r="63" spans="2:18" x14ac:dyDescent="0.2">
      <c r="B63" s="17"/>
      <c r="C63" s="44"/>
      <c r="D63" s="44"/>
      <c r="E63" s="19"/>
      <c r="F63" s="16"/>
      <c r="G63" s="19"/>
      <c r="I63" s="17"/>
      <c r="J63" s="17"/>
      <c r="K63" s="19"/>
      <c r="L63" s="16"/>
      <c r="M63" s="19"/>
      <c r="O63" s="14"/>
      <c r="P63" s="14"/>
    </row>
    <row r="64" spans="2:18" x14ac:dyDescent="0.2">
      <c r="B64" s="17"/>
      <c r="C64" s="44"/>
      <c r="D64" s="44"/>
      <c r="E64" s="19"/>
      <c r="F64" s="16"/>
      <c r="G64" s="19"/>
      <c r="H64" s="19"/>
      <c r="I64" s="17"/>
      <c r="J64" s="17"/>
      <c r="K64" s="19"/>
      <c r="L64" s="16"/>
      <c r="M64" s="19"/>
      <c r="N64" s="14"/>
      <c r="O64" s="14"/>
      <c r="P64" s="14"/>
    </row>
    <row r="65" spans="2:19" x14ac:dyDescent="0.2">
      <c r="B65" s="17"/>
      <c r="C65" s="44"/>
      <c r="D65" s="44"/>
      <c r="E65" s="19"/>
      <c r="F65" s="16"/>
      <c r="G65" s="19"/>
      <c r="H65" s="19"/>
      <c r="I65" s="17"/>
      <c r="J65" s="17"/>
      <c r="K65" s="19"/>
      <c r="L65" s="16"/>
      <c r="M65" s="19"/>
      <c r="N65" s="14"/>
      <c r="O65" s="14"/>
      <c r="P65" s="14"/>
    </row>
    <row r="66" spans="2:19" x14ac:dyDescent="0.2">
      <c r="B66" s="17"/>
      <c r="C66" s="44"/>
      <c r="D66" s="44"/>
      <c r="E66" s="19"/>
      <c r="F66" s="16"/>
      <c r="G66" s="19"/>
      <c r="H66" s="19"/>
      <c r="I66" s="17"/>
      <c r="J66" s="17"/>
      <c r="K66" s="19"/>
      <c r="L66" s="16"/>
      <c r="M66" s="19"/>
      <c r="N66" s="14"/>
      <c r="O66" s="14"/>
      <c r="P66" s="14"/>
    </row>
    <row r="67" spans="2:19" x14ac:dyDescent="0.2">
      <c r="B67" s="17"/>
      <c r="C67" s="44"/>
      <c r="D67" s="44"/>
      <c r="E67" s="19"/>
      <c r="F67" s="16"/>
      <c r="G67" s="19"/>
      <c r="H67" s="19"/>
      <c r="I67" s="17"/>
      <c r="J67" s="17"/>
      <c r="K67" s="19"/>
      <c r="L67" s="16"/>
      <c r="M67" s="19"/>
      <c r="N67" s="14"/>
      <c r="O67" s="14"/>
      <c r="P67" s="14"/>
    </row>
    <row r="68" spans="2:19" x14ac:dyDescent="0.2">
      <c r="B68" s="17"/>
      <c r="C68" s="44"/>
      <c r="D68" s="44"/>
      <c r="E68" s="19"/>
      <c r="F68" s="16"/>
      <c r="G68" s="19"/>
      <c r="H68" s="19"/>
      <c r="I68" s="17"/>
      <c r="J68" s="17"/>
      <c r="K68" s="19"/>
      <c r="L68" s="16"/>
      <c r="M68" s="19"/>
      <c r="N68" s="14"/>
      <c r="O68" s="14"/>
      <c r="P68" s="14"/>
      <c r="S68" s="48"/>
    </row>
    <row r="69" spans="2:19" ht="15" x14ac:dyDescent="0.2">
      <c r="B69" s="13"/>
      <c r="C69" s="30"/>
      <c r="D69" s="30"/>
      <c r="E69" s="13"/>
      <c r="F69" s="26">
        <f>SUM(F43:F68)</f>
        <v>25</v>
      </c>
      <c r="G69" s="27">
        <f>SUM(G43:G68)</f>
        <v>41.518999999999998</v>
      </c>
      <c r="H69" s="19"/>
      <c r="I69" s="19"/>
      <c r="J69" s="13"/>
      <c r="K69" s="13"/>
      <c r="L69" s="29"/>
      <c r="M69" s="62">
        <f>SUM(M49:M68)</f>
        <v>26.497016000000002</v>
      </c>
      <c r="N69" s="14"/>
      <c r="O69" s="14"/>
      <c r="P69" s="14"/>
    </row>
    <row r="70" spans="2:19" ht="15" x14ac:dyDescent="0.2">
      <c r="B70" s="13"/>
      <c r="C70" s="30"/>
      <c r="D70" s="30"/>
      <c r="E70" s="13"/>
      <c r="F70" s="26"/>
      <c r="G70" s="27"/>
      <c r="H70" s="19"/>
      <c r="I70" s="19"/>
      <c r="J70" s="13"/>
      <c r="K70" s="13"/>
      <c r="L70" s="29"/>
      <c r="M70" s="62"/>
      <c r="N70" s="14"/>
      <c r="O70" s="14"/>
      <c r="P70" s="14"/>
    </row>
    <row r="71" spans="2:19" x14ac:dyDescent="0.2">
      <c r="B71" s="2"/>
      <c r="C71" s="3"/>
      <c r="D71" s="3"/>
      <c r="E71" s="19"/>
      <c r="F71" s="16"/>
      <c r="G71" s="19"/>
      <c r="H71" s="16"/>
      <c r="I71" s="2"/>
      <c r="J71" s="2"/>
      <c r="K71" s="19"/>
      <c r="L71" s="16"/>
      <c r="M71" s="19"/>
      <c r="N71" s="24"/>
      <c r="O71" s="24"/>
      <c r="P71" s="24"/>
      <c r="Q71" s="22"/>
      <c r="R71" s="21"/>
    </row>
    <row r="72" spans="2:19" ht="15" x14ac:dyDescent="0.2">
      <c r="B72" s="1" t="s">
        <v>7</v>
      </c>
      <c r="C72" s="1"/>
      <c r="D72" s="142">
        <v>0.3</v>
      </c>
      <c r="E72" s="142"/>
      <c r="J72" s="13"/>
      <c r="K72" s="13"/>
      <c r="L72" s="13"/>
      <c r="M72" s="13"/>
      <c r="N72" s="14"/>
      <c r="O72" s="14"/>
      <c r="P72" s="31">
        <f>I85-I83</f>
        <v>3.5</v>
      </c>
    </row>
    <row r="73" spans="2:19" x14ac:dyDescent="0.2">
      <c r="B73" s="143" t="s">
        <v>8</v>
      </c>
      <c r="C73" s="143"/>
      <c r="D73" s="143"/>
      <c r="E73" s="143"/>
      <c r="F73" s="143"/>
      <c r="G73" s="143"/>
      <c r="H73" s="5" t="s">
        <v>5</v>
      </c>
      <c r="I73" s="143" t="s">
        <v>9</v>
      </c>
      <c r="J73" s="143"/>
      <c r="K73" s="143"/>
      <c r="L73" s="143"/>
      <c r="M73" s="143"/>
      <c r="N73" s="15"/>
      <c r="O73" s="15"/>
      <c r="P73" s="15"/>
    </row>
    <row r="74" spans="2:19" x14ac:dyDescent="0.2">
      <c r="B74" s="2">
        <v>0</v>
      </c>
      <c r="C74" s="3">
        <v>2.5830000000000002</v>
      </c>
      <c r="D74" s="3" t="s">
        <v>32</v>
      </c>
      <c r="E74" s="16"/>
      <c r="F74" s="16"/>
      <c r="G74" s="16"/>
      <c r="H74" s="16"/>
      <c r="I74" s="17"/>
      <c r="J74" s="18"/>
      <c r="K74" s="19"/>
      <c r="L74" s="16"/>
      <c r="M74" s="19"/>
      <c r="N74" s="20"/>
      <c r="O74" s="20"/>
      <c r="P74" s="20"/>
      <c r="R74" s="21"/>
    </row>
    <row r="75" spans="2:19" x14ac:dyDescent="0.2">
      <c r="B75" s="2">
        <v>5</v>
      </c>
      <c r="C75" s="3">
        <v>2.569</v>
      </c>
      <c r="D75" s="3"/>
      <c r="E75" s="19">
        <f>(C74+C75)/2</f>
        <v>2.5760000000000001</v>
      </c>
      <c r="F75" s="16">
        <f>B75-B74</f>
        <v>5</v>
      </c>
      <c r="G75" s="19">
        <f>E75*F75</f>
        <v>12.88</v>
      </c>
      <c r="H75" s="16"/>
      <c r="I75" s="2"/>
      <c r="J75" s="2"/>
      <c r="K75" s="19"/>
      <c r="L75" s="16"/>
      <c r="M75" s="19"/>
      <c r="N75" s="20"/>
      <c r="O75" s="20"/>
      <c r="P75" s="20"/>
      <c r="Q75" s="22"/>
      <c r="R75" s="21"/>
    </row>
    <row r="76" spans="2:19" x14ac:dyDescent="0.2">
      <c r="B76" s="2">
        <v>10</v>
      </c>
      <c r="C76" s="3">
        <v>2.5609999999999999</v>
      </c>
      <c r="D76" s="3" t="s">
        <v>21</v>
      </c>
      <c r="E76" s="19">
        <f t="shared" ref="E76:E86" si="33">(C75+C76)/2</f>
        <v>2.5649999999999999</v>
      </c>
      <c r="F76" s="16">
        <f t="shared" ref="F76:F86" si="34">B76-B75</f>
        <v>5</v>
      </c>
      <c r="G76" s="19">
        <f t="shared" ref="G76:G86" si="35">E76*F76</f>
        <v>12.824999999999999</v>
      </c>
      <c r="H76" s="16"/>
      <c r="I76" s="2"/>
      <c r="J76" s="2"/>
      <c r="K76" s="19"/>
      <c r="L76" s="16"/>
      <c r="M76" s="19"/>
      <c r="N76" s="20"/>
      <c r="O76" s="20"/>
      <c r="P76" s="20"/>
      <c r="Q76" s="22"/>
      <c r="R76" s="21"/>
    </row>
    <row r="77" spans="2:19" x14ac:dyDescent="0.2">
      <c r="B77" s="2">
        <v>11</v>
      </c>
      <c r="C77" s="3">
        <v>1.5960000000000001</v>
      </c>
      <c r="D77" s="3"/>
      <c r="E77" s="19">
        <f t="shared" si="33"/>
        <v>2.0785</v>
      </c>
      <c r="F77" s="16">
        <f t="shared" si="34"/>
        <v>1</v>
      </c>
      <c r="G77" s="19">
        <f t="shared" si="35"/>
        <v>2.0785</v>
      </c>
      <c r="H77" s="16"/>
      <c r="I77" s="2"/>
      <c r="J77" s="2"/>
      <c r="K77" s="19"/>
      <c r="L77" s="16"/>
      <c r="M77" s="19"/>
      <c r="N77" s="20"/>
      <c r="O77" s="20"/>
      <c r="P77" s="20"/>
      <c r="Q77" s="22"/>
      <c r="R77" s="21"/>
    </row>
    <row r="78" spans="2:19" x14ac:dyDescent="0.2">
      <c r="B78" s="2">
        <v>12</v>
      </c>
      <c r="C78" s="3">
        <v>1.002</v>
      </c>
      <c r="D78" s="3"/>
      <c r="E78" s="19">
        <f t="shared" si="33"/>
        <v>1.2989999999999999</v>
      </c>
      <c r="F78" s="16">
        <f t="shared" si="34"/>
        <v>1</v>
      </c>
      <c r="G78" s="19">
        <f t="shared" si="35"/>
        <v>1.2989999999999999</v>
      </c>
      <c r="H78" s="16"/>
      <c r="I78" s="2"/>
      <c r="J78" s="2"/>
      <c r="K78" s="19"/>
      <c r="L78" s="16"/>
      <c r="M78" s="19"/>
      <c r="N78" s="20"/>
      <c r="O78" s="20"/>
      <c r="P78" s="20"/>
      <c r="Q78" s="22"/>
      <c r="R78" s="21"/>
    </row>
    <row r="79" spans="2:19" x14ac:dyDescent="0.2">
      <c r="B79" s="2">
        <v>13</v>
      </c>
      <c r="C79" s="3">
        <v>0.48799999999999999</v>
      </c>
      <c r="D79" s="3"/>
      <c r="E79" s="19">
        <f t="shared" si="33"/>
        <v>0.745</v>
      </c>
      <c r="F79" s="16">
        <f t="shared" si="34"/>
        <v>1</v>
      </c>
      <c r="G79" s="19">
        <f t="shared" si="35"/>
        <v>0.745</v>
      </c>
      <c r="H79" s="16"/>
      <c r="I79" s="2"/>
      <c r="J79" s="2"/>
      <c r="K79" s="19"/>
      <c r="L79" s="16"/>
      <c r="M79" s="19"/>
      <c r="N79" s="20"/>
      <c r="O79" s="20"/>
      <c r="P79" s="20"/>
      <c r="Q79" s="22"/>
      <c r="R79" s="21"/>
    </row>
    <row r="80" spans="2:19" x14ac:dyDescent="0.2">
      <c r="B80" s="2">
        <v>14</v>
      </c>
      <c r="C80" s="3">
        <v>0.48699999999999999</v>
      </c>
      <c r="D80" s="3" t="s">
        <v>22</v>
      </c>
      <c r="E80" s="19">
        <f t="shared" si="33"/>
        <v>0.48749999999999999</v>
      </c>
      <c r="F80" s="16">
        <f t="shared" si="34"/>
        <v>1</v>
      </c>
      <c r="G80" s="19">
        <f t="shared" si="35"/>
        <v>0.48749999999999999</v>
      </c>
      <c r="H80" s="16"/>
      <c r="I80" s="2">
        <v>0</v>
      </c>
      <c r="J80" s="3">
        <v>2.5830000000000002</v>
      </c>
      <c r="K80" s="19"/>
      <c r="L80" s="16"/>
      <c r="M80" s="19"/>
      <c r="N80" s="20"/>
      <c r="O80" s="20"/>
      <c r="P80" s="20"/>
      <c r="Q80" s="22"/>
      <c r="R80" s="21"/>
    </row>
    <row r="81" spans="2:18" x14ac:dyDescent="0.2">
      <c r="B81" s="2">
        <v>15</v>
      </c>
      <c r="C81" s="3">
        <v>0.49199999999999999</v>
      </c>
      <c r="D81" s="3"/>
      <c r="E81" s="19">
        <f t="shared" si="33"/>
        <v>0.48949999999999999</v>
      </c>
      <c r="F81" s="16">
        <f t="shared" si="34"/>
        <v>1</v>
      </c>
      <c r="G81" s="19">
        <f t="shared" si="35"/>
        <v>0.48949999999999999</v>
      </c>
      <c r="H81" s="16"/>
      <c r="I81" s="2">
        <v>5</v>
      </c>
      <c r="J81" s="3">
        <v>2.569</v>
      </c>
      <c r="K81" s="19">
        <f t="shared" ref="K81" si="36">AVERAGE(J80,J81)</f>
        <v>2.5760000000000001</v>
      </c>
      <c r="L81" s="16">
        <f t="shared" ref="L81" si="37">I81-I80</f>
        <v>5</v>
      </c>
      <c r="M81" s="19">
        <f t="shared" ref="M81:M86" si="38">L81*K81</f>
        <v>12.88</v>
      </c>
      <c r="N81" s="20"/>
      <c r="O81" s="20"/>
      <c r="P81" s="20"/>
      <c r="Q81" s="22"/>
      <c r="R81" s="21"/>
    </row>
    <row r="82" spans="2:18" x14ac:dyDescent="0.2">
      <c r="B82" s="2">
        <v>16</v>
      </c>
      <c r="C82" s="3">
        <v>0.99099999999999999</v>
      </c>
      <c r="D82" s="3"/>
      <c r="E82" s="19">
        <f t="shared" si="33"/>
        <v>0.74150000000000005</v>
      </c>
      <c r="F82" s="16">
        <f t="shared" si="34"/>
        <v>1</v>
      </c>
      <c r="G82" s="19">
        <f t="shared" si="35"/>
        <v>0.74150000000000005</v>
      </c>
      <c r="H82" s="16"/>
      <c r="I82" s="2">
        <v>8</v>
      </c>
      <c r="J82" s="3">
        <v>2.5609999999999999</v>
      </c>
      <c r="K82" s="19">
        <f>AVERAGE(J81,J82)</f>
        <v>2.5649999999999999</v>
      </c>
      <c r="L82" s="16">
        <f>I82-I81</f>
        <v>3</v>
      </c>
      <c r="M82" s="19">
        <f t="shared" si="38"/>
        <v>7.6950000000000003</v>
      </c>
      <c r="N82" s="24"/>
      <c r="O82" s="24"/>
      <c r="P82" s="24"/>
      <c r="Q82" s="22"/>
      <c r="R82" s="21"/>
    </row>
    <row r="83" spans="2:18" x14ac:dyDescent="0.2">
      <c r="B83" s="2">
        <v>17</v>
      </c>
      <c r="C83" s="3">
        <v>1.639</v>
      </c>
      <c r="D83" s="3"/>
      <c r="E83" s="19">
        <f t="shared" si="33"/>
        <v>1.3149999999999999</v>
      </c>
      <c r="F83" s="16">
        <f t="shared" si="34"/>
        <v>1</v>
      </c>
      <c r="G83" s="19">
        <f t="shared" si="35"/>
        <v>1.3149999999999999</v>
      </c>
      <c r="H83" s="16"/>
      <c r="I83" s="56">
        <f>I82+(J82-J83)*1.5</f>
        <v>12.291499999999999</v>
      </c>
      <c r="J83" s="57">
        <v>-0.3</v>
      </c>
      <c r="K83" s="19">
        <f t="shared" ref="K83:K86" si="39">AVERAGE(J82,J83)</f>
        <v>1.1305000000000001</v>
      </c>
      <c r="L83" s="16">
        <f t="shared" ref="L83:L86" si="40">I83-I82</f>
        <v>4.2914999999999992</v>
      </c>
      <c r="M83" s="19">
        <f t="shared" si="38"/>
        <v>4.851540749999999</v>
      </c>
      <c r="N83" s="20"/>
      <c r="O83" s="20"/>
      <c r="P83" s="20"/>
      <c r="Q83" s="22"/>
      <c r="R83" s="21"/>
    </row>
    <row r="84" spans="2:18" x14ac:dyDescent="0.2">
      <c r="B84" s="2">
        <v>18</v>
      </c>
      <c r="C84" s="3">
        <v>2.4929999999999999</v>
      </c>
      <c r="D84" s="3" t="s">
        <v>23</v>
      </c>
      <c r="E84" s="19">
        <f t="shared" si="33"/>
        <v>2.0659999999999998</v>
      </c>
      <c r="F84" s="16">
        <f t="shared" si="34"/>
        <v>1</v>
      </c>
      <c r="G84" s="19">
        <f t="shared" si="35"/>
        <v>2.0659999999999998</v>
      </c>
      <c r="H84" s="1"/>
      <c r="I84" s="84">
        <f>I83+1.75</f>
        <v>14.041499999999999</v>
      </c>
      <c r="J84" s="85">
        <f>J83</f>
        <v>-0.3</v>
      </c>
      <c r="K84" s="19">
        <f t="shared" si="39"/>
        <v>-0.3</v>
      </c>
      <c r="L84" s="16">
        <f t="shared" si="40"/>
        <v>1.75</v>
      </c>
      <c r="M84" s="19">
        <f t="shared" si="38"/>
        <v>-0.52500000000000002</v>
      </c>
      <c r="N84" s="24"/>
      <c r="O84" s="24"/>
      <c r="P84" s="24"/>
      <c r="Q84" s="22"/>
      <c r="R84" s="21"/>
    </row>
    <row r="85" spans="2:18" x14ac:dyDescent="0.2">
      <c r="B85" s="2">
        <v>23</v>
      </c>
      <c r="C85" s="3">
        <v>2.5049999999999999</v>
      </c>
      <c r="D85" s="3"/>
      <c r="E85" s="19">
        <f t="shared" si="33"/>
        <v>2.4989999999999997</v>
      </c>
      <c r="F85" s="16">
        <f t="shared" si="34"/>
        <v>5</v>
      </c>
      <c r="G85" s="19">
        <f t="shared" si="35"/>
        <v>12.494999999999997</v>
      </c>
      <c r="H85" s="1"/>
      <c r="I85" s="56">
        <f>I84+1.75</f>
        <v>15.791499999999999</v>
      </c>
      <c r="J85" s="57">
        <f>J83</f>
        <v>-0.3</v>
      </c>
      <c r="K85" s="19">
        <f t="shared" si="39"/>
        <v>-0.3</v>
      </c>
      <c r="L85" s="16">
        <f t="shared" si="40"/>
        <v>1.75</v>
      </c>
      <c r="M85" s="19">
        <f t="shared" si="38"/>
        <v>-0.52500000000000002</v>
      </c>
      <c r="N85" s="24"/>
      <c r="O85" s="24"/>
      <c r="P85" s="24"/>
      <c r="Q85" s="22"/>
      <c r="R85" s="21"/>
    </row>
    <row r="86" spans="2:18" x14ac:dyDescent="0.2">
      <c r="B86" s="2">
        <v>28</v>
      </c>
      <c r="C86" s="3">
        <v>2.5190000000000001</v>
      </c>
      <c r="D86" s="3" t="s">
        <v>32</v>
      </c>
      <c r="E86" s="19">
        <f t="shared" si="33"/>
        <v>2.512</v>
      </c>
      <c r="F86" s="16">
        <f t="shared" si="34"/>
        <v>5</v>
      </c>
      <c r="G86" s="19">
        <f t="shared" si="35"/>
        <v>12.56</v>
      </c>
      <c r="H86" s="1"/>
      <c r="I86" s="56">
        <f>I85+(J86-J85)*1.5</f>
        <v>19.998999999999999</v>
      </c>
      <c r="J86" s="55">
        <v>2.5049999999999999</v>
      </c>
      <c r="K86" s="19">
        <f t="shared" si="39"/>
        <v>1.1025</v>
      </c>
      <c r="L86" s="16">
        <f t="shared" si="40"/>
        <v>4.2074999999999996</v>
      </c>
      <c r="M86" s="19">
        <f t="shared" si="38"/>
        <v>4.6387687499999997</v>
      </c>
      <c r="N86" s="20"/>
      <c r="O86" s="20"/>
      <c r="P86" s="20"/>
      <c r="R86" s="21"/>
    </row>
    <row r="87" spans="2:18" x14ac:dyDescent="0.2">
      <c r="B87" s="2"/>
      <c r="C87" s="3"/>
      <c r="D87" s="3"/>
      <c r="E87" s="19"/>
      <c r="F87" s="16"/>
      <c r="G87" s="19"/>
      <c r="H87" s="16"/>
      <c r="I87" s="2"/>
      <c r="J87" s="2"/>
      <c r="K87" s="19"/>
      <c r="L87" s="16"/>
      <c r="M87" s="19"/>
      <c r="N87" s="24"/>
      <c r="O87" s="24"/>
      <c r="P87" s="24"/>
      <c r="Q87" s="22"/>
      <c r="R87" s="21"/>
    </row>
    <row r="88" spans="2:18" ht="15" x14ac:dyDescent="0.2">
      <c r="B88" s="1" t="s">
        <v>7</v>
      </c>
      <c r="C88" s="1"/>
      <c r="D88" s="142">
        <v>0.35499999999999998</v>
      </c>
      <c r="E88" s="142"/>
      <c r="J88" s="13"/>
      <c r="K88" s="13"/>
      <c r="L88" s="13"/>
      <c r="M88" s="13"/>
      <c r="N88" s="14"/>
      <c r="O88" s="14"/>
      <c r="P88" s="14"/>
    </row>
    <row r="89" spans="2:18" x14ac:dyDescent="0.2">
      <c r="B89" s="143" t="s">
        <v>8</v>
      </c>
      <c r="C89" s="143"/>
      <c r="D89" s="143"/>
      <c r="E89" s="143"/>
      <c r="F89" s="143"/>
      <c r="G89" s="143"/>
      <c r="H89" s="5" t="s">
        <v>5</v>
      </c>
      <c r="I89" s="143" t="s">
        <v>9</v>
      </c>
      <c r="J89" s="143"/>
      <c r="K89" s="143"/>
      <c r="L89" s="143"/>
      <c r="M89" s="143"/>
      <c r="N89" s="15"/>
      <c r="O89" s="15"/>
      <c r="P89" s="20">
        <f>I101-I99</f>
        <v>0</v>
      </c>
    </row>
    <row r="90" spans="2:18" x14ac:dyDescent="0.2">
      <c r="B90" s="2">
        <v>0</v>
      </c>
      <c r="C90" s="3">
        <v>1.413</v>
      </c>
      <c r="D90" s="3" t="s">
        <v>30</v>
      </c>
      <c r="E90" s="16"/>
      <c r="F90" s="16"/>
      <c r="G90" s="16"/>
      <c r="H90" s="16"/>
      <c r="I90" s="2">
        <v>0</v>
      </c>
      <c r="J90" s="3">
        <v>1.413</v>
      </c>
      <c r="K90" s="19"/>
      <c r="L90" s="16"/>
      <c r="M90" s="19"/>
      <c r="N90" s="20"/>
      <c r="O90" s="20"/>
      <c r="P90" s="20"/>
      <c r="R90" s="21"/>
    </row>
    <row r="91" spans="2:18" x14ac:dyDescent="0.2">
      <c r="B91" s="2">
        <v>5</v>
      </c>
      <c r="C91" s="3">
        <v>1.4079999999999999</v>
      </c>
      <c r="D91" s="3"/>
      <c r="E91" s="19">
        <f>(C90+C91)/2</f>
        <v>1.4104999999999999</v>
      </c>
      <c r="F91" s="16">
        <f>B91-B90</f>
        <v>5</v>
      </c>
      <c r="G91" s="19">
        <f>E91*F91</f>
        <v>7.0524999999999993</v>
      </c>
      <c r="H91" s="16"/>
      <c r="I91" s="2">
        <v>5</v>
      </c>
      <c r="J91" s="3">
        <v>1.4079999999999999</v>
      </c>
      <c r="K91" s="19">
        <f t="shared" ref="K91:K97" si="41">AVERAGE(J90,J91)</f>
        <v>1.4104999999999999</v>
      </c>
      <c r="L91" s="16">
        <f t="shared" ref="L91:L97" si="42">I91-I90</f>
        <v>5</v>
      </c>
      <c r="M91" s="19">
        <f t="shared" ref="M91:M98" si="43">L91*K91</f>
        <v>7.0524999999999993</v>
      </c>
      <c r="N91" s="20"/>
      <c r="O91" s="20"/>
      <c r="P91" s="20"/>
      <c r="Q91" s="22"/>
      <c r="R91" s="21"/>
    </row>
    <row r="92" spans="2:18" x14ac:dyDescent="0.2">
      <c r="B92" s="2">
        <v>10</v>
      </c>
      <c r="C92" s="3">
        <v>1.4019999999999999</v>
      </c>
      <c r="D92" s="3" t="s">
        <v>21</v>
      </c>
      <c r="E92" s="19">
        <f t="shared" ref="E92:E102" si="44">(C91+C92)/2</f>
        <v>1.4049999999999998</v>
      </c>
      <c r="F92" s="16">
        <f t="shared" ref="F92:F102" si="45">B92-B91</f>
        <v>5</v>
      </c>
      <c r="G92" s="19">
        <f t="shared" ref="G92:G102" si="46">E92*F92</f>
        <v>7.0249999999999986</v>
      </c>
      <c r="H92" s="16"/>
      <c r="I92" s="2">
        <v>9.5</v>
      </c>
      <c r="J92" s="3">
        <v>1.4019999999999999</v>
      </c>
      <c r="K92" s="19">
        <f t="shared" si="41"/>
        <v>1.4049999999999998</v>
      </c>
      <c r="L92" s="16">
        <f t="shared" si="42"/>
        <v>4.5</v>
      </c>
      <c r="M92" s="19">
        <f t="shared" si="43"/>
        <v>6.3224999999999989</v>
      </c>
      <c r="N92" s="20"/>
      <c r="O92" s="20"/>
      <c r="P92" s="20"/>
      <c r="Q92" s="22"/>
      <c r="R92" s="21"/>
    </row>
    <row r="93" spans="2:18" x14ac:dyDescent="0.2">
      <c r="B93" s="2">
        <v>11</v>
      </c>
      <c r="C93" s="3">
        <v>1.2070000000000001</v>
      </c>
      <c r="D93" s="3"/>
      <c r="E93" s="19">
        <f t="shared" si="44"/>
        <v>1.3045</v>
      </c>
      <c r="F93" s="16">
        <f t="shared" si="45"/>
        <v>1</v>
      </c>
      <c r="G93" s="19">
        <f t="shared" si="46"/>
        <v>1.3045</v>
      </c>
      <c r="H93" s="16"/>
      <c r="I93" s="56">
        <f>I92+(J92-J93)*1.5</f>
        <v>12.053000000000001</v>
      </c>
      <c r="J93" s="57">
        <v>-0.3</v>
      </c>
      <c r="K93" s="19">
        <f t="shared" si="41"/>
        <v>0.55099999999999993</v>
      </c>
      <c r="L93" s="16">
        <f t="shared" si="42"/>
        <v>2.5530000000000008</v>
      </c>
      <c r="M93" s="19">
        <f t="shared" si="43"/>
        <v>1.4067030000000003</v>
      </c>
      <c r="N93" s="20"/>
      <c r="O93" s="20"/>
      <c r="P93" s="20"/>
      <c r="Q93" s="22"/>
      <c r="R93" s="21"/>
    </row>
    <row r="94" spans="2:18" x14ac:dyDescent="0.2">
      <c r="B94" s="2">
        <v>12</v>
      </c>
      <c r="C94" s="3">
        <v>1.002</v>
      </c>
      <c r="D94" s="3"/>
      <c r="E94" s="19">
        <f t="shared" si="44"/>
        <v>1.1045</v>
      </c>
      <c r="F94" s="16">
        <f t="shared" si="45"/>
        <v>1</v>
      </c>
      <c r="G94" s="19">
        <f t="shared" si="46"/>
        <v>1.1045</v>
      </c>
      <c r="H94" s="16"/>
      <c r="I94" s="84">
        <f>I93+1.75</f>
        <v>13.803000000000001</v>
      </c>
      <c r="J94" s="85">
        <f>J93</f>
        <v>-0.3</v>
      </c>
      <c r="K94" s="19">
        <f t="shared" si="41"/>
        <v>-0.3</v>
      </c>
      <c r="L94" s="16">
        <f t="shared" si="42"/>
        <v>1.75</v>
      </c>
      <c r="M94" s="19">
        <f t="shared" si="43"/>
        <v>-0.52500000000000002</v>
      </c>
      <c r="N94" s="20"/>
      <c r="O94" s="20"/>
      <c r="P94" s="20"/>
      <c r="Q94" s="22"/>
      <c r="R94" s="21"/>
    </row>
    <row r="95" spans="2:18" x14ac:dyDescent="0.2">
      <c r="B95" s="2">
        <v>13</v>
      </c>
      <c r="C95" s="3">
        <v>0.83799999999999997</v>
      </c>
      <c r="D95" s="3"/>
      <c r="E95" s="19">
        <f t="shared" si="44"/>
        <v>0.91999999999999993</v>
      </c>
      <c r="F95" s="16">
        <f t="shared" si="45"/>
        <v>1</v>
      </c>
      <c r="G95" s="19">
        <f t="shared" si="46"/>
        <v>0.91999999999999993</v>
      </c>
      <c r="H95" s="16"/>
      <c r="I95" s="56">
        <f>I94+2.5</f>
        <v>16.303000000000001</v>
      </c>
      <c r="J95" s="57">
        <f>J93</f>
        <v>-0.3</v>
      </c>
      <c r="K95" s="19">
        <f t="shared" si="41"/>
        <v>-0.3</v>
      </c>
      <c r="L95" s="16">
        <f t="shared" si="42"/>
        <v>2.5</v>
      </c>
      <c r="M95" s="19">
        <f t="shared" si="43"/>
        <v>-0.75</v>
      </c>
      <c r="N95" s="20"/>
      <c r="O95" s="20"/>
      <c r="P95" s="20"/>
      <c r="Q95" s="22"/>
      <c r="R95" s="21"/>
    </row>
    <row r="96" spans="2:18" x14ac:dyDescent="0.2">
      <c r="B96" s="2">
        <v>15</v>
      </c>
      <c r="C96" s="3">
        <v>0.73799999999999999</v>
      </c>
      <c r="D96" s="3" t="s">
        <v>22</v>
      </c>
      <c r="E96" s="19">
        <f t="shared" si="44"/>
        <v>0.78800000000000003</v>
      </c>
      <c r="F96" s="16">
        <f t="shared" si="45"/>
        <v>2</v>
      </c>
      <c r="G96" s="19">
        <f t="shared" si="46"/>
        <v>1.5760000000000001</v>
      </c>
      <c r="H96" s="16"/>
      <c r="I96" s="56">
        <f>I95+(J96-J95)*1.5</f>
        <v>20.350000000000001</v>
      </c>
      <c r="J96" s="55">
        <v>2.3980000000000001</v>
      </c>
      <c r="K96" s="19">
        <f t="shared" si="41"/>
        <v>1.0490000000000002</v>
      </c>
      <c r="L96" s="16">
        <f t="shared" si="42"/>
        <v>4.0470000000000006</v>
      </c>
      <c r="M96" s="19">
        <f t="shared" si="43"/>
        <v>4.2453030000000016</v>
      </c>
      <c r="N96" s="20"/>
      <c r="O96" s="20"/>
      <c r="P96" s="20"/>
      <c r="Q96" s="22"/>
      <c r="R96" s="21"/>
    </row>
    <row r="97" spans="2:18" x14ac:dyDescent="0.2">
      <c r="B97" s="2">
        <v>17</v>
      </c>
      <c r="C97" s="3">
        <v>0.84</v>
      </c>
      <c r="D97" s="3"/>
      <c r="E97" s="19">
        <f t="shared" si="44"/>
        <v>0.78899999999999992</v>
      </c>
      <c r="F97" s="16">
        <f t="shared" si="45"/>
        <v>2</v>
      </c>
      <c r="G97" s="19">
        <f t="shared" si="46"/>
        <v>1.5779999999999998</v>
      </c>
      <c r="H97" s="16"/>
      <c r="I97" s="2">
        <v>25</v>
      </c>
      <c r="J97" s="3">
        <v>2.3980000000000001</v>
      </c>
      <c r="K97" s="19">
        <f t="shared" si="41"/>
        <v>2.3980000000000001</v>
      </c>
      <c r="L97" s="16">
        <f t="shared" si="42"/>
        <v>4.6499999999999986</v>
      </c>
      <c r="M97" s="19">
        <f t="shared" si="43"/>
        <v>11.150699999999997</v>
      </c>
      <c r="N97" s="20"/>
      <c r="O97" s="20"/>
      <c r="P97" s="20"/>
      <c r="Q97" s="22"/>
      <c r="R97" s="21"/>
    </row>
    <row r="98" spans="2:18" x14ac:dyDescent="0.2">
      <c r="B98" s="2">
        <v>18</v>
      </c>
      <c r="C98" s="3">
        <v>1.1299999999999999</v>
      </c>
      <c r="D98" s="3"/>
      <c r="E98" s="19">
        <f t="shared" si="44"/>
        <v>0.98499999999999988</v>
      </c>
      <c r="F98" s="16">
        <f t="shared" si="45"/>
        <v>1</v>
      </c>
      <c r="G98" s="19">
        <f t="shared" si="46"/>
        <v>0.98499999999999988</v>
      </c>
      <c r="H98" s="16"/>
      <c r="I98" s="2">
        <v>30</v>
      </c>
      <c r="J98" s="3">
        <v>2.403</v>
      </c>
      <c r="K98" s="19">
        <f>AVERAGE(J97,J98)</f>
        <v>2.4005000000000001</v>
      </c>
      <c r="L98" s="16">
        <f>I98-I97</f>
        <v>5</v>
      </c>
      <c r="M98" s="19">
        <f t="shared" si="43"/>
        <v>12.002500000000001</v>
      </c>
      <c r="N98" s="24"/>
      <c r="O98" s="24"/>
      <c r="P98" s="24"/>
      <c r="Q98" s="22"/>
      <c r="R98" s="21"/>
    </row>
    <row r="99" spans="2:18" x14ac:dyDescent="0.2">
      <c r="B99" s="2">
        <v>19</v>
      </c>
      <c r="C99" s="3">
        <v>1.413</v>
      </c>
      <c r="D99" s="3"/>
      <c r="E99" s="19">
        <f t="shared" si="44"/>
        <v>1.2715000000000001</v>
      </c>
      <c r="F99" s="16">
        <f t="shared" si="45"/>
        <v>1</v>
      </c>
      <c r="G99" s="19">
        <f t="shared" si="46"/>
        <v>1.2715000000000001</v>
      </c>
      <c r="H99" s="16"/>
      <c r="I99" s="21"/>
      <c r="J99" s="21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20</v>
      </c>
      <c r="C100" s="3">
        <v>2.387</v>
      </c>
      <c r="D100" s="3" t="s">
        <v>23</v>
      </c>
      <c r="E100" s="19">
        <f t="shared" si="44"/>
        <v>1.9</v>
      </c>
      <c r="F100" s="16">
        <f t="shared" si="45"/>
        <v>1</v>
      </c>
      <c r="G100" s="19">
        <f t="shared" si="46"/>
        <v>1.9</v>
      </c>
      <c r="H100" s="1"/>
      <c r="I100" s="21"/>
      <c r="J100" s="21"/>
      <c r="K100" s="19"/>
      <c r="L100" s="16"/>
      <c r="M100" s="19"/>
      <c r="N100" s="24"/>
      <c r="O100" s="24"/>
      <c r="P100" s="24"/>
      <c r="Q100" s="22"/>
      <c r="R100" s="21"/>
    </row>
    <row r="101" spans="2:18" x14ac:dyDescent="0.2">
      <c r="B101" s="2">
        <v>25</v>
      </c>
      <c r="C101" s="3">
        <v>2.3980000000000001</v>
      </c>
      <c r="D101" s="3"/>
      <c r="E101" s="19">
        <f t="shared" si="44"/>
        <v>2.3925000000000001</v>
      </c>
      <c r="F101" s="16">
        <f t="shared" si="45"/>
        <v>5</v>
      </c>
      <c r="G101" s="19">
        <f t="shared" si="46"/>
        <v>11.9625</v>
      </c>
      <c r="H101" s="1"/>
      <c r="I101" s="16"/>
      <c r="J101" s="16"/>
      <c r="K101" s="19"/>
      <c r="L101" s="16"/>
      <c r="M101" s="19"/>
      <c r="N101" s="24"/>
      <c r="O101" s="24"/>
      <c r="P101" s="24"/>
      <c r="Q101" s="22"/>
      <c r="R101" s="21"/>
    </row>
    <row r="102" spans="2:18" x14ac:dyDescent="0.2">
      <c r="B102" s="2">
        <v>30</v>
      </c>
      <c r="C102" s="3">
        <v>2.403</v>
      </c>
      <c r="D102" s="3" t="s">
        <v>30</v>
      </c>
      <c r="E102" s="19">
        <f t="shared" si="44"/>
        <v>2.4005000000000001</v>
      </c>
      <c r="F102" s="16">
        <f t="shared" si="45"/>
        <v>5</v>
      </c>
      <c r="G102" s="19">
        <f t="shared" si="46"/>
        <v>12.002500000000001</v>
      </c>
      <c r="H102" s="1"/>
      <c r="I102" s="16"/>
      <c r="J102" s="16"/>
      <c r="K102" s="19"/>
      <c r="L102" s="16"/>
      <c r="M102" s="19"/>
      <c r="N102" s="20"/>
      <c r="O102" s="20"/>
      <c r="P102" s="20"/>
      <c r="R102" s="21"/>
    </row>
    <row r="103" spans="2:18" x14ac:dyDescent="0.2">
      <c r="B103" s="2"/>
      <c r="C103" s="3"/>
      <c r="D103" s="3"/>
      <c r="E103" s="19"/>
      <c r="F103" s="16"/>
      <c r="G103" s="19"/>
      <c r="H103" s="1"/>
      <c r="I103" s="2"/>
      <c r="J103" s="28"/>
      <c r="K103" s="19"/>
      <c r="L103" s="16"/>
      <c r="M103" s="19"/>
      <c r="N103" s="20"/>
      <c r="O103" s="20"/>
      <c r="P103" s="20"/>
      <c r="R103" s="21"/>
    </row>
    <row r="104" spans="2:18" x14ac:dyDescent="0.2">
      <c r="B104" s="2"/>
      <c r="C104" s="3"/>
      <c r="D104" s="3"/>
      <c r="E104" s="19"/>
      <c r="F104" s="16"/>
      <c r="G104" s="19"/>
      <c r="H104" s="1"/>
      <c r="I104" s="2"/>
      <c r="J104" s="28"/>
      <c r="K104" s="19"/>
      <c r="L104" s="16"/>
      <c r="M104" s="19"/>
      <c r="N104" s="20"/>
      <c r="O104" s="20"/>
      <c r="P104" s="20"/>
      <c r="R104" s="21"/>
    </row>
    <row r="105" spans="2:18" ht="15" x14ac:dyDescent="0.2">
      <c r="B105" s="1" t="s">
        <v>7</v>
      </c>
      <c r="C105" s="1"/>
      <c r="D105" s="142">
        <v>0.36</v>
      </c>
      <c r="E105" s="142"/>
      <c r="J105" s="13"/>
      <c r="K105" s="13"/>
      <c r="L105" s="13"/>
      <c r="M105" s="13"/>
      <c r="N105" s="14"/>
      <c r="O105" s="14"/>
      <c r="P105" s="14"/>
    </row>
    <row r="106" spans="2:18" x14ac:dyDescent="0.2">
      <c r="B106" s="143" t="s">
        <v>8</v>
      </c>
      <c r="C106" s="143"/>
      <c r="D106" s="143"/>
      <c r="E106" s="143"/>
      <c r="F106" s="143"/>
      <c r="G106" s="143"/>
      <c r="H106" s="5" t="s">
        <v>5</v>
      </c>
      <c r="I106" s="143" t="s">
        <v>9</v>
      </c>
      <c r="J106" s="143"/>
      <c r="K106" s="143"/>
      <c r="L106" s="143"/>
      <c r="M106" s="143"/>
      <c r="N106" s="15"/>
      <c r="O106" s="15"/>
      <c r="P106" s="20">
        <f>I118-I116</f>
        <v>7.5205000000000002</v>
      </c>
    </row>
    <row r="107" spans="2:18" x14ac:dyDescent="0.2">
      <c r="B107" s="2">
        <v>0</v>
      </c>
      <c r="C107" s="3">
        <v>2.371</v>
      </c>
      <c r="D107" s="3" t="s">
        <v>30</v>
      </c>
      <c r="E107" s="16"/>
      <c r="F107" s="16"/>
      <c r="G107" s="16"/>
      <c r="H107" s="16"/>
      <c r="I107" s="17"/>
      <c r="J107" s="18"/>
      <c r="K107" s="19"/>
      <c r="L107" s="16"/>
      <c r="M107" s="19"/>
      <c r="N107" s="20"/>
      <c r="O107" s="20"/>
      <c r="P107" s="20"/>
      <c r="R107" s="21"/>
    </row>
    <row r="108" spans="2:18" x14ac:dyDescent="0.2">
      <c r="B108" s="2">
        <v>5</v>
      </c>
      <c r="C108" s="3">
        <v>2.359</v>
      </c>
      <c r="D108" s="3"/>
      <c r="E108" s="19">
        <f>(C107+C108)/2</f>
        <v>2.3650000000000002</v>
      </c>
      <c r="F108" s="16">
        <f>B108-B107</f>
        <v>5</v>
      </c>
      <c r="G108" s="19">
        <f>E108*F108</f>
        <v>11.825000000000001</v>
      </c>
      <c r="H108" s="16"/>
      <c r="I108" s="2"/>
      <c r="J108" s="2"/>
      <c r="K108" s="19"/>
      <c r="L108" s="16"/>
      <c r="M108" s="19"/>
      <c r="N108" s="20"/>
      <c r="O108" s="20"/>
      <c r="P108" s="20"/>
      <c r="Q108" s="22"/>
      <c r="R108" s="21"/>
    </row>
    <row r="109" spans="2:18" x14ac:dyDescent="0.2">
      <c r="B109" s="2">
        <v>10</v>
      </c>
      <c r="C109" s="3">
        <v>2.3530000000000002</v>
      </c>
      <c r="D109" s="3" t="s">
        <v>21</v>
      </c>
      <c r="E109" s="19">
        <f t="shared" ref="E109:E119" si="47">(C108+C109)/2</f>
        <v>2.3559999999999999</v>
      </c>
      <c r="F109" s="16">
        <f t="shared" ref="F109:F119" si="48">B109-B108</f>
        <v>5</v>
      </c>
      <c r="G109" s="19">
        <f t="shared" ref="G109:G119" si="49">E109*F109</f>
        <v>11.78</v>
      </c>
      <c r="H109" s="16"/>
      <c r="I109" s="2"/>
      <c r="J109" s="2"/>
      <c r="K109" s="19"/>
      <c r="L109" s="16"/>
      <c r="M109" s="19"/>
      <c r="N109" s="20"/>
      <c r="O109" s="20"/>
      <c r="P109" s="20"/>
      <c r="Q109" s="22"/>
      <c r="R109" s="21"/>
    </row>
    <row r="110" spans="2:18" x14ac:dyDescent="0.2">
      <c r="B110" s="2">
        <v>11</v>
      </c>
      <c r="C110" s="3">
        <v>1.34</v>
      </c>
      <c r="D110" s="3"/>
      <c r="E110" s="19">
        <f t="shared" si="47"/>
        <v>1.8465000000000003</v>
      </c>
      <c r="F110" s="16">
        <f t="shared" si="48"/>
        <v>1</v>
      </c>
      <c r="G110" s="19">
        <f t="shared" si="49"/>
        <v>1.8465000000000003</v>
      </c>
      <c r="H110" s="16"/>
      <c r="I110" s="2"/>
      <c r="J110" s="2"/>
      <c r="K110" s="19"/>
      <c r="L110" s="16"/>
      <c r="M110" s="19"/>
      <c r="N110" s="20"/>
      <c r="O110" s="20"/>
      <c r="P110" s="20"/>
      <c r="Q110" s="22"/>
      <c r="R110" s="21"/>
    </row>
    <row r="111" spans="2:18" x14ac:dyDescent="0.2">
      <c r="B111" s="2">
        <v>12</v>
      </c>
      <c r="C111" s="3">
        <v>1.3340000000000001</v>
      </c>
      <c r="D111" s="3"/>
      <c r="E111" s="19">
        <f t="shared" si="47"/>
        <v>1.3370000000000002</v>
      </c>
      <c r="F111" s="16">
        <f t="shared" si="48"/>
        <v>1</v>
      </c>
      <c r="G111" s="19">
        <f t="shared" si="49"/>
        <v>1.3370000000000002</v>
      </c>
      <c r="H111" s="16"/>
      <c r="I111" s="2">
        <v>0</v>
      </c>
      <c r="J111" s="3">
        <v>2.371</v>
      </c>
      <c r="K111" s="19"/>
      <c r="L111" s="16"/>
      <c r="M111" s="19"/>
      <c r="N111" s="20"/>
      <c r="O111" s="20"/>
      <c r="P111" s="20"/>
      <c r="Q111" s="22"/>
      <c r="R111" s="21"/>
    </row>
    <row r="112" spans="2:18" x14ac:dyDescent="0.2">
      <c r="B112" s="2">
        <v>13</v>
      </c>
      <c r="C112" s="3">
        <v>1.323</v>
      </c>
      <c r="D112" s="3"/>
      <c r="E112" s="19">
        <f t="shared" si="47"/>
        <v>1.3285</v>
      </c>
      <c r="F112" s="16">
        <f t="shared" si="48"/>
        <v>1</v>
      </c>
      <c r="G112" s="19">
        <f t="shared" si="49"/>
        <v>1.3285</v>
      </c>
      <c r="H112" s="16"/>
      <c r="I112" s="2">
        <v>5</v>
      </c>
      <c r="J112" s="3">
        <v>2.359</v>
      </c>
      <c r="K112" s="19">
        <f t="shared" ref="K112:K114" si="50">AVERAGE(J111,J112)</f>
        <v>2.3650000000000002</v>
      </c>
      <c r="L112" s="16">
        <f t="shared" ref="L112:L114" si="51">I112-I111</f>
        <v>5</v>
      </c>
      <c r="M112" s="19">
        <f t="shared" ref="M112:M119" si="52">L112*K112</f>
        <v>11.825000000000001</v>
      </c>
      <c r="N112" s="20"/>
      <c r="O112" s="20"/>
      <c r="P112" s="20"/>
      <c r="Q112" s="22"/>
      <c r="R112" s="21"/>
    </row>
    <row r="113" spans="2:18" x14ac:dyDescent="0.2">
      <c r="B113" s="2">
        <v>14</v>
      </c>
      <c r="C113" s="3">
        <v>1.278</v>
      </c>
      <c r="D113" s="3" t="s">
        <v>22</v>
      </c>
      <c r="E113" s="19">
        <f t="shared" si="47"/>
        <v>1.3005</v>
      </c>
      <c r="F113" s="16">
        <f t="shared" si="48"/>
        <v>1</v>
      </c>
      <c r="G113" s="19">
        <f t="shared" si="49"/>
        <v>1.3005</v>
      </c>
      <c r="H113" s="16"/>
      <c r="I113" s="2">
        <v>8</v>
      </c>
      <c r="J113" s="3">
        <v>2.3530000000000002</v>
      </c>
      <c r="K113" s="19">
        <f t="shared" si="50"/>
        <v>2.3559999999999999</v>
      </c>
      <c r="L113" s="16">
        <f t="shared" si="51"/>
        <v>3</v>
      </c>
      <c r="M113" s="19">
        <f t="shared" si="52"/>
        <v>7.0679999999999996</v>
      </c>
      <c r="N113" s="20"/>
      <c r="O113" s="20"/>
      <c r="P113" s="20"/>
      <c r="Q113" s="22"/>
      <c r="R113" s="21"/>
    </row>
    <row r="114" spans="2:18" x14ac:dyDescent="0.2">
      <c r="B114" s="2">
        <v>15</v>
      </c>
      <c r="C114" s="3">
        <v>1.319</v>
      </c>
      <c r="D114" s="3"/>
      <c r="E114" s="19">
        <f t="shared" si="47"/>
        <v>1.2985</v>
      </c>
      <c r="F114" s="16">
        <f t="shared" si="48"/>
        <v>1</v>
      </c>
      <c r="G114" s="19">
        <f t="shared" si="49"/>
        <v>1.2985</v>
      </c>
      <c r="H114" s="16"/>
      <c r="I114" s="56">
        <f>I113+(J113-J114)*1.5</f>
        <v>11.9795</v>
      </c>
      <c r="J114" s="57">
        <v>-0.3</v>
      </c>
      <c r="K114" s="19">
        <f t="shared" si="50"/>
        <v>1.0265000000000002</v>
      </c>
      <c r="L114" s="16">
        <f t="shared" si="51"/>
        <v>3.9794999999999998</v>
      </c>
      <c r="M114" s="19">
        <f t="shared" si="52"/>
        <v>4.0849567500000008</v>
      </c>
      <c r="N114" s="20"/>
      <c r="O114" s="20"/>
      <c r="P114" s="20"/>
      <c r="Q114" s="22"/>
      <c r="R114" s="21"/>
    </row>
    <row r="115" spans="2:18" x14ac:dyDescent="0.2">
      <c r="B115" s="2">
        <v>16</v>
      </c>
      <c r="C115" s="3">
        <v>1.3240000000000001</v>
      </c>
      <c r="D115" s="3"/>
      <c r="E115" s="19">
        <f t="shared" si="47"/>
        <v>1.3214999999999999</v>
      </c>
      <c r="F115" s="16">
        <f t="shared" si="48"/>
        <v>1</v>
      </c>
      <c r="G115" s="19">
        <f t="shared" si="49"/>
        <v>1.3214999999999999</v>
      </c>
      <c r="H115" s="16"/>
      <c r="I115" s="84">
        <f>I114+1.75</f>
        <v>13.7295</v>
      </c>
      <c r="J115" s="85">
        <f>J114</f>
        <v>-0.3</v>
      </c>
      <c r="K115" s="19">
        <f>AVERAGE(J114,J115)</f>
        <v>-0.3</v>
      </c>
      <c r="L115" s="16">
        <f>I115-I114</f>
        <v>1.75</v>
      </c>
      <c r="M115" s="19">
        <f t="shared" si="52"/>
        <v>-0.52500000000000002</v>
      </c>
      <c r="N115" s="24"/>
      <c r="O115" s="24"/>
      <c r="P115" s="24"/>
      <c r="Q115" s="22"/>
      <c r="R115" s="21"/>
    </row>
    <row r="116" spans="2:18" x14ac:dyDescent="0.2">
      <c r="B116" s="2">
        <v>17</v>
      </c>
      <c r="C116" s="3">
        <v>1.33</v>
      </c>
      <c r="D116" s="3"/>
      <c r="E116" s="19">
        <f t="shared" si="47"/>
        <v>1.327</v>
      </c>
      <c r="F116" s="16">
        <f t="shared" si="48"/>
        <v>1</v>
      </c>
      <c r="G116" s="19">
        <f t="shared" si="49"/>
        <v>1.327</v>
      </c>
      <c r="H116" s="16"/>
      <c r="I116" s="56">
        <f>I115+1.75</f>
        <v>15.4795</v>
      </c>
      <c r="J116" s="57">
        <f>J114</f>
        <v>-0.3</v>
      </c>
      <c r="K116" s="19">
        <f t="shared" ref="K116:K119" si="53">AVERAGE(J115,J116)</f>
        <v>-0.3</v>
      </c>
      <c r="L116" s="16">
        <f t="shared" ref="L116:L119" si="54">I116-I115</f>
        <v>1.75</v>
      </c>
      <c r="M116" s="19">
        <f t="shared" si="52"/>
        <v>-0.52500000000000002</v>
      </c>
      <c r="N116" s="20"/>
      <c r="O116" s="20"/>
      <c r="P116" s="20"/>
      <c r="Q116" s="22"/>
      <c r="R116" s="21"/>
    </row>
    <row r="117" spans="2:18" x14ac:dyDescent="0.2">
      <c r="B117" s="2">
        <v>18</v>
      </c>
      <c r="C117" s="3">
        <v>2.153</v>
      </c>
      <c r="D117" s="3" t="s">
        <v>23</v>
      </c>
      <c r="E117" s="19">
        <f t="shared" si="47"/>
        <v>1.7415</v>
      </c>
      <c r="F117" s="16">
        <f t="shared" si="48"/>
        <v>1</v>
      </c>
      <c r="G117" s="19">
        <f t="shared" si="49"/>
        <v>1.7415</v>
      </c>
      <c r="H117" s="1"/>
      <c r="I117" s="56">
        <f>I116+(J117-J116)*1.5</f>
        <v>19.158999999999999</v>
      </c>
      <c r="J117" s="55">
        <v>2.153</v>
      </c>
      <c r="K117" s="19">
        <f t="shared" si="53"/>
        <v>0.92649999999999999</v>
      </c>
      <c r="L117" s="16">
        <f t="shared" si="54"/>
        <v>3.6794999999999991</v>
      </c>
      <c r="M117" s="19">
        <f t="shared" si="52"/>
        <v>3.4090567499999991</v>
      </c>
      <c r="N117" s="24"/>
      <c r="O117" s="24"/>
      <c r="P117" s="24"/>
      <c r="Q117" s="22"/>
      <c r="R117" s="21"/>
    </row>
    <row r="118" spans="2:18" x14ac:dyDescent="0.2">
      <c r="B118" s="2">
        <v>23</v>
      </c>
      <c r="C118" s="3">
        <v>2.1589999999999998</v>
      </c>
      <c r="D118" s="3"/>
      <c r="E118" s="19">
        <f t="shared" si="47"/>
        <v>2.1559999999999997</v>
      </c>
      <c r="F118" s="16">
        <f t="shared" si="48"/>
        <v>5</v>
      </c>
      <c r="G118" s="19">
        <f t="shared" si="49"/>
        <v>10.779999999999998</v>
      </c>
      <c r="H118" s="1"/>
      <c r="I118" s="2">
        <v>23</v>
      </c>
      <c r="J118" s="3">
        <v>2.1589999999999998</v>
      </c>
      <c r="K118" s="19">
        <f t="shared" si="53"/>
        <v>2.1559999999999997</v>
      </c>
      <c r="L118" s="16">
        <f t="shared" si="54"/>
        <v>3.8410000000000011</v>
      </c>
      <c r="M118" s="19">
        <f t="shared" si="52"/>
        <v>8.2811960000000013</v>
      </c>
      <c r="N118" s="24"/>
      <c r="O118" s="24"/>
      <c r="P118" s="24"/>
      <c r="Q118" s="22"/>
      <c r="R118" s="21"/>
    </row>
    <row r="119" spans="2:18" x14ac:dyDescent="0.2">
      <c r="B119" s="2">
        <v>28</v>
      </c>
      <c r="C119" s="3">
        <v>2.1720000000000002</v>
      </c>
      <c r="D119" s="3" t="s">
        <v>30</v>
      </c>
      <c r="E119" s="19">
        <f t="shared" si="47"/>
        <v>2.1654999999999998</v>
      </c>
      <c r="F119" s="16">
        <f t="shared" si="48"/>
        <v>5</v>
      </c>
      <c r="G119" s="19">
        <f t="shared" si="49"/>
        <v>10.827499999999999</v>
      </c>
      <c r="H119" s="1"/>
      <c r="I119" s="2">
        <v>28</v>
      </c>
      <c r="J119" s="3">
        <v>2.1720000000000002</v>
      </c>
      <c r="K119" s="19">
        <f t="shared" si="53"/>
        <v>2.1654999999999998</v>
      </c>
      <c r="L119" s="16">
        <f t="shared" si="54"/>
        <v>5</v>
      </c>
      <c r="M119" s="19">
        <f t="shared" si="52"/>
        <v>10.827499999999999</v>
      </c>
      <c r="N119" s="20"/>
      <c r="O119" s="20"/>
      <c r="P119" s="20"/>
      <c r="R119" s="21"/>
    </row>
    <row r="120" spans="2:18" ht="15" x14ac:dyDescent="0.2">
      <c r="B120" s="13"/>
      <c r="C120" s="30"/>
      <c r="D120" s="30"/>
      <c r="E120" s="13"/>
      <c r="F120" s="16"/>
      <c r="G120" s="19"/>
      <c r="H120" s="155" t="s">
        <v>10</v>
      </c>
      <c r="I120" s="155"/>
      <c r="J120" s="19" t="e">
        <f>#REF!</f>
        <v>#REF!</v>
      </c>
      <c r="K120" s="19" t="s">
        <v>11</v>
      </c>
      <c r="L120" s="16" t="e">
        <f>#REF!</f>
        <v>#REF!</v>
      </c>
      <c r="M120" s="65" t="e">
        <f>J120-L120</f>
        <v>#REF!</v>
      </c>
      <c r="N120" s="24"/>
      <c r="O120" s="14"/>
      <c r="P120" s="14"/>
    </row>
    <row r="121" spans="2:18" ht="15" x14ac:dyDescent="0.2">
      <c r="B121" s="1" t="s">
        <v>7</v>
      </c>
      <c r="C121" s="1"/>
      <c r="D121" s="142">
        <v>0.4</v>
      </c>
      <c r="E121" s="142"/>
      <c r="J121" s="13"/>
      <c r="K121" s="13"/>
      <c r="L121" s="13"/>
      <c r="M121" s="13"/>
      <c r="N121" s="14"/>
      <c r="O121" s="14"/>
      <c r="P121" s="14"/>
    </row>
    <row r="122" spans="2:18" x14ac:dyDescent="0.2">
      <c r="B122" s="143" t="s">
        <v>8</v>
      </c>
      <c r="C122" s="143"/>
      <c r="D122" s="143"/>
      <c r="E122" s="143"/>
      <c r="F122" s="143"/>
      <c r="G122" s="143"/>
      <c r="H122" s="5" t="s">
        <v>5</v>
      </c>
      <c r="I122" s="143" t="s">
        <v>9</v>
      </c>
      <c r="J122" s="143"/>
      <c r="K122" s="143"/>
      <c r="L122" s="143"/>
      <c r="M122" s="143"/>
      <c r="N122" s="15"/>
      <c r="O122" s="15"/>
      <c r="P122" s="20">
        <f>I134-I132</f>
        <v>0</v>
      </c>
    </row>
    <row r="123" spans="2:18" x14ac:dyDescent="0.2">
      <c r="B123" s="2">
        <v>0</v>
      </c>
      <c r="C123" s="3">
        <v>1.8580000000000001</v>
      </c>
      <c r="D123" s="3" t="s">
        <v>37</v>
      </c>
      <c r="E123" s="16"/>
      <c r="F123" s="16"/>
      <c r="G123" s="16"/>
      <c r="H123" s="16"/>
      <c r="I123" s="2">
        <v>0</v>
      </c>
      <c r="J123" s="3">
        <v>1.8580000000000001</v>
      </c>
      <c r="K123" s="19"/>
      <c r="L123" s="16"/>
      <c r="M123" s="19"/>
      <c r="N123" s="20"/>
      <c r="O123" s="20"/>
      <c r="P123" s="20"/>
      <c r="R123" s="21"/>
    </row>
    <row r="124" spans="2:18" x14ac:dyDescent="0.2">
      <c r="B124" s="2">
        <v>5</v>
      </c>
      <c r="C124" s="3">
        <v>1.853</v>
      </c>
      <c r="D124" s="3"/>
      <c r="E124" s="19">
        <f>(C123+C124)/2</f>
        <v>1.8555000000000001</v>
      </c>
      <c r="F124" s="16">
        <f>B124-B123</f>
        <v>5</v>
      </c>
      <c r="G124" s="19">
        <f>E124*F124</f>
        <v>9.2774999999999999</v>
      </c>
      <c r="H124" s="16"/>
      <c r="I124" s="2">
        <v>5</v>
      </c>
      <c r="J124" s="3">
        <v>1.853</v>
      </c>
      <c r="K124" s="19">
        <f t="shared" ref="K124:K130" si="55">AVERAGE(J123,J124)</f>
        <v>1.8555000000000001</v>
      </c>
      <c r="L124" s="16">
        <f t="shared" ref="L124:L130" si="56">I124-I123</f>
        <v>5</v>
      </c>
      <c r="M124" s="19">
        <f t="shared" ref="M124:M131" si="57">L124*K124</f>
        <v>9.2774999999999999</v>
      </c>
      <c r="N124" s="20"/>
      <c r="O124" s="20"/>
      <c r="P124" s="20"/>
      <c r="Q124" s="22"/>
      <c r="R124" s="21"/>
    </row>
    <row r="125" spans="2:18" x14ac:dyDescent="0.2">
      <c r="B125" s="2">
        <v>10</v>
      </c>
      <c r="C125" s="3">
        <v>1.847</v>
      </c>
      <c r="D125" s="3" t="s">
        <v>21</v>
      </c>
      <c r="E125" s="19">
        <f t="shared" ref="E125:E135" si="58">(C124+C125)/2</f>
        <v>1.85</v>
      </c>
      <c r="F125" s="16">
        <f t="shared" ref="F125:F135" si="59">B125-B124</f>
        <v>5</v>
      </c>
      <c r="G125" s="19">
        <f t="shared" ref="G125:G135" si="60">E125*F125</f>
        <v>9.25</v>
      </c>
      <c r="H125" s="16"/>
      <c r="I125" s="2">
        <v>10</v>
      </c>
      <c r="J125" s="3">
        <v>1.847</v>
      </c>
      <c r="K125" s="19">
        <f t="shared" si="55"/>
        <v>1.85</v>
      </c>
      <c r="L125" s="16">
        <f t="shared" si="56"/>
        <v>5</v>
      </c>
      <c r="M125" s="19">
        <f t="shared" si="57"/>
        <v>9.25</v>
      </c>
      <c r="N125" s="20"/>
      <c r="O125" s="20"/>
      <c r="P125" s="20"/>
      <c r="Q125" s="22"/>
      <c r="R125" s="21"/>
    </row>
    <row r="126" spans="2:18" x14ac:dyDescent="0.2">
      <c r="B126" s="2">
        <v>11</v>
      </c>
      <c r="C126" s="3">
        <v>1.754</v>
      </c>
      <c r="D126" s="3"/>
      <c r="E126" s="19">
        <f t="shared" si="58"/>
        <v>1.8005</v>
      </c>
      <c r="F126" s="16">
        <f t="shared" si="59"/>
        <v>1</v>
      </c>
      <c r="G126" s="19">
        <f t="shared" si="60"/>
        <v>1.8005</v>
      </c>
      <c r="H126" s="16"/>
      <c r="I126" s="56">
        <f>I125+(J125-J126)*1.5</f>
        <v>13.220499999999999</v>
      </c>
      <c r="J126" s="57">
        <v>-0.3</v>
      </c>
      <c r="K126" s="19">
        <f t="shared" si="55"/>
        <v>0.77349999999999997</v>
      </c>
      <c r="L126" s="16">
        <f t="shared" si="56"/>
        <v>3.2204999999999995</v>
      </c>
      <c r="M126" s="19">
        <f t="shared" si="57"/>
        <v>2.4910567499999994</v>
      </c>
      <c r="N126" s="20"/>
      <c r="O126" s="20"/>
      <c r="P126" s="20"/>
      <c r="Q126" s="22"/>
      <c r="R126" s="21"/>
    </row>
    <row r="127" spans="2:18" x14ac:dyDescent="0.2">
      <c r="B127" s="2">
        <v>12</v>
      </c>
      <c r="C127" s="3">
        <v>1.607</v>
      </c>
      <c r="D127" s="3"/>
      <c r="E127" s="19">
        <f t="shared" si="58"/>
        <v>1.6804999999999999</v>
      </c>
      <c r="F127" s="16">
        <f t="shared" si="59"/>
        <v>1</v>
      </c>
      <c r="G127" s="19">
        <f t="shared" si="60"/>
        <v>1.6804999999999999</v>
      </c>
      <c r="H127" s="16"/>
      <c r="I127" s="84">
        <f>I126+1.75</f>
        <v>14.970499999999999</v>
      </c>
      <c r="J127" s="85">
        <f>J126</f>
        <v>-0.3</v>
      </c>
      <c r="K127" s="19">
        <f t="shared" si="55"/>
        <v>-0.3</v>
      </c>
      <c r="L127" s="16">
        <f t="shared" si="56"/>
        <v>1.75</v>
      </c>
      <c r="M127" s="19">
        <f t="shared" si="57"/>
        <v>-0.52500000000000002</v>
      </c>
      <c r="N127" s="20"/>
      <c r="O127" s="20"/>
      <c r="P127" s="20"/>
      <c r="Q127" s="22"/>
      <c r="R127" s="21"/>
    </row>
    <row r="128" spans="2:18" x14ac:dyDescent="0.2">
      <c r="B128" s="2">
        <v>13</v>
      </c>
      <c r="C128" s="3">
        <v>1.4870000000000001</v>
      </c>
      <c r="D128" s="3"/>
      <c r="E128" s="19">
        <f t="shared" si="58"/>
        <v>1.5470000000000002</v>
      </c>
      <c r="F128" s="16">
        <f t="shared" si="59"/>
        <v>1</v>
      </c>
      <c r="G128" s="19">
        <f t="shared" si="60"/>
        <v>1.5470000000000002</v>
      </c>
      <c r="H128" s="16"/>
      <c r="I128" s="56">
        <f>I127+1.75</f>
        <v>16.720500000000001</v>
      </c>
      <c r="J128" s="57">
        <f>J126</f>
        <v>-0.3</v>
      </c>
      <c r="K128" s="19">
        <f t="shared" si="55"/>
        <v>-0.3</v>
      </c>
      <c r="L128" s="16">
        <f t="shared" si="56"/>
        <v>1.7500000000000018</v>
      </c>
      <c r="M128" s="19">
        <f t="shared" si="57"/>
        <v>-0.52500000000000047</v>
      </c>
      <c r="N128" s="20"/>
      <c r="O128" s="20"/>
      <c r="P128" s="20"/>
      <c r="Q128" s="22"/>
      <c r="R128" s="21"/>
    </row>
    <row r="129" spans="2:18" x14ac:dyDescent="0.2">
      <c r="B129" s="2">
        <v>15</v>
      </c>
      <c r="C129" s="3">
        <v>1.4830000000000001</v>
      </c>
      <c r="D129" s="3" t="s">
        <v>22</v>
      </c>
      <c r="E129" s="19">
        <f t="shared" si="58"/>
        <v>1.4850000000000001</v>
      </c>
      <c r="F129" s="16">
        <f t="shared" si="59"/>
        <v>2</v>
      </c>
      <c r="G129" s="19">
        <f t="shared" si="60"/>
        <v>2.97</v>
      </c>
      <c r="H129" s="16"/>
      <c r="I129" s="56">
        <f>I128+(J129-J128)*1.5</f>
        <v>20.208000000000002</v>
      </c>
      <c r="J129" s="55">
        <v>2.0249999999999999</v>
      </c>
      <c r="K129" s="19">
        <f t="shared" si="55"/>
        <v>0.86249999999999993</v>
      </c>
      <c r="L129" s="16">
        <f t="shared" si="56"/>
        <v>3.4875000000000007</v>
      </c>
      <c r="M129" s="19">
        <f t="shared" si="57"/>
        <v>3.0079687500000003</v>
      </c>
      <c r="N129" s="20"/>
      <c r="O129" s="20"/>
      <c r="P129" s="20"/>
      <c r="Q129" s="22"/>
      <c r="R129" s="21"/>
    </row>
    <row r="130" spans="2:18" x14ac:dyDescent="0.2">
      <c r="B130" s="2">
        <v>17</v>
      </c>
      <c r="C130" s="3">
        <v>1.4850000000000001</v>
      </c>
      <c r="D130" s="3"/>
      <c r="E130" s="19">
        <f t="shared" si="58"/>
        <v>1.484</v>
      </c>
      <c r="F130" s="16">
        <f t="shared" si="59"/>
        <v>2</v>
      </c>
      <c r="G130" s="19">
        <f t="shared" si="60"/>
        <v>2.968</v>
      </c>
      <c r="H130" s="16"/>
      <c r="I130" s="2">
        <v>25</v>
      </c>
      <c r="J130" s="3">
        <v>2.0249999999999999</v>
      </c>
      <c r="K130" s="19">
        <f t="shared" si="55"/>
        <v>2.0249999999999999</v>
      </c>
      <c r="L130" s="16">
        <f t="shared" si="56"/>
        <v>4.791999999999998</v>
      </c>
      <c r="M130" s="19">
        <f t="shared" si="57"/>
        <v>9.7037999999999958</v>
      </c>
      <c r="N130" s="20"/>
      <c r="O130" s="20"/>
      <c r="P130" s="20"/>
      <c r="Q130" s="22"/>
      <c r="R130" s="21"/>
    </row>
    <row r="131" spans="2:18" x14ac:dyDescent="0.2">
      <c r="B131" s="2">
        <v>18</v>
      </c>
      <c r="C131" s="3">
        <v>1.5940000000000001</v>
      </c>
      <c r="D131" s="3"/>
      <c r="E131" s="19">
        <f t="shared" si="58"/>
        <v>1.5395000000000001</v>
      </c>
      <c r="F131" s="16">
        <f t="shared" si="59"/>
        <v>1</v>
      </c>
      <c r="G131" s="19">
        <f t="shared" si="60"/>
        <v>1.5395000000000001</v>
      </c>
      <c r="H131" s="16"/>
      <c r="I131" s="2">
        <v>30</v>
      </c>
      <c r="J131" s="3">
        <v>2.016</v>
      </c>
      <c r="K131" s="19">
        <f>AVERAGE(J130,J131)</f>
        <v>2.0205000000000002</v>
      </c>
      <c r="L131" s="16">
        <f>I131-I130</f>
        <v>5</v>
      </c>
      <c r="M131" s="19">
        <f t="shared" si="57"/>
        <v>10.102500000000001</v>
      </c>
      <c r="N131" s="24"/>
      <c r="O131" s="24"/>
      <c r="P131" s="24"/>
      <c r="Q131" s="22"/>
      <c r="R131" s="21"/>
    </row>
    <row r="132" spans="2:18" x14ac:dyDescent="0.2">
      <c r="B132" s="2">
        <v>19</v>
      </c>
      <c r="C132" s="3">
        <v>1.7490000000000001</v>
      </c>
      <c r="D132" s="3"/>
      <c r="E132" s="19">
        <f t="shared" si="58"/>
        <v>1.6715</v>
      </c>
      <c r="F132" s="16">
        <f t="shared" si="59"/>
        <v>1</v>
      </c>
      <c r="G132" s="19">
        <f t="shared" si="60"/>
        <v>1.6715</v>
      </c>
      <c r="H132" s="16"/>
      <c r="I132" s="21"/>
      <c r="J132" s="21"/>
      <c r="K132" s="19"/>
      <c r="L132" s="16"/>
      <c r="M132" s="19"/>
      <c r="N132" s="20"/>
      <c r="O132" s="20"/>
      <c r="P132" s="20"/>
      <c r="Q132" s="22"/>
      <c r="R132" s="21"/>
    </row>
    <row r="133" spans="2:18" x14ac:dyDescent="0.2">
      <c r="B133" s="2">
        <v>20</v>
      </c>
      <c r="C133" s="3">
        <v>2.0339999999999998</v>
      </c>
      <c r="D133" s="3" t="s">
        <v>23</v>
      </c>
      <c r="E133" s="19">
        <f t="shared" si="58"/>
        <v>1.8915</v>
      </c>
      <c r="F133" s="16">
        <f t="shared" si="59"/>
        <v>1</v>
      </c>
      <c r="G133" s="19">
        <f t="shared" si="60"/>
        <v>1.8915</v>
      </c>
      <c r="H133" s="1"/>
      <c r="I133" s="21"/>
      <c r="J133" s="21"/>
      <c r="K133" s="19"/>
      <c r="L133" s="16"/>
      <c r="M133" s="19"/>
      <c r="N133" s="24"/>
      <c r="O133" s="24"/>
      <c r="P133" s="24"/>
      <c r="Q133" s="22"/>
      <c r="R133" s="21"/>
    </row>
    <row r="134" spans="2:18" x14ac:dyDescent="0.2">
      <c r="B134" s="2">
        <v>25</v>
      </c>
      <c r="C134" s="3">
        <v>2.0249999999999999</v>
      </c>
      <c r="D134" s="3"/>
      <c r="E134" s="19">
        <f t="shared" si="58"/>
        <v>2.0294999999999996</v>
      </c>
      <c r="F134" s="16">
        <f t="shared" si="59"/>
        <v>5</v>
      </c>
      <c r="G134" s="19">
        <f t="shared" si="60"/>
        <v>10.147499999999997</v>
      </c>
      <c r="H134" s="1"/>
      <c r="I134" s="16"/>
      <c r="J134" s="16"/>
      <c r="K134" s="19"/>
      <c r="L134" s="16"/>
      <c r="M134" s="19"/>
      <c r="N134" s="24"/>
      <c r="O134" s="24"/>
      <c r="P134" s="24"/>
      <c r="Q134" s="22"/>
      <c r="R134" s="21"/>
    </row>
    <row r="135" spans="2:18" x14ac:dyDescent="0.2">
      <c r="B135" s="2">
        <v>30</v>
      </c>
      <c r="C135" s="3">
        <v>2.016</v>
      </c>
      <c r="D135" s="3" t="s">
        <v>30</v>
      </c>
      <c r="E135" s="19">
        <f t="shared" si="58"/>
        <v>2.0205000000000002</v>
      </c>
      <c r="F135" s="16">
        <f t="shared" si="59"/>
        <v>5</v>
      </c>
      <c r="G135" s="19">
        <f t="shared" si="60"/>
        <v>10.102500000000001</v>
      </c>
      <c r="H135" s="1"/>
      <c r="I135" s="16"/>
      <c r="J135" s="16"/>
      <c r="K135" s="19"/>
      <c r="L135" s="16"/>
      <c r="M135" s="19"/>
      <c r="N135" s="20"/>
      <c r="O135" s="20"/>
      <c r="P135" s="20"/>
      <c r="R135" s="21"/>
    </row>
    <row r="136" spans="2:18" x14ac:dyDescent="0.2">
      <c r="B136" s="2"/>
      <c r="C136" s="3"/>
      <c r="D136" s="3"/>
      <c r="E136" s="19"/>
      <c r="F136" s="16"/>
      <c r="G136" s="19"/>
      <c r="H136" s="1"/>
      <c r="I136" s="2"/>
      <c r="J136" s="28"/>
      <c r="K136" s="19"/>
      <c r="L136" s="16"/>
      <c r="M136" s="19"/>
      <c r="N136" s="20"/>
      <c r="O136" s="20"/>
      <c r="P136" s="20"/>
      <c r="R136" s="21"/>
    </row>
    <row r="137" spans="2:18" x14ac:dyDescent="0.2">
      <c r="B137" s="2"/>
      <c r="C137" s="3"/>
      <c r="D137" s="3"/>
      <c r="E137" s="19"/>
      <c r="F137" s="16"/>
      <c r="G137" s="19"/>
      <c r="H137" s="1"/>
      <c r="I137" s="17"/>
      <c r="J137" s="17"/>
      <c r="K137" s="19"/>
      <c r="L137" s="16"/>
      <c r="M137" s="19"/>
      <c r="N137" s="20"/>
      <c r="O137" s="20"/>
      <c r="P137" s="20"/>
      <c r="R137" s="21"/>
    </row>
    <row r="138" spans="2:18" x14ac:dyDescent="0.2">
      <c r="B138" s="17"/>
      <c r="C138" s="44"/>
      <c r="D138" s="44"/>
      <c r="E138" s="19"/>
      <c r="F138" s="16"/>
      <c r="G138" s="19"/>
      <c r="I138" s="17"/>
      <c r="J138" s="17"/>
      <c r="K138" s="19"/>
      <c r="L138" s="16"/>
      <c r="M138" s="19"/>
      <c r="N138" s="20"/>
      <c r="O138" s="20"/>
      <c r="P138" s="20"/>
      <c r="R138" s="21"/>
    </row>
    <row r="139" spans="2:18" x14ac:dyDescent="0.2">
      <c r="B139" s="17"/>
      <c r="C139" s="44"/>
      <c r="D139" s="44"/>
      <c r="E139" s="19"/>
      <c r="F139" s="16"/>
      <c r="G139" s="19"/>
      <c r="I139" s="17"/>
      <c r="J139" s="17"/>
      <c r="K139" s="19"/>
      <c r="L139" s="16"/>
      <c r="M139" s="19"/>
      <c r="O139" s="24"/>
      <c r="P139" s="24"/>
    </row>
    <row r="140" spans="2:18" x14ac:dyDescent="0.2">
      <c r="B140" s="17"/>
      <c r="C140" s="44"/>
      <c r="D140" s="44"/>
      <c r="E140" s="19"/>
      <c r="F140" s="16"/>
      <c r="G140" s="19"/>
      <c r="I140" s="17"/>
      <c r="J140" s="17"/>
      <c r="K140" s="19"/>
      <c r="L140" s="16"/>
      <c r="M140" s="19"/>
      <c r="O140" s="14"/>
      <c r="P140" s="14"/>
    </row>
    <row r="141" spans="2:18" x14ac:dyDescent="0.2">
      <c r="B141" s="17"/>
      <c r="C141" s="44"/>
      <c r="D141" s="44"/>
      <c r="E141" s="19"/>
      <c r="F141" s="16"/>
      <c r="G141" s="19"/>
      <c r="I141" s="17"/>
      <c r="J141" s="17"/>
      <c r="K141" s="19"/>
      <c r="L141" s="16"/>
      <c r="M141" s="19"/>
      <c r="O141" s="14"/>
      <c r="P141" s="14"/>
    </row>
    <row r="142" spans="2:18" x14ac:dyDescent="0.2">
      <c r="B142" s="17"/>
      <c r="C142" s="44"/>
      <c r="D142" s="44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x14ac:dyDescent="0.2">
      <c r="B143" s="17"/>
      <c r="C143" s="44"/>
      <c r="D143" s="44"/>
      <c r="E143" s="19"/>
      <c r="F143" s="16"/>
      <c r="G143" s="19"/>
      <c r="H143" s="19"/>
      <c r="I143" s="17"/>
      <c r="J143" s="17"/>
      <c r="K143" s="19"/>
      <c r="L143" s="16">
        <f>SUM(L124:L142)</f>
        <v>30</v>
      </c>
      <c r="M143" s="19">
        <f>SUM(M125:M142)</f>
        <v>33.505325499999991</v>
      </c>
      <c r="N143" s="14"/>
      <c r="O143" s="14"/>
      <c r="P143" s="14"/>
    </row>
    <row r="144" spans="2:18" ht="15" x14ac:dyDescent="0.2">
      <c r="B144" s="1" t="s">
        <v>7</v>
      </c>
      <c r="C144" s="1"/>
      <c r="D144" s="142">
        <v>0.5</v>
      </c>
      <c r="E144" s="142"/>
      <c r="J144" s="13"/>
      <c r="K144" s="13"/>
      <c r="L144" s="13"/>
      <c r="M144" s="13"/>
      <c r="N144" s="14"/>
      <c r="O144" s="14"/>
      <c r="P144" s="14"/>
    </row>
    <row r="145" spans="2:18" x14ac:dyDescent="0.2">
      <c r="B145" s="143" t="s">
        <v>8</v>
      </c>
      <c r="C145" s="143"/>
      <c r="D145" s="143"/>
      <c r="E145" s="143"/>
      <c r="F145" s="143"/>
      <c r="G145" s="143"/>
      <c r="H145" s="5" t="s">
        <v>5</v>
      </c>
      <c r="I145" s="143" t="s">
        <v>9</v>
      </c>
      <c r="J145" s="143"/>
      <c r="K145" s="143"/>
      <c r="L145" s="143"/>
      <c r="M145" s="143"/>
      <c r="N145" s="15"/>
      <c r="O145" s="15"/>
      <c r="P145" s="20">
        <f>I157-I155</f>
        <v>3.4999999999999982</v>
      </c>
    </row>
    <row r="146" spans="2:18" x14ac:dyDescent="0.2">
      <c r="B146" s="2">
        <v>0</v>
      </c>
      <c r="C146" s="3">
        <v>1.5660000000000001</v>
      </c>
      <c r="D146" s="3" t="s">
        <v>30</v>
      </c>
      <c r="E146" s="16"/>
      <c r="F146" s="16"/>
      <c r="G146" s="16"/>
      <c r="H146" s="16"/>
      <c r="I146" s="17"/>
      <c r="J146" s="18"/>
      <c r="K146" s="19"/>
      <c r="L146" s="16"/>
      <c r="M146" s="19"/>
      <c r="N146" s="20"/>
      <c r="O146" s="20"/>
      <c r="P146" s="20"/>
      <c r="R146" s="21"/>
    </row>
    <row r="147" spans="2:18" x14ac:dyDescent="0.2">
      <c r="B147" s="2">
        <v>5</v>
      </c>
      <c r="C147" s="3">
        <v>1.5609999999999999</v>
      </c>
      <c r="D147" s="3"/>
      <c r="E147" s="19">
        <f>(C146+C147)/2</f>
        <v>1.5634999999999999</v>
      </c>
      <c r="F147" s="16">
        <f>B147-B146</f>
        <v>5</v>
      </c>
      <c r="G147" s="19">
        <f>E147*F147</f>
        <v>7.817499999999999</v>
      </c>
      <c r="H147" s="16"/>
      <c r="I147" s="2"/>
      <c r="J147" s="2"/>
      <c r="K147" s="19"/>
      <c r="L147" s="16"/>
      <c r="M147" s="19"/>
      <c r="N147" s="20"/>
      <c r="O147" s="20"/>
      <c r="P147" s="20"/>
      <c r="Q147" s="22"/>
      <c r="R147" s="21"/>
    </row>
    <row r="148" spans="2:18" x14ac:dyDescent="0.2">
      <c r="B148" s="2">
        <v>10</v>
      </c>
      <c r="C148" s="3">
        <v>1.55</v>
      </c>
      <c r="D148" s="3" t="s">
        <v>21</v>
      </c>
      <c r="E148" s="19">
        <f t="shared" ref="E148:E158" si="61">(C147+C148)/2</f>
        <v>1.5554999999999999</v>
      </c>
      <c r="F148" s="16">
        <f t="shared" ref="F148:F158" si="62">B148-B147</f>
        <v>5</v>
      </c>
      <c r="G148" s="19">
        <f t="shared" ref="G148:G158" si="63">E148*F148</f>
        <v>7.7774999999999999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11</v>
      </c>
      <c r="C149" s="3">
        <v>1.5229999999999999</v>
      </c>
      <c r="D149" s="3"/>
      <c r="E149" s="19">
        <f t="shared" si="61"/>
        <v>1.5365</v>
      </c>
      <c r="F149" s="16">
        <f t="shared" si="62"/>
        <v>1</v>
      </c>
      <c r="G149" s="19">
        <f t="shared" si="63"/>
        <v>1.5365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12</v>
      </c>
      <c r="C150" s="3">
        <v>1.506</v>
      </c>
      <c r="D150" s="3"/>
      <c r="E150" s="19">
        <f t="shared" si="61"/>
        <v>1.5145</v>
      </c>
      <c r="F150" s="16">
        <f t="shared" si="62"/>
        <v>1</v>
      </c>
      <c r="G150" s="19">
        <f t="shared" si="63"/>
        <v>1.5145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13</v>
      </c>
      <c r="C151" s="3">
        <v>1.4830000000000001</v>
      </c>
      <c r="D151" s="3"/>
      <c r="E151" s="19">
        <f t="shared" si="61"/>
        <v>1.4944999999999999</v>
      </c>
      <c r="F151" s="16">
        <f t="shared" si="62"/>
        <v>1</v>
      </c>
      <c r="G151" s="19">
        <f t="shared" si="63"/>
        <v>1.4944999999999999</v>
      </c>
      <c r="H151" s="16"/>
      <c r="I151" s="2"/>
      <c r="J151" s="2"/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15</v>
      </c>
      <c r="C152" s="3">
        <v>1.4370000000000001</v>
      </c>
      <c r="D152" s="3" t="s">
        <v>22</v>
      </c>
      <c r="E152" s="19">
        <f t="shared" si="61"/>
        <v>1.46</v>
      </c>
      <c r="F152" s="16">
        <f t="shared" si="62"/>
        <v>2</v>
      </c>
      <c r="G152" s="19">
        <f t="shared" si="63"/>
        <v>2.92</v>
      </c>
      <c r="H152" s="16"/>
      <c r="I152" s="2">
        <v>0</v>
      </c>
      <c r="J152" s="3">
        <v>1.5660000000000001</v>
      </c>
      <c r="K152" s="19"/>
      <c r="L152" s="16"/>
      <c r="M152" s="19"/>
      <c r="N152" s="20"/>
      <c r="O152" s="20"/>
      <c r="P152" s="20"/>
      <c r="Q152" s="22"/>
      <c r="R152" s="21"/>
    </row>
    <row r="153" spans="2:18" x14ac:dyDescent="0.2">
      <c r="B153" s="2">
        <v>17</v>
      </c>
      <c r="C153" s="3">
        <v>1.486</v>
      </c>
      <c r="D153" s="3"/>
      <c r="E153" s="19">
        <f t="shared" si="61"/>
        <v>1.4615</v>
      </c>
      <c r="F153" s="16">
        <f t="shared" si="62"/>
        <v>2</v>
      </c>
      <c r="G153" s="19">
        <f t="shared" si="63"/>
        <v>2.923</v>
      </c>
      <c r="H153" s="16"/>
      <c r="I153" s="2">
        <v>5</v>
      </c>
      <c r="J153" s="3">
        <v>1.5609999999999999</v>
      </c>
      <c r="K153" s="19">
        <f t="shared" ref="K153" si="64">AVERAGE(J152,J153)</f>
        <v>1.5634999999999999</v>
      </c>
      <c r="L153" s="16">
        <f t="shared" ref="L153" si="65">I153-I152</f>
        <v>5</v>
      </c>
      <c r="M153" s="19">
        <f t="shared" ref="M153:M158" si="66">L153*K153</f>
        <v>7.817499999999999</v>
      </c>
      <c r="N153" s="20"/>
      <c r="O153" s="20"/>
      <c r="P153" s="20"/>
      <c r="Q153" s="22"/>
      <c r="R153" s="21"/>
    </row>
    <row r="154" spans="2:18" x14ac:dyDescent="0.2">
      <c r="B154" s="2">
        <v>18</v>
      </c>
      <c r="C154" s="3">
        <v>1.58</v>
      </c>
      <c r="D154" s="3"/>
      <c r="E154" s="19">
        <f t="shared" si="61"/>
        <v>1.5329999999999999</v>
      </c>
      <c r="F154" s="16">
        <f t="shared" si="62"/>
        <v>1</v>
      </c>
      <c r="G154" s="19">
        <f t="shared" si="63"/>
        <v>1.5329999999999999</v>
      </c>
      <c r="H154" s="16"/>
      <c r="I154" s="2">
        <v>10</v>
      </c>
      <c r="J154" s="3">
        <v>1.55</v>
      </c>
      <c r="K154" s="19">
        <f>AVERAGE(J153,J154)</f>
        <v>1.5554999999999999</v>
      </c>
      <c r="L154" s="16">
        <f>I154-I153</f>
        <v>5</v>
      </c>
      <c r="M154" s="19">
        <f t="shared" si="66"/>
        <v>7.7774999999999999</v>
      </c>
      <c r="N154" s="24"/>
      <c r="O154" s="24"/>
      <c r="P154" s="24"/>
      <c r="Q154" s="22"/>
      <c r="R154" s="21"/>
    </row>
    <row r="155" spans="2:18" x14ac:dyDescent="0.2">
      <c r="B155" s="2">
        <v>19</v>
      </c>
      <c r="C155" s="3">
        <v>1.675</v>
      </c>
      <c r="D155" s="3"/>
      <c r="E155" s="19">
        <f t="shared" si="61"/>
        <v>1.6274999999999999</v>
      </c>
      <c r="F155" s="16">
        <f t="shared" si="62"/>
        <v>1</v>
      </c>
      <c r="G155" s="19">
        <f t="shared" si="63"/>
        <v>1.6274999999999999</v>
      </c>
      <c r="H155" s="16"/>
      <c r="I155" s="56">
        <f>I154+(J154-J155)*1.5</f>
        <v>12.775</v>
      </c>
      <c r="J155" s="57">
        <v>-0.3</v>
      </c>
      <c r="K155" s="19">
        <f t="shared" ref="K155:K158" si="67">AVERAGE(J154,J155)</f>
        <v>0.625</v>
      </c>
      <c r="L155" s="16">
        <f t="shared" ref="L155:L158" si="68">I155-I154</f>
        <v>2.7750000000000004</v>
      </c>
      <c r="M155" s="19">
        <f t="shared" si="66"/>
        <v>1.7343750000000002</v>
      </c>
      <c r="N155" s="20"/>
      <c r="O155" s="20"/>
      <c r="P155" s="20"/>
      <c r="Q155" s="22"/>
      <c r="R155" s="21"/>
    </row>
    <row r="156" spans="2:18" x14ac:dyDescent="0.2">
      <c r="B156" s="2">
        <v>20</v>
      </c>
      <c r="C156" s="3">
        <v>1.8680000000000001</v>
      </c>
      <c r="D156" s="3" t="s">
        <v>23</v>
      </c>
      <c r="E156" s="19">
        <f t="shared" si="61"/>
        <v>1.7715000000000001</v>
      </c>
      <c r="F156" s="16">
        <f t="shared" si="62"/>
        <v>1</v>
      </c>
      <c r="G156" s="19">
        <f t="shared" si="63"/>
        <v>1.7715000000000001</v>
      </c>
      <c r="H156" s="1"/>
      <c r="I156" s="84">
        <f>I155+1.75</f>
        <v>14.525</v>
      </c>
      <c r="J156" s="85">
        <f>J155</f>
        <v>-0.3</v>
      </c>
      <c r="K156" s="19">
        <f t="shared" si="67"/>
        <v>-0.3</v>
      </c>
      <c r="L156" s="16">
        <f t="shared" si="68"/>
        <v>1.75</v>
      </c>
      <c r="M156" s="19">
        <f t="shared" si="66"/>
        <v>-0.52500000000000002</v>
      </c>
      <c r="N156" s="24"/>
      <c r="O156" s="24"/>
      <c r="P156" s="24"/>
      <c r="Q156" s="22"/>
      <c r="R156" s="21"/>
    </row>
    <row r="157" spans="2:18" x14ac:dyDescent="0.2">
      <c r="B157" s="2">
        <v>25</v>
      </c>
      <c r="C157" s="3">
        <v>1.8740000000000001</v>
      </c>
      <c r="D157" s="3"/>
      <c r="E157" s="19">
        <f t="shared" si="61"/>
        <v>1.871</v>
      </c>
      <c r="F157" s="16">
        <f t="shared" si="62"/>
        <v>5</v>
      </c>
      <c r="G157" s="19">
        <f t="shared" si="63"/>
        <v>9.3550000000000004</v>
      </c>
      <c r="H157" s="1"/>
      <c r="I157" s="56">
        <f>I156+1.75</f>
        <v>16.274999999999999</v>
      </c>
      <c r="J157" s="57">
        <f>J155</f>
        <v>-0.3</v>
      </c>
      <c r="K157" s="19">
        <f t="shared" si="67"/>
        <v>-0.3</v>
      </c>
      <c r="L157" s="16">
        <f t="shared" si="68"/>
        <v>1.7499999999999982</v>
      </c>
      <c r="M157" s="19">
        <f t="shared" si="66"/>
        <v>-0.52499999999999947</v>
      </c>
      <c r="N157" s="24"/>
      <c r="O157" s="24"/>
      <c r="P157" s="24"/>
      <c r="Q157" s="22"/>
      <c r="R157" s="21"/>
    </row>
    <row r="158" spans="2:18" x14ac:dyDescent="0.2">
      <c r="B158" s="2">
        <v>30</v>
      </c>
      <c r="C158" s="3">
        <v>1.889</v>
      </c>
      <c r="D158" s="3" t="s">
        <v>30</v>
      </c>
      <c r="E158" s="19">
        <f t="shared" si="61"/>
        <v>1.8815</v>
      </c>
      <c r="F158" s="16">
        <f t="shared" si="62"/>
        <v>5</v>
      </c>
      <c r="G158" s="19">
        <f t="shared" si="63"/>
        <v>9.4074999999999989</v>
      </c>
      <c r="H158" s="1"/>
      <c r="I158" s="56">
        <f>I157+(J158-J157)*1.5</f>
        <v>19.349999999999998</v>
      </c>
      <c r="J158" s="55">
        <v>1.75</v>
      </c>
      <c r="K158" s="19">
        <f t="shared" si="67"/>
        <v>0.72499999999999998</v>
      </c>
      <c r="L158" s="16">
        <f t="shared" si="68"/>
        <v>3.0749999999999993</v>
      </c>
      <c r="M158" s="19">
        <f t="shared" si="66"/>
        <v>2.2293749999999992</v>
      </c>
      <c r="N158" s="20"/>
      <c r="O158" s="20"/>
      <c r="P158" s="20"/>
      <c r="R158" s="21"/>
    </row>
    <row r="159" spans="2:18" x14ac:dyDescent="0.2">
      <c r="B159" s="18"/>
      <c r="C159" s="45"/>
      <c r="D159" s="45"/>
      <c r="E159" s="19"/>
      <c r="F159" s="16"/>
      <c r="G159" s="19"/>
      <c r="H159" s="16"/>
      <c r="I159" s="16"/>
      <c r="J159" s="19"/>
      <c r="K159" s="19"/>
      <c r="L159" s="16"/>
      <c r="M159" s="19"/>
      <c r="N159" s="24"/>
      <c r="O159" s="24"/>
      <c r="P159" s="24"/>
    </row>
    <row r="160" spans="2:18" ht="15" x14ac:dyDescent="0.2">
      <c r="B160" s="1" t="s">
        <v>7</v>
      </c>
      <c r="C160" s="1"/>
      <c r="D160" s="142">
        <v>0.57499999999999996</v>
      </c>
      <c r="E160" s="142"/>
      <c r="J160" s="13"/>
      <c r="K160" s="13"/>
      <c r="L160" s="13"/>
      <c r="M160" s="13"/>
      <c r="N160" s="14"/>
      <c r="O160" s="14"/>
      <c r="P160" s="14"/>
    </row>
    <row r="161" spans="2:18" x14ac:dyDescent="0.2">
      <c r="B161" s="143" t="s">
        <v>8</v>
      </c>
      <c r="C161" s="143"/>
      <c r="D161" s="143"/>
      <c r="E161" s="143"/>
      <c r="F161" s="143"/>
      <c r="G161" s="143"/>
      <c r="H161" s="5" t="s">
        <v>5</v>
      </c>
      <c r="I161" s="143" t="s">
        <v>9</v>
      </c>
      <c r="J161" s="143"/>
      <c r="K161" s="143"/>
      <c r="L161" s="143"/>
      <c r="M161" s="143"/>
      <c r="N161" s="15"/>
      <c r="O161" s="15"/>
      <c r="P161" s="20">
        <f>I173-I171</f>
        <v>5.1174999999999997</v>
      </c>
    </row>
    <row r="162" spans="2:18" x14ac:dyDescent="0.2">
      <c r="B162" s="2">
        <v>0</v>
      </c>
      <c r="C162" s="3">
        <v>1.609</v>
      </c>
      <c r="D162" s="3" t="s">
        <v>30</v>
      </c>
      <c r="E162" s="16"/>
      <c r="F162" s="16"/>
      <c r="G162" s="16"/>
      <c r="H162" s="16"/>
      <c r="I162" s="17"/>
      <c r="J162" s="18"/>
      <c r="K162" s="19"/>
      <c r="L162" s="16"/>
      <c r="M162" s="19"/>
      <c r="N162" s="20"/>
      <c r="O162" s="20"/>
      <c r="P162" s="20"/>
      <c r="R162" s="21"/>
    </row>
    <row r="163" spans="2:18" x14ac:dyDescent="0.2">
      <c r="B163" s="2">
        <v>5</v>
      </c>
      <c r="C163" s="3">
        <v>1.6040000000000001</v>
      </c>
      <c r="D163" s="3"/>
      <c r="E163" s="19">
        <f>(C162+C163)/2</f>
        <v>1.6065</v>
      </c>
      <c r="F163" s="16">
        <f>B163-B162</f>
        <v>5</v>
      </c>
      <c r="G163" s="19">
        <f>E163*F163</f>
        <v>8.0325000000000006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8</v>
      </c>
      <c r="C164" s="3">
        <v>1.5980000000000001</v>
      </c>
      <c r="D164" s="3"/>
      <c r="E164" s="19">
        <f t="shared" ref="E164:E176" si="69">(C163+C164)/2</f>
        <v>1.601</v>
      </c>
      <c r="F164" s="16">
        <f t="shared" ref="F164:F176" si="70">B164-B163</f>
        <v>3</v>
      </c>
      <c r="G164" s="19">
        <f t="shared" ref="G164:G176" si="71">E164*F164</f>
        <v>4.8029999999999999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2">
        <v>9</v>
      </c>
      <c r="C165" s="3">
        <v>2.4449999999999998</v>
      </c>
      <c r="D165" s="3"/>
      <c r="E165" s="19">
        <f t="shared" si="69"/>
        <v>2.0215000000000001</v>
      </c>
      <c r="F165" s="16">
        <f t="shared" si="70"/>
        <v>1</v>
      </c>
      <c r="G165" s="19">
        <f t="shared" si="71"/>
        <v>2.0215000000000001</v>
      </c>
      <c r="H165" s="16"/>
      <c r="I165" s="2"/>
      <c r="J165" s="2"/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2">
        <v>10</v>
      </c>
      <c r="C166" s="3">
        <v>2.4340000000000002</v>
      </c>
      <c r="D166" s="3" t="s">
        <v>21</v>
      </c>
      <c r="E166" s="19">
        <f t="shared" si="69"/>
        <v>2.4394999999999998</v>
      </c>
      <c r="F166" s="16">
        <f t="shared" si="70"/>
        <v>1</v>
      </c>
      <c r="G166" s="19">
        <f t="shared" si="71"/>
        <v>2.4394999999999998</v>
      </c>
      <c r="H166" s="16"/>
      <c r="I166" s="2"/>
      <c r="J166" s="2"/>
      <c r="K166" s="19"/>
      <c r="L166" s="16"/>
      <c r="M166" s="19"/>
      <c r="N166" s="20"/>
      <c r="O166" s="20"/>
      <c r="P166" s="20"/>
      <c r="Q166" s="22"/>
      <c r="R166" s="21"/>
    </row>
    <row r="167" spans="2:18" x14ac:dyDescent="0.2">
      <c r="B167" s="2">
        <v>11</v>
      </c>
      <c r="C167" s="3">
        <v>1.859</v>
      </c>
      <c r="D167" s="3"/>
      <c r="E167" s="19">
        <f t="shared" si="69"/>
        <v>2.1465000000000001</v>
      </c>
      <c r="F167" s="16">
        <f t="shared" si="70"/>
        <v>1</v>
      </c>
      <c r="G167" s="19">
        <f t="shared" si="71"/>
        <v>2.1465000000000001</v>
      </c>
      <c r="H167" s="16"/>
      <c r="I167" s="2"/>
      <c r="J167" s="2"/>
      <c r="K167" s="19"/>
      <c r="L167" s="16"/>
      <c r="M167" s="19"/>
      <c r="N167" s="20"/>
      <c r="O167" s="20"/>
      <c r="P167" s="20"/>
      <c r="Q167" s="22"/>
      <c r="R167" s="21"/>
    </row>
    <row r="168" spans="2:18" x14ac:dyDescent="0.2">
      <c r="B168" s="2">
        <v>12</v>
      </c>
      <c r="C168" s="3">
        <v>1.569</v>
      </c>
      <c r="D168" s="3"/>
      <c r="E168" s="19">
        <f t="shared" si="69"/>
        <v>1.714</v>
      </c>
      <c r="F168" s="16">
        <f t="shared" si="70"/>
        <v>1</v>
      </c>
      <c r="G168" s="19">
        <f t="shared" si="71"/>
        <v>1.714</v>
      </c>
      <c r="H168" s="16"/>
      <c r="I168" s="2"/>
      <c r="J168" s="2"/>
      <c r="K168" s="19"/>
      <c r="L168" s="16"/>
      <c r="M168" s="19"/>
      <c r="N168" s="20"/>
      <c r="O168" s="20"/>
      <c r="P168" s="20"/>
      <c r="Q168" s="22"/>
      <c r="R168" s="21"/>
    </row>
    <row r="169" spans="2:18" x14ac:dyDescent="0.2">
      <c r="B169" s="2">
        <v>13</v>
      </c>
      <c r="C169" s="3">
        <v>1.476</v>
      </c>
      <c r="D169" s="3"/>
      <c r="E169" s="19">
        <f t="shared" si="69"/>
        <v>1.5225</v>
      </c>
      <c r="F169" s="16">
        <f t="shared" si="70"/>
        <v>1</v>
      </c>
      <c r="G169" s="19">
        <f t="shared" si="71"/>
        <v>1.5225</v>
      </c>
      <c r="H169" s="16"/>
      <c r="I169" s="2">
        <v>0</v>
      </c>
      <c r="J169" s="3">
        <v>1.609</v>
      </c>
      <c r="K169" s="19"/>
      <c r="L169" s="16"/>
      <c r="M169" s="19"/>
      <c r="N169" s="20"/>
      <c r="O169" s="20"/>
      <c r="P169" s="20"/>
      <c r="Q169" s="22"/>
      <c r="R169" s="21"/>
    </row>
    <row r="170" spans="2:18" x14ac:dyDescent="0.2">
      <c r="B170" s="2">
        <v>15</v>
      </c>
      <c r="C170" s="3">
        <v>1.37</v>
      </c>
      <c r="D170" s="3" t="s">
        <v>22</v>
      </c>
      <c r="E170" s="19">
        <f t="shared" si="69"/>
        <v>1.423</v>
      </c>
      <c r="F170" s="16">
        <f t="shared" si="70"/>
        <v>2</v>
      </c>
      <c r="G170" s="19">
        <f t="shared" si="71"/>
        <v>2.8460000000000001</v>
      </c>
      <c r="H170" s="16"/>
      <c r="I170" s="2">
        <v>5</v>
      </c>
      <c r="J170" s="3">
        <v>1.6040000000000001</v>
      </c>
      <c r="K170" s="19">
        <f>AVERAGE(J169,J170)</f>
        <v>1.6065</v>
      </c>
      <c r="L170" s="16">
        <f>I170-I169</f>
        <v>5</v>
      </c>
      <c r="M170" s="19">
        <f t="shared" ref="M170:M175" si="72">L170*K170</f>
        <v>8.0325000000000006</v>
      </c>
      <c r="N170" s="24"/>
      <c r="O170" s="24"/>
      <c r="P170" s="24"/>
      <c r="Q170" s="22"/>
      <c r="R170" s="21"/>
    </row>
    <row r="171" spans="2:18" x14ac:dyDescent="0.2">
      <c r="B171" s="2">
        <v>17</v>
      </c>
      <c r="C171" s="3">
        <v>1.4730000000000001</v>
      </c>
      <c r="D171" s="3"/>
      <c r="E171" s="19">
        <f t="shared" si="69"/>
        <v>1.4215</v>
      </c>
      <c r="F171" s="16">
        <f t="shared" si="70"/>
        <v>2</v>
      </c>
      <c r="G171" s="19">
        <f t="shared" si="71"/>
        <v>2.843</v>
      </c>
      <c r="H171" s="16"/>
      <c r="I171" s="2">
        <v>8</v>
      </c>
      <c r="J171" s="3">
        <v>1.5980000000000001</v>
      </c>
      <c r="K171" s="19">
        <f t="shared" ref="K171:K175" si="73">AVERAGE(J170,J171)</f>
        <v>1.601</v>
      </c>
      <c r="L171" s="16">
        <f t="shared" ref="L171:L175" si="74">I171-I170</f>
        <v>3</v>
      </c>
      <c r="M171" s="19">
        <f t="shared" si="72"/>
        <v>4.8029999999999999</v>
      </c>
      <c r="N171" s="20"/>
      <c r="O171" s="20"/>
      <c r="P171" s="20"/>
      <c r="Q171" s="22"/>
      <c r="R171" s="21"/>
    </row>
    <row r="172" spans="2:18" x14ac:dyDescent="0.2">
      <c r="B172" s="2">
        <v>18</v>
      </c>
      <c r="C172" s="3">
        <v>1.577</v>
      </c>
      <c r="D172" s="3"/>
      <c r="E172" s="19">
        <f t="shared" si="69"/>
        <v>1.5249999999999999</v>
      </c>
      <c r="F172" s="16">
        <f t="shared" si="70"/>
        <v>1</v>
      </c>
      <c r="G172" s="19">
        <f t="shared" si="71"/>
        <v>1.5249999999999999</v>
      </c>
      <c r="H172" s="1"/>
      <c r="I172" s="2">
        <v>9</v>
      </c>
      <c r="J172" s="3">
        <v>2.4449999999999998</v>
      </c>
      <c r="K172" s="19">
        <f t="shared" si="73"/>
        <v>2.0215000000000001</v>
      </c>
      <c r="L172" s="16">
        <f t="shared" si="74"/>
        <v>1</v>
      </c>
      <c r="M172" s="19">
        <f t="shared" si="72"/>
        <v>2.0215000000000001</v>
      </c>
      <c r="N172" s="24"/>
      <c r="O172" s="24"/>
      <c r="P172" s="24"/>
      <c r="Q172" s="22"/>
      <c r="R172" s="21"/>
    </row>
    <row r="173" spans="2:18" x14ac:dyDescent="0.2">
      <c r="B173" s="2">
        <v>19</v>
      </c>
      <c r="C173" s="3">
        <v>1.843</v>
      </c>
      <c r="D173" s="3"/>
      <c r="E173" s="19">
        <f t="shared" si="69"/>
        <v>1.71</v>
      </c>
      <c r="F173" s="16">
        <f t="shared" si="70"/>
        <v>1</v>
      </c>
      <c r="G173" s="19">
        <f t="shared" si="71"/>
        <v>1.71</v>
      </c>
      <c r="H173" s="1"/>
      <c r="I173" s="56">
        <f>I172+(J172-J173)*1.5</f>
        <v>13.1175</v>
      </c>
      <c r="J173" s="57">
        <v>-0.3</v>
      </c>
      <c r="K173" s="19">
        <f t="shared" si="73"/>
        <v>1.0725</v>
      </c>
      <c r="L173" s="16">
        <f t="shared" si="74"/>
        <v>4.1174999999999997</v>
      </c>
      <c r="M173" s="19">
        <f t="shared" si="72"/>
        <v>4.4160187500000001</v>
      </c>
      <c r="N173" s="24"/>
      <c r="O173" s="24"/>
      <c r="P173" s="24"/>
      <c r="Q173" s="22"/>
      <c r="R173" s="21"/>
    </row>
    <row r="174" spans="2:18" x14ac:dyDescent="0.2">
      <c r="B174" s="2">
        <v>20</v>
      </c>
      <c r="C174" s="3">
        <v>2.3170000000000002</v>
      </c>
      <c r="D174" s="3" t="s">
        <v>23</v>
      </c>
      <c r="E174" s="19">
        <f t="shared" si="69"/>
        <v>2.08</v>
      </c>
      <c r="F174" s="16">
        <f t="shared" si="70"/>
        <v>1</v>
      </c>
      <c r="G174" s="19">
        <f t="shared" si="71"/>
        <v>2.08</v>
      </c>
      <c r="H174" s="1"/>
      <c r="I174" s="84">
        <f>I173+1.75</f>
        <v>14.8675</v>
      </c>
      <c r="J174" s="85">
        <f>J173</f>
        <v>-0.3</v>
      </c>
      <c r="K174" s="19">
        <f t="shared" si="73"/>
        <v>-0.3</v>
      </c>
      <c r="L174" s="16">
        <f t="shared" si="74"/>
        <v>1.75</v>
      </c>
      <c r="M174" s="19">
        <f t="shared" si="72"/>
        <v>-0.52500000000000002</v>
      </c>
      <c r="N174" s="20"/>
      <c r="O174" s="20"/>
      <c r="P174" s="20"/>
      <c r="R174" s="21"/>
    </row>
    <row r="175" spans="2:18" x14ac:dyDescent="0.2">
      <c r="B175" s="2">
        <v>25</v>
      </c>
      <c r="C175" s="3">
        <v>2.3250000000000002</v>
      </c>
      <c r="D175" s="3"/>
      <c r="E175" s="19">
        <f t="shared" si="69"/>
        <v>2.3210000000000002</v>
      </c>
      <c r="F175" s="16">
        <f t="shared" si="70"/>
        <v>5</v>
      </c>
      <c r="G175" s="19">
        <f t="shared" si="71"/>
        <v>11.605</v>
      </c>
      <c r="H175" s="1"/>
      <c r="I175" s="56">
        <f>I174+1.75</f>
        <v>16.6175</v>
      </c>
      <c r="J175" s="57">
        <f>J173</f>
        <v>-0.3</v>
      </c>
      <c r="K175" s="19">
        <f t="shared" si="73"/>
        <v>-0.3</v>
      </c>
      <c r="L175" s="16">
        <f t="shared" si="74"/>
        <v>1.75</v>
      </c>
      <c r="M175" s="19">
        <f t="shared" si="72"/>
        <v>-0.52500000000000002</v>
      </c>
      <c r="N175" s="20"/>
      <c r="O175" s="20"/>
      <c r="P175" s="20"/>
      <c r="R175" s="21"/>
    </row>
    <row r="176" spans="2:18" x14ac:dyDescent="0.2">
      <c r="B176" s="2">
        <v>30</v>
      </c>
      <c r="C176" s="3">
        <v>2.3340000000000001</v>
      </c>
      <c r="D176" s="3" t="s">
        <v>28</v>
      </c>
      <c r="E176" s="19">
        <f t="shared" si="69"/>
        <v>2.3295000000000003</v>
      </c>
      <c r="F176" s="16">
        <f t="shared" si="70"/>
        <v>5</v>
      </c>
      <c r="G176" s="19">
        <f t="shared" si="71"/>
        <v>11.647500000000001</v>
      </c>
      <c r="H176" s="1"/>
      <c r="I176" s="56">
        <f>I175+(J176-J175)*1.5</f>
        <v>20.555</v>
      </c>
      <c r="J176" s="55">
        <v>2.3250000000000002</v>
      </c>
      <c r="K176" s="19">
        <f t="shared" ref="K176" si="75">AVERAGE(J175,J176)</f>
        <v>1.0125000000000002</v>
      </c>
      <c r="L176" s="16">
        <f t="shared" ref="L176" si="76">I176-I175</f>
        <v>3.9375</v>
      </c>
      <c r="M176" s="19">
        <f t="shared" ref="M176" si="77">L176*K176</f>
        <v>3.9867187500000005</v>
      </c>
      <c r="N176" s="20"/>
      <c r="O176" s="20"/>
      <c r="P176" s="20"/>
      <c r="R176" s="21"/>
    </row>
    <row r="177" spans="2:18" ht="15" x14ac:dyDescent="0.2">
      <c r="B177" s="13"/>
      <c r="C177" s="30"/>
      <c r="D177" s="30"/>
      <c r="E177" s="13"/>
      <c r="F177" s="16"/>
      <c r="G177" s="19"/>
      <c r="H177" s="155" t="s">
        <v>10</v>
      </c>
      <c r="I177" s="155"/>
      <c r="J177" s="19" t="e">
        <f>#REF!</f>
        <v>#REF!</v>
      </c>
      <c r="K177" s="19" t="s">
        <v>11</v>
      </c>
      <c r="L177" s="16" t="e">
        <f>#REF!</f>
        <v>#REF!</v>
      </c>
      <c r="M177" s="65" t="e">
        <f>J177-L177</f>
        <v>#REF!</v>
      </c>
      <c r="N177" s="24"/>
      <c r="O177" s="14"/>
      <c r="P177" s="14"/>
    </row>
    <row r="178" spans="2:18" ht="15" x14ac:dyDescent="0.2">
      <c r="B178" s="1" t="s">
        <v>7</v>
      </c>
      <c r="C178" s="1"/>
      <c r="D178" s="142">
        <v>0.57999999999999996</v>
      </c>
      <c r="E178" s="142"/>
      <c r="J178" s="13"/>
      <c r="K178" s="13"/>
      <c r="L178" s="13"/>
      <c r="M178" s="13"/>
      <c r="N178" s="14"/>
      <c r="O178" s="14"/>
      <c r="P178" s="14"/>
    </row>
    <row r="179" spans="2:18" x14ac:dyDescent="0.2">
      <c r="B179" s="143" t="s">
        <v>8</v>
      </c>
      <c r="C179" s="143"/>
      <c r="D179" s="143"/>
      <c r="E179" s="143"/>
      <c r="F179" s="143"/>
      <c r="G179" s="143"/>
      <c r="H179" s="5" t="s">
        <v>5</v>
      </c>
      <c r="I179" s="143" t="s">
        <v>9</v>
      </c>
      <c r="J179" s="143"/>
      <c r="K179" s="143"/>
      <c r="L179" s="143"/>
      <c r="M179" s="143"/>
      <c r="N179" s="15"/>
      <c r="O179" s="15"/>
      <c r="P179" s="20">
        <f>I191-I189</f>
        <v>5.8224999999999998</v>
      </c>
    </row>
    <row r="180" spans="2:18" x14ac:dyDescent="0.2">
      <c r="B180" s="2">
        <v>0</v>
      </c>
      <c r="C180" s="3">
        <v>1.6359999999999999</v>
      </c>
      <c r="D180" s="3" t="s">
        <v>30</v>
      </c>
      <c r="E180" s="16"/>
      <c r="F180" s="16"/>
      <c r="G180" s="16"/>
      <c r="H180" s="16"/>
      <c r="I180" s="17"/>
      <c r="J180" s="18"/>
      <c r="K180" s="19"/>
      <c r="L180" s="16"/>
      <c r="M180" s="19"/>
      <c r="N180" s="20"/>
      <c r="O180" s="20"/>
      <c r="P180" s="20"/>
      <c r="R180" s="21"/>
    </row>
    <row r="181" spans="2:18" x14ac:dyDescent="0.2">
      <c r="B181" s="2">
        <v>5</v>
      </c>
      <c r="C181" s="3">
        <v>1.629</v>
      </c>
      <c r="D181" s="3"/>
      <c r="E181" s="19">
        <f>(C180+C181)/2</f>
        <v>1.6324999999999998</v>
      </c>
      <c r="F181" s="16">
        <f>B181-B180</f>
        <v>5</v>
      </c>
      <c r="G181" s="19">
        <f>E181*F181</f>
        <v>8.1624999999999996</v>
      </c>
      <c r="H181" s="16"/>
      <c r="I181" s="2"/>
      <c r="J181" s="2"/>
      <c r="K181" s="19"/>
      <c r="L181" s="16"/>
      <c r="M181" s="19"/>
      <c r="N181" s="20"/>
      <c r="O181" s="20"/>
      <c r="P181" s="20"/>
      <c r="Q181" s="22"/>
      <c r="R181" s="21"/>
    </row>
    <row r="182" spans="2:18" x14ac:dyDescent="0.2">
      <c r="B182" s="2">
        <v>8</v>
      </c>
      <c r="C182" s="3">
        <v>1.6240000000000001</v>
      </c>
      <c r="D182" s="3"/>
      <c r="E182" s="19">
        <f t="shared" ref="E182:E194" si="78">(C181+C182)/2</f>
        <v>1.6265000000000001</v>
      </c>
      <c r="F182" s="16">
        <f t="shared" ref="F182:F194" si="79">B182-B181</f>
        <v>3</v>
      </c>
      <c r="G182" s="19">
        <f t="shared" ref="G182:G194" si="80">E182*F182</f>
        <v>4.8795000000000002</v>
      </c>
      <c r="H182" s="16"/>
      <c r="I182" s="2"/>
      <c r="J182" s="2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">
      <c r="B183" s="2">
        <v>9</v>
      </c>
      <c r="C183" s="3">
        <v>2.415</v>
      </c>
      <c r="D183" s="3"/>
      <c r="E183" s="19">
        <f t="shared" si="78"/>
        <v>2.0194999999999999</v>
      </c>
      <c r="F183" s="16">
        <f t="shared" si="79"/>
        <v>1</v>
      </c>
      <c r="G183" s="19">
        <f t="shared" si="80"/>
        <v>2.0194999999999999</v>
      </c>
      <c r="H183" s="16"/>
      <c r="I183" s="2"/>
      <c r="J183" s="2"/>
      <c r="K183" s="19"/>
      <c r="L183" s="16"/>
      <c r="M183" s="19"/>
      <c r="N183" s="20"/>
      <c r="O183" s="20"/>
      <c r="P183" s="20"/>
      <c r="Q183" s="22"/>
      <c r="R183" s="21"/>
    </row>
    <row r="184" spans="2:18" x14ac:dyDescent="0.2">
      <c r="B184" s="2">
        <v>10</v>
      </c>
      <c r="C184" s="3">
        <v>2.4060000000000001</v>
      </c>
      <c r="D184" s="3" t="s">
        <v>21</v>
      </c>
      <c r="E184" s="19">
        <f t="shared" si="78"/>
        <v>2.4104999999999999</v>
      </c>
      <c r="F184" s="16">
        <f t="shared" si="79"/>
        <v>1</v>
      </c>
      <c r="G184" s="19">
        <f t="shared" si="80"/>
        <v>2.4104999999999999</v>
      </c>
      <c r="H184" s="16"/>
      <c r="I184" s="2"/>
      <c r="J184" s="2"/>
      <c r="K184" s="19"/>
      <c r="L184" s="16"/>
      <c r="M184" s="19"/>
      <c r="N184" s="20"/>
      <c r="O184" s="20"/>
      <c r="P184" s="20"/>
      <c r="Q184" s="22"/>
      <c r="R184" s="21"/>
    </row>
    <row r="185" spans="2:18" x14ac:dyDescent="0.2">
      <c r="B185" s="2">
        <v>11</v>
      </c>
      <c r="C185" s="3">
        <v>1.8580000000000001</v>
      </c>
      <c r="D185" s="3"/>
      <c r="E185" s="19">
        <f t="shared" si="78"/>
        <v>2.1320000000000001</v>
      </c>
      <c r="F185" s="16">
        <f t="shared" si="79"/>
        <v>1</v>
      </c>
      <c r="G185" s="19">
        <f t="shared" si="80"/>
        <v>2.1320000000000001</v>
      </c>
      <c r="H185" s="16"/>
      <c r="I185" s="2"/>
      <c r="J185" s="2"/>
      <c r="K185" s="19"/>
      <c r="L185" s="16"/>
      <c r="M185" s="19"/>
      <c r="N185" s="20"/>
      <c r="O185" s="20"/>
      <c r="P185" s="20"/>
      <c r="Q185" s="22"/>
      <c r="R185" s="21"/>
    </row>
    <row r="186" spans="2:18" x14ac:dyDescent="0.2">
      <c r="B186" s="2">
        <v>12</v>
      </c>
      <c r="C186" s="3">
        <v>1.446</v>
      </c>
      <c r="D186" s="3"/>
      <c r="E186" s="19">
        <f t="shared" si="78"/>
        <v>1.6520000000000001</v>
      </c>
      <c r="F186" s="16">
        <f t="shared" si="79"/>
        <v>1</v>
      </c>
      <c r="G186" s="19">
        <f t="shared" si="80"/>
        <v>1.6520000000000001</v>
      </c>
      <c r="H186" s="16"/>
      <c r="I186" s="2">
        <v>0</v>
      </c>
      <c r="J186" s="3">
        <v>1.6359999999999999</v>
      </c>
      <c r="K186" s="19"/>
      <c r="L186" s="16"/>
      <c r="M186" s="19"/>
      <c r="N186" s="20"/>
      <c r="O186" s="20"/>
      <c r="P186" s="20"/>
      <c r="Q186" s="22"/>
      <c r="R186" s="21"/>
    </row>
    <row r="187" spans="2:18" x14ac:dyDescent="0.2">
      <c r="B187" s="2">
        <v>13</v>
      </c>
      <c r="C187" s="3">
        <v>1.1599999999999999</v>
      </c>
      <c r="D187" s="3"/>
      <c r="E187" s="19">
        <f t="shared" si="78"/>
        <v>1.3029999999999999</v>
      </c>
      <c r="F187" s="16">
        <f t="shared" si="79"/>
        <v>1</v>
      </c>
      <c r="G187" s="19">
        <f t="shared" si="80"/>
        <v>1.3029999999999999</v>
      </c>
      <c r="H187" s="16"/>
      <c r="I187" s="2">
        <v>5</v>
      </c>
      <c r="J187" s="3">
        <v>1.629</v>
      </c>
      <c r="K187" s="19">
        <f t="shared" ref="K187:K194" si="81">AVERAGE(J186,J187)</f>
        <v>1.6324999999999998</v>
      </c>
      <c r="L187" s="16">
        <f t="shared" ref="L187:L194" si="82">I187-I186</f>
        <v>5</v>
      </c>
      <c r="M187" s="19">
        <f t="shared" ref="M187:M194" si="83">L187*K187</f>
        <v>8.1624999999999996</v>
      </c>
      <c r="N187" s="20"/>
      <c r="O187" s="20"/>
      <c r="P187" s="20"/>
      <c r="Q187" s="22"/>
      <c r="R187" s="21"/>
    </row>
    <row r="188" spans="2:18" x14ac:dyDescent="0.2">
      <c r="B188" s="2">
        <v>14.5</v>
      </c>
      <c r="C188" s="3">
        <v>1.0580000000000001</v>
      </c>
      <c r="D188" s="3" t="s">
        <v>22</v>
      </c>
      <c r="E188" s="19">
        <f t="shared" si="78"/>
        <v>1.109</v>
      </c>
      <c r="F188" s="16">
        <f t="shared" si="79"/>
        <v>1.5</v>
      </c>
      <c r="G188" s="19">
        <f t="shared" si="80"/>
        <v>1.6635</v>
      </c>
      <c r="H188" s="16"/>
      <c r="I188" s="2">
        <v>8</v>
      </c>
      <c r="J188" s="3">
        <v>1.6240000000000001</v>
      </c>
      <c r="K188" s="19">
        <f t="shared" si="81"/>
        <v>1.6265000000000001</v>
      </c>
      <c r="L188" s="16">
        <f t="shared" si="82"/>
        <v>3</v>
      </c>
      <c r="M188" s="19">
        <f t="shared" si="83"/>
        <v>4.8795000000000002</v>
      </c>
      <c r="N188" s="24"/>
      <c r="O188" s="24"/>
      <c r="P188" s="24"/>
      <c r="Q188" s="22"/>
      <c r="R188" s="21"/>
    </row>
    <row r="189" spans="2:18" x14ac:dyDescent="0.2">
      <c r="B189" s="2">
        <v>16</v>
      </c>
      <c r="C189" s="3">
        <v>1.159</v>
      </c>
      <c r="D189" s="3"/>
      <c r="E189" s="19">
        <f t="shared" si="78"/>
        <v>1.1085</v>
      </c>
      <c r="F189" s="16">
        <f t="shared" si="79"/>
        <v>1.5</v>
      </c>
      <c r="G189" s="19">
        <f t="shared" si="80"/>
        <v>1.66275</v>
      </c>
      <c r="H189" s="16"/>
      <c r="I189" s="2">
        <v>9</v>
      </c>
      <c r="J189" s="3">
        <v>2.415</v>
      </c>
      <c r="K189" s="19">
        <f t="shared" si="81"/>
        <v>2.0194999999999999</v>
      </c>
      <c r="L189" s="16">
        <f t="shared" si="82"/>
        <v>1</v>
      </c>
      <c r="M189" s="19">
        <f t="shared" si="83"/>
        <v>2.0194999999999999</v>
      </c>
      <c r="N189" s="20"/>
      <c r="O189" s="20"/>
      <c r="P189" s="20"/>
      <c r="Q189" s="22"/>
      <c r="R189" s="21"/>
    </row>
    <row r="190" spans="2:18" x14ac:dyDescent="0.2">
      <c r="B190" s="2">
        <v>17</v>
      </c>
      <c r="C190" s="3">
        <v>1.4330000000000001</v>
      </c>
      <c r="D190" s="3"/>
      <c r="E190" s="19">
        <f t="shared" si="78"/>
        <v>1.296</v>
      </c>
      <c r="F190" s="16">
        <f t="shared" si="79"/>
        <v>1</v>
      </c>
      <c r="G190" s="19">
        <f t="shared" si="80"/>
        <v>1.296</v>
      </c>
      <c r="H190" s="1"/>
      <c r="I190" s="56">
        <f>I189+(J189-J190)*1.5</f>
        <v>13.0725</v>
      </c>
      <c r="J190" s="57">
        <v>-0.3</v>
      </c>
      <c r="K190" s="19">
        <f t="shared" si="81"/>
        <v>1.0575000000000001</v>
      </c>
      <c r="L190" s="16">
        <f t="shared" si="82"/>
        <v>4.0724999999999998</v>
      </c>
      <c r="M190" s="19">
        <f t="shared" si="83"/>
        <v>4.30666875</v>
      </c>
      <c r="N190" s="24"/>
      <c r="O190" s="24"/>
      <c r="P190" s="24"/>
      <c r="Q190" s="22"/>
      <c r="R190" s="21"/>
    </row>
    <row r="191" spans="2:18" x14ac:dyDescent="0.2">
      <c r="B191" s="2">
        <v>18</v>
      </c>
      <c r="C191" s="3">
        <v>1.7689999999999999</v>
      </c>
      <c r="D191" s="3"/>
      <c r="E191" s="19">
        <f t="shared" si="78"/>
        <v>1.601</v>
      </c>
      <c r="F191" s="16">
        <f t="shared" si="79"/>
        <v>1</v>
      </c>
      <c r="G191" s="19">
        <f t="shared" si="80"/>
        <v>1.601</v>
      </c>
      <c r="H191" s="1"/>
      <c r="I191" s="84">
        <f>I190+1.75</f>
        <v>14.8225</v>
      </c>
      <c r="J191" s="85">
        <f>J190</f>
        <v>-0.3</v>
      </c>
      <c r="K191" s="19">
        <f t="shared" si="81"/>
        <v>-0.3</v>
      </c>
      <c r="L191" s="16">
        <f t="shared" si="82"/>
        <v>1.75</v>
      </c>
      <c r="M191" s="19">
        <f t="shared" si="83"/>
        <v>-0.52500000000000002</v>
      </c>
      <c r="N191" s="24"/>
      <c r="O191" s="24"/>
      <c r="P191" s="24"/>
      <c r="Q191" s="22"/>
      <c r="R191" s="21"/>
    </row>
    <row r="192" spans="2:18" x14ac:dyDescent="0.2">
      <c r="B192" s="2">
        <v>19</v>
      </c>
      <c r="C192" s="3">
        <v>2.2759999999999998</v>
      </c>
      <c r="D192" s="3" t="s">
        <v>23</v>
      </c>
      <c r="E192" s="19">
        <f t="shared" si="78"/>
        <v>2.0225</v>
      </c>
      <c r="F192" s="16">
        <f t="shared" si="79"/>
        <v>1</v>
      </c>
      <c r="G192" s="19">
        <f t="shared" si="80"/>
        <v>2.0225</v>
      </c>
      <c r="H192" s="1"/>
      <c r="I192" s="56">
        <f>I191+1.75</f>
        <v>16.572499999999998</v>
      </c>
      <c r="J192" s="57">
        <f>J190</f>
        <v>-0.3</v>
      </c>
      <c r="K192" s="19">
        <f t="shared" si="81"/>
        <v>-0.3</v>
      </c>
      <c r="L192" s="16">
        <f t="shared" si="82"/>
        <v>1.7499999999999982</v>
      </c>
      <c r="M192" s="19">
        <f t="shared" si="83"/>
        <v>-0.52499999999999947</v>
      </c>
      <c r="N192" s="20"/>
      <c r="O192" s="20"/>
      <c r="P192" s="20"/>
      <c r="R192" s="21"/>
    </row>
    <row r="193" spans="2:18" x14ac:dyDescent="0.2">
      <c r="B193" s="2">
        <v>25</v>
      </c>
      <c r="C193" s="3">
        <v>2.2829999999999999</v>
      </c>
      <c r="D193" s="3"/>
      <c r="E193" s="19">
        <f t="shared" si="78"/>
        <v>2.2794999999999996</v>
      </c>
      <c r="F193" s="16">
        <f t="shared" si="79"/>
        <v>6</v>
      </c>
      <c r="G193" s="19">
        <f t="shared" si="80"/>
        <v>13.676999999999998</v>
      </c>
      <c r="H193" s="1"/>
      <c r="I193" s="56">
        <f>I192+(J193-J192)*1.5</f>
        <v>20.446999999999996</v>
      </c>
      <c r="J193" s="55">
        <v>2.2829999999999999</v>
      </c>
      <c r="K193" s="19">
        <f t="shared" si="81"/>
        <v>0.99149999999999994</v>
      </c>
      <c r="L193" s="16">
        <f t="shared" si="82"/>
        <v>3.8744999999999976</v>
      </c>
      <c r="M193" s="19">
        <f t="shared" si="83"/>
        <v>3.8415667499999975</v>
      </c>
      <c r="N193" s="20"/>
      <c r="O193" s="20"/>
      <c r="P193" s="20"/>
      <c r="R193" s="21"/>
    </row>
    <row r="194" spans="2:18" x14ac:dyDescent="0.2">
      <c r="B194" s="2">
        <v>30</v>
      </c>
      <c r="C194" s="3">
        <v>2.29</v>
      </c>
      <c r="D194" s="3" t="s">
        <v>28</v>
      </c>
      <c r="E194" s="19">
        <f t="shared" si="78"/>
        <v>2.2865000000000002</v>
      </c>
      <c r="F194" s="16">
        <f t="shared" si="79"/>
        <v>5</v>
      </c>
      <c r="G194" s="19">
        <f t="shared" si="80"/>
        <v>11.432500000000001</v>
      </c>
      <c r="H194" s="1"/>
      <c r="I194" s="2">
        <v>25</v>
      </c>
      <c r="J194" s="3">
        <v>2.2829999999999999</v>
      </c>
      <c r="K194" s="19">
        <f t="shared" si="81"/>
        <v>2.2829999999999999</v>
      </c>
      <c r="L194" s="16">
        <f t="shared" si="82"/>
        <v>4.5530000000000044</v>
      </c>
      <c r="M194" s="19">
        <f t="shared" si="83"/>
        <v>10.39449900000001</v>
      </c>
      <c r="N194" s="20"/>
      <c r="O194" s="20"/>
      <c r="P194" s="20"/>
      <c r="R194" s="21"/>
    </row>
    <row r="195" spans="2:18" x14ac:dyDescent="0.2">
      <c r="B195" s="2"/>
      <c r="C195" s="3"/>
      <c r="D195" s="3"/>
      <c r="E195" s="19"/>
      <c r="F195" s="16"/>
      <c r="G195" s="19"/>
      <c r="H195" s="16"/>
      <c r="I195" s="16"/>
      <c r="J195" s="19"/>
      <c r="K195" s="19"/>
      <c r="L195" s="16"/>
      <c r="M195" s="19"/>
      <c r="N195" s="20"/>
      <c r="O195" s="20"/>
      <c r="P195" s="20"/>
      <c r="Q195" s="22"/>
      <c r="R195" s="21"/>
    </row>
    <row r="196" spans="2:18" ht="15" x14ac:dyDescent="0.2">
      <c r="B196" s="1" t="s">
        <v>7</v>
      </c>
      <c r="C196" s="1"/>
      <c r="D196" s="142">
        <v>0.6</v>
      </c>
      <c r="E196" s="142"/>
      <c r="J196" s="13"/>
      <c r="K196" s="13"/>
      <c r="L196" s="13"/>
      <c r="M196" s="13"/>
      <c r="N196" s="14"/>
      <c r="O196" s="14"/>
      <c r="P196" s="14"/>
    </row>
    <row r="197" spans="2:18" x14ac:dyDescent="0.2">
      <c r="B197" s="143" t="s">
        <v>8</v>
      </c>
      <c r="C197" s="143"/>
      <c r="D197" s="143"/>
      <c r="E197" s="143"/>
      <c r="F197" s="143"/>
      <c r="G197" s="143"/>
      <c r="H197" s="5" t="s">
        <v>5</v>
      </c>
      <c r="I197" s="143" t="s">
        <v>9</v>
      </c>
      <c r="J197" s="143"/>
      <c r="K197" s="143"/>
      <c r="L197" s="143"/>
      <c r="M197" s="143"/>
      <c r="N197" s="15"/>
      <c r="O197" s="15"/>
      <c r="P197" s="20">
        <f>I209-I207</f>
        <v>5.8734999999999999</v>
      </c>
    </row>
    <row r="198" spans="2:18" x14ac:dyDescent="0.2">
      <c r="B198" s="2">
        <v>0</v>
      </c>
      <c r="C198" s="3">
        <v>1.7190000000000001</v>
      </c>
      <c r="D198" s="3" t="s">
        <v>29</v>
      </c>
      <c r="E198" s="16"/>
      <c r="F198" s="16"/>
      <c r="G198" s="16"/>
      <c r="H198" s="16"/>
      <c r="I198" s="17"/>
      <c r="J198" s="18"/>
      <c r="K198" s="19"/>
      <c r="L198" s="16"/>
      <c r="M198" s="19"/>
      <c r="N198" s="20"/>
      <c r="O198" s="20"/>
      <c r="P198" s="20"/>
      <c r="R198" s="21"/>
    </row>
    <row r="199" spans="2:18" x14ac:dyDescent="0.2">
      <c r="B199" s="2">
        <v>5</v>
      </c>
      <c r="C199" s="3">
        <v>1.714</v>
      </c>
      <c r="D199" s="3"/>
      <c r="E199" s="19">
        <f>(C198+C199)/2</f>
        <v>1.7164999999999999</v>
      </c>
      <c r="F199" s="16">
        <f>B199-B198</f>
        <v>5</v>
      </c>
      <c r="G199" s="19">
        <f>E199*F199</f>
        <v>8.5824999999999996</v>
      </c>
      <c r="H199" s="16"/>
      <c r="I199" s="2"/>
      <c r="J199" s="2"/>
      <c r="K199" s="19"/>
      <c r="L199" s="16"/>
      <c r="M199" s="19"/>
      <c r="N199" s="20"/>
      <c r="O199" s="20"/>
      <c r="P199" s="20"/>
      <c r="Q199" s="22"/>
      <c r="R199" s="21"/>
    </row>
    <row r="200" spans="2:18" x14ac:dyDescent="0.2">
      <c r="B200" s="2">
        <v>7</v>
      </c>
      <c r="C200" s="3">
        <v>1.706</v>
      </c>
      <c r="D200" s="3"/>
      <c r="E200" s="19">
        <f t="shared" ref="E200:E212" si="84">(C199+C200)/2</f>
        <v>1.71</v>
      </c>
      <c r="F200" s="16">
        <f t="shared" ref="F200:F212" si="85">B200-B199</f>
        <v>2</v>
      </c>
      <c r="G200" s="19">
        <f t="shared" ref="G200:G212" si="86">E200*F200</f>
        <v>3.42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8</v>
      </c>
      <c r="C201" s="3">
        <v>2.46</v>
      </c>
      <c r="D201" s="3"/>
      <c r="E201" s="19">
        <f t="shared" si="84"/>
        <v>2.0830000000000002</v>
      </c>
      <c r="F201" s="16">
        <f t="shared" si="85"/>
        <v>1</v>
      </c>
      <c r="G201" s="19">
        <f t="shared" si="86"/>
        <v>2.0830000000000002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10</v>
      </c>
      <c r="C202" s="3">
        <v>2.4489999999999998</v>
      </c>
      <c r="D202" s="3" t="s">
        <v>21</v>
      </c>
      <c r="E202" s="19">
        <f t="shared" si="84"/>
        <v>2.4544999999999999</v>
      </c>
      <c r="F202" s="16">
        <f t="shared" si="85"/>
        <v>2</v>
      </c>
      <c r="G202" s="19">
        <f t="shared" si="86"/>
        <v>4.9089999999999998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11</v>
      </c>
      <c r="C203" s="3">
        <v>1.766</v>
      </c>
      <c r="D203" s="3"/>
      <c r="E203" s="19">
        <f t="shared" si="84"/>
        <v>2.1074999999999999</v>
      </c>
      <c r="F203" s="16">
        <f t="shared" si="85"/>
        <v>1</v>
      </c>
      <c r="G203" s="19">
        <f t="shared" si="86"/>
        <v>2.1074999999999999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12</v>
      </c>
      <c r="C204" s="3">
        <v>1.369</v>
      </c>
      <c r="D204" s="3"/>
      <c r="E204" s="19">
        <f t="shared" si="84"/>
        <v>1.5674999999999999</v>
      </c>
      <c r="F204" s="16">
        <f t="shared" si="85"/>
        <v>1</v>
      </c>
      <c r="G204" s="19">
        <f t="shared" si="86"/>
        <v>1.5674999999999999</v>
      </c>
      <c r="H204" s="16"/>
      <c r="I204" s="2">
        <v>0</v>
      </c>
      <c r="J204" s="3">
        <v>1.7190000000000001</v>
      </c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14</v>
      </c>
      <c r="C205" s="3">
        <v>1.1140000000000001</v>
      </c>
      <c r="D205" s="3"/>
      <c r="E205" s="19">
        <f t="shared" si="84"/>
        <v>1.2415</v>
      </c>
      <c r="F205" s="16">
        <f t="shared" si="85"/>
        <v>2</v>
      </c>
      <c r="G205" s="19">
        <f t="shared" si="86"/>
        <v>2.4830000000000001</v>
      </c>
      <c r="H205" s="16"/>
      <c r="I205" s="2">
        <v>5</v>
      </c>
      <c r="J205" s="3">
        <v>1.714</v>
      </c>
      <c r="K205" s="19">
        <f t="shared" ref="K205:K214" si="87">AVERAGE(J204,J205)</f>
        <v>1.7164999999999999</v>
      </c>
      <c r="L205" s="16">
        <f t="shared" ref="L205:L214" si="88">I205-I204</f>
        <v>5</v>
      </c>
      <c r="M205" s="19">
        <f t="shared" ref="M205:M214" si="89">L205*K205</f>
        <v>8.5824999999999996</v>
      </c>
      <c r="N205" s="20"/>
      <c r="O205" s="20"/>
      <c r="P205" s="20"/>
      <c r="Q205" s="22"/>
      <c r="R205" s="21"/>
    </row>
    <row r="206" spans="2:18" x14ac:dyDescent="0.2">
      <c r="B206" s="2">
        <v>15.5</v>
      </c>
      <c r="C206" s="3">
        <v>1.0129999999999999</v>
      </c>
      <c r="D206" s="3" t="s">
        <v>22</v>
      </c>
      <c r="E206" s="19">
        <f t="shared" si="84"/>
        <v>1.0634999999999999</v>
      </c>
      <c r="F206" s="16">
        <f t="shared" si="85"/>
        <v>1.5</v>
      </c>
      <c r="G206" s="19">
        <f t="shared" si="86"/>
        <v>1.5952499999999998</v>
      </c>
      <c r="H206" s="16"/>
      <c r="I206" s="2">
        <v>7</v>
      </c>
      <c r="J206" s="3">
        <v>1.706</v>
      </c>
      <c r="K206" s="19">
        <f t="shared" si="87"/>
        <v>1.71</v>
      </c>
      <c r="L206" s="16">
        <f t="shared" si="88"/>
        <v>2</v>
      </c>
      <c r="M206" s="19">
        <f t="shared" si="89"/>
        <v>3.42</v>
      </c>
      <c r="N206" s="24"/>
      <c r="O206" s="24"/>
      <c r="P206" s="24"/>
      <c r="Q206" s="22"/>
      <c r="R206" s="21"/>
    </row>
    <row r="207" spans="2:18" x14ac:dyDescent="0.2">
      <c r="B207" s="2">
        <v>17</v>
      </c>
      <c r="C207" s="3">
        <v>1.115</v>
      </c>
      <c r="D207" s="3"/>
      <c r="E207" s="19">
        <f t="shared" si="84"/>
        <v>1.0640000000000001</v>
      </c>
      <c r="F207" s="16">
        <f t="shared" si="85"/>
        <v>1.5</v>
      </c>
      <c r="G207" s="19">
        <f t="shared" si="86"/>
        <v>1.5960000000000001</v>
      </c>
      <c r="H207" s="16"/>
      <c r="I207" s="2">
        <v>8</v>
      </c>
      <c r="J207" s="3">
        <v>2.46</v>
      </c>
      <c r="K207" s="19">
        <f t="shared" si="87"/>
        <v>2.0830000000000002</v>
      </c>
      <c r="L207" s="16">
        <f t="shared" si="88"/>
        <v>1</v>
      </c>
      <c r="M207" s="19">
        <f t="shared" si="89"/>
        <v>2.0830000000000002</v>
      </c>
      <c r="N207" s="20"/>
      <c r="O207" s="20"/>
      <c r="P207" s="20"/>
      <c r="Q207" s="22"/>
      <c r="R207" s="21"/>
    </row>
    <row r="208" spans="2:18" x14ac:dyDescent="0.2">
      <c r="B208" s="2">
        <v>19</v>
      </c>
      <c r="C208" s="3">
        <v>1.35</v>
      </c>
      <c r="D208" s="3"/>
      <c r="E208" s="19">
        <f t="shared" si="84"/>
        <v>1.2324999999999999</v>
      </c>
      <c r="F208" s="16">
        <f t="shared" si="85"/>
        <v>2</v>
      </c>
      <c r="G208" s="19">
        <f t="shared" si="86"/>
        <v>2.4649999999999999</v>
      </c>
      <c r="H208" s="1"/>
      <c r="I208" s="2">
        <v>9.75</v>
      </c>
      <c r="J208" s="3">
        <v>2.4489999999999998</v>
      </c>
      <c r="K208" s="19">
        <f t="shared" si="87"/>
        <v>2.4544999999999999</v>
      </c>
      <c r="L208" s="16">
        <f t="shared" si="88"/>
        <v>1.75</v>
      </c>
      <c r="M208" s="19">
        <f t="shared" si="89"/>
        <v>4.2953749999999999</v>
      </c>
      <c r="N208" s="24"/>
      <c r="O208" s="24"/>
      <c r="P208" s="24"/>
      <c r="Q208" s="22"/>
      <c r="R208" s="21"/>
    </row>
    <row r="209" spans="2:18" x14ac:dyDescent="0.2">
      <c r="B209" s="2">
        <v>20</v>
      </c>
      <c r="C209" s="3">
        <v>1.7450000000000001</v>
      </c>
      <c r="D209" s="3"/>
      <c r="E209" s="19">
        <f t="shared" si="84"/>
        <v>1.5475000000000001</v>
      </c>
      <c r="F209" s="16">
        <f t="shared" si="85"/>
        <v>1</v>
      </c>
      <c r="G209" s="19">
        <f t="shared" si="86"/>
        <v>1.5475000000000001</v>
      </c>
      <c r="H209" s="1"/>
      <c r="I209" s="56">
        <f>I208+(J208-J209)*1.5</f>
        <v>13.8735</v>
      </c>
      <c r="J209" s="57">
        <v>-0.3</v>
      </c>
      <c r="K209" s="19">
        <f t="shared" si="87"/>
        <v>1.0745</v>
      </c>
      <c r="L209" s="16">
        <f t="shared" si="88"/>
        <v>4.1234999999999999</v>
      </c>
      <c r="M209" s="19">
        <f t="shared" si="89"/>
        <v>4.4307007499999997</v>
      </c>
      <c r="N209" s="24"/>
      <c r="O209" s="24"/>
      <c r="P209" s="24"/>
      <c r="Q209" s="22"/>
      <c r="R209" s="21"/>
    </row>
    <row r="210" spans="2:18" x14ac:dyDescent="0.2">
      <c r="B210" s="2">
        <v>21</v>
      </c>
      <c r="C210" s="3">
        <v>2.2149999999999999</v>
      </c>
      <c r="D210" s="3" t="s">
        <v>23</v>
      </c>
      <c r="E210" s="19">
        <f t="shared" si="84"/>
        <v>1.98</v>
      </c>
      <c r="F210" s="16">
        <f t="shared" si="85"/>
        <v>1</v>
      </c>
      <c r="G210" s="19">
        <f t="shared" si="86"/>
        <v>1.98</v>
      </c>
      <c r="H210" s="1"/>
      <c r="I210" s="84">
        <f>I209+1.75</f>
        <v>15.6235</v>
      </c>
      <c r="J210" s="85">
        <f>J209</f>
        <v>-0.3</v>
      </c>
      <c r="K210" s="19">
        <f t="shared" si="87"/>
        <v>-0.3</v>
      </c>
      <c r="L210" s="16">
        <f t="shared" si="88"/>
        <v>1.75</v>
      </c>
      <c r="M210" s="19">
        <f t="shared" si="89"/>
        <v>-0.52500000000000002</v>
      </c>
      <c r="N210" s="20"/>
      <c r="O210" s="20"/>
      <c r="P210" s="20"/>
      <c r="R210" s="21"/>
    </row>
    <row r="211" spans="2:18" x14ac:dyDescent="0.2">
      <c r="B211" s="2">
        <v>25</v>
      </c>
      <c r="C211" s="3">
        <v>2.2290000000000001</v>
      </c>
      <c r="D211" s="3"/>
      <c r="E211" s="19">
        <f t="shared" si="84"/>
        <v>2.222</v>
      </c>
      <c r="F211" s="16">
        <f t="shared" si="85"/>
        <v>4</v>
      </c>
      <c r="G211" s="19">
        <f t="shared" si="86"/>
        <v>8.8879999999999999</v>
      </c>
      <c r="H211" s="1"/>
      <c r="I211" s="56">
        <f>I210+1.75</f>
        <v>17.3735</v>
      </c>
      <c r="J211" s="57">
        <f>J209</f>
        <v>-0.3</v>
      </c>
      <c r="K211" s="19">
        <f t="shared" si="87"/>
        <v>-0.3</v>
      </c>
      <c r="L211" s="16">
        <f t="shared" si="88"/>
        <v>1.75</v>
      </c>
      <c r="M211" s="19">
        <f t="shared" si="89"/>
        <v>-0.52500000000000002</v>
      </c>
      <c r="N211" s="20"/>
      <c r="O211" s="20"/>
      <c r="P211" s="20"/>
      <c r="R211" s="21"/>
    </row>
    <row r="212" spans="2:18" x14ac:dyDescent="0.2">
      <c r="B212" s="2">
        <v>30</v>
      </c>
      <c r="C212" s="3">
        <v>2.234</v>
      </c>
      <c r="D212" s="3" t="s">
        <v>29</v>
      </c>
      <c r="E212" s="19">
        <f t="shared" si="84"/>
        <v>2.2315</v>
      </c>
      <c r="F212" s="16">
        <f t="shared" si="85"/>
        <v>5</v>
      </c>
      <c r="G212" s="19">
        <f t="shared" si="86"/>
        <v>11.157500000000001</v>
      </c>
      <c r="H212" s="1"/>
      <c r="I212" s="56">
        <f>I211+(J212-J211)*1.5</f>
        <v>21.146000000000001</v>
      </c>
      <c r="J212" s="55">
        <v>2.2149999999999999</v>
      </c>
      <c r="K212" s="19">
        <f t="shared" si="87"/>
        <v>0.95749999999999991</v>
      </c>
      <c r="L212" s="16">
        <f t="shared" si="88"/>
        <v>3.7725000000000009</v>
      </c>
      <c r="M212" s="19">
        <f t="shared" si="89"/>
        <v>3.6121687500000004</v>
      </c>
      <c r="N212" s="20"/>
      <c r="O212" s="20"/>
      <c r="P212" s="20"/>
      <c r="R212" s="21"/>
    </row>
    <row r="213" spans="2:18" x14ac:dyDescent="0.2">
      <c r="B213" s="17"/>
      <c r="C213" s="44"/>
      <c r="D213" s="44"/>
      <c r="E213" s="19"/>
      <c r="F213" s="16"/>
      <c r="G213" s="19"/>
      <c r="I213" s="2">
        <v>25</v>
      </c>
      <c r="J213" s="3">
        <v>2.2290000000000001</v>
      </c>
      <c r="K213" s="19">
        <f t="shared" si="87"/>
        <v>2.222</v>
      </c>
      <c r="L213" s="16">
        <f t="shared" si="88"/>
        <v>3.8539999999999992</v>
      </c>
      <c r="M213" s="19">
        <f t="shared" si="89"/>
        <v>8.5635879999999975</v>
      </c>
      <c r="N213" s="20"/>
      <c r="O213" s="20"/>
      <c r="P213" s="20"/>
      <c r="R213" s="21"/>
    </row>
    <row r="214" spans="2:18" x14ac:dyDescent="0.2">
      <c r="B214" s="17"/>
      <c r="C214" s="44"/>
      <c r="D214" s="44"/>
      <c r="E214" s="19"/>
      <c r="F214" s="16"/>
      <c r="G214" s="19"/>
      <c r="I214" s="2">
        <v>30</v>
      </c>
      <c r="J214" s="3">
        <v>2.234</v>
      </c>
      <c r="K214" s="19">
        <f t="shared" si="87"/>
        <v>2.2315</v>
      </c>
      <c r="L214" s="16">
        <f t="shared" si="88"/>
        <v>5</v>
      </c>
      <c r="M214" s="19">
        <f t="shared" si="89"/>
        <v>11.157500000000001</v>
      </c>
      <c r="O214" s="24"/>
      <c r="P214" s="24"/>
    </row>
    <row r="215" spans="2:18" x14ac:dyDescent="0.2">
      <c r="B215" s="17"/>
      <c r="C215" s="44"/>
      <c r="D215" s="44"/>
      <c r="E215" s="19"/>
      <c r="F215" s="16"/>
      <c r="G215" s="19"/>
      <c r="I215" s="17"/>
      <c r="J215" s="17"/>
      <c r="K215" s="19"/>
      <c r="L215" s="16"/>
      <c r="M215" s="19"/>
      <c r="O215" s="14"/>
      <c r="P215" s="14"/>
    </row>
    <row r="216" spans="2:18" ht="15" x14ac:dyDescent="0.2">
      <c r="B216" s="1" t="s">
        <v>7</v>
      </c>
      <c r="C216" s="1"/>
      <c r="D216" s="142">
        <v>0.7</v>
      </c>
      <c r="E216" s="142"/>
      <c r="J216" s="13"/>
      <c r="K216" s="13"/>
      <c r="L216" s="13"/>
      <c r="M216" s="13"/>
      <c r="N216" s="14"/>
      <c r="O216" s="14"/>
      <c r="P216" s="14"/>
    </row>
    <row r="217" spans="2:18" x14ac:dyDescent="0.2">
      <c r="B217" s="143" t="s">
        <v>8</v>
      </c>
      <c r="C217" s="143"/>
      <c r="D217" s="143"/>
      <c r="E217" s="143"/>
      <c r="F217" s="143"/>
      <c r="G217" s="143"/>
      <c r="H217" s="5" t="s">
        <v>5</v>
      </c>
      <c r="I217" s="143" t="s">
        <v>9</v>
      </c>
      <c r="J217" s="143"/>
      <c r="K217" s="143"/>
      <c r="L217" s="143"/>
      <c r="M217" s="143"/>
      <c r="N217" s="15"/>
      <c r="O217" s="15"/>
      <c r="P217" s="20">
        <f>I229-I227</f>
        <v>3</v>
      </c>
    </row>
    <row r="218" spans="2:18" x14ac:dyDescent="0.2">
      <c r="B218" s="2">
        <v>0</v>
      </c>
      <c r="C218" s="3">
        <v>1.415</v>
      </c>
      <c r="D218" s="3" t="s">
        <v>32</v>
      </c>
      <c r="E218" s="16"/>
      <c r="F218" s="16"/>
      <c r="G218" s="16"/>
      <c r="H218" s="16"/>
      <c r="I218" s="17"/>
      <c r="J218" s="18"/>
      <c r="K218" s="19"/>
      <c r="L218" s="16"/>
      <c r="M218" s="19"/>
      <c r="N218" s="20"/>
      <c r="O218" s="20"/>
      <c r="P218" s="20"/>
      <c r="R218" s="21"/>
    </row>
    <row r="219" spans="2:18" x14ac:dyDescent="0.2">
      <c r="B219" s="2">
        <v>5</v>
      </c>
      <c r="C219" s="3">
        <v>1.4259999999999999</v>
      </c>
      <c r="D219" s="3"/>
      <c r="E219" s="19">
        <f>(C218+C219)/2</f>
        <v>1.4205000000000001</v>
      </c>
      <c r="F219" s="16">
        <f>B219-B218</f>
        <v>5</v>
      </c>
      <c r="G219" s="19">
        <f>E219*F219</f>
        <v>7.1025000000000009</v>
      </c>
      <c r="H219" s="16"/>
      <c r="I219" s="2"/>
      <c r="J219" s="2"/>
      <c r="K219" s="19"/>
      <c r="L219" s="16"/>
      <c r="M219" s="19"/>
      <c r="N219" s="20"/>
      <c r="O219" s="20"/>
      <c r="P219" s="20"/>
      <c r="Q219" s="22"/>
      <c r="R219" s="21"/>
    </row>
    <row r="220" spans="2:18" x14ac:dyDescent="0.2">
      <c r="B220" s="2">
        <v>7</v>
      </c>
      <c r="C220" s="3">
        <v>1.4350000000000001</v>
      </c>
      <c r="D220" s="3"/>
      <c r="E220" s="19">
        <f t="shared" ref="E220:E232" si="90">(C219+C220)/2</f>
        <v>1.4304999999999999</v>
      </c>
      <c r="F220" s="16">
        <f t="shared" ref="F220:F232" si="91">B220-B219</f>
        <v>2</v>
      </c>
      <c r="G220" s="19">
        <f t="shared" ref="G220:G232" si="92">E220*F220</f>
        <v>2.8609999999999998</v>
      </c>
      <c r="H220" s="16"/>
      <c r="I220" s="2"/>
      <c r="J220" s="2"/>
      <c r="K220" s="19"/>
      <c r="L220" s="16"/>
      <c r="M220" s="19"/>
      <c r="N220" s="20"/>
      <c r="O220" s="20"/>
      <c r="P220" s="20"/>
      <c r="Q220" s="22"/>
      <c r="R220" s="21"/>
    </row>
    <row r="221" spans="2:18" x14ac:dyDescent="0.2">
      <c r="B221" s="2">
        <v>8</v>
      </c>
      <c r="C221" s="3">
        <v>2.351</v>
      </c>
      <c r="D221" s="3"/>
      <c r="E221" s="19">
        <f t="shared" si="90"/>
        <v>1.893</v>
      </c>
      <c r="F221" s="16">
        <f t="shared" si="91"/>
        <v>1</v>
      </c>
      <c r="G221" s="19">
        <f t="shared" si="92"/>
        <v>1.893</v>
      </c>
      <c r="H221" s="16"/>
      <c r="I221" s="2"/>
      <c r="J221" s="2"/>
      <c r="K221" s="19"/>
      <c r="L221" s="16"/>
      <c r="M221" s="19"/>
      <c r="N221" s="20"/>
      <c r="O221" s="20"/>
      <c r="P221" s="20"/>
      <c r="Q221" s="22"/>
      <c r="R221" s="21"/>
    </row>
    <row r="222" spans="2:18" x14ac:dyDescent="0.2">
      <c r="B222" s="2">
        <v>10</v>
      </c>
      <c r="C222" s="3">
        <v>2.3460000000000001</v>
      </c>
      <c r="D222" s="3" t="s">
        <v>21</v>
      </c>
      <c r="E222" s="19">
        <f t="shared" si="90"/>
        <v>2.3485</v>
      </c>
      <c r="F222" s="16">
        <f t="shared" si="91"/>
        <v>2</v>
      </c>
      <c r="G222" s="19">
        <f t="shared" si="92"/>
        <v>4.6970000000000001</v>
      </c>
      <c r="H222" s="16"/>
      <c r="I222" s="2"/>
      <c r="J222" s="2"/>
      <c r="K222" s="19"/>
      <c r="L222" s="16"/>
      <c r="M222" s="19"/>
      <c r="N222" s="20"/>
      <c r="O222" s="20"/>
      <c r="P222" s="20"/>
      <c r="Q222" s="22"/>
      <c r="R222" s="21"/>
    </row>
    <row r="223" spans="2:18" x14ac:dyDescent="0.2">
      <c r="B223" s="2">
        <v>11</v>
      </c>
      <c r="C223" s="3">
        <v>1.36</v>
      </c>
      <c r="D223" s="3"/>
      <c r="E223" s="19">
        <f t="shared" si="90"/>
        <v>1.8530000000000002</v>
      </c>
      <c r="F223" s="16">
        <f t="shared" si="91"/>
        <v>1</v>
      </c>
      <c r="G223" s="19">
        <f t="shared" si="92"/>
        <v>1.8530000000000002</v>
      </c>
      <c r="H223" s="16"/>
      <c r="I223" s="2"/>
      <c r="J223" s="2"/>
      <c r="K223" s="19"/>
      <c r="L223" s="16"/>
      <c r="M223" s="19"/>
      <c r="N223" s="20"/>
      <c r="O223" s="20"/>
      <c r="P223" s="20"/>
      <c r="Q223" s="22"/>
      <c r="R223" s="21"/>
    </row>
    <row r="224" spans="2:18" x14ac:dyDescent="0.2">
      <c r="B224" s="2">
        <v>13</v>
      </c>
      <c r="C224" s="3">
        <v>0.76200000000000001</v>
      </c>
      <c r="D224" s="3"/>
      <c r="E224" s="19">
        <f t="shared" si="90"/>
        <v>1.0609999999999999</v>
      </c>
      <c r="F224" s="16">
        <f t="shared" si="91"/>
        <v>2</v>
      </c>
      <c r="G224" s="19">
        <f t="shared" si="92"/>
        <v>2.1219999999999999</v>
      </c>
      <c r="H224" s="16"/>
      <c r="I224" s="2"/>
      <c r="J224" s="2"/>
      <c r="K224" s="19"/>
      <c r="L224" s="16"/>
      <c r="M224" s="19"/>
      <c r="N224" s="20"/>
      <c r="O224" s="20"/>
      <c r="P224" s="20"/>
      <c r="Q224" s="22"/>
      <c r="R224" s="21"/>
    </row>
    <row r="225" spans="2:18" x14ac:dyDescent="0.2">
      <c r="B225" s="2">
        <v>15</v>
      </c>
      <c r="C225" s="3">
        <v>0.33100000000000002</v>
      </c>
      <c r="D225" s="3"/>
      <c r="E225" s="19">
        <f t="shared" si="90"/>
        <v>0.54649999999999999</v>
      </c>
      <c r="F225" s="16">
        <f t="shared" si="91"/>
        <v>2</v>
      </c>
      <c r="G225" s="19">
        <f t="shared" si="92"/>
        <v>1.093</v>
      </c>
      <c r="H225" s="16"/>
      <c r="I225" s="2">
        <v>0</v>
      </c>
      <c r="J225" s="3">
        <v>1.415</v>
      </c>
      <c r="K225" s="19"/>
      <c r="L225" s="16"/>
      <c r="M225" s="19"/>
      <c r="N225" s="20"/>
      <c r="O225" s="20"/>
      <c r="P225" s="20"/>
      <c r="Q225" s="22"/>
      <c r="R225" s="21"/>
    </row>
    <row r="226" spans="2:18" x14ac:dyDescent="0.2">
      <c r="B226" s="2">
        <v>16</v>
      </c>
      <c r="C226" s="3">
        <v>0.22800000000000001</v>
      </c>
      <c r="D226" s="3" t="s">
        <v>22</v>
      </c>
      <c r="E226" s="19">
        <f t="shared" si="90"/>
        <v>0.27950000000000003</v>
      </c>
      <c r="F226" s="16">
        <f t="shared" si="91"/>
        <v>1</v>
      </c>
      <c r="G226" s="19">
        <f t="shared" si="92"/>
        <v>0.27950000000000003</v>
      </c>
      <c r="H226" s="16"/>
      <c r="I226" s="2">
        <v>5</v>
      </c>
      <c r="J226" s="3">
        <v>1.4259999999999999</v>
      </c>
      <c r="K226" s="19">
        <f t="shared" ref="K226:K232" si="93">AVERAGE(J225,J226)</f>
        <v>1.4205000000000001</v>
      </c>
      <c r="L226" s="16">
        <f t="shared" ref="L226:L232" si="94">I226-I225</f>
        <v>5</v>
      </c>
      <c r="M226" s="19">
        <f t="shared" ref="M226:M232" si="95">L226*K226</f>
        <v>7.1025000000000009</v>
      </c>
      <c r="N226" s="24"/>
      <c r="O226" s="24"/>
      <c r="P226" s="24"/>
      <c r="Q226" s="22"/>
      <c r="R226" s="21"/>
    </row>
    <row r="227" spans="2:18" x14ac:dyDescent="0.2">
      <c r="B227" s="2">
        <v>17</v>
      </c>
      <c r="C227" s="3">
        <v>0.33</v>
      </c>
      <c r="D227" s="3"/>
      <c r="E227" s="19">
        <f t="shared" si="90"/>
        <v>0.27900000000000003</v>
      </c>
      <c r="F227" s="16">
        <f t="shared" si="91"/>
        <v>1</v>
      </c>
      <c r="G227" s="19">
        <f t="shared" si="92"/>
        <v>0.27900000000000003</v>
      </c>
      <c r="H227" s="16"/>
      <c r="I227" s="2">
        <v>7</v>
      </c>
      <c r="J227" s="3">
        <v>1.4350000000000001</v>
      </c>
      <c r="K227" s="19">
        <f t="shared" si="93"/>
        <v>1.4304999999999999</v>
      </c>
      <c r="L227" s="16">
        <f t="shared" si="94"/>
        <v>2</v>
      </c>
      <c r="M227" s="19">
        <f t="shared" si="95"/>
        <v>2.8609999999999998</v>
      </c>
      <c r="N227" s="20"/>
      <c r="O227" s="20"/>
      <c r="P227" s="20"/>
      <c r="Q227" s="22"/>
      <c r="R227" s="21"/>
    </row>
    <row r="228" spans="2:18" x14ac:dyDescent="0.2">
      <c r="B228" s="2">
        <v>19</v>
      </c>
      <c r="C228" s="3">
        <v>0.745</v>
      </c>
      <c r="D228" s="3"/>
      <c r="E228" s="19">
        <f t="shared" si="90"/>
        <v>0.53749999999999998</v>
      </c>
      <c r="F228" s="16">
        <f t="shared" si="91"/>
        <v>2</v>
      </c>
      <c r="G228" s="19">
        <f t="shared" si="92"/>
        <v>1.075</v>
      </c>
      <c r="H228" s="1"/>
      <c r="I228" s="2">
        <v>8</v>
      </c>
      <c r="J228" s="3">
        <v>2.351</v>
      </c>
      <c r="K228" s="19">
        <f t="shared" si="93"/>
        <v>1.893</v>
      </c>
      <c r="L228" s="16">
        <f t="shared" si="94"/>
        <v>1</v>
      </c>
      <c r="M228" s="19">
        <f t="shared" si="95"/>
        <v>1.893</v>
      </c>
      <c r="N228" s="24"/>
      <c r="O228" s="24"/>
      <c r="P228" s="24"/>
      <c r="Q228" s="22"/>
      <c r="R228" s="21"/>
    </row>
    <row r="229" spans="2:18" x14ac:dyDescent="0.2">
      <c r="B229" s="2">
        <v>21</v>
      </c>
      <c r="C229" s="3">
        <v>1.302</v>
      </c>
      <c r="D229" s="3"/>
      <c r="E229" s="19">
        <f t="shared" si="90"/>
        <v>1.0235000000000001</v>
      </c>
      <c r="F229" s="16">
        <f t="shared" si="91"/>
        <v>2</v>
      </c>
      <c r="G229" s="19">
        <f t="shared" si="92"/>
        <v>2.0470000000000002</v>
      </c>
      <c r="H229" s="1"/>
      <c r="I229" s="2">
        <v>10</v>
      </c>
      <c r="J229" s="3">
        <v>2.3460000000000001</v>
      </c>
      <c r="K229" s="19">
        <f t="shared" si="93"/>
        <v>2.3485</v>
      </c>
      <c r="L229" s="16">
        <f t="shared" si="94"/>
        <v>2</v>
      </c>
      <c r="M229" s="19">
        <f t="shared" si="95"/>
        <v>4.6970000000000001</v>
      </c>
      <c r="N229" s="24"/>
      <c r="O229" s="24"/>
      <c r="P229" s="24"/>
      <c r="Q229" s="22"/>
      <c r="R229" s="21"/>
    </row>
    <row r="230" spans="2:18" x14ac:dyDescent="0.2">
      <c r="B230" s="2">
        <v>22</v>
      </c>
      <c r="C230" s="3">
        <v>2.0750000000000002</v>
      </c>
      <c r="D230" s="3" t="s">
        <v>23</v>
      </c>
      <c r="E230" s="19">
        <f t="shared" si="90"/>
        <v>1.6885000000000001</v>
      </c>
      <c r="F230" s="16">
        <f t="shared" si="91"/>
        <v>1</v>
      </c>
      <c r="G230" s="19">
        <f t="shared" si="92"/>
        <v>1.6885000000000001</v>
      </c>
      <c r="H230" s="1"/>
      <c r="I230" s="2">
        <v>11</v>
      </c>
      <c r="J230" s="3">
        <v>1.36</v>
      </c>
      <c r="K230" s="19">
        <f t="shared" si="93"/>
        <v>1.8530000000000002</v>
      </c>
      <c r="L230" s="16">
        <f t="shared" si="94"/>
        <v>1</v>
      </c>
      <c r="M230" s="19">
        <f t="shared" si="95"/>
        <v>1.8530000000000002</v>
      </c>
      <c r="N230" s="20"/>
      <c r="O230" s="20"/>
      <c r="P230" s="20"/>
      <c r="R230" s="21"/>
    </row>
    <row r="231" spans="2:18" x14ac:dyDescent="0.2">
      <c r="B231" s="2">
        <v>27</v>
      </c>
      <c r="C231" s="3">
        <v>2.085</v>
      </c>
      <c r="D231" s="3"/>
      <c r="E231" s="19">
        <f t="shared" si="90"/>
        <v>2.08</v>
      </c>
      <c r="F231" s="16">
        <f t="shared" si="91"/>
        <v>5</v>
      </c>
      <c r="G231" s="19">
        <f t="shared" si="92"/>
        <v>10.4</v>
      </c>
      <c r="H231" s="1"/>
      <c r="I231" s="56">
        <f>I230+(J230-J231)*1.5</f>
        <v>13.49</v>
      </c>
      <c r="J231" s="57">
        <v>-0.3</v>
      </c>
      <c r="K231" s="19">
        <f t="shared" si="93"/>
        <v>0.53</v>
      </c>
      <c r="L231" s="16">
        <f t="shared" si="94"/>
        <v>2.4900000000000002</v>
      </c>
      <c r="M231" s="19">
        <f t="shared" si="95"/>
        <v>1.3197000000000001</v>
      </c>
      <c r="N231" s="20"/>
      <c r="O231" s="20"/>
      <c r="P231" s="20"/>
      <c r="R231" s="21"/>
    </row>
    <row r="232" spans="2:18" x14ac:dyDescent="0.2">
      <c r="B232" s="2">
        <v>32</v>
      </c>
      <c r="C232" s="3">
        <v>2.09</v>
      </c>
      <c r="D232" s="3" t="s">
        <v>29</v>
      </c>
      <c r="E232" s="19">
        <f t="shared" si="90"/>
        <v>2.0874999999999999</v>
      </c>
      <c r="F232" s="16">
        <f t="shared" si="91"/>
        <v>5</v>
      </c>
      <c r="G232" s="19">
        <f t="shared" si="92"/>
        <v>10.4375</v>
      </c>
      <c r="H232" s="1"/>
      <c r="I232" s="84">
        <f>I231+1.75</f>
        <v>15.24</v>
      </c>
      <c r="J232" s="85">
        <f>J231</f>
        <v>-0.3</v>
      </c>
      <c r="K232" s="19">
        <f t="shared" si="93"/>
        <v>-0.3</v>
      </c>
      <c r="L232" s="16">
        <f t="shared" si="94"/>
        <v>1.75</v>
      </c>
      <c r="M232" s="19">
        <f t="shared" si="95"/>
        <v>-0.52500000000000002</v>
      </c>
      <c r="N232" s="20"/>
      <c r="O232" s="20"/>
      <c r="P232" s="20"/>
      <c r="R232" s="21"/>
    </row>
    <row r="233" spans="2:18" x14ac:dyDescent="0.2">
      <c r="B233" s="2"/>
      <c r="C233" s="3"/>
      <c r="D233" s="3"/>
      <c r="E233" s="19"/>
      <c r="F233" s="16"/>
      <c r="G233" s="19"/>
      <c r="H233" s="16"/>
      <c r="I233" s="21"/>
      <c r="J233" s="23"/>
      <c r="K233" s="19"/>
      <c r="L233" s="16"/>
      <c r="M233" s="19"/>
      <c r="N233" s="20"/>
      <c r="O233" s="20"/>
      <c r="P233" s="20"/>
      <c r="Q233" s="22"/>
      <c r="R233" s="21"/>
    </row>
    <row r="234" spans="2:18" ht="15" x14ac:dyDescent="0.2">
      <c r="B234" s="1" t="s">
        <v>7</v>
      </c>
      <c r="C234" s="1"/>
      <c r="D234" s="142">
        <v>0.8</v>
      </c>
      <c r="E234" s="142"/>
      <c r="J234" s="13"/>
      <c r="K234" s="13"/>
      <c r="L234" s="13"/>
      <c r="M234" s="13"/>
      <c r="N234" s="14"/>
      <c r="O234" s="14"/>
      <c r="P234" s="14"/>
    </row>
    <row r="235" spans="2:18" x14ac:dyDescent="0.2">
      <c r="B235" s="143" t="s">
        <v>8</v>
      </c>
      <c r="C235" s="143"/>
      <c r="D235" s="143"/>
      <c r="E235" s="143"/>
      <c r="F235" s="143"/>
      <c r="G235" s="143"/>
      <c r="H235" s="5" t="s">
        <v>5</v>
      </c>
      <c r="I235" s="143" t="s">
        <v>9</v>
      </c>
      <c r="J235" s="143"/>
      <c r="K235" s="143"/>
      <c r="L235" s="143"/>
      <c r="M235" s="143"/>
      <c r="N235" s="15"/>
      <c r="O235" s="15"/>
      <c r="P235" s="20">
        <f>I247-I245</f>
        <v>6.0324999999999989</v>
      </c>
    </row>
    <row r="236" spans="2:18" x14ac:dyDescent="0.2">
      <c r="B236" s="2">
        <v>0</v>
      </c>
      <c r="C236" s="3">
        <v>1.64</v>
      </c>
      <c r="D236" s="3" t="s">
        <v>30</v>
      </c>
      <c r="E236" s="16"/>
      <c r="F236" s="16"/>
      <c r="G236" s="16"/>
      <c r="H236" s="16"/>
      <c r="I236" s="17"/>
      <c r="J236" s="18"/>
      <c r="K236" s="19"/>
      <c r="L236" s="16"/>
      <c r="M236" s="19"/>
      <c r="N236" s="20"/>
      <c r="O236" s="20"/>
      <c r="P236" s="20"/>
      <c r="R236" s="21"/>
    </row>
    <row r="237" spans="2:18" x14ac:dyDescent="0.2">
      <c r="B237" s="2">
        <v>7</v>
      </c>
      <c r="C237" s="3">
        <v>1.6519999999999999</v>
      </c>
      <c r="D237" s="3"/>
      <c r="E237" s="19">
        <f>(C236+C237)/2</f>
        <v>1.6459999999999999</v>
      </c>
      <c r="F237" s="16">
        <f>B237-B236</f>
        <v>7</v>
      </c>
      <c r="G237" s="19">
        <f>E237*F237</f>
        <v>11.521999999999998</v>
      </c>
      <c r="H237" s="16"/>
      <c r="I237" s="2"/>
      <c r="J237" s="2"/>
      <c r="K237" s="19"/>
      <c r="L237" s="16"/>
      <c r="M237" s="19"/>
      <c r="N237" s="20"/>
      <c r="O237" s="20"/>
      <c r="P237" s="20"/>
      <c r="Q237" s="22"/>
      <c r="R237" s="21"/>
    </row>
    <row r="238" spans="2:18" x14ac:dyDescent="0.2">
      <c r="B238" s="2">
        <v>8</v>
      </c>
      <c r="C238" s="3">
        <v>2.5550000000000002</v>
      </c>
      <c r="D238" s="3"/>
      <c r="E238" s="19">
        <f t="shared" ref="E238:E248" si="96">(C237+C238)/2</f>
        <v>2.1034999999999999</v>
      </c>
      <c r="F238" s="16">
        <f t="shared" ref="F238:F248" si="97">B238-B237</f>
        <v>1</v>
      </c>
      <c r="G238" s="19">
        <f t="shared" ref="G238:G248" si="98">E238*F238</f>
        <v>2.1034999999999999</v>
      </c>
      <c r="H238" s="16"/>
      <c r="I238" s="2"/>
      <c r="J238" s="2"/>
      <c r="K238" s="19"/>
      <c r="L238" s="16"/>
      <c r="M238" s="19"/>
      <c r="N238" s="20"/>
      <c r="O238" s="20"/>
      <c r="P238" s="20"/>
      <c r="Q238" s="22"/>
      <c r="R238" s="21"/>
    </row>
    <row r="239" spans="2:18" x14ac:dyDescent="0.2">
      <c r="B239" s="2">
        <v>10</v>
      </c>
      <c r="C239" s="3">
        <v>2.5369999999999999</v>
      </c>
      <c r="D239" s="3" t="s">
        <v>21</v>
      </c>
      <c r="E239" s="19">
        <f t="shared" si="96"/>
        <v>2.5460000000000003</v>
      </c>
      <c r="F239" s="16">
        <f t="shared" si="97"/>
        <v>2</v>
      </c>
      <c r="G239" s="19">
        <f t="shared" si="98"/>
        <v>5.0920000000000005</v>
      </c>
      <c r="H239" s="16"/>
      <c r="I239" s="2"/>
      <c r="J239" s="2"/>
      <c r="K239" s="19"/>
      <c r="L239" s="16"/>
      <c r="M239" s="19"/>
      <c r="N239" s="20"/>
      <c r="O239" s="20"/>
      <c r="P239" s="20"/>
      <c r="Q239" s="22"/>
      <c r="R239" s="21"/>
    </row>
    <row r="240" spans="2:18" x14ac:dyDescent="0.2">
      <c r="B240" s="2">
        <v>11</v>
      </c>
      <c r="C240" s="3">
        <v>1.34</v>
      </c>
      <c r="D240" s="3"/>
      <c r="E240" s="19">
        <f t="shared" si="96"/>
        <v>1.9384999999999999</v>
      </c>
      <c r="F240" s="16">
        <f t="shared" si="97"/>
        <v>1</v>
      </c>
      <c r="G240" s="19">
        <f t="shared" si="98"/>
        <v>1.9384999999999999</v>
      </c>
      <c r="H240" s="16"/>
      <c r="I240" s="2"/>
      <c r="J240" s="2"/>
      <c r="K240" s="19"/>
      <c r="L240" s="16"/>
      <c r="M240" s="19"/>
      <c r="N240" s="20"/>
      <c r="O240" s="20"/>
      <c r="P240" s="20"/>
      <c r="Q240" s="22"/>
      <c r="R240" s="21"/>
    </row>
    <row r="241" spans="2:18" x14ac:dyDescent="0.2">
      <c r="B241" s="2">
        <v>12</v>
      </c>
      <c r="C241" s="3">
        <v>0.55500000000000005</v>
      </c>
      <c r="D241" s="3"/>
      <c r="E241" s="19">
        <f t="shared" si="96"/>
        <v>0.94750000000000001</v>
      </c>
      <c r="F241" s="16">
        <f t="shared" si="97"/>
        <v>1</v>
      </c>
      <c r="G241" s="19">
        <f t="shared" si="98"/>
        <v>0.94750000000000001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">
      <c r="B242" s="2">
        <v>13.5</v>
      </c>
      <c r="C242" s="3">
        <v>0.45100000000000001</v>
      </c>
      <c r="D242" s="3" t="s">
        <v>22</v>
      </c>
      <c r="E242" s="19">
        <f t="shared" si="96"/>
        <v>0.503</v>
      </c>
      <c r="F242" s="16">
        <f t="shared" si="97"/>
        <v>1.5</v>
      </c>
      <c r="G242" s="19">
        <f t="shared" si="98"/>
        <v>0.75449999999999995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">
      <c r="B243" s="2">
        <v>15</v>
      </c>
      <c r="C243" s="3">
        <v>0.55200000000000005</v>
      </c>
      <c r="D243" s="3"/>
      <c r="E243" s="19">
        <f t="shared" si="96"/>
        <v>0.50150000000000006</v>
      </c>
      <c r="F243" s="16">
        <f t="shared" si="97"/>
        <v>1.5</v>
      </c>
      <c r="G243" s="19">
        <f t="shared" si="98"/>
        <v>0.75225000000000009</v>
      </c>
      <c r="H243" s="16"/>
      <c r="I243" s="2">
        <v>0</v>
      </c>
      <c r="J243" s="3">
        <v>1.64</v>
      </c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2">
        <v>16</v>
      </c>
      <c r="C244" s="3">
        <v>1.2969999999999999</v>
      </c>
      <c r="D244" s="3"/>
      <c r="E244" s="19">
        <f t="shared" si="96"/>
        <v>0.92449999999999999</v>
      </c>
      <c r="F244" s="16">
        <f t="shared" si="97"/>
        <v>1</v>
      </c>
      <c r="G244" s="19">
        <f t="shared" si="98"/>
        <v>0.92449999999999999</v>
      </c>
      <c r="H244" s="16"/>
      <c r="I244" s="2">
        <v>7</v>
      </c>
      <c r="J244" s="3">
        <v>1.6519999999999999</v>
      </c>
      <c r="K244" s="19">
        <f t="shared" ref="K244:K248" si="99">AVERAGE(J243,J244)</f>
        <v>1.6459999999999999</v>
      </c>
      <c r="L244" s="16">
        <f t="shared" ref="L244:L248" si="100">I244-I243</f>
        <v>7</v>
      </c>
      <c r="M244" s="19">
        <f t="shared" ref="M244:M248" si="101">L244*K244</f>
        <v>11.521999999999998</v>
      </c>
      <c r="N244" s="24"/>
      <c r="O244" s="24"/>
      <c r="P244" s="24"/>
      <c r="Q244" s="22"/>
      <c r="R244" s="21"/>
    </row>
    <row r="245" spans="2:18" x14ac:dyDescent="0.2">
      <c r="B245" s="2">
        <v>17</v>
      </c>
      <c r="C245" s="3">
        <v>3.0489000000000002</v>
      </c>
      <c r="D245" s="3" t="s">
        <v>23</v>
      </c>
      <c r="E245" s="19">
        <f t="shared" si="96"/>
        <v>2.1729500000000002</v>
      </c>
      <c r="F245" s="16">
        <f t="shared" si="97"/>
        <v>1</v>
      </c>
      <c r="G245" s="19">
        <f t="shared" si="98"/>
        <v>2.1729500000000002</v>
      </c>
      <c r="H245" s="16"/>
      <c r="I245" s="2">
        <v>8</v>
      </c>
      <c r="J245" s="3">
        <v>2.5550000000000002</v>
      </c>
      <c r="K245" s="19">
        <f t="shared" si="99"/>
        <v>2.1034999999999999</v>
      </c>
      <c r="L245" s="16">
        <f t="shared" si="100"/>
        <v>1</v>
      </c>
      <c r="M245" s="19">
        <f t="shared" si="101"/>
        <v>2.1034999999999999</v>
      </c>
      <c r="N245" s="20"/>
      <c r="O245" s="20"/>
      <c r="P245" s="20"/>
      <c r="Q245" s="22"/>
      <c r="R245" s="21"/>
    </row>
    <row r="246" spans="2:18" x14ac:dyDescent="0.2">
      <c r="B246" s="2">
        <v>20</v>
      </c>
      <c r="C246" s="3">
        <v>3.0569999999999999</v>
      </c>
      <c r="D246" s="3"/>
      <c r="E246" s="19">
        <f t="shared" si="96"/>
        <v>3.0529500000000001</v>
      </c>
      <c r="F246" s="16">
        <f t="shared" si="97"/>
        <v>3</v>
      </c>
      <c r="G246" s="19">
        <f t="shared" si="98"/>
        <v>9.158850000000001</v>
      </c>
      <c r="H246" s="1"/>
      <c r="I246" s="56">
        <f>I245+(J245-J246)*1.5</f>
        <v>12.282499999999999</v>
      </c>
      <c r="J246" s="57">
        <v>-0.3</v>
      </c>
      <c r="K246" s="19">
        <f t="shared" si="99"/>
        <v>1.1275000000000002</v>
      </c>
      <c r="L246" s="16">
        <f t="shared" si="100"/>
        <v>4.2824999999999989</v>
      </c>
      <c r="M246" s="19">
        <f t="shared" si="101"/>
        <v>4.8285187499999997</v>
      </c>
      <c r="N246" s="24"/>
      <c r="O246" s="24"/>
      <c r="P246" s="24"/>
      <c r="Q246" s="22"/>
      <c r="R246" s="21"/>
    </row>
    <row r="247" spans="2:18" x14ac:dyDescent="0.2">
      <c r="B247" s="2">
        <v>22</v>
      </c>
      <c r="C247" s="3">
        <v>1.94</v>
      </c>
      <c r="D247" s="3"/>
      <c r="E247" s="19">
        <f t="shared" si="96"/>
        <v>2.4984999999999999</v>
      </c>
      <c r="F247" s="16">
        <f t="shared" si="97"/>
        <v>2</v>
      </c>
      <c r="G247" s="19">
        <f t="shared" si="98"/>
        <v>4.9969999999999999</v>
      </c>
      <c r="H247" s="1"/>
      <c r="I247" s="84">
        <f>I246+1.75</f>
        <v>14.032499999999999</v>
      </c>
      <c r="J247" s="85">
        <f>J246</f>
        <v>-0.3</v>
      </c>
      <c r="K247" s="19">
        <f t="shared" si="99"/>
        <v>-0.3</v>
      </c>
      <c r="L247" s="16">
        <f t="shared" si="100"/>
        <v>1.75</v>
      </c>
      <c r="M247" s="19">
        <f t="shared" si="101"/>
        <v>-0.52500000000000002</v>
      </c>
      <c r="N247" s="24"/>
      <c r="O247" s="24"/>
      <c r="P247" s="24"/>
      <c r="Q247" s="22"/>
      <c r="R247" s="21"/>
    </row>
    <row r="248" spans="2:18" x14ac:dyDescent="0.2">
      <c r="B248" s="2">
        <v>24</v>
      </c>
      <c r="C248" s="3">
        <v>0.94699999999999995</v>
      </c>
      <c r="D248" s="3" t="s">
        <v>31</v>
      </c>
      <c r="E248" s="19">
        <f t="shared" si="96"/>
        <v>1.4435</v>
      </c>
      <c r="F248" s="16">
        <f t="shared" si="97"/>
        <v>2</v>
      </c>
      <c r="G248" s="19">
        <f t="shared" si="98"/>
        <v>2.887</v>
      </c>
      <c r="H248" s="1"/>
      <c r="I248" s="56">
        <f>I247+1.75</f>
        <v>15.782499999999999</v>
      </c>
      <c r="J248" s="57">
        <f>J246</f>
        <v>-0.3</v>
      </c>
      <c r="K248" s="19">
        <f t="shared" si="99"/>
        <v>-0.3</v>
      </c>
      <c r="L248" s="16">
        <f t="shared" si="100"/>
        <v>1.75</v>
      </c>
      <c r="M248" s="19">
        <f t="shared" si="101"/>
        <v>-0.52500000000000002</v>
      </c>
      <c r="N248" s="20"/>
      <c r="O248" s="20"/>
      <c r="P248" s="20"/>
      <c r="R248" s="21"/>
    </row>
    <row r="249" spans="2:18" ht="15" x14ac:dyDescent="0.2">
      <c r="B249" s="13"/>
      <c r="C249" s="30"/>
      <c r="D249" s="30"/>
      <c r="E249" s="13"/>
      <c r="F249" s="16"/>
      <c r="G249" s="19"/>
      <c r="H249" s="155" t="s">
        <v>10</v>
      </c>
      <c r="I249" s="155"/>
      <c r="J249" s="16" t="e">
        <f>#REF!</f>
        <v>#REF!</v>
      </c>
      <c r="K249" s="19" t="s">
        <v>11</v>
      </c>
      <c r="L249" s="16" t="e">
        <f>#REF!</f>
        <v>#REF!</v>
      </c>
      <c r="M249" s="65" t="e">
        <f>J249-L249</f>
        <v>#REF!</v>
      </c>
      <c r="N249" s="24"/>
      <c r="O249" s="14"/>
      <c r="P249" s="14"/>
    </row>
    <row r="250" spans="2:18" ht="15" x14ac:dyDescent="0.2">
      <c r="B250" s="1" t="s">
        <v>7</v>
      </c>
      <c r="C250" s="1"/>
      <c r="D250" s="142">
        <v>0.9</v>
      </c>
      <c r="E250" s="142"/>
      <c r="J250" s="13"/>
      <c r="K250" s="13"/>
      <c r="L250" s="13"/>
      <c r="M250" s="13"/>
      <c r="N250" s="14"/>
      <c r="O250" s="14"/>
      <c r="P250" s="14"/>
    </row>
    <row r="251" spans="2:18" x14ac:dyDescent="0.2">
      <c r="B251" s="143" t="s">
        <v>8</v>
      </c>
      <c r="C251" s="143"/>
      <c r="D251" s="143"/>
      <c r="E251" s="143"/>
      <c r="F251" s="143"/>
      <c r="G251" s="143"/>
      <c r="H251" s="5" t="s">
        <v>5</v>
      </c>
      <c r="I251" s="143" t="s">
        <v>9</v>
      </c>
      <c r="J251" s="143"/>
      <c r="K251" s="143"/>
      <c r="L251" s="143"/>
      <c r="M251" s="143"/>
      <c r="N251" s="15"/>
      <c r="O251" s="15"/>
      <c r="P251" s="20">
        <f>I263-I261</f>
        <v>5.5854999999999997</v>
      </c>
    </row>
    <row r="252" spans="2:18" x14ac:dyDescent="0.2">
      <c r="B252" s="2">
        <v>0</v>
      </c>
      <c r="C252" s="3">
        <v>2.2709999999999999</v>
      </c>
      <c r="D252" s="3" t="s">
        <v>28</v>
      </c>
      <c r="E252" s="16"/>
      <c r="F252" s="16"/>
      <c r="G252" s="16"/>
      <c r="H252" s="16"/>
      <c r="I252" s="17"/>
      <c r="J252" s="18"/>
      <c r="K252" s="19"/>
      <c r="L252" s="16"/>
      <c r="M252" s="19"/>
      <c r="N252" s="20"/>
      <c r="O252" s="20"/>
      <c r="P252" s="20"/>
      <c r="R252" s="21"/>
    </row>
    <row r="253" spans="2:18" x14ac:dyDescent="0.2">
      <c r="B253" s="2">
        <v>5</v>
      </c>
      <c r="C253" s="3">
        <v>2.266</v>
      </c>
      <c r="D253" s="3"/>
      <c r="E253" s="19">
        <f>(C252+C253)/2</f>
        <v>2.2685</v>
      </c>
      <c r="F253" s="16">
        <f>B253-B252</f>
        <v>5</v>
      </c>
      <c r="G253" s="19">
        <f>E253*F253</f>
        <v>11.342499999999999</v>
      </c>
      <c r="H253" s="16"/>
      <c r="I253" s="2"/>
      <c r="J253" s="2"/>
      <c r="K253" s="19"/>
      <c r="L253" s="16"/>
      <c r="M253" s="19"/>
      <c r="N253" s="20"/>
      <c r="O253" s="20"/>
      <c r="P253" s="20"/>
      <c r="Q253" s="22"/>
      <c r="R253" s="21"/>
    </row>
    <row r="254" spans="2:18" x14ac:dyDescent="0.2">
      <c r="B254" s="2">
        <v>10</v>
      </c>
      <c r="C254" s="3">
        <v>2.2570000000000001</v>
      </c>
      <c r="D254" s="3" t="s">
        <v>21</v>
      </c>
      <c r="E254" s="19">
        <f t="shared" ref="E254:E263" si="102">(C253+C254)/2</f>
        <v>2.2614999999999998</v>
      </c>
      <c r="F254" s="16">
        <f t="shared" ref="F254:F263" si="103">B254-B253</f>
        <v>5</v>
      </c>
      <c r="G254" s="19">
        <f t="shared" ref="G254:G263" si="104">E254*F254</f>
        <v>11.307499999999999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11</v>
      </c>
      <c r="C255" s="3">
        <v>1.411</v>
      </c>
      <c r="D255" s="3"/>
      <c r="E255" s="19">
        <f t="shared" si="102"/>
        <v>1.8340000000000001</v>
      </c>
      <c r="F255" s="16">
        <f t="shared" si="103"/>
        <v>1</v>
      </c>
      <c r="G255" s="19">
        <f t="shared" si="104"/>
        <v>1.8340000000000001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12</v>
      </c>
      <c r="C256" s="3">
        <v>0.99199999999999999</v>
      </c>
      <c r="D256" s="3"/>
      <c r="E256" s="19">
        <f t="shared" si="102"/>
        <v>1.2015</v>
      </c>
      <c r="F256" s="16">
        <f t="shared" si="103"/>
        <v>1</v>
      </c>
      <c r="G256" s="19">
        <f t="shared" si="104"/>
        <v>1.2015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13</v>
      </c>
      <c r="C257" s="3">
        <v>0.70399999999999996</v>
      </c>
      <c r="D257" s="3"/>
      <c r="E257" s="19">
        <f t="shared" si="102"/>
        <v>0.84799999999999998</v>
      </c>
      <c r="F257" s="16">
        <f t="shared" si="103"/>
        <v>1</v>
      </c>
      <c r="G257" s="19">
        <f t="shared" si="104"/>
        <v>0.84799999999999998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15</v>
      </c>
      <c r="C258" s="3">
        <v>0.60560000000000003</v>
      </c>
      <c r="D258" s="3" t="s">
        <v>22</v>
      </c>
      <c r="E258" s="19">
        <f t="shared" si="102"/>
        <v>0.65480000000000005</v>
      </c>
      <c r="F258" s="16">
        <f t="shared" si="103"/>
        <v>2</v>
      </c>
      <c r="G258" s="19">
        <f t="shared" si="104"/>
        <v>1.3096000000000001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17</v>
      </c>
      <c r="C259" s="3">
        <v>0.70599999999999996</v>
      </c>
      <c r="D259" s="3"/>
      <c r="E259" s="19">
        <f t="shared" si="102"/>
        <v>0.65579999999999994</v>
      </c>
      <c r="F259" s="16">
        <f t="shared" si="103"/>
        <v>2</v>
      </c>
      <c r="G259" s="19">
        <f t="shared" si="104"/>
        <v>1.3115999999999999</v>
      </c>
      <c r="H259" s="16"/>
      <c r="I259" s="2">
        <v>0</v>
      </c>
      <c r="J259" s="3">
        <v>2.2709999999999999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18</v>
      </c>
      <c r="C260" s="3">
        <v>1.0129999999999999</v>
      </c>
      <c r="D260" s="3"/>
      <c r="E260" s="19">
        <f t="shared" si="102"/>
        <v>0.85949999999999993</v>
      </c>
      <c r="F260" s="16">
        <f t="shared" si="103"/>
        <v>1</v>
      </c>
      <c r="G260" s="19">
        <f t="shared" si="104"/>
        <v>0.85949999999999993</v>
      </c>
      <c r="H260" s="16"/>
      <c r="I260" s="2">
        <v>5</v>
      </c>
      <c r="J260" s="3">
        <v>2.266</v>
      </c>
      <c r="K260" s="19">
        <f t="shared" ref="K260:K263" si="105">AVERAGE(J259,J260)</f>
        <v>2.2685</v>
      </c>
      <c r="L260" s="16">
        <f t="shared" ref="L260:L263" si="106">I260-I259</f>
        <v>5</v>
      </c>
      <c r="M260" s="19">
        <f t="shared" ref="M260:M263" si="107">L260*K260</f>
        <v>11.342499999999999</v>
      </c>
      <c r="N260" s="24"/>
      <c r="O260" s="24"/>
      <c r="P260" s="24"/>
      <c r="Q260" s="22"/>
      <c r="R260" s="21"/>
    </row>
    <row r="261" spans="2:18" x14ac:dyDescent="0.2">
      <c r="B261" s="2">
        <v>19</v>
      </c>
      <c r="C261" s="3">
        <v>1.391</v>
      </c>
      <c r="D261" s="3"/>
      <c r="E261" s="19">
        <f t="shared" si="102"/>
        <v>1.202</v>
      </c>
      <c r="F261" s="16">
        <f t="shared" si="103"/>
        <v>1</v>
      </c>
      <c r="G261" s="19">
        <f t="shared" si="104"/>
        <v>1.202</v>
      </c>
      <c r="H261" s="16"/>
      <c r="I261" s="2">
        <v>9.25</v>
      </c>
      <c r="J261" s="3">
        <v>2.2570000000000001</v>
      </c>
      <c r="K261" s="19">
        <f t="shared" si="105"/>
        <v>2.2614999999999998</v>
      </c>
      <c r="L261" s="16">
        <f t="shared" si="106"/>
        <v>4.25</v>
      </c>
      <c r="M261" s="19">
        <f t="shared" si="107"/>
        <v>9.6113749999999989</v>
      </c>
      <c r="N261" s="20"/>
      <c r="O261" s="20"/>
      <c r="P261" s="20"/>
      <c r="Q261" s="22"/>
      <c r="R261" s="21"/>
    </row>
    <row r="262" spans="2:18" x14ac:dyDescent="0.2">
      <c r="B262" s="2">
        <v>20</v>
      </c>
      <c r="C262" s="3">
        <v>2.4500000000000002</v>
      </c>
      <c r="D262" s="3" t="s">
        <v>23</v>
      </c>
      <c r="E262" s="19">
        <f t="shared" si="102"/>
        <v>1.9205000000000001</v>
      </c>
      <c r="F262" s="16">
        <f t="shared" si="103"/>
        <v>1</v>
      </c>
      <c r="G262" s="19">
        <f t="shared" si="104"/>
        <v>1.9205000000000001</v>
      </c>
      <c r="H262" s="1"/>
      <c r="I262" s="56">
        <f>I261+(J261-J262)*1.5</f>
        <v>13.0855</v>
      </c>
      <c r="J262" s="57">
        <v>-0.3</v>
      </c>
      <c r="K262" s="19">
        <f t="shared" si="105"/>
        <v>0.97850000000000004</v>
      </c>
      <c r="L262" s="16">
        <f t="shared" si="106"/>
        <v>3.8354999999999997</v>
      </c>
      <c r="M262" s="19">
        <f t="shared" si="107"/>
        <v>3.7530367499999997</v>
      </c>
      <c r="N262" s="24"/>
      <c r="O262" s="24"/>
      <c r="P262" s="24"/>
      <c r="Q262" s="22"/>
      <c r="R262" s="21"/>
    </row>
    <row r="263" spans="2:18" x14ac:dyDescent="0.2">
      <c r="B263" s="2">
        <v>23</v>
      </c>
      <c r="C263" s="3">
        <v>2.4609999999999999</v>
      </c>
      <c r="D263" s="3" t="s">
        <v>33</v>
      </c>
      <c r="E263" s="19">
        <f t="shared" si="102"/>
        <v>2.4554999999999998</v>
      </c>
      <c r="F263" s="16">
        <f t="shared" si="103"/>
        <v>3</v>
      </c>
      <c r="G263" s="19">
        <f t="shared" si="104"/>
        <v>7.3664999999999994</v>
      </c>
      <c r="H263" s="1"/>
      <c r="I263" s="84">
        <f>I262+1.75</f>
        <v>14.8355</v>
      </c>
      <c r="J263" s="85">
        <f>J262</f>
        <v>-0.3</v>
      </c>
      <c r="K263" s="19">
        <f t="shared" si="105"/>
        <v>-0.3</v>
      </c>
      <c r="L263" s="16">
        <f t="shared" si="106"/>
        <v>1.75</v>
      </c>
      <c r="M263" s="19">
        <f t="shared" si="107"/>
        <v>-0.52500000000000002</v>
      </c>
      <c r="N263" s="24"/>
      <c r="O263" s="24"/>
      <c r="P263" s="24"/>
      <c r="Q263" s="22"/>
      <c r="R263" s="21"/>
    </row>
    <row r="264" spans="2:18" x14ac:dyDescent="0.2">
      <c r="B264" s="17"/>
      <c r="C264" s="44"/>
      <c r="D264" s="44"/>
      <c r="E264" s="19"/>
      <c r="F264" s="16"/>
      <c r="G264" s="19"/>
      <c r="I264" s="18"/>
      <c r="J264" s="3"/>
      <c r="K264" s="19"/>
      <c r="L264" s="16"/>
      <c r="M264" s="19"/>
      <c r="N264" s="20"/>
      <c r="O264" s="20"/>
      <c r="P264" s="20"/>
      <c r="R264" s="21"/>
    </row>
    <row r="265" spans="2:18" ht="15" x14ac:dyDescent="0.2">
      <c r="B265" s="1" t="s">
        <v>7</v>
      </c>
      <c r="C265" s="1"/>
      <c r="D265" s="142">
        <v>1</v>
      </c>
      <c r="E265" s="142"/>
      <c r="J265" s="13"/>
      <c r="K265" s="13"/>
      <c r="L265" s="13"/>
      <c r="M265" s="13"/>
      <c r="N265" s="14"/>
      <c r="O265" s="14"/>
      <c r="P265" s="14"/>
    </row>
    <row r="266" spans="2:18" x14ac:dyDescent="0.2">
      <c r="B266" s="143" t="s">
        <v>8</v>
      </c>
      <c r="C266" s="143"/>
      <c r="D266" s="143"/>
      <c r="E266" s="143"/>
      <c r="F266" s="143"/>
      <c r="G266" s="143"/>
      <c r="H266" s="5" t="s">
        <v>5</v>
      </c>
      <c r="I266" s="143" t="s">
        <v>9</v>
      </c>
      <c r="J266" s="143"/>
      <c r="K266" s="143"/>
      <c r="L266" s="143"/>
      <c r="M266" s="143"/>
      <c r="N266" s="15"/>
      <c r="O266" s="15"/>
      <c r="P266" s="20">
        <f>I278-I276</f>
        <v>3.5</v>
      </c>
    </row>
    <row r="267" spans="2:18" x14ac:dyDescent="0.2">
      <c r="B267" s="2">
        <v>0</v>
      </c>
      <c r="C267" s="3">
        <v>2.3279999999999998</v>
      </c>
      <c r="D267" s="3" t="s">
        <v>34</v>
      </c>
      <c r="E267" s="16"/>
      <c r="F267" s="16"/>
      <c r="G267" s="16"/>
      <c r="H267" s="16"/>
      <c r="I267" s="17"/>
      <c r="J267" s="18"/>
      <c r="K267" s="19"/>
      <c r="L267" s="16"/>
      <c r="M267" s="19"/>
      <c r="N267" s="20"/>
      <c r="O267" s="20"/>
      <c r="P267" s="20"/>
      <c r="R267" s="21"/>
    </row>
    <row r="268" spans="2:18" x14ac:dyDescent="0.2">
      <c r="B268" s="2">
        <v>4</v>
      </c>
      <c r="C268" s="3">
        <v>2.323</v>
      </c>
      <c r="D268" s="3" t="s">
        <v>21</v>
      </c>
      <c r="E268" s="19">
        <f>(C267+C268)/2</f>
        <v>2.3254999999999999</v>
      </c>
      <c r="F268" s="16">
        <f>B268-B267</f>
        <v>4</v>
      </c>
      <c r="G268" s="19">
        <f>E268*F268</f>
        <v>9.3019999999999996</v>
      </c>
      <c r="H268" s="16"/>
      <c r="I268" s="2"/>
      <c r="J268" s="2"/>
      <c r="K268" s="19"/>
      <c r="L268" s="16"/>
      <c r="M268" s="19"/>
      <c r="N268" s="20"/>
      <c r="O268" s="20"/>
      <c r="P268" s="20"/>
      <c r="Q268" s="22"/>
      <c r="R268" s="21"/>
    </row>
    <row r="269" spans="2:18" x14ac:dyDescent="0.2">
      <c r="B269" s="2">
        <v>5</v>
      </c>
      <c r="C269" s="3">
        <v>1.702</v>
      </c>
      <c r="D269" s="3"/>
      <c r="E269" s="19">
        <f t="shared" ref="E269:E277" si="108">(C268+C269)/2</f>
        <v>2.0125000000000002</v>
      </c>
      <c r="F269" s="16">
        <f t="shared" ref="F269:F277" si="109">B269-B268</f>
        <v>1</v>
      </c>
      <c r="G269" s="19">
        <f t="shared" ref="G269:G277" si="110">E269*F269</f>
        <v>2.0125000000000002</v>
      </c>
      <c r="H269" s="16"/>
      <c r="I269" s="2"/>
      <c r="J269" s="2"/>
      <c r="K269" s="19"/>
      <c r="L269" s="16"/>
      <c r="M269" s="19"/>
      <c r="N269" s="20"/>
      <c r="O269" s="20"/>
      <c r="P269" s="20"/>
      <c r="Q269" s="22"/>
      <c r="R269" s="21"/>
    </row>
    <row r="270" spans="2:18" x14ac:dyDescent="0.2">
      <c r="B270" s="2">
        <v>6</v>
      </c>
      <c r="C270" s="3">
        <v>1.3979999999999999</v>
      </c>
      <c r="D270" s="3"/>
      <c r="E270" s="19">
        <f t="shared" si="108"/>
        <v>1.5499999999999998</v>
      </c>
      <c r="F270" s="16">
        <f t="shared" si="109"/>
        <v>1</v>
      </c>
      <c r="G270" s="19">
        <f t="shared" si="110"/>
        <v>1.5499999999999998</v>
      </c>
      <c r="H270" s="16"/>
      <c r="I270" s="2"/>
      <c r="J270" s="2"/>
      <c r="K270" s="19"/>
      <c r="L270" s="16"/>
      <c r="M270" s="19"/>
      <c r="N270" s="20"/>
      <c r="O270" s="20"/>
      <c r="P270" s="20"/>
      <c r="Q270" s="22"/>
      <c r="R270" s="21"/>
    </row>
    <row r="271" spans="2:18" x14ac:dyDescent="0.2">
      <c r="B271" s="2">
        <v>7</v>
      </c>
      <c r="C271" s="3">
        <v>1.177</v>
      </c>
      <c r="D271" s="3"/>
      <c r="E271" s="19">
        <f t="shared" si="108"/>
        <v>1.2875000000000001</v>
      </c>
      <c r="F271" s="16">
        <f t="shared" si="109"/>
        <v>1</v>
      </c>
      <c r="G271" s="19">
        <f t="shared" si="110"/>
        <v>1.2875000000000001</v>
      </c>
      <c r="H271" s="16"/>
      <c r="I271" s="2"/>
      <c r="J271" s="2"/>
      <c r="K271" s="19"/>
      <c r="L271" s="16"/>
      <c r="M271" s="19"/>
      <c r="N271" s="20"/>
      <c r="O271" s="20"/>
      <c r="P271" s="20"/>
      <c r="Q271" s="22"/>
      <c r="R271" s="21"/>
    </row>
    <row r="272" spans="2:18" x14ac:dyDescent="0.2">
      <c r="B272" s="2">
        <v>8.5</v>
      </c>
      <c r="C272" s="3">
        <v>1.073</v>
      </c>
      <c r="D272" s="3" t="s">
        <v>22</v>
      </c>
      <c r="E272" s="19">
        <f t="shared" si="108"/>
        <v>1.125</v>
      </c>
      <c r="F272" s="16">
        <f t="shared" si="109"/>
        <v>1.5</v>
      </c>
      <c r="G272" s="19">
        <f t="shared" si="110"/>
        <v>1.6875</v>
      </c>
      <c r="H272" s="16"/>
      <c r="I272" s="2"/>
      <c r="J272" s="2"/>
      <c r="K272" s="19"/>
      <c r="L272" s="16"/>
      <c r="M272" s="19"/>
      <c r="N272" s="20"/>
      <c r="O272" s="20"/>
      <c r="P272" s="20"/>
      <c r="Q272" s="22"/>
      <c r="R272" s="21"/>
    </row>
    <row r="273" spans="2:18" x14ac:dyDescent="0.2">
      <c r="B273" s="2">
        <v>10</v>
      </c>
      <c r="C273" s="3">
        <v>1.175</v>
      </c>
      <c r="D273" s="3"/>
      <c r="E273" s="19">
        <f t="shared" si="108"/>
        <v>1.1240000000000001</v>
      </c>
      <c r="F273" s="16">
        <f t="shared" si="109"/>
        <v>1.5</v>
      </c>
      <c r="G273" s="19">
        <f t="shared" si="110"/>
        <v>1.6860000000000002</v>
      </c>
      <c r="H273" s="16"/>
      <c r="I273" s="2"/>
      <c r="J273" s="2"/>
      <c r="K273" s="19"/>
      <c r="L273" s="16"/>
      <c r="M273" s="19"/>
      <c r="N273" s="20"/>
      <c r="O273" s="20"/>
      <c r="P273" s="20"/>
      <c r="Q273" s="22"/>
      <c r="R273" s="21"/>
    </row>
    <row r="274" spans="2:18" x14ac:dyDescent="0.2">
      <c r="B274" s="2">
        <v>11</v>
      </c>
      <c r="C274" s="3">
        <v>1.4019999999999999</v>
      </c>
      <c r="D274" s="3"/>
      <c r="E274" s="19">
        <f t="shared" si="108"/>
        <v>1.2885</v>
      </c>
      <c r="F274" s="16">
        <f t="shared" si="109"/>
        <v>1</v>
      </c>
      <c r="G274" s="19">
        <f t="shared" si="110"/>
        <v>1.2885</v>
      </c>
      <c r="H274" s="16"/>
      <c r="I274" s="2">
        <v>0</v>
      </c>
      <c r="J274" s="3">
        <v>2.3279999999999998</v>
      </c>
      <c r="K274" s="19"/>
      <c r="L274" s="16"/>
      <c r="M274" s="19"/>
      <c r="N274" s="20"/>
      <c r="O274" s="20"/>
      <c r="P274" s="20"/>
      <c r="Q274" s="22"/>
      <c r="R274" s="21"/>
    </row>
    <row r="275" spans="2:18" x14ac:dyDescent="0.2">
      <c r="B275" s="2">
        <v>12</v>
      </c>
      <c r="C275" s="3">
        <v>1.8049999999999999</v>
      </c>
      <c r="D275" s="3"/>
      <c r="E275" s="19">
        <f t="shared" si="108"/>
        <v>1.6034999999999999</v>
      </c>
      <c r="F275" s="16">
        <f t="shared" si="109"/>
        <v>1</v>
      </c>
      <c r="G275" s="19">
        <f t="shared" si="110"/>
        <v>1.6034999999999999</v>
      </c>
      <c r="H275" s="16"/>
      <c r="I275" s="2">
        <v>2.5</v>
      </c>
      <c r="J275" s="3">
        <v>2.323</v>
      </c>
      <c r="K275" s="19">
        <f t="shared" ref="K275:K280" si="111">AVERAGE(J274,J275)</f>
        <v>2.3254999999999999</v>
      </c>
      <c r="L275" s="16">
        <f t="shared" ref="L275:L280" si="112">I275-I274</f>
        <v>2.5</v>
      </c>
      <c r="M275" s="19">
        <f t="shared" ref="M275:M280" si="113">L275*K275</f>
        <v>5.8137499999999998</v>
      </c>
      <c r="N275" s="24"/>
      <c r="O275" s="24"/>
      <c r="P275" s="24"/>
      <c r="Q275" s="22"/>
      <c r="R275" s="21"/>
    </row>
    <row r="276" spans="2:18" x14ac:dyDescent="0.2">
      <c r="B276" s="2">
        <v>13</v>
      </c>
      <c r="C276" s="3">
        <v>2.6880000000000002</v>
      </c>
      <c r="D276" s="3" t="s">
        <v>23</v>
      </c>
      <c r="E276" s="19">
        <f t="shared" si="108"/>
        <v>2.2465000000000002</v>
      </c>
      <c r="F276" s="16">
        <f t="shared" si="109"/>
        <v>1</v>
      </c>
      <c r="G276" s="19">
        <f t="shared" si="110"/>
        <v>2.2465000000000002</v>
      </c>
      <c r="H276" s="16"/>
      <c r="I276" s="56">
        <f>I275+(J275-J276)*1.5</f>
        <v>6.4344999999999999</v>
      </c>
      <c r="J276" s="57">
        <v>-0.3</v>
      </c>
      <c r="K276" s="19">
        <f t="shared" si="111"/>
        <v>1.0115000000000001</v>
      </c>
      <c r="L276" s="16">
        <f t="shared" si="112"/>
        <v>3.9344999999999999</v>
      </c>
      <c r="M276" s="19">
        <f t="shared" si="113"/>
        <v>3.9797467500000003</v>
      </c>
      <c r="N276" s="20"/>
      <c r="O276" s="20"/>
      <c r="P276" s="20"/>
      <c r="Q276" s="22"/>
      <c r="R276" s="21"/>
    </row>
    <row r="277" spans="2:18" x14ac:dyDescent="0.2">
      <c r="B277" s="2">
        <v>16</v>
      </c>
      <c r="C277" s="3">
        <v>2.6930000000000001</v>
      </c>
      <c r="D277" s="3" t="s">
        <v>34</v>
      </c>
      <c r="E277" s="19">
        <f t="shared" si="108"/>
        <v>2.6905000000000001</v>
      </c>
      <c r="F277" s="16">
        <f t="shared" si="109"/>
        <v>3</v>
      </c>
      <c r="G277" s="19">
        <f t="shared" si="110"/>
        <v>8.0715000000000003</v>
      </c>
      <c r="H277" s="1"/>
      <c r="I277" s="84">
        <f>I276+1.75</f>
        <v>8.1844999999999999</v>
      </c>
      <c r="J277" s="85">
        <f>J276</f>
        <v>-0.3</v>
      </c>
      <c r="K277" s="19">
        <f t="shared" si="111"/>
        <v>-0.3</v>
      </c>
      <c r="L277" s="16">
        <f t="shared" si="112"/>
        <v>1.75</v>
      </c>
      <c r="M277" s="19">
        <f t="shared" si="113"/>
        <v>-0.52500000000000002</v>
      </c>
      <c r="N277" s="24"/>
      <c r="O277" s="24"/>
      <c r="P277" s="24"/>
      <c r="Q277" s="22"/>
      <c r="R277" s="21"/>
    </row>
    <row r="278" spans="2:18" x14ac:dyDescent="0.2">
      <c r="B278" s="2"/>
      <c r="C278" s="3"/>
      <c r="D278" s="3"/>
      <c r="E278" s="19"/>
      <c r="F278" s="16"/>
      <c r="G278" s="19"/>
      <c r="H278" s="1"/>
      <c r="I278" s="56">
        <f>I277+1.75</f>
        <v>9.9344999999999999</v>
      </c>
      <c r="J278" s="57">
        <f>J276</f>
        <v>-0.3</v>
      </c>
      <c r="K278" s="19">
        <f t="shared" si="111"/>
        <v>-0.3</v>
      </c>
      <c r="L278" s="16">
        <f t="shared" si="112"/>
        <v>1.75</v>
      </c>
      <c r="M278" s="19">
        <f t="shared" si="113"/>
        <v>-0.52500000000000002</v>
      </c>
      <c r="N278" s="24"/>
      <c r="O278" s="24"/>
      <c r="P278" s="24"/>
      <c r="Q278" s="22"/>
      <c r="R278" s="21"/>
    </row>
    <row r="279" spans="2:18" x14ac:dyDescent="0.2">
      <c r="B279" s="2"/>
      <c r="C279" s="3"/>
      <c r="D279" s="3"/>
      <c r="E279" s="19"/>
      <c r="F279" s="16"/>
      <c r="G279" s="19"/>
      <c r="H279" s="1"/>
      <c r="I279" s="56">
        <f>I278+(J279-J278)*1.5</f>
        <v>14.423999999999999</v>
      </c>
      <c r="J279" s="55">
        <v>2.6930000000000001</v>
      </c>
      <c r="K279" s="19">
        <f t="shared" si="111"/>
        <v>1.1965000000000001</v>
      </c>
      <c r="L279" s="16">
        <f t="shared" si="112"/>
        <v>4.4894999999999996</v>
      </c>
      <c r="M279" s="19">
        <f t="shared" si="113"/>
        <v>5.3716867500000003</v>
      </c>
      <c r="N279" s="20"/>
      <c r="O279" s="20"/>
      <c r="P279" s="20"/>
      <c r="R279" s="21"/>
    </row>
    <row r="280" spans="2:18" x14ac:dyDescent="0.2">
      <c r="B280" s="2"/>
      <c r="C280" s="3"/>
      <c r="D280" s="3"/>
      <c r="E280" s="19"/>
      <c r="F280" s="16"/>
      <c r="G280" s="19"/>
      <c r="H280" s="1"/>
      <c r="I280" s="2">
        <v>16</v>
      </c>
      <c r="J280" s="3">
        <v>2.6930000000000001</v>
      </c>
      <c r="K280" s="19">
        <f t="shared" si="111"/>
        <v>2.6930000000000001</v>
      </c>
      <c r="L280" s="16">
        <f t="shared" si="112"/>
        <v>1.5760000000000005</v>
      </c>
      <c r="M280" s="19">
        <f t="shared" si="113"/>
        <v>4.2441680000000011</v>
      </c>
      <c r="N280" s="20"/>
      <c r="O280" s="20"/>
      <c r="P280" s="20"/>
      <c r="R280" s="21"/>
    </row>
    <row r="281" spans="2:18" x14ac:dyDescent="0.2">
      <c r="B281" s="2"/>
      <c r="C281" s="3"/>
      <c r="D281" s="3"/>
      <c r="E281" s="19"/>
      <c r="F281" s="16"/>
      <c r="G281" s="19"/>
      <c r="H281" s="1"/>
      <c r="I281" s="17"/>
      <c r="J281" s="17"/>
      <c r="K281" s="19"/>
      <c r="L281" s="16"/>
      <c r="M281" s="19"/>
      <c r="N281" s="20"/>
      <c r="O281" s="20"/>
      <c r="P281" s="20"/>
      <c r="R281" s="21"/>
    </row>
    <row r="282" spans="2:18" x14ac:dyDescent="0.2">
      <c r="B282" s="17"/>
      <c r="C282" s="44"/>
      <c r="D282" s="44"/>
      <c r="E282" s="19"/>
      <c r="F282" s="16"/>
      <c r="G282" s="19"/>
      <c r="I282" s="17"/>
      <c r="J282" s="17"/>
      <c r="K282" s="19"/>
      <c r="L282" s="16"/>
      <c r="M282" s="19"/>
      <c r="N282" s="20"/>
      <c r="O282" s="20"/>
      <c r="P282" s="20"/>
      <c r="R282" s="21"/>
    </row>
    <row r="283" spans="2:18" x14ac:dyDescent="0.2">
      <c r="B283" s="17"/>
      <c r="C283" s="44"/>
      <c r="D283" s="44"/>
      <c r="E283" s="19"/>
      <c r="F283" s="16"/>
      <c r="G283" s="19"/>
      <c r="I283" s="17"/>
      <c r="J283" s="17"/>
      <c r="K283" s="19"/>
      <c r="L283" s="16"/>
      <c r="M283" s="19"/>
      <c r="O283" s="24"/>
      <c r="P283" s="24"/>
    </row>
    <row r="284" spans="2:18" x14ac:dyDescent="0.2">
      <c r="B284" s="17"/>
      <c r="C284" s="44"/>
      <c r="D284" s="44"/>
      <c r="E284" s="19"/>
      <c r="F284" s="16"/>
      <c r="G284" s="19"/>
      <c r="I284" s="17"/>
      <c r="J284" s="17"/>
      <c r="K284" s="19"/>
      <c r="L284" s="16"/>
      <c r="M284" s="19"/>
      <c r="O284" s="14"/>
      <c r="P284" s="14"/>
    </row>
    <row r="285" spans="2:18" x14ac:dyDescent="0.2">
      <c r="B285" s="17"/>
      <c r="C285" s="44"/>
      <c r="D285" s="44"/>
      <c r="E285" s="19"/>
      <c r="F285" s="16"/>
      <c r="G285" s="19"/>
      <c r="I285" s="17"/>
      <c r="J285" s="17"/>
      <c r="K285" s="19"/>
      <c r="L285" s="16"/>
      <c r="M285" s="19"/>
      <c r="O285" s="14"/>
      <c r="P285" s="14"/>
    </row>
    <row r="286" spans="2:18" x14ac:dyDescent="0.2">
      <c r="B286" s="17"/>
      <c r="C286" s="44"/>
      <c r="D286" s="44"/>
      <c r="E286" s="19"/>
      <c r="F286" s="16"/>
      <c r="G286" s="19"/>
      <c r="H286" s="19"/>
      <c r="I286" s="17"/>
      <c r="J286" s="17"/>
      <c r="K286" s="19"/>
      <c r="L286" s="16"/>
      <c r="M286" s="19"/>
      <c r="N286" s="14"/>
      <c r="O286" s="14"/>
      <c r="P286" s="14"/>
    </row>
    <row r="287" spans="2:18" x14ac:dyDescent="0.2">
      <c r="B287" s="17"/>
      <c r="C287" s="44"/>
      <c r="D287" s="44"/>
      <c r="E287" s="19"/>
      <c r="F287" s="16"/>
      <c r="G287" s="19"/>
      <c r="H287" s="19"/>
      <c r="I287" s="17"/>
      <c r="J287" s="17"/>
      <c r="K287" s="19"/>
      <c r="L287" s="16"/>
      <c r="M287" s="19"/>
      <c r="N287" s="14"/>
      <c r="O287" s="14"/>
      <c r="P287" s="14"/>
    </row>
    <row r="288" spans="2:18" ht="15" x14ac:dyDescent="0.2">
      <c r="B288" s="1" t="s">
        <v>7</v>
      </c>
      <c r="C288" s="1"/>
      <c r="D288" s="142">
        <v>1.028</v>
      </c>
      <c r="E288" s="142"/>
      <c r="J288" s="13"/>
      <c r="K288" s="13"/>
      <c r="L288" s="13"/>
      <c r="M288" s="13"/>
      <c r="N288" s="14"/>
      <c r="O288" s="14"/>
      <c r="P288" s="14"/>
    </row>
    <row r="289" spans="2:18" x14ac:dyDescent="0.2">
      <c r="B289" s="143" t="s">
        <v>8</v>
      </c>
      <c r="C289" s="143"/>
      <c r="D289" s="143"/>
      <c r="E289" s="143"/>
      <c r="F289" s="143"/>
      <c r="G289" s="143"/>
      <c r="H289" s="5" t="s">
        <v>5</v>
      </c>
      <c r="I289" s="143" t="s">
        <v>9</v>
      </c>
      <c r="J289" s="143"/>
      <c r="K289" s="143"/>
      <c r="L289" s="143"/>
      <c r="M289" s="143"/>
      <c r="N289" s="15"/>
      <c r="O289" s="15"/>
      <c r="P289" s="20" t="e">
        <f>#REF!-#REF!</f>
        <v>#REF!</v>
      </c>
    </row>
    <row r="290" spans="2:18" x14ac:dyDescent="0.2">
      <c r="B290" s="2">
        <v>0</v>
      </c>
      <c r="C290" s="3">
        <v>3.3279999999999998</v>
      </c>
      <c r="D290" s="3" t="s">
        <v>34</v>
      </c>
      <c r="E290" s="16"/>
      <c r="F290" s="16"/>
      <c r="G290" s="16"/>
      <c r="H290" s="16"/>
      <c r="I290" s="2"/>
      <c r="J290" s="3"/>
      <c r="K290" s="19"/>
      <c r="L290" s="16"/>
      <c r="M290" s="19"/>
      <c r="N290" s="20"/>
      <c r="O290" s="20"/>
      <c r="P290" s="20"/>
      <c r="R290" s="21"/>
    </row>
    <row r="291" spans="2:18" x14ac:dyDescent="0.2">
      <c r="B291" s="2">
        <v>2</v>
      </c>
      <c r="C291" s="3">
        <v>3.323</v>
      </c>
      <c r="D291" s="3" t="s">
        <v>21</v>
      </c>
      <c r="E291" s="19">
        <f>(C290+C291)/2</f>
        <v>3.3254999999999999</v>
      </c>
      <c r="F291" s="16">
        <f>B291-B290</f>
        <v>2</v>
      </c>
      <c r="G291" s="19">
        <f>E291*F291</f>
        <v>6.6509999999999998</v>
      </c>
      <c r="H291" s="16"/>
      <c r="I291" s="2">
        <v>0</v>
      </c>
      <c r="J291" s="3">
        <v>3.3279999999999998</v>
      </c>
      <c r="K291" s="19"/>
      <c r="L291" s="16"/>
      <c r="M291" s="19"/>
      <c r="N291" s="20"/>
      <c r="O291" s="20"/>
      <c r="P291" s="20"/>
      <c r="Q291" s="22"/>
      <c r="R291" s="21"/>
    </row>
    <row r="292" spans="2:18" x14ac:dyDescent="0.2">
      <c r="B292" s="2">
        <v>3</v>
      </c>
      <c r="C292" s="3">
        <v>1.9850000000000001</v>
      </c>
      <c r="D292" s="3"/>
      <c r="E292" s="19">
        <f t="shared" ref="E292:E301" si="114">(C291+C292)/2</f>
        <v>2.6539999999999999</v>
      </c>
      <c r="F292" s="16">
        <f t="shared" ref="F292:F301" si="115">B292-B291</f>
        <v>1</v>
      </c>
      <c r="G292" s="19">
        <f t="shared" ref="G292:G301" si="116">E292*F292</f>
        <v>2.6539999999999999</v>
      </c>
      <c r="H292" s="16"/>
      <c r="I292" s="56">
        <f>I291+(J291-J292)*1.5</f>
        <v>5.4419999999999993</v>
      </c>
      <c r="J292" s="57">
        <v>-0.3</v>
      </c>
      <c r="K292" s="19">
        <f t="shared" ref="K292:K295" si="117">AVERAGE(J291,J292)</f>
        <v>1.514</v>
      </c>
      <c r="L292" s="16">
        <f t="shared" ref="L292:L295" si="118">I292-I291</f>
        <v>5.4419999999999993</v>
      </c>
      <c r="M292" s="19">
        <f t="shared" ref="M292:M295" si="119">L292*K292</f>
        <v>8.2391879999999986</v>
      </c>
      <c r="N292" s="20"/>
      <c r="O292" s="20"/>
      <c r="P292" s="20"/>
      <c r="Q292" s="22"/>
      <c r="R292" s="21"/>
    </row>
    <row r="293" spans="2:18" x14ac:dyDescent="0.2">
      <c r="B293" s="2">
        <v>4</v>
      </c>
      <c r="C293" s="3">
        <v>1.173</v>
      </c>
      <c r="D293" s="3"/>
      <c r="E293" s="19">
        <f t="shared" si="114"/>
        <v>1.5790000000000002</v>
      </c>
      <c r="F293" s="16">
        <f t="shared" si="115"/>
        <v>1</v>
      </c>
      <c r="G293" s="19">
        <f t="shared" si="116"/>
        <v>1.5790000000000002</v>
      </c>
      <c r="H293" s="16"/>
      <c r="I293" s="84">
        <f>I292+1.75</f>
        <v>7.1919999999999993</v>
      </c>
      <c r="J293" s="85">
        <f>J292</f>
        <v>-0.3</v>
      </c>
      <c r="K293" s="19">
        <f t="shared" si="117"/>
        <v>-0.3</v>
      </c>
      <c r="L293" s="16">
        <f t="shared" si="118"/>
        <v>1.75</v>
      </c>
      <c r="M293" s="19">
        <f t="shared" si="119"/>
        <v>-0.52500000000000002</v>
      </c>
      <c r="N293" s="20"/>
      <c r="O293" s="20"/>
      <c r="P293" s="20"/>
      <c r="Q293" s="22"/>
      <c r="R293" s="21"/>
    </row>
    <row r="294" spans="2:18" x14ac:dyDescent="0.2">
      <c r="B294" s="2">
        <v>5</v>
      </c>
      <c r="C294" s="3">
        <v>0.79900000000000004</v>
      </c>
      <c r="D294" s="3"/>
      <c r="E294" s="19">
        <f t="shared" si="114"/>
        <v>0.98599999999999999</v>
      </c>
      <c r="F294" s="16">
        <f t="shared" si="115"/>
        <v>1</v>
      </c>
      <c r="G294" s="19">
        <f t="shared" si="116"/>
        <v>0.98599999999999999</v>
      </c>
      <c r="H294" s="16"/>
      <c r="I294" s="56">
        <f>I293+1.75</f>
        <v>8.9420000000000002</v>
      </c>
      <c r="J294" s="57">
        <f>J292</f>
        <v>-0.3</v>
      </c>
      <c r="K294" s="19">
        <f t="shared" si="117"/>
        <v>-0.3</v>
      </c>
      <c r="L294" s="16">
        <f t="shared" si="118"/>
        <v>1.7500000000000009</v>
      </c>
      <c r="M294" s="19">
        <f t="shared" si="119"/>
        <v>-0.52500000000000024</v>
      </c>
      <c r="N294" s="20"/>
      <c r="O294" s="20"/>
      <c r="P294" s="20"/>
      <c r="Q294" s="22"/>
      <c r="R294" s="21"/>
    </row>
    <row r="295" spans="2:18" x14ac:dyDescent="0.2">
      <c r="B295" s="2">
        <v>6.5</v>
      </c>
      <c r="C295" s="3">
        <v>0.69699999999999995</v>
      </c>
      <c r="D295" s="3" t="s">
        <v>22</v>
      </c>
      <c r="E295" s="19">
        <f t="shared" si="114"/>
        <v>0.748</v>
      </c>
      <c r="F295" s="16">
        <f t="shared" si="115"/>
        <v>1.5</v>
      </c>
      <c r="G295" s="19">
        <f t="shared" si="116"/>
        <v>1.1219999999999999</v>
      </c>
      <c r="H295" s="16"/>
      <c r="I295" s="56">
        <f>I294+(J295-J294)*1.5</f>
        <v>12.343999999999999</v>
      </c>
      <c r="J295" s="55">
        <v>1.968</v>
      </c>
      <c r="K295" s="19">
        <f t="shared" si="117"/>
        <v>0.83399999999999996</v>
      </c>
      <c r="L295" s="16">
        <f t="shared" si="118"/>
        <v>3.4019999999999992</v>
      </c>
      <c r="M295" s="19">
        <f t="shared" si="119"/>
        <v>2.8372679999999995</v>
      </c>
      <c r="N295" s="20"/>
      <c r="O295" s="20"/>
      <c r="P295" s="20"/>
      <c r="Q295" s="22"/>
      <c r="R295" s="21"/>
    </row>
    <row r="296" spans="2:18" x14ac:dyDescent="0.2">
      <c r="B296" s="2">
        <v>8</v>
      </c>
      <c r="C296" s="3">
        <v>0.79800000000000004</v>
      </c>
      <c r="D296" s="3"/>
      <c r="E296" s="19">
        <f t="shared" si="114"/>
        <v>0.74750000000000005</v>
      </c>
      <c r="F296" s="16">
        <f t="shared" si="115"/>
        <v>1.5</v>
      </c>
      <c r="G296" s="19">
        <f t="shared" si="116"/>
        <v>1.1212500000000001</v>
      </c>
      <c r="I296" s="2">
        <v>15</v>
      </c>
      <c r="J296" s="3">
        <v>1.968</v>
      </c>
      <c r="K296" s="19">
        <f t="shared" ref="K296" si="120">AVERAGE(J295,J296)</f>
        <v>1.968</v>
      </c>
      <c r="L296" s="16">
        <f t="shared" ref="L296" si="121">I296-I295</f>
        <v>2.6560000000000006</v>
      </c>
      <c r="M296" s="19">
        <f t="shared" ref="M296" si="122">L296*K296</f>
        <v>5.2270080000000014</v>
      </c>
      <c r="N296" s="20"/>
      <c r="O296" s="20"/>
      <c r="P296" s="20"/>
      <c r="Q296" s="22"/>
      <c r="R296" s="21"/>
    </row>
    <row r="297" spans="2:18" x14ac:dyDescent="0.2">
      <c r="B297" s="2">
        <v>9</v>
      </c>
      <c r="C297" s="3">
        <v>1.105</v>
      </c>
      <c r="D297" s="3"/>
      <c r="E297" s="19">
        <f t="shared" si="114"/>
        <v>0.95150000000000001</v>
      </c>
      <c r="F297" s="16">
        <f t="shared" si="115"/>
        <v>1</v>
      </c>
      <c r="G297" s="19">
        <f t="shared" si="116"/>
        <v>0.95150000000000001</v>
      </c>
      <c r="I297" s="21"/>
      <c r="J297" s="21"/>
      <c r="K297" s="19"/>
      <c r="L297" s="16"/>
      <c r="M297" s="19"/>
      <c r="N297" s="20"/>
      <c r="O297" s="20"/>
      <c r="P297" s="20"/>
      <c r="Q297" s="22"/>
      <c r="R297" s="21"/>
    </row>
    <row r="298" spans="2:18" x14ac:dyDescent="0.2">
      <c r="B298" s="2">
        <v>10</v>
      </c>
      <c r="C298" s="3">
        <v>1.4390000000000001</v>
      </c>
      <c r="D298" s="3"/>
      <c r="E298" s="19">
        <f t="shared" si="114"/>
        <v>1.272</v>
      </c>
      <c r="F298" s="16">
        <f t="shared" si="115"/>
        <v>1</v>
      </c>
      <c r="G298" s="19">
        <f t="shared" si="116"/>
        <v>1.272</v>
      </c>
      <c r="I298" s="21"/>
      <c r="J298" s="21"/>
      <c r="K298" s="19"/>
      <c r="L298" s="16"/>
      <c r="M298" s="19"/>
      <c r="N298" s="24"/>
      <c r="O298" s="24"/>
      <c r="P298" s="24"/>
      <c r="Q298" s="22"/>
      <c r="R298" s="21"/>
    </row>
    <row r="299" spans="2:18" x14ac:dyDescent="0.2">
      <c r="B299" s="2">
        <v>11</v>
      </c>
      <c r="C299" s="3">
        <v>1.9750000000000001</v>
      </c>
      <c r="D299" s="3" t="s">
        <v>23</v>
      </c>
      <c r="E299" s="19">
        <f t="shared" si="114"/>
        <v>1.7070000000000001</v>
      </c>
      <c r="F299" s="16">
        <f t="shared" si="115"/>
        <v>1</v>
      </c>
      <c r="G299" s="19">
        <f t="shared" si="116"/>
        <v>1.7070000000000001</v>
      </c>
      <c r="H299" s="16"/>
      <c r="I299" s="21"/>
      <c r="J299" s="21"/>
      <c r="K299" s="19"/>
      <c r="L299" s="16"/>
      <c r="M299" s="19"/>
      <c r="N299" s="20"/>
      <c r="O299" s="20"/>
      <c r="P299" s="20"/>
      <c r="Q299" s="22"/>
      <c r="R299" s="21"/>
    </row>
    <row r="300" spans="2:18" x14ac:dyDescent="0.2">
      <c r="B300" s="2">
        <v>12</v>
      </c>
      <c r="C300" s="3">
        <v>1.968</v>
      </c>
      <c r="D300" s="3" t="s">
        <v>35</v>
      </c>
      <c r="E300" s="19">
        <f t="shared" si="114"/>
        <v>1.9715</v>
      </c>
      <c r="F300" s="16">
        <f t="shared" si="115"/>
        <v>1</v>
      </c>
      <c r="G300" s="19">
        <f t="shared" si="116"/>
        <v>1.9715</v>
      </c>
      <c r="H300" s="16"/>
      <c r="I300" s="21"/>
      <c r="J300" s="21"/>
      <c r="K300" s="19"/>
      <c r="L300" s="16"/>
      <c r="M300" s="19"/>
      <c r="N300" s="24"/>
      <c r="O300" s="24"/>
      <c r="P300" s="24"/>
      <c r="Q300" s="22"/>
      <c r="R300" s="21"/>
    </row>
    <row r="301" spans="2:18" x14ac:dyDescent="0.2">
      <c r="B301" s="2">
        <v>15</v>
      </c>
      <c r="C301" s="3">
        <v>1.968</v>
      </c>
      <c r="D301" s="3"/>
      <c r="E301" s="19">
        <f t="shared" si="114"/>
        <v>1.968</v>
      </c>
      <c r="F301" s="16">
        <f t="shared" si="115"/>
        <v>3</v>
      </c>
      <c r="G301" s="19">
        <f t="shared" si="116"/>
        <v>5.9039999999999999</v>
      </c>
      <c r="H301" s="16"/>
      <c r="I301" s="56"/>
      <c r="J301" s="57"/>
      <c r="K301" s="19"/>
      <c r="L301" s="16"/>
      <c r="M301" s="19"/>
      <c r="N301" s="24"/>
      <c r="O301" s="24"/>
      <c r="P301" s="24"/>
      <c r="Q301" s="22"/>
      <c r="R301" s="21"/>
    </row>
    <row r="302" spans="2:18" x14ac:dyDescent="0.2">
      <c r="B302" s="17"/>
      <c r="C302" s="44"/>
      <c r="D302" s="44"/>
      <c r="E302" s="19"/>
      <c r="F302" s="16"/>
      <c r="G302" s="19"/>
      <c r="H302" s="16" t="s">
        <v>10</v>
      </c>
      <c r="I302" s="16"/>
      <c r="J302" s="16" t="e">
        <f>#REF!</f>
        <v>#REF!</v>
      </c>
      <c r="K302" s="19" t="s">
        <v>11</v>
      </c>
      <c r="L302" s="16" t="e">
        <f>#REF!</f>
        <v>#REF!</v>
      </c>
      <c r="M302" s="65" t="e">
        <f>J302-L302</f>
        <v>#REF!</v>
      </c>
      <c r="N302" s="20"/>
      <c r="O302" s="20"/>
      <c r="P302" s="20"/>
      <c r="R302" s="21"/>
    </row>
    <row r="303" spans="2:18" ht="15" x14ac:dyDescent="0.2">
      <c r="B303" s="1" t="s">
        <v>7</v>
      </c>
      <c r="C303" s="1"/>
      <c r="D303" s="142">
        <v>1.0429999999999999</v>
      </c>
      <c r="E303" s="142"/>
      <c r="J303" s="13"/>
      <c r="K303" s="13"/>
      <c r="L303" s="13"/>
      <c r="M303" s="13"/>
      <c r="N303" s="14"/>
      <c r="O303" s="14"/>
      <c r="P303" s="14"/>
    </row>
    <row r="304" spans="2:18" x14ac:dyDescent="0.2">
      <c r="B304" s="143" t="s">
        <v>8</v>
      </c>
      <c r="C304" s="143"/>
      <c r="D304" s="143"/>
      <c r="E304" s="143"/>
      <c r="F304" s="143"/>
      <c r="G304" s="143"/>
      <c r="H304" s="5" t="s">
        <v>5</v>
      </c>
      <c r="I304" s="143" t="s">
        <v>9</v>
      </c>
      <c r="J304" s="143"/>
      <c r="K304" s="143"/>
      <c r="L304" s="143"/>
      <c r="M304" s="143"/>
      <c r="N304" s="15"/>
      <c r="O304" s="15"/>
      <c r="P304" s="20" t="e">
        <f>#REF!-#REF!</f>
        <v>#REF!</v>
      </c>
    </row>
    <row r="305" spans="2:18" x14ac:dyDescent="0.2">
      <c r="B305" s="2">
        <v>0</v>
      </c>
      <c r="C305" s="3">
        <v>1.9039999999999999</v>
      </c>
      <c r="D305" s="3" t="s">
        <v>35</v>
      </c>
      <c r="E305" s="16"/>
      <c r="F305" s="16"/>
      <c r="G305" s="16"/>
      <c r="H305" s="16"/>
      <c r="I305" s="17"/>
      <c r="J305" s="18"/>
      <c r="K305" s="19"/>
      <c r="L305" s="16"/>
      <c r="M305" s="19"/>
      <c r="N305" s="20"/>
      <c r="O305" s="20"/>
      <c r="P305" s="20"/>
      <c r="R305" s="21"/>
    </row>
    <row r="306" spans="2:18" x14ac:dyDescent="0.2">
      <c r="B306" s="2">
        <v>3</v>
      </c>
      <c r="C306" s="3">
        <v>1.895</v>
      </c>
      <c r="D306" s="3" t="s">
        <v>21</v>
      </c>
      <c r="E306" s="19">
        <f>(C305+C306)/2</f>
        <v>1.8995</v>
      </c>
      <c r="F306" s="16">
        <f>B306-B305</f>
        <v>3</v>
      </c>
      <c r="G306" s="19">
        <f>E306*F306</f>
        <v>5.6985000000000001</v>
      </c>
      <c r="H306" s="16"/>
      <c r="I306" s="21"/>
      <c r="J306" s="21"/>
      <c r="K306" s="19"/>
      <c r="L306" s="16"/>
      <c r="M306" s="19"/>
      <c r="N306" s="20"/>
      <c r="O306" s="20"/>
      <c r="P306" s="20"/>
      <c r="Q306" s="22"/>
      <c r="R306" s="21"/>
    </row>
    <row r="307" spans="2:18" x14ac:dyDescent="0.2">
      <c r="B307" s="2">
        <v>4</v>
      </c>
      <c r="C307" s="3">
        <v>1.399</v>
      </c>
      <c r="D307" s="3"/>
      <c r="E307" s="19">
        <f t="shared" ref="E307:E316" si="123">(C306+C307)/2</f>
        <v>1.647</v>
      </c>
      <c r="F307" s="16">
        <f t="shared" ref="F307:F316" si="124">B307-B306</f>
        <v>1</v>
      </c>
      <c r="G307" s="19">
        <f t="shared" ref="G307:G316" si="125">E307*F307</f>
        <v>1.647</v>
      </c>
      <c r="H307" s="16"/>
      <c r="I307" s="21"/>
      <c r="J307" s="21"/>
      <c r="K307" s="19"/>
      <c r="L307" s="16"/>
      <c r="M307" s="19"/>
      <c r="N307" s="20"/>
      <c r="O307" s="20"/>
      <c r="P307" s="20"/>
      <c r="Q307" s="22"/>
      <c r="R307" s="21"/>
    </row>
    <row r="308" spans="2:18" x14ac:dyDescent="0.2">
      <c r="B308" s="2">
        <v>6</v>
      </c>
      <c r="C308" s="3">
        <v>1.109</v>
      </c>
      <c r="D308" s="3"/>
      <c r="E308" s="19">
        <f t="shared" si="123"/>
        <v>1.254</v>
      </c>
      <c r="F308" s="16">
        <f t="shared" si="124"/>
        <v>2</v>
      </c>
      <c r="G308" s="19">
        <f t="shared" si="125"/>
        <v>2.508</v>
      </c>
      <c r="H308" s="16"/>
      <c r="I308" s="21"/>
      <c r="J308" s="21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8</v>
      </c>
      <c r="C309" s="3">
        <v>0.86099999999999999</v>
      </c>
      <c r="D309" s="3"/>
      <c r="E309" s="19">
        <f t="shared" si="123"/>
        <v>0.98499999999999999</v>
      </c>
      <c r="F309" s="16">
        <f t="shared" si="124"/>
        <v>2</v>
      </c>
      <c r="G309" s="19">
        <f t="shared" si="125"/>
        <v>1.97</v>
      </c>
      <c r="H309" s="16"/>
      <c r="I309" s="21"/>
      <c r="J309" s="21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9</v>
      </c>
      <c r="C310" s="3">
        <v>0.78800000000000003</v>
      </c>
      <c r="D310" s="3" t="s">
        <v>22</v>
      </c>
      <c r="E310" s="19">
        <f t="shared" si="123"/>
        <v>0.82450000000000001</v>
      </c>
      <c r="F310" s="16">
        <f t="shared" si="124"/>
        <v>1</v>
      </c>
      <c r="G310" s="19">
        <f t="shared" si="125"/>
        <v>0.82450000000000001</v>
      </c>
      <c r="H310" s="16"/>
      <c r="I310" s="2">
        <v>0</v>
      </c>
      <c r="J310" s="3">
        <v>1.9039999999999999</v>
      </c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10</v>
      </c>
      <c r="C311" s="3">
        <v>0.86</v>
      </c>
      <c r="D311" s="3"/>
      <c r="E311" s="19">
        <f t="shared" si="123"/>
        <v>0.82400000000000007</v>
      </c>
      <c r="F311" s="16">
        <f t="shared" si="124"/>
        <v>1</v>
      </c>
      <c r="G311" s="19">
        <f t="shared" si="125"/>
        <v>0.82400000000000007</v>
      </c>
      <c r="I311" s="2">
        <v>3</v>
      </c>
      <c r="J311" s="3">
        <v>1.895</v>
      </c>
      <c r="K311" s="19">
        <f t="shared" ref="K311:K315" si="126">AVERAGE(J310,J311)</f>
        <v>1.8995</v>
      </c>
      <c r="L311" s="16">
        <f t="shared" ref="L311:L315" si="127">I311-I310</f>
        <v>3</v>
      </c>
      <c r="M311" s="19">
        <f t="shared" ref="M311:M315" si="128">L311*K311</f>
        <v>5.6985000000000001</v>
      </c>
      <c r="N311" s="20"/>
      <c r="O311" s="20"/>
      <c r="P311" s="20"/>
      <c r="Q311" s="22"/>
      <c r="R311" s="21"/>
    </row>
    <row r="312" spans="2:18" x14ac:dyDescent="0.2">
      <c r="B312" s="2">
        <v>12</v>
      </c>
      <c r="C312" s="3">
        <v>1.2050000000000001</v>
      </c>
      <c r="D312" s="3"/>
      <c r="E312" s="19">
        <f t="shared" si="123"/>
        <v>1.0325</v>
      </c>
      <c r="F312" s="16">
        <f t="shared" si="124"/>
        <v>2</v>
      </c>
      <c r="G312" s="19">
        <f t="shared" si="125"/>
        <v>2.0649999999999999</v>
      </c>
      <c r="I312" s="2">
        <v>4</v>
      </c>
      <c r="J312" s="3">
        <v>1.399</v>
      </c>
      <c r="K312" s="19">
        <f t="shared" si="126"/>
        <v>1.647</v>
      </c>
      <c r="L312" s="16">
        <f t="shared" si="127"/>
        <v>1</v>
      </c>
      <c r="M312" s="19">
        <f t="shared" si="128"/>
        <v>1.647</v>
      </c>
      <c r="N312" s="20"/>
      <c r="O312" s="20"/>
      <c r="P312" s="20"/>
      <c r="Q312" s="22"/>
      <c r="R312" s="21"/>
    </row>
    <row r="313" spans="2:18" x14ac:dyDescent="0.2">
      <c r="B313" s="2">
        <v>14</v>
      </c>
      <c r="C313" s="3">
        <v>1.8720000000000001</v>
      </c>
      <c r="D313" s="3"/>
      <c r="E313" s="19">
        <f t="shared" si="123"/>
        <v>1.5385</v>
      </c>
      <c r="F313" s="16">
        <f t="shared" si="124"/>
        <v>2</v>
      </c>
      <c r="G313" s="19">
        <f t="shared" si="125"/>
        <v>3.077</v>
      </c>
      <c r="I313" s="56">
        <f>I312+(J312-J313)*1.5</f>
        <v>6.5485000000000007</v>
      </c>
      <c r="J313" s="57">
        <v>-0.3</v>
      </c>
      <c r="K313" s="19">
        <f t="shared" si="126"/>
        <v>0.54949999999999999</v>
      </c>
      <c r="L313" s="16">
        <f t="shared" si="127"/>
        <v>2.5485000000000007</v>
      </c>
      <c r="M313" s="19">
        <f t="shared" si="128"/>
        <v>1.4004007500000004</v>
      </c>
      <c r="N313" s="24"/>
      <c r="O313" s="24"/>
      <c r="P313" s="24"/>
      <c r="Q313" s="22"/>
      <c r="R313" s="21"/>
    </row>
    <row r="314" spans="2:18" x14ac:dyDescent="0.2">
      <c r="B314" s="2">
        <v>15</v>
      </c>
      <c r="C314" s="3">
        <v>3.4830000000000001</v>
      </c>
      <c r="D314" s="3" t="s">
        <v>23</v>
      </c>
      <c r="E314" s="19">
        <f t="shared" si="123"/>
        <v>2.6775000000000002</v>
      </c>
      <c r="F314" s="16">
        <f t="shared" si="124"/>
        <v>1</v>
      </c>
      <c r="G314" s="19">
        <f t="shared" si="125"/>
        <v>2.6775000000000002</v>
      </c>
      <c r="H314" s="16"/>
      <c r="I314" s="84">
        <f>I313+1.75</f>
        <v>8.2985000000000007</v>
      </c>
      <c r="J314" s="85">
        <f>J313</f>
        <v>-0.3</v>
      </c>
      <c r="K314" s="19">
        <f t="shared" si="126"/>
        <v>-0.3</v>
      </c>
      <c r="L314" s="16">
        <f t="shared" si="127"/>
        <v>1.75</v>
      </c>
      <c r="M314" s="19">
        <f t="shared" si="128"/>
        <v>-0.52500000000000002</v>
      </c>
      <c r="N314" s="20"/>
      <c r="O314" s="20"/>
      <c r="P314" s="20"/>
      <c r="Q314" s="22"/>
      <c r="R314" s="21"/>
    </row>
    <row r="315" spans="2:18" x14ac:dyDescent="0.2">
      <c r="B315" s="2">
        <v>16</v>
      </c>
      <c r="C315" s="3">
        <v>3.4969999999999999</v>
      </c>
      <c r="D315" s="3" t="s">
        <v>35</v>
      </c>
      <c r="E315" s="19">
        <f t="shared" si="123"/>
        <v>3.49</v>
      </c>
      <c r="F315" s="16">
        <f t="shared" si="124"/>
        <v>1</v>
      </c>
      <c r="G315" s="19">
        <f t="shared" si="125"/>
        <v>3.49</v>
      </c>
      <c r="H315" s="16"/>
      <c r="I315" s="56">
        <f>I314+1.75</f>
        <v>10.048500000000001</v>
      </c>
      <c r="J315" s="57">
        <f>J313</f>
        <v>-0.3</v>
      </c>
      <c r="K315" s="19">
        <f t="shared" si="126"/>
        <v>-0.3</v>
      </c>
      <c r="L315" s="16">
        <f t="shared" si="127"/>
        <v>1.75</v>
      </c>
      <c r="M315" s="19">
        <f t="shared" si="128"/>
        <v>-0.52500000000000002</v>
      </c>
      <c r="N315" s="24"/>
      <c r="O315" s="24"/>
      <c r="P315" s="24"/>
      <c r="Q315" s="22"/>
      <c r="R315" s="21"/>
    </row>
    <row r="316" spans="2:18" x14ac:dyDescent="0.2">
      <c r="B316" s="73">
        <v>16.59</v>
      </c>
      <c r="C316" s="63">
        <v>3.4969999999999999</v>
      </c>
      <c r="D316" s="3"/>
      <c r="E316" s="19">
        <f t="shared" si="123"/>
        <v>3.4969999999999999</v>
      </c>
      <c r="F316" s="16">
        <f t="shared" si="124"/>
        <v>0.58999999999999986</v>
      </c>
      <c r="G316" s="19">
        <f t="shared" si="125"/>
        <v>2.0632299999999995</v>
      </c>
      <c r="H316" s="16"/>
      <c r="I316" s="56">
        <f>I315+(J316-J315)*1.5</f>
        <v>15.744</v>
      </c>
      <c r="J316" s="55">
        <v>3.4969999999999999</v>
      </c>
      <c r="K316" s="19">
        <f t="shared" ref="K316" si="129">AVERAGE(J315,J316)</f>
        <v>1.5985</v>
      </c>
      <c r="L316" s="16">
        <f t="shared" ref="L316" si="130">I316-I315</f>
        <v>5.6954999999999991</v>
      </c>
      <c r="M316" s="19">
        <f t="shared" ref="M316" si="131">L316*K316</f>
        <v>9.1042567499999993</v>
      </c>
      <c r="N316" s="24"/>
      <c r="O316" s="24"/>
      <c r="P316" s="24"/>
      <c r="Q316" s="22"/>
      <c r="R316" s="21"/>
    </row>
    <row r="317" spans="2:18" x14ac:dyDescent="0.2">
      <c r="B317" s="17"/>
      <c r="C317" s="44"/>
      <c r="D317" s="44"/>
      <c r="E317" s="19"/>
      <c r="F317" s="16"/>
      <c r="G317" s="19"/>
      <c r="H317" s="16" t="s">
        <v>10</v>
      </c>
      <c r="I317" s="16"/>
      <c r="J317" s="16" t="e">
        <f>#REF!</f>
        <v>#REF!</v>
      </c>
      <c r="K317" s="19" t="s">
        <v>11</v>
      </c>
      <c r="L317" s="16" t="e">
        <f>#REF!</f>
        <v>#REF!</v>
      </c>
      <c r="M317" s="65" t="e">
        <f>J317-L317</f>
        <v>#REF!</v>
      </c>
      <c r="N317" s="20"/>
      <c r="O317" s="20"/>
      <c r="P317" s="20"/>
      <c r="R317" s="21"/>
    </row>
    <row r="318" spans="2:18" ht="15" x14ac:dyDescent="0.2">
      <c r="B318" s="1" t="s">
        <v>7</v>
      </c>
      <c r="C318" s="1"/>
      <c r="D318" s="142">
        <v>1.1000000000000001</v>
      </c>
      <c r="E318" s="142"/>
      <c r="J318" s="13"/>
      <c r="K318" s="13"/>
      <c r="L318" s="13"/>
      <c r="M318" s="13"/>
      <c r="N318" s="14"/>
      <c r="O318" s="14"/>
      <c r="P318" s="14"/>
    </row>
    <row r="319" spans="2:18" x14ac:dyDescent="0.2">
      <c r="B319" s="143" t="s">
        <v>8</v>
      </c>
      <c r="C319" s="143"/>
      <c r="D319" s="143"/>
      <c r="E319" s="143"/>
      <c r="F319" s="143"/>
      <c r="G319" s="143"/>
      <c r="H319" s="5" t="s">
        <v>5</v>
      </c>
      <c r="I319" s="143" t="s">
        <v>9</v>
      </c>
      <c r="J319" s="143"/>
      <c r="K319" s="143"/>
      <c r="L319" s="143"/>
      <c r="M319" s="143"/>
      <c r="N319" s="15"/>
      <c r="O319" s="15"/>
      <c r="P319" s="20" t="e">
        <f>#REF!-I332</f>
        <v>#REF!</v>
      </c>
    </row>
    <row r="320" spans="2:18" x14ac:dyDescent="0.2">
      <c r="B320" s="2">
        <v>0</v>
      </c>
      <c r="C320" s="3">
        <v>1.4550000000000001</v>
      </c>
      <c r="D320" s="3" t="s">
        <v>30</v>
      </c>
      <c r="E320" s="16"/>
      <c r="F320" s="16"/>
      <c r="G320" s="16"/>
      <c r="H320" s="16"/>
      <c r="I320" s="17"/>
      <c r="J320" s="18"/>
      <c r="K320" s="19"/>
      <c r="L320" s="16"/>
      <c r="M320" s="19"/>
      <c r="N320" s="20"/>
      <c r="O320" s="20"/>
      <c r="P320" s="20"/>
      <c r="R320" s="21"/>
    </row>
    <row r="321" spans="2:18" x14ac:dyDescent="0.2">
      <c r="B321" s="2">
        <v>5</v>
      </c>
      <c r="C321" s="3">
        <v>1.464</v>
      </c>
      <c r="D321" s="3"/>
      <c r="E321" s="19">
        <f>(C320+C321)/2</f>
        <v>1.4595</v>
      </c>
      <c r="F321" s="16">
        <f>B321-B320</f>
        <v>5</v>
      </c>
      <c r="G321" s="19">
        <f>E321*F321</f>
        <v>7.2975000000000003</v>
      </c>
      <c r="H321" s="16"/>
      <c r="I321" s="21"/>
      <c r="J321" s="21"/>
      <c r="K321" s="19"/>
      <c r="L321" s="16"/>
      <c r="M321" s="19"/>
      <c r="N321" s="20"/>
      <c r="O321" s="20"/>
      <c r="P321" s="20"/>
      <c r="Q321" s="22"/>
      <c r="R321" s="21"/>
    </row>
    <row r="322" spans="2:18" x14ac:dyDescent="0.2">
      <c r="B322" s="2">
        <v>10</v>
      </c>
      <c r="C322" s="3">
        <v>1.4690000000000001</v>
      </c>
      <c r="D322" s="3" t="s">
        <v>21</v>
      </c>
      <c r="E322" s="19">
        <f t="shared" ref="E322:E332" si="132">(C321+C322)/2</f>
        <v>1.4664999999999999</v>
      </c>
      <c r="F322" s="16">
        <f t="shared" ref="F322:F332" si="133">B322-B321</f>
        <v>5</v>
      </c>
      <c r="G322" s="19">
        <f t="shared" ref="G322:G332" si="134">E322*F322</f>
        <v>7.3324999999999996</v>
      </c>
      <c r="H322" s="16"/>
      <c r="I322" s="21"/>
      <c r="J322" s="21"/>
      <c r="K322" s="19"/>
      <c r="L322" s="16"/>
      <c r="M322" s="19"/>
      <c r="N322" s="20"/>
      <c r="O322" s="20"/>
      <c r="P322" s="20"/>
      <c r="Q322" s="22"/>
      <c r="R322" s="21"/>
    </row>
    <row r="323" spans="2:18" x14ac:dyDescent="0.2">
      <c r="B323" s="2">
        <v>11</v>
      </c>
      <c r="C323" s="3">
        <v>0.75900000000000001</v>
      </c>
      <c r="D323" s="3"/>
      <c r="E323" s="19">
        <f t="shared" si="132"/>
        <v>1.1140000000000001</v>
      </c>
      <c r="F323" s="16">
        <f t="shared" si="133"/>
        <v>1</v>
      </c>
      <c r="G323" s="19">
        <f t="shared" si="134"/>
        <v>1.1140000000000001</v>
      </c>
      <c r="H323" s="16"/>
      <c r="I323" s="2">
        <v>0</v>
      </c>
      <c r="J323" s="3">
        <v>1.4550000000000001</v>
      </c>
      <c r="K323" s="19"/>
      <c r="L323" s="16"/>
      <c r="M323" s="19"/>
      <c r="N323" s="20"/>
      <c r="O323" s="20"/>
      <c r="P323" s="20"/>
      <c r="Q323" s="22"/>
      <c r="R323" s="21"/>
    </row>
    <row r="324" spans="2:18" x14ac:dyDescent="0.2">
      <c r="B324" s="2">
        <v>12</v>
      </c>
      <c r="C324" s="3">
        <v>0.46400000000000002</v>
      </c>
      <c r="D324" s="3"/>
      <c r="E324" s="19">
        <f t="shared" si="132"/>
        <v>0.61150000000000004</v>
      </c>
      <c r="F324" s="16">
        <f t="shared" si="133"/>
        <v>1</v>
      </c>
      <c r="G324" s="19">
        <f t="shared" si="134"/>
        <v>0.61150000000000004</v>
      </c>
      <c r="H324" s="16"/>
      <c r="I324" s="2">
        <v>5</v>
      </c>
      <c r="J324" s="3">
        <v>1.464</v>
      </c>
      <c r="K324" s="19">
        <f t="shared" ref="K324:K329" si="135">AVERAGE(J323,J324)</f>
        <v>1.4595</v>
      </c>
      <c r="L324" s="16">
        <f t="shared" ref="L324:L329" si="136">I324-I323</f>
        <v>5</v>
      </c>
      <c r="M324" s="19">
        <f t="shared" ref="M324:M329" si="137">L324*K324</f>
        <v>7.2975000000000003</v>
      </c>
      <c r="N324" s="20"/>
      <c r="O324" s="20"/>
      <c r="P324" s="20"/>
      <c r="Q324" s="22"/>
      <c r="R324" s="21"/>
    </row>
    <row r="325" spans="2:18" x14ac:dyDescent="0.2">
      <c r="B325" s="2">
        <v>13</v>
      </c>
      <c r="C325" s="3">
        <v>0.16700000000000001</v>
      </c>
      <c r="D325" s="3"/>
      <c r="E325" s="19">
        <f t="shared" si="132"/>
        <v>0.3155</v>
      </c>
      <c r="F325" s="16">
        <f t="shared" si="133"/>
        <v>1</v>
      </c>
      <c r="G325" s="19">
        <f t="shared" si="134"/>
        <v>0.3155</v>
      </c>
      <c r="H325" s="16"/>
      <c r="I325" s="2">
        <v>8.5</v>
      </c>
      <c r="J325" s="3">
        <v>1.4690000000000001</v>
      </c>
      <c r="K325" s="19">
        <f t="shared" si="135"/>
        <v>1.4664999999999999</v>
      </c>
      <c r="L325" s="16">
        <f t="shared" si="136"/>
        <v>3.5</v>
      </c>
      <c r="M325" s="19">
        <f t="shared" si="137"/>
        <v>5.1327499999999997</v>
      </c>
      <c r="N325" s="20"/>
      <c r="O325" s="20"/>
      <c r="P325" s="20"/>
      <c r="Q325" s="22"/>
      <c r="R325" s="21"/>
    </row>
    <row r="326" spans="2:18" x14ac:dyDescent="0.2">
      <c r="B326" s="2">
        <v>14</v>
      </c>
      <c r="C326" s="3">
        <v>6.5000000000000002E-2</v>
      </c>
      <c r="D326" s="3" t="s">
        <v>22</v>
      </c>
      <c r="E326" s="19">
        <f t="shared" si="132"/>
        <v>0.11600000000000001</v>
      </c>
      <c r="F326" s="16">
        <f t="shared" si="133"/>
        <v>1</v>
      </c>
      <c r="G326" s="19">
        <f t="shared" si="134"/>
        <v>0.11600000000000001</v>
      </c>
      <c r="I326" s="56">
        <f>I325+(J325-J326)*1.5</f>
        <v>11.153500000000001</v>
      </c>
      <c r="J326" s="57">
        <v>-0.3</v>
      </c>
      <c r="K326" s="19">
        <f t="shared" si="135"/>
        <v>0.58450000000000002</v>
      </c>
      <c r="L326" s="16">
        <f t="shared" si="136"/>
        <v>2.6535000000000011</v>
      </c>
      <c r="M326" s="19">
        <f t="shared" si="137"/>
        <v>1.5509707500000007</v>
      </c>
      <c r="N326" s="20"/>
      <c r="O326" s="20"/>
      <c r="P326" s="20"/>
      <c r="Q326" s="22"/>
      <c r="R326" s="21"/>
    </row>
    <row r="327" spans="2:18" x14ac:dyDescent="0.2">
      <c r="B327" s="2">
        <v>15</v>
      </c>
      <c r="C327" s="3">
        <v>0.16900000000000001</v>
      </c>
      <c r="D327" s="3"/>
      <c r="E327" s="19">
        <f t="shared" si="132"/>
        <v>0.11700000000000001</v>
      </c>
      <c r="F327" s="16">
        <f t="shared" si="133"/>
        <v>1</v>
      </c>
      <c r="G327" s="19">
        <f t="shared" si="134"/>
        <v>0.11700000000000001</v>
      </c>
      <c r="I327" s="84">
        <f>I326+1.75</f>
        <v>12.903500000000001</v>
      </c>
      <c r="J327" s="85">
        <f>J326</f>
        <v>-0.3</v>
      </c>
      <c r="K327" s="19">
        <f t="shared" si="135"/>
        <v>-0.3</v>
      </c>
      <c r="L327" s="16">
        <f t="shared" si="136"/>
        <v>1.75</v>
      </c>
      <c r="M327" s="19">
        <f t="shared" si="137"/>
        <v>-0.52500000000000002</v>
      </c>
      <c r="N327" s="20"/>
      <c r="O327" s="20"/>
      <c r="P327" s="20"/>
      <c r="Q327" s="22"/>
      <c r="R327" s="21"/>
    </row>
    <row r="328" spans="2:18" x14ac:dyDescent="0.2">
      <c r="B328" s="2">
        <v>16</v>
      </c>
      <c r="C328" s="3">
        <v>0.55800000000000005</v>
      </c>
      <c r="D328" s="3"/>
      <c r="E328" s="19">
        <f t="shared" si="132"/>
        <v>0.36350000000000005</v>
      </c>
      <c r="F328" s="16">
        <f t="shared" si="133"/>
        <v>1</v>
      </c>
      <c r="G328" s="19">
        <f t="shared" si="134"/>
        <v>0.36350000000000005</v>
      </c>
      <c r="I328" s="56">
        <f>I327+1.75</f>
        <v>14.653500000000001</v>
      </c>
      <c r="J328" s="57">
        <f>J326</f>
        <v>-0.3</v>
      </c>
      <c r="K328" s="19">
        <f t="shared" si="135"/>
        <v>-0.3</v>
      </c>
      <c r="L328" s="16">
        <f t="shared" si="136"/>
        <v>1.75</v>
      </c>
      <c r="M328" s="19">
        <f t="shared" si="137"/>
        <v>-0.52500000000000002</v>
      </c>
      <c r="N328" s="24"/>
      <c r="O328" s="24"/>
      <c r="P328" s="24"/>
      <c r="Q328" s="22"/>
      <c r="R328" s="21"/>
    </row>
    <row r="329" spans="2:18" x14ac:dyDescent="0.2">
      <c r="B329" s="2">
        <v>17</v>
      </c>
      <c r="C329" s="3">
        <v>1.56</v>
      </c>
      <c r="D329" s="3"/>
      <c r="E329" s="19">
        <f t="shared" si="132"/>
        <v>1.0590000000000002</v>
      </c>
      <c r="F329" s="16">
        <f t="shared" si="133"/>
        <v>1</v>
      </c>
      <c r="G329" s="19">
        <f t="shared" si="134"/>
        <v>1.0590000000000002</v>
      </c>
      <c r="H329" s="16"/>
      <c r="I329" s="56">
        <f>I328+(J329-J328)*1.5</f>
        <v>19.090499999999999</v>
      </c>
      <c r="J329" s="55">
        <v>2.6579999999999999</v>
      </c>
      <c r="K329" s="19">
        <f t="shared" si="135"/>
        <v>1.179</v>
      </c>
      <c r="L329" s="16">
        <f t="shared" si="136"/>
        <v>4.4369999999999976</v>
      </c>
      <c r="M329" s="19">
        <f t="shared" si="137"/>
        <v>5.2312229999999973</v>
      </c>
      <c r="N329" s="20"/>
      <c r="O329" s="20"/>
      <c r="P329" s="20"/>
      <c r="Q329" s="22"/>
      <c r="R329" s="21"/>
    </row>
    <row r="330" spans="2:18" x14ac:dyDescent="0.2">
      <c r="B330" s="2">
        <v>18</v>
      </c>
      <c r="C330" s="3">
        <v>2.6459999999999999</v>
      </c>
      <c r="D330" s="3" t="s">
        <v>23</v>
      </c>
      <c r="E330" s="19">
        <f t="shared" si="132"/>
        <v>2.1029999999999998</v>
      </c>
      <c r="F330" s="16">
        <f t="shared" si="133"/>
        <v>1</v>
      </c>
      <c r="G330" s="19">
        <f t="shared" si="134"/>
        <v>2.1029999999999998</v>
      </c>
      <c r="H330" s="16"/>
      <c r="I330" s="2">
        <v>20.190000000000001</v>
      </c>
      <c r="J330" s="3">
        <v>2.6579999999999999</v>
      </c>
      <c r="K330" s="19">
        <f t="shared" ref="K330" si="138">AVERAGE(J329,J330)</f>
        <v>2.6579999999999999</v>
      </c>
      <c r="L330" s="16">
        <f t="shared" ref="L330" si="139">I330-I329</f>
        <v>1.0995000000000026</v>
      </c>
      <c r="M330" s="19">
        <f t="shared" ref="M330" si="140">L330*K330</f>
        <v>2.9224710000000069</v>
      </c>
      <c r="N330" s="24"/>
      <c r="O330" s="24"/>
      <c r="P330" s="24"/>
      <c r="Q330" s="22"/>
      <c r="R330" s="21"/>
    </row>
    <row r="331" spans="2:18" x14ac:dyDescent="0.2">
      <c r="B331" s="2">
        <v>19</v>
      </c>
      <c r="C331" s="3">
        <v>2.6579999999999999</v>
      </c>
      <c r="D331" s="3" t="s">
        <v>34</v>
      </c>
      <c r="E331" s="19">
        <f t="shared" si="132"/>
        <v>2.6520000000000001</v>
      </c>
      <c r="F331" s="16">
        <f t="shared" si="133"/>
        <v>1</v>
      </c>
      <c r="G331" s="19">
        <f t="shared" si="134"/>
        <v>2.6520000000000001</v>
      </c>
      <c r="H331" s="16"/>
      <c r="I331" s="16"/>
      <c r="J331" s="16"/>
      <c r="K331" s="19"/>
      <c r="L331" s="16"/>
      <c r="M331" s="19"/>
      <c r="N331" s="24"/>
      <c r="O331" s="24"/>
      <c r="P331" s="24"/>
      <c r="Q331" s="22"/>
      <c r="R331" s="21"/>
    </row>
    <row r="332" spans="2:18" x14ac:dyDescent="0.2">
      <c r="B332" s="2">
        <v>20.190000000000001</v>
      </c>
      <c r="C332" s="3">
        <v>2.6579999999999999</v>
      </c>
      <c r="D332" s="3"/>
      <c r="E332" s="19">
        <f t="shared" si="132"/>
        <v>2.6579999999999999</v>
      </c>
      <c r="F332" s="16">
        <f t="shared" si="133"/>
        <v>1.1900000000000013</v>
      </c>
      <c r="G332" s="19">
        <f t="shared" si="134"/>
        <v>3.1630200000000035</v>
      </c>
      <c r="H332" s="16"/>
      <c r="I332" s="33"/>
      <c r="J332" s="21"/>
      <c r="K332" s="19"/>
      <c r="L332" s="16"/>
      <c r="M332" s="19"/>
      <c r="N332" s="20"/>
      <c r="O332" s="20"/>
      <c r="P332" s="20"/>
      <c r="R332" s="21"/>
    </row>
    <row r="333" spans="2:18" x14ac:dyDescent="0.2">
      <c r="B333" s="17"/>
      <c r="C333" s="44"/>
      <c r="D333" s="44"/>
      <c r="E333" s="19"/>
      <c r="F333" s="16"/>
      <c r="G333" s="19"/>
      <c r="H333" s="16" t="s">
        <v>10</v>
      </c>
      <c r="I333" s="16"/>
      <c r="J333" s="16" t="e">
        <f>#REF!</f>
        <v>#REF!</v>
      </c>
      <c r="K333" s="19" t="s">
        <v>11</v>
      </c>
      <c r="L333" s="16" t="e">
        <f>#REF!</f>
        <v>#REF!</v>
      </c>
      <c r="M333" s="65" t="e">
        <f>J333-L333</f>
        <v>#REF!</v>
      </c>
      <c r="N333" s="20"/>
      <c r="O333" s="20"/>
      <c r="P333" s="20"/>
      <c r="R333" s="21"/>
    </row>
    <row r="334" spans="2:18" ht="15" x14ac:dyDescent="0.2">
      <c r="B334" s="1" t="s">
        <v>7</v>
      </c>
      <c r="C334" s="1"/>
      <c r="D334" s="142">
        <v>1.2</v>
      </c>
      <c r="E334" s="142"/>
      <c r="J334" s="13"/>
      <c r="K334" s="13"/>
      <c r="L334" s="13"/>
      <c r="M334" s="13"/>
      <c r="N334" s="14"/>
      <c r="O334" s="14"/>
      <c r="P334" s="14"/>
    </row>
    <row r="335" spans="2:18" x14ac:dyDescent="0.2">
      <c r="B335" s="143" t="s">
        <v>8</v>
      </c>
      <c r="C335" s="143"/>
      <c r="D335" s="143"/>
      <c r="E335" s="143"/>
      <c r="F335" s="143"/>
      <c r="G335" s="143"/>
      <c r="H335" s="5" t="s">
        <v>5</v>
      </c>
      <c r="I335" s="143" t="s">
        <v>9</v>
      </c>
      <c r="J335" s="143"/>
      <c r="K335" s="143"/>
      <c r="L335" s="143"/>
      <c r="M335" s="143"/>
      <c r="N335" s="15"/>
      <c r="O335" s="15"/>
      <c r="P335" s="20">
        <f>I350-I348</f>
        <v>-28</v>
      </c>
    </row>
    <row r="336" spans="2:18" x14ac:dyDescent="0.2">
      <c r="B336" s="2">
        <v>0</v>
      </c>
      <c r="C336" s="3">
        <v>0.71899999999999997</v>
      </c>
      <c r="D336" s="3" t="s">
        <v>36</v>
      </c>
      <c r="E336" s="16"/>
      <c r="F336" s="16"/>
      <c r="G336" s="16"/>
      <c r="H336" s="16"/>
      <c r="I336" s="17"/>
      <c r="J336" s="18"/>
      <c r="K336" s="19"/>
      <c r="L336" s="16"/>
      <c r="M336" s="19"/>
      <c r="N336" s="20"/>
      <c r="O336" s="20"/>
      <c r="P336" s="20"/>
      <c r="R336" s="21"/>
    </row>
    <row r="337" spans="2:18" x14ac:dyDescent="0.2">
      <c r="B337" s="2">
        <v>5</v>
      </c>
      <c r="C337" s="3">
        <v>0.71399999999999997</v>
      </c>
      <c r="D337" s="3"/>
      <c r="E337" s="19">
        <f>(C336+C337)/2</f>
        <v>0.71649999999999991</v>
      </c>
      <c r="F337" s="16">
        <f>B337-B336</f>
        <v>5</v>
      </c>
      <c r="G337" s="19">
        <f>E337*F337</f>
        <v>3.5824999999999996</v>
      </c>
      <c r="H337" s="16"/>
      <c r="I337" s="21"/>
      <c r="J337" s="21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2">
        <v>10</v>
      </c>
      <c r="C338" s="3">
        <v>0.70599999999999996</v>
      </c>
      <c r="D338" s="3" t="s">
        <v>21</v>
      </c>
      <c r="E338" s="19">
        <f t="shared" ref="E338:E348" si="141">(C337+C338)/2</f>
        <v>0.71</v>
      </c>
      <c r="F338" s="16">
        <f t="shared" ref="F338:F348" si="142">B338-B337</f>
        <v>5</v>
      </c>
      <c r="G338" s="19">
        <f t="shared" ref="G338:G348" si="143">E338*F338</f>
        <v>3.55</v>
      </c>
      <c r="H338" s="16"/>
      <c r="I338" s="21"/>
      <c r="J338" s="21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2">
        <v>11</v>
      </c>
      <c r="C339" s="3">
        <v>0.439</v>
      </c>
      <c r="D339" s="3"/>
      <c r="E339" s="19">
        <f t="shared" si="141"/>
        <v>0.57250000000000001</v>
      </c>
      <c r="F339" s="16">
        <f t="shared" si="142"/>
        <v>1</v>
      </c>
      <c r="G339" s="19">
        <f t="shared" si="143"/>
        <v>0.57250000000000001</v>
      </c>
      <c r="H339" s="16"/>
      <c r="I339" s="21"/>
      <c r="J339" s="21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12</v>
      </c>
      <c r="C340" s="3">
        <v>0.32400000000000001</v>
      </c>
      <c r="D340" s="3"/>
      <c r="E340" s="19">
        <f t="shared" si="141"/>
        <v>0.38150000000000001</v>
      </c>
      <c r="F340" s="16">
        <f t="shared" si="142"/>
        <v>1</v>
      </c>
      <c r="G340" s="19">
        <f t="shared" si="143"/>
        <v>0.38150000000000001</v>
      </c>
      <c r="H340" s="16"/>
      <c r="I340" s="2">
        <v>0</v>
      </c>
      <c r="J340" s="3">
        <v>0.71899999999999997</v>
      </c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13</v>
      </c>
      <c r="C341" s="3">
        <v>0.23599999999999999</v>
      </c>
      <c r="D341" s="3"/>
      <c r="E341" s="19">
        <f t="shared" si="141"/>
        <v>0.28000000000000003</v>
      </c>
      <c r="F341" s="16">
        <f t="shared" si="142"/>
        <v>1</v>
      </c>
      <c r="G341" s="19">
        <f t="shared" si="143"/>
        <v>0.28000000000000003</v>
      </c>
      <c r="H341" s="16"/>
      <c r="I341" s="2">
        <v>5</v>
      </c>
      <c r="J341" s="3">
        <v>0.71399999999999997</v>
      </c>
      <c r="K341" s="19">
        <f t="shared" ref="K341:K348" si="144">AVERAGE(J340,J341)</f>
        <v>0.71649999999999991</v>
      </c>
      <c r="L341" s="16">
        <f t="shared" ref="L341:L348" si="145">I341-I340</f>
        <v>5</v>
      </c>
      <c r="M341" s="19">
        <f t="shared" ref="M341:M348" si="146">L341*K341</f>
        <v>3.5824999999999996</v>
      </c>
      <c r="N341" s="20"/>
      <c r="O341" s="20"/>
      <c r="P341" s="20"/>
      <c r="Q341" s="22"/>
      <c r="R341" s="21"/>
    </row>
    <row r="342" spans="2:18" x14ac:dyDescent="0.2">
      <c r="B342" s="2">
        <v>14</v>
      </c>
      <c r="C342" s="3">
        <v>0.13700000000000001</v>
      </c>
      <c r="D342" s="3" t="s">
        <v>22</v>
      </c>
      <c r="E342" s="19">
        <f t="shared" si="141"/>
        <v>0.1865</v>
      </c>
      <c r="F342" s="16">
        <f t="shared" si="142"/>
        <v>1</v>
      </c>
      <c r="G342" s="19">
        <f t="shared" si="143"/>
        <v>0.1865</v>
      </c>
      <c r="I342" s="2">
        <v>10</v>
      </c>
      <c r="J342" s="3">
        <v>0.70599999999999996</v>
      </c>
      <c r="K342" s="19">
        <f t="shared" si="144"/>
        <v>0.71</v>
      </c>
      <c r="L342" s="16">
        <f t="shared" si="145"/>
        <v>5</v>
      </c>
      <c r="M342" s="19">
        <f t="shared" si="146"/>
        <v>3.55</v>
      </c>
      <c r="N342" s="20"/>
      <c r="O342" s="20"/>
      <c r="P342" s="20"/>
      <c r="Q342" s="22"/>
      <c r="R342" s="21"/>
    </row>
    <row r="343" spans="2:18" x14ac:dyDescent="0.2">
      <c r="B343" s="2">
        <v>15</v>
      </c>
      <c r="C343" s="3">
        <v>0.23899999999999999</v>
      </c>
      <c r="D343" s="3"/>
      <c r="E343" s="19">
        <f t="shared" si="141"/>
        <v>0.188</v>
      </c>
      <c r="F343" s="16">
        <f t="shared" si="142"/>
        <v>1</v>
      </c>
      <c r="G343" s="19">
        <f t="shared" si="143"/>
        <v>0.188</v>
      </c>
      <c r="I343" s="56">
        <f>I342+(J342-J343)*1.5</f>
        <v>11.509</v>
      </c>
      <c r="J343" s="57">
        <v>-0.3</v>
      </c>
      <c r="K343" s="19">
        <f t="shared" si="144"/>
        <v>0.20299999999999999</v>
      </c>
      <c r="L343" s="16">
        <f t="shared" si="145"/>
        <v>1.5090000000000003</v>
      </c>
      <c r="M343" s="19">
        <f t="shared" si="146"/>
        <v>0.30632700000000007</v>
      </c>
      <c r="N343" s="20"/>
      <c r="O343" s="20"/>
      <c r="P343" s="20"/>
      <c r="Q343" s="22"/>
      <c r="R343" s="21"/>
    </row>
    <row r="344" spans="2:18" x14ac:dyDescent="0.2">
      <c r="B344" s="2">
        <v>16</v>
      </c>
      <c r="C344" s="3">
        <v>0.53600000000000003</v>
      </c>
      <c r="D344" s="3"/>
      <c r="E344" s="19">
        <f t="shared" si="141"/>
        <v>0.38750000000000001</v>
      </c>
      <c r="F344" s="16">
        <f t="shared" si="142"/>
        <v>1</v>
      </c>
      <c r="G344" s="19">
        <f t="shared" si="143"/>
        <v>0.38750000000000001</v>
      </c>
      <c r="I344" s="84">
        <f>I343+1.75</f>
        <v>13.259</v>
      </c>
      <c r="J344" s="85">
        <f>J343</f>
        <v>-0.3</v>
      </c>
      <c r="K344" s="19">
        <f t="shared" si="144"/>
        <v>-0.3</v>
      </c>
      <c r="L344" s="16">
        <f t="shared" si="145"/>
        <v>1.75</v>
      </c>
      <c r="M344" s="19">
        <f t="shared" si="146"/>
        <v>-0.52500000000000002</v>
      </c>
      <c r="N344" s="24"/>
      <c r="O344" s="24"/>
      <c r="P344" s="24"/>
      <c r="Q344" s="22"/>
      <c r="R344" s="21"/>
    </row>
    <row r="345" spans="2:18" x14ac:dyDescent="0.2">
      <c r="B345" s="2">
        <v>17</v>
      </c>
      <c r="C345" s="3">
        <v>1.0349999999999999</v>
      </c>
      <c r="D345" s="3"/>
      <c r="E345" s="19">
        <f t="shared" si="141"/>
        <v>0.78549999999999998</v>
      </c>
      <c r="F345" s="16">
        <f t="shared" si="142"/>
        <v>1</v>
      </c>
      <c r="G345" s="19">
        <f t="shared" si="143"/>
        <v>0.78549999999999998</v>
      </c>
      <c r="H345" s="16"/>
      <c r="I345" s="56">
        <f>I344+1.75</f>
        <v>15.009</v>
      </c>
      <c r="J345" s="57">
        <f>J343</f>
        <v>-0.3</v>
      </c>
      <c r="K345" s="19">
        <f t="shared" si="144"/>
        <v>-0.3</v>
      </c>
      <c r="L345" s="16">
        <f t="shared" si="145"/>
        <v>1.75</v>
      </c>
      <c r="M345" s="19">
        <f t="shared" si="146"/>
        <v>-0.52500000000000002</v>
      </c>
      <c r="N345" s="20"/>
      <c r="O345" s="20"/>
      <c r="P345" s="20"/>
      <c r="Q345" s="22"/>
      <c r="R345" s="21"/>
    </row>
    <row r="346" spans="2:18" x14ac:dyDescent="0.2">
      <c r="B346" s="2">
        <v>18</v>
      </c>
      <c r="C346" s="3">
        <v>1.974</v>
      </c>
      <c r="D346" s="3" t="s">
        <v>23</v>
      </c>
      <c r="E346" s="19">
        <f t="shared" si="141"/>
        <v>1.5044999999999999</v>
      </c>
      <c r="F346" s="16">
        <f t="shared" si="142"/>
        <v>1</v>
      </c>
      <c r="G346" s="19">
        <f t="shared" si="143"/>
        <v>1.5044999999999999</v>
      </c>
      <c r="H346" s="16"/>
      <c r="I346" s="56">
        <f>I345+(J346-J345)*1.5</f>
        <v>18.414000000000001</v>
      </c>
      <c r="J346" s="55">
        <v>1.97</v>
      </c>
      <c r="K346" s="19">
        <f t="shared" si="144"/>
        <v>0.83499999999999996</v>
      </c>
      <c r="L346" s="16">
        <f t="shared" si="145"/>
        <v>3.4050000000000011</v>
      </c>
      <c r="M346" s="19">
        <f t="shared" si="146"/>
        <v>2.8431750000000009</v>
      </c>
      <c r="N346" s="24"/>
      <c r="O346" s="24"/>
      <c r="P346" s="24"/>
      <c r="Q346" s="22"/>
      <c r="R346" s="21"/>
    </row>
    <row r="347" spans="2:18" x14ac:dyDescent="0.2">
      <c r="B347" s="2">
        <v>23</v>
      </c>
      <c r="C347" s="3">
        <v>1.9790000000000001</v>
      </c>
      <c r="D347" s="3"/>
      <c r="E347" s="19">
        <f t="shared" si="141"/>
        <v>1.9765000000000001</v>
      </c>
      <c r="F347" s="16">
        <f t="shared" si="142"/>
        <v>5</v>
      </c>
      <c r="G347" s="19">
        <f t="shared" si="143"/>
        <v>9.8825000000000003</v>
      </c>
      <c r="H347" s="16"/>
      <c r="I347" s="2">
        <v>23</v>
      </c>
      <c r="J347" s="3">
        <v>1.9790000000000001</v>
      </c>
      <c r="K347" s="19">
        <f t="shared" si="144"/>
        <v>1.9744999999999999</v>
      </c>
      <c r="L347" s="16">
        <f t="shared" si="145"/>
        <v>4.5859999999999985</v>
      </c>
      <c r="M347" s="19">
        <f t="shared" si="146"/>
        <v>9.0550569999999961</v>
      </c>
      <c r="N347" s="24"/>
      <c r="O347" s="24"/>
      <c r="P347" s="24"/>
      <c r="Q347" s="22"/>
      <c r="R347" s="21"/>
    </row>
    <row r="348" spans="2:18" x14ac:dyDescent="0.2">
      <c r="B348" s="2">
        <v>28</v>
      </c>
      <c r="C348" s="3">
        <v>1.986</v>
      </c>
      <c r="D348" s="3" t="s">
        <v>28</v>
      </c>
      <c r="E348" s="19">
        <f t="shared" si="141"/>
        <v>1.9824999999999999</v>
      </c>
      <c r="F348" s="16">
        <f t="shared" si="142"/>
        <v>5</v>
      </c>
      <c r="G348" s="19">
        <f t="shared" si="143"/>
        <v>9.9124999999999996</v>
      </c>
      <c r="H348" s="16"/>
      <c r="I348" s="2">
        <v>28</v>
      </c>
      <c r="J348" s="3">
        <v>1.986</v>
      </c>
      <c r="K348" s="19">
        <f t="shared" si="144"/>
        <v>1.9824999999999999</v>
      </c>
      <c r="L348" s="16">
        <f t="shared" si="145"/>
        <v>5</v>
      </c>
      <c r="M348" s="19">
        <f t="shared" si="146"/>
        <v>9.9124999999999996</v>
      </c>
      <c r="N348" s="20"/>
      <c r="O348" s="20"/>
      <c r="P348" s="20"/>
      <c r="R348" s="21"/>
    </row>
    <row r="349" spans="2:18" x14ac:dyDescent="0.2">
      <c r="B349" s="2"/>
      <c r="C349" s="3"/>
      <c r="D349" s="3"/>
      <c r="E349" s="19"/>
      <c r="F349" s="16"/>
      <c r="G349" s="19"/>
      <c r="H349" s="1"/>
      <c r="I349" s="33"/>
      <c r="J349" s="21"/>
      <c r="K349" s="19"/>
      <c r="L349" s="16"/>
      <c r="M349" s="19"/>
      <c r="N349" s="20"/>
      <c r="O349" s="20"/>
      <c r="P349" s="20"/>
      <c r="R349" s="21"/>
    </row>
    <row r="350" spans="2:18" x14ac:dyDescent="0.2">
      <c r="B350" s="2"/>
      <c r="C350" s="3"/>
      <c r="D350" s="3"/>
      <c r="E350" s="19"/>
      <c r="F350" s="16"/>
      <c r="G350" s="19"/>
      <c r="H350" s="1"/>
      <c r="I350" s="34"/>
      <c r="J350" s="16"/>
      <c r="K350" s="19"/>
      <c r="L350" s="16"/>
      <c r="M350" s="19"/>
      <c r="N350" s="20"/>
      <c r="O350" s="20"/>
      <c r="P350" s="20"/>
      <c r="R350" s="21"/>
    </row>
    <row r="351" spans="2:18" x14ac:dyDescent="0.2">
      <c r="B351" s="17"/>
      <c r="C351" s="44"/>
      <c r="D351" s="44"/>
      <c r="E351" s="19"/>
      <c r="F351" s="16"/>
      <c r="G351" s="19"/>
      <c r="H351" s="1"/>
      <c r="I351" s="16"/>
      <c r="J351" s="16"/>
      <c r="K351" s="19"/>
      <c r="L351" s="16"/>
      <c r="M351" s="19"/>
      <c r="N351" s="20"/>
      <c r="O351" s="20"/>
      <c r="P351" s="20"/>
      <c r="R351" s="21"/>
    </row>
    <row r="352" spans="2:18" x14ac:dyDescent="0.2">
      <c r="B352" s="17"/>
      <c r="C352" s="44"/>
      <c r="D352" s="44"/>
      <c r="E352" s="19"/>
      <c r="F352" s="16"/>
      <c r="G352" s="19"/>
      <c r="H352" s="1"/>
      <c r="I352" s="2"/>
      <c r="J352" s="28"/>
      <c r="K352" s="19"/>
      <c r="L352" s="16"/>
      <c r="M352" s="19"/>
      <c r="O352" s="24"/>
      <c r="P352" s="24"/>
    </row>
    <row r="353" spans="2:18" x14ac:dyDescent="0.2">
      <c r="B353" s="17"/>
      <c r="C353" s="44"/>
      <c r="D353" s="44"/>
      <c r="E353" s="19"/>
      <c r="F353" s="16"/>
      <c r="G353" s="19"/>
      <c r="H353" s="1"/>
      <c r="I353" s="17"/>
      <c r="J353" s="17"/>
      <c r="K353" s="19"/>
      <c r="L353" s="16"/>
      <c r="M353" s="19"/>
      <c r="O353" s="14"/>
      <c r="P353" s="14"/>
    </row>
    <row r="354" spans="2:18" x14ac:dyDescent="0.2">
      <c r="B354" s="17"/>
      <c r="C354" s="44"/>
      <c r="D354" s="44"/>
      <c r="E354" s="19"/>
      <c r="F354" s="16"/>
      <c r="G354" s="19"/>
      <c r="I354" s="17"/>
      <c r="J354" s="17"/>
      <c r="K354" s="19"/>
      <c r="L354" s="16"/>
      <c r="M354" s="19"/>
      <c r="O354" s="14"/>
      <c r="P354" s="14"/>
    </row>
    <row r="355" spans="2:18" x14ac:dyDescent="0.2">
      <c r="B355" s="17"/>
      <c r="C355" s="44"/>
      <c r="D355" s="44"/>
      <c r="E355" s="19"/>
      <c r="F355" s="16"/>
      <c r="G355" s="19"/>
      <c r="I355" s="17"/>
      <c r="J355" s="17"/>
      <c r="K355" s="19"/>
      <c r="L355" s="16"/>
      <c r="M355" s="19"/>
      <c r="N355" s="14"/>
      <c r="O355" s="14"/>
      <c r="P355" s="14"/>
    </row>
    <row r="356" spans="2:18" x14ac:dyDescent="0.2">
      <c r="B356" s="17"/>
      <c r="C356" s="44"/>
      <c r="D356" s="44"/>
      <c r="E356" s="19"/>
      <c r="F356" s="16"/>
      <c r="G356" s="19"/>
      <c r="I356" s="17"/>
      <c r="J356" s="17"/>
      <c r="K356" s="19"/>
      <c r="L356" s="16"/>
      <c r="M356" s="19"/>
      <c r="N356" s="14"/>
      <c r="O356" s="14"/>
      <c r="P356" s="14"/>
    </row>
    <row r="357" spans="2:18" x14ac:dyDescent="0.2">
      <c r="B357" s="17"/>
      <c r="C357" s="44"/>
      <c r="D357" s="44"/>
      <c r="E357" s="19"/>
      <c r="F357" s="16"/>
      <c r="G357" s="19"/>
      <c r="I357" s="17"/>
      <c r="J357" s="17"/>
      <c r="K357" s="19"/>
      <c r="L357" s="16"/>
      <c r="M357" s="19"/>
      <c r="N357" s="14"/>
      <c r="O357" s="14"/>
      <c r="P357" s="14"/>
    </row>
    <row r="358" spans="2:18" x14ac:dyDescent="0.2">
      <c r="B358" s="17"/>
      <c r="C358" s="44"/>
      <c r="D358" s="44"/>
      <c r="E358" s="19"/>
      <c r="F358" s="16"/>
      <c r="G358" s="19"/>
      <c r="H358" s="19"/>
      <c r="I358" s="17"/>
      <c r="J358" s="17"/>
      <c r="K358" s="19"/>
      <c r="L358" s="16"/>
      <c r="M358" s="19"/>
      <c r="N358" s="14"/>
      <c r="O358" s="14"/>
      <c r="P358" s="14"/>
    </row>
    <row r="359" spans="2:18" x14ac:dyDescent="0.2">
      <c r="B359" s="17"/>
      <c r="C359" s="44"/>
      <c r="D359" s="44"/>
      <c r="E359" s="19"/>
      <c r="F359" s="16"/>
      <c r="G359" s="19"/>
      <c r="H359" s="19"/>
      <c r="I359" s="17"/>
      <c r="J359" s="17"/>
      <c r="K359" s="19"/>
      <c r="L359" s="16"/>
      <c r="M359" s="19"/>
      <c r="N359" s="24"/>
      <c r="O359" s="14"/>
      <c r="P359" s="14"/>
    </row>
    <row r="360" spans="2:18" ht="15" x14ac:dyDescent="0.2">
      <c r="B360" s="1" t="s">
        <v>7</v>
      </c>
      <c r="C360" s="1"/>
      <c r="D360" s="142">
        <v>1.3</v>
      </c>
      <c r="E360" s="142"/>
      <c r="J360" s="13"/>
      <c r="K360" s="13"/>
      <c r="L360" s="13"/>
      <c r="M360" s="13"/>
      <c r="N360" s="14"/>
      <c r="O360" s="14"/>
      <c r="P360" s="14"/>
    </row>
    <row r="361" spans="2:18" x14ac:dyDescent="0.2">
      <c r="B361" s="143" t="s">
        <v>8</v>
      </c>
      <c r="C361" s="143"/>
      <c r="D361" s="143"/>
      <c r="E361" s="143"/>
      <c r="F361" s="143"/>
      <c r="G361" s="143"/>
      <c r="H361" s="5" t="s">
        <v>5</v>
      </c>
      <c r="I361" s="143" t="s">
        <v>9</v>
      </c>
      <c r="J361" s="143"/>
      <c r="K361" s="143"/>
      <c r="L361" s="143"/>
      <c r="M361" s="143"/>
      <c r="N361" s="15"/>
      <c r="O361" s="15"/>
      <c r="P361" s="20" t="e">
        <f>#REF!-I374</f>
        <v>#REF!</v>
      </c>
    </row>
    <row r="362" spans="2:18" x14ac:dyDescent="0.2">
      <c r="B362" s="2">
        <v>0</v>
      </c>
      <c r="C362" s="3">
        <v>2.1110000000000002</v>
      </c>
      <c r="D362" s="3" t="s">
        <v>29</v>
      </c>
      <c r="E362" s="16"/>
      <c r="F362" s="16"/>
      <c r="G362" s="16"/>
      <c r="H362" s="16"/>
      <c r="I362" s="17"/>
      <c r="J362" s="18"/>
      <c r="K362" s="19"/>
      <c r="L362" s="16"/>
      <c r="M362" s="19"/>
      <c r="N362" s="20"/>
      <c r="O362" s="20"/>
      <c r="P362" s="20"/>
      <c r="R362" s="21"/>
    </row>
    <row r="363" spans="2:18" x14ac:dyDescent="0.2">
      <c r="B363" s="2">
        <v>5</v>
      </c>
      <c r="C363" s="3">
        <v>2.097</v>
      </c>
      <c r="D363" s="3"/>
      <c r="E363" s="19">
        <f>(C362+C363)/2</f>
        <v>2.1040000000000001</v>
      </c>
      <c r="F363" s="16">
        <f>B363-B362</f>
        <v>5</v>
      </c>
      <c r="G363" s="19">
        <f>E363*F363</f>
        <v>10.52</v>
      </c>
      <c r="H363" s="16"/>
      <c r="I363" s="21"/>
      <c r="J363" s="21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10</v>
      </c>
      <c r="C364" s="3">
        <v>2.0859999999999999</v>
      </c>
      <c r="D364" s="3" t="s">
        <v>21</v>
      </c>
      <c r="E364" s="19">
        <f t="shared" ref="E364:E374" si="147">(C363+C364)/2</f>
        <v>2.0914999999999999</v>
      </c>
      <c r="F364" s="16">
        <f t="shared" ref="F364:F374" si="148">B364-B363</f>
        <v>5</v>
      </c>
      <c r="G364" s="19">
        <f t="shared" ref="G364:G374" si="149">E364*F364</f>
        <v>10.4575</v>
      </c>
      <c r="H364" s="16"/>
      <c r="I364" s="21"/>
      <c r="J364" s="21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11</v>
      </c>
      <c r="C365" s="3">
        <v>1.127</v>
      </c>
      <c r="D365" s="3"/>
      <c r="E365" s="19">
        <f t="shared" si="147"/>
        <v>1.6065</v>
      </c>
      <c r="F365" s="16">
        <f t="shared" si="148"/>
        <v>1</v>
      </c>
      <c r="G365" s="19">
        <f t="shared" si="149"/>
        <v>1.6065</v>
      </c>
      <c r="H365" s="16"/>
      <c r="I365" s="21"/>
      <c r="J365" s="21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13</v>
      </c>
      <c r="C366" s="3">
        <v>0.59099999999999997</v>
      </c>
      <c r="D366" s="3"/>
      <c r="E366" s="19">
        <f t="shared" si="147"/>
        <v>0.85899999999999999</v>
      </c>
      <c r="F366" s="16">
        <f t="shared" si="148"/>
        <v>2</v>
      </c>
      <c r="G366" s="19">
        <f t="shared" si="149"/>
        <v>1.718</v>
      </c>
      <c r="H366" s="16"/>
      <c r="I366" s="21"/>
      <c r="J366" s="21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15</v>
      </c>
      <c r="C367" s="3">
        <v>7.1999999999999995E-2</v>
      </c>
      <c r="D367" s="3"/>
      <c r="E367" s="19">
        <f t="shared" si="147"/>
        <v>0.33149999999999996</v>
      </c>
      <c r="F367" s="16">
        <f t="shared" si="148"/>
        <v>2</v>
      </c>
      <c r="G367" s="19">
        <f t="shared" si="149"/>
        <v>0.66299999999999992</v>
      </c>
      <c r="H367" s="16"/>
      <c r="I367" s="2">
        <v>0</v>
      </c>
      <c r="J367" s="3">
        <v>2.1110000000000002</v>
      </c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>
        <v>16</v>
      </c>
      <c r="C368" s="3">
        <v>-2.9000000000000001E-2</v>
      </c>
      <c r="D368" s="3" t="s">
        <v>22</v>
      </c>
      <c r="E368" s="19">
        <f t="shared" si="147"/>
        <v>2.1499999999999998E-2</v>
      </c>
      <c r="F368" s="16">
        <f t="shared" si="148"/>
        <v>1</v>
      </c>
      <c r="G368" s="19">
        <f t="shared" si="149"/>
        <v>2.1499999999999998E-2</v>
      </c>
      <c r="I368" s="2">
        <v>5</v>
      </c>
      <c r="J368" s="3">
        <v>2.097</v>
      </c>
      <c r="K368" s="19">
        <f t="shared" ref="K368:K374" si="150">AVERAGE(J367,J368)</f>
        <v>2.1040000000000001</v>
      </c>
      <c r="L368" s="16">
        <f t="shared" ref="L368:L374" si="151">I368-I367</f>
        <v>5</v>
      </c>
      <c r="M368" s="19">
        <f t="shared" ref="M368:M374" si="152">L368*K368</f>
        <v>10.52</v>
      </c>
      <c r="N368" s="20"/>
      <c r="O368" s="20"/>
      <c r="P368" s="20"/>
      <c r="Q368" s="22"/>
      <c r="R368" s="21"/>
    </row>
    <row r="369" spans="2:18" x14ac:dyDescent="0.2">
      <c r="B369" s="2">
        <v>17</v>
      </c>
      <c r="C369" s="3">
        <v>7.5999999999999998E-2</v>
      </c>
      <c r="D369" s="3"/>
      <c r="E369" s="19">
        <f t="shared" si="147"/>
        <v>2.35E-2</v>
      </c>
      <c r="F369" s="16">
        <f t="shared" si="148"/>
        <v>1</v>
      </c>
      <c r="G369" s="19">
        <f t="shared" si="149"/>
        <v>2.35E-2</v>
      </c>
      <c r="I369" s="2">
        <v>10</v>
      </c>
      <c r="J369" s="3">
        <v>2.0859999999999999</v>
      </c>
      <c r="K369" s="19">
        <f t="shared" si="150"/>
        <v>2.0914999999999999</v>
      </c>
      <c r="L369" s="16">
        <f t="shared" si="151"/>
        <v>5</v>
      </c>
      <c r="M369" s="19">
        <f t="shared" si="152"/>
        <v>10.4575</v>
      </c>
      <c r="N369" s="20"/>
      <c r="O369" s="20"/>
      <c r="P369" s="20"/>
      <c r="Q369" s="22"/>
      <c r="R369" s="21"/>
    </row>
    <row r="370" spans="2:18" x14ac:dyDescent="0.2">
      <c r="B370" s="2">
        <v>19</v>
      </c>
      <c r="C370" s="3">
        <v>0.52</v>
      </c>
      <c r="D370" s="3"/>
      <c r="E370" s="19">
        <f t="shared" si="147"/>
        <v>0.29799999999999999</v>
      </c>
      <c r="F370" s="16">
        <f t="shared" si="148"/>
        <v>2</v>
      </c>
      <c r="G370" s="19">
        <f t="shared" si="149"/>
        <v>0.59599999999999997</v>
      </c>
      <c r="I370" s="2">
        <v>11</v>
      </c>
      <c r="J370" s="3">
        <v>1.127</v>
      </c>
      <c r="K370" s="19">
        <f t="shared" si="150"/>
        <v>1.6065</v>
      </c>
      <c r="L370" s="16">
        <f t="shared" si="151"/>
        <v>1</v>
      </c>
      <c r="M370" s="19">
        <f t="shared" si="152"/>
        <v>1.6065</v>
      </c>
      <c r="N370" s="24"/>
      <c r="O370" s="24"/>
      <c r="P370" s="24"/>
      <c r="Q370" s="22"/>
      <c r="R370" s="21"/>
    </row>
    <row r="371" spans="2:18" x14ac:dyDescent="0.2">
      <c r="B371" s="2">
        <v>21</v>
      </c>
      <c r="C371" s="3">
        <v>1.123</v>
      </c>
      <c r="D371" s="3"/>
      <c r="E371" s="19">
        <f t="shared" si="147"/>
        <v>0.82150000000000001</v>
      </c>
      <c r="F371" s="16">
        <f t="shared" si="148"/>
        <v>2</v>
      </c>
      <c r="G371" s="19">
        <f t="shared" si="149"/>
        <v>1.643</v>
      </c>
      <c r="H371" s="16"/>
      <c r="I371" s="2">
        <v>13</v>
      </c>
      <c r="J371" s="3">
        <v>0.59099999999999997</v>
      </c>
      <c r="K371" s="19">
        <f t="shared" si="150"/>
        <v>0.85899999999999999</v>
      </c>
      <c r="L371" s="16">
        <f t="shared" si="151"/>
        <v>2</v>
      </c>
      <c r="M371" s="19">
        <f t="shared" si="152"/>
        <v>1.718</v>
      </c>
      <c r="N371" s="20"/>
      <c r="O371" s="20"/>
      <c r="P371" s="20"/>
      <c r="Q371" s="22"/>
      <c r="R371" s="21"/>
    </row>
    <row r="372" spans="2:18" x14ac:dyDescent="0.2">
      <c r="B372" s="2">
        <v>22</v>
      </c>
      <c r="C372" s="3">
        <v>2.2010000000000001</v>
      </c>
      <c r="D372" s="3" t="s">
        <v>23</v>
      </c>
      <c r="E372" s="19">
        <f t="shared" si="147"/>
        <v>1.6619999999999999</v>
      </c>
      <c r="F372" s="16">
        <f t="shared" si="148"/>
        <v>1</v>
      </c>
      <c r="G372" s="19">
        <f t="shared" si="149"/>
        <v>1.6619999999999999</v>
      </c>
      <c r="H372" s="16"/>
      <c r="I372" s="56">
        <f>I371+(J371-J372)*1.5</f>
        <v>14.336500000000001</v>
      </c>
      <c r="J372" s="57">
        <v>-0.3</v>
      </c>
      <c r="K372" s="19">
        <f t="shared" si="150"/>
        <v>0.14549999999999999</v>
      </c>
      <c r="L372" s="16">
        <f t="shared" si="151"/>
        <v>1.3365000000000009</v>
      </c>
      <c r="M372" s="19">
        <f t="shared" si="152"/>
        <v>0.19446075000000013</v>
      </c>
      <c r="N372" s="24"/>
      <c r="O372" s="24"/>
      <c r="P372" s="24"/>
      <c r="Q372" s="22"/>
      <c r="R372" s="21"/>
    </row>
    <row r="373" spans="2:18" x14ac:dyDescent="0.2">
      <c r="B373" s="2">
        <v>27</v>
      </c>
      <c r="C373" s="3">
        <v>2.206</v>
      </c>
      <c r="D373" s="3"/>
      <c r="E373" s="19">
        <f t="shared" si="147"/>
        <v>2.2035</v>
      </c>
      <c r="F373" s="16">
        <f t="shared" si="148"/>
        <v>5</v>
      </c>
      <c r="G373" s="19">
        <f t="shared" si="149"/>
        <v>11.0175</v>
      </c>
      <c r="H373" s="16"/>
      <c r="I373" s="84">
        <f>I372+1.75</f>
        <v>16.086500000000001</v>
      </c>
      <c r="J373" s="85">
        <f>J372</f>
        <v>-0.3</v>
      </c>
      <c r="K373" s="19">
        <f t="shared" si="150"/>
        <v>-0.3</v>
      </c>
      <c r="L373" s="16">
        <f t="shared" si="151"/>
        <v>1.75</v>
      </c>
      <c r="M373" s="19">
        <f t="shared" si="152"/>
        <v>-0.52500000000000002</v>
      </c>
      <c r="N373" s="24"/>
      <c r="O373" s="24"/>
      <c r="P373" s="24"/>
      <c r="Q373" s="22"/>
      <c r="R373" s="21"/>
    </row>
    <row r="374" spans="2:18" x14ac:dyDescent="0.2">
      <c r="B374" s="2">
        <v>32</v>
      </c>
      <c r="C374" s="3">
        <v>2.222</v>
      </c>
      <c r="D374" s="3" t="s">
        <v>37</v>
      </c>
      <c r="E374" s="19">
        <f t="shared" si="147"/>
        <v>2.214</v>
      </c>
      <c r="F374" s="16">
        <f t="shared" si="148"/>
        <v>5</v>
      </c>
      <c r="G374" s="19">
        <f t="shared" si="149"/>
        <v>11.07</v>
      </c>
      <c r="H374" s="16"/>
      <c r="I374" s="56">
        <f>I373+1.75</f>
        <v>17.836500000000001</v>
      </c>
      <c r="J374" s="57">
        <f>J372</f>
        <v>-0.3</v>
      </c>
      <c r="K374" s="19">
        <f t="shared" si="150"/>
        <v>-0.3</v>
      </c>
      <c r="L374" s="16">
        <f t="shared" si="151"/>
        <v>1.75</v>
      </c>
      <c r="M374" s="19">
        <f t="shared" si="152"/>
        <v>-0.52500000000000002</v>
      </c>
      <c r="N374" s="20"/>
      <c r="O374" s="20"/>
      <c r="P374" s="20"/>
      <c r="R374" s="21"/>
    </row>
    <row r="376" spans="2:18" ht="15" x14ac:dyDescent="0.2">
      <c r="B376" s="1" t="s">
        <v>7</v>
      </c>
      <c r="C376" s="1"/>
      <c r="D376" s="154">
        <v>1.4</v>
      </c>
      <c r="E376" s="154"/>
      <c r="J376" s="13"/>
      <c r="K376" s="13"/>
      <c r="L376" s="13"/>
      <c r="M376" s="13"/>
      <c r="N376" s="14"/>
      <c r="O376" s="14"/>
      <c r="P376" s="14"/>
    </row>
    <row r="377" spans="2:18" x14ac:dyDescent="0.2">
      <c r="B377" s="143" t="s">
        <v>8</v>
      </c>
      <c r="C377" s="143"/>
      <c r="D377" s="143"/>
      <c r="E377" s="143"/>
      <c r="F377" s="143"/>
      <c r="G377" s="143"/>
      <c r="H377" s="5" t="s">
        <v>5</v>
      </c>
      <c r="I377" s="143" t="s">
        <v>9</v>
      </c>
      <c r="J377" s="143"/>
      <c r="K377" s="143"/>
      <c r="L377" s="143"/>
      <c r="M377" s="143"/>
      <c r="N377" s="15"/>
      <c r="O377" s="15"/>
      <c r="P377" s="20" t="e">
        <f>#REF!-#REF!</f>
        <v>#REF!</v>
      </c>
    </row>
    <row r="378" spans="2:18" x14ac:dyDescent="0.2">
      <c r="B378" s="2">
        <v>0</v>
      </c>
      <c r="C378" s="3">
        <v>1.944</v>
      </c>
      <c r="D378" s="3" t="s">
        <v>34</v>
      </c>
      <c r="E378" s="16"/>
      <c r="F378" s="16"/>
      <c r="G378" s="16"/>
      <c r="H378" s="16"/>
      <c r="I378" s="17"/>
      <c r="J378" s="18"/>
      <c r="K378" s="19"/>
      <c r="L378" s="16"/>
      <c r="M378" s="19"/>
      <c r="N378" s="20"/>
      <c r="O378" s="20"/>
      <c r="P378" s="20"/>
      <c r="R378" s="21"/>
    </row>
    <row r="379" spans="2:18" x14ac:dyDescent="0.2">
      <c r="B379" s="2">
        <v>4</v>
      </c>
      <c r="C379" s="3">
        <v>1.9370000000000001</v>
      </c>
      <c r="D379" s="3" t="s">
        <v>21</v>
      </c>
      <c r="E379" s="19">
        <f>(C378+C379)/2</f>
        <v>1.9405000000000001</v>
      </c>
      <c r="F379" s="16">
        <f>B379-B378</f>
        <v>4</v>
      </c>
      <c r="G379" s="19">
        <f>E379*F379</f>
        <v>7.7620000000000005</v>
      </c>
      <c r="H379" s="16"/>
      <c r="I379" s="21"/>
      <c r="J379" s="21"/>
      <c r="K379" s="19"/>
      <c r="L379" s="16"/>
      <c r="M379" s="19"/>
      <c r="N379" s="20"/>
      <c r="O379" s="20"/>
      <c r="P379" s="20"/>
      <c r="Q379" s="22"/>
      <c r="R379" s="21"/>
    </row>
    <row r="380" spans="2:18" x14ac:dyDescent="0.2">
      <c r="B380" s="2">
        <v>5</v>
      </c>
      <c r="C380" s="3">
        <v>0.94099999999999995</v>
      </c>
      <c r="D380" s="3"/>
      <c r="E380" s="19">
        <f t="shared" ref="E380:E389" si="153">(C379+C380)/2</f>
        <v>1.4390000000000001</v>
      </c>
      <c r="F380" s="16">
        <f t="shared" ref="F380:F389" si="154">B380-B379</f>
        <v>1</v>
      </c>
      <c r="G380" s="19">
        <f t="shared" ref="G380:G389" si="155">E380*F380</f>
        <v>1.4390000000000001</v>
      </c>
      <c r="H380" s="16"/>
      <c r="I380" s="21"/>
      <c r="J380" s="21"/>
      <c r="K380" s="19"/>
      <c r="L380" s="16"/>
      <c r="M380" s="19"/>
      <c r="N380" s="20"/>
      <c r="O380" s="20"/>
      <c r="P380" s="20"/>
      <c r="Q380" s="22"/>
      <c r="R380" s="21"/>
    </row>
    <row r="381" spans="2:18" x14ac:dyDescent="0.2">
      <c r="B381" s="2">
        <v>7</v>
      </c>
      <c r="C381" s="3">
        <v>0.34300000000000003</v>
      </c>
      <c r="D381" s="3"/>
      <c r="E381" s="19">
        <f t="shared" si="153"/>
        <v>0.64200000000000002</v>
      </c>
      <c r="F381" s="16">
        <f t="shared" si="154"/>
        <v>2</v>
      </c>
      <c r="G381" s="19">
        <f t="shared" si="155"/>
        <v>1.284</v>
      </c>
      <c r="H381" s="16"/>
      <c r="I381" s="21"/>
      <c r="J381" s="21"/>
      <c r="K381" s="19"/>
      <c r="L381" s="16"/>
      <c r="M381" s="19"/>
      <c r="N381" s="20"/>
      <c r="O381" s="20"/>
      <c r="P381" s="20"/>
      <c r="Q381" s="22"/>
      <c r="R381" s="21"/>
    </row>
    <row r="382" spans="2:18" x14ac:dyDescent="0.2">
      <c r="B382" s="2">
        <v>9</v>
      </c>
      <c r="C382" s="3">
        <v>-1E-3</v>
      </c>
      <c r="D382" s="3"/>
      <c r="E382" s="19">
        <f t="shared" si="153"/>
        <v>0.17100000000000001</v>
      </c>
      <c r="F382" s="16">
        <f t="shared" si="154"/>
        <v>2</v>
      </c>
      <c r="G382" s="19">
        <f t="shared" si="155"/>
        <v>0.34200000000000003</v>
      </c>
      <c r="H382" s="16"/>
      <c r="I382" s="2">
        <v>0</v>
      </c>
      <c r="J382" s="3">
        <v>1.944</v>
      </c>
      <c r="K382" s="19"/>
      <c r="L382" s="16"/>
      <c r="M382" s="19"/>
      <c r="N382" s="20"/>
      <c r="O382" s="20"/>
      <c r="P382" s="20"/>
      <c r="Q382" s="22"/>
      <c r="R382" s="21"/>
    </row>
    <row r="383" spans="2:18" x14ac:dyDescent="0.2">
      <c r="B383" s="2">
        <v>11</v>
      </c>
      <c r="C383" s="3">
        <v>-0.10299999999999999</v>
      </c>
      <c r="D383" s="3" t="s">
        <v>22</v>
      </c>
      <c r="E383" s="19">
        <f t="shared" si="153"/>
        <v>-5.1999999999999998E-2</v>
      </c>
      <c r="F383" s="16">
        <f t="shared" si="154"/>
        <v>2</v>
      </c>
      <c r="G383" s="19">
        <f t="shared" si="155"/>
        <v>-0.104</v>
      </c>
      <c r="H383" s="16"/>
      <c r="I383" s="2">
        <v>4</v>
      </c>
      <c r="J383" s="3">
        <v>1.9370000000000001</v>
      </c>
      <c r="K383" s="19">
        <f t="shared" ref="K383:K389" si="156">AVERAGE(J382,J383)</f>
        <v>1.9405000000000001</v>
      </c>
      <c r="L383" s="16">
        <f t="shared" ref="L383:L389" si="157">I383-I382</f>
        <v>4</v>
      </c>
      <c r="M383" s="19">
        <f t="shared" ref="M383:M389" si="158">L383*K383</f>
        <v>7.7620000000000005</v>
      </c>
      <c r="N383" s="20"/>
      <c r="O383" s="20"/>
      <c r="P383" s="20"/>
      <c r="Q383" s="22"/>
      <c r="R383" s="21"/>
    </row>
    <row r="384" spans="2:18" x14ac:dyDescent="0.2">
      <c r="B384" s="2">
        <v>13</v>
      </c>
      <c r="C384" s="3">
        <v>-2E-3</v>
      </c>
      <c r="D384" s="3"/>
      <c r="E384" s="19">
        <f t="shared" si="153"/>
        <v>-5.2499999999999998E-2</v>
      </c>
      <c r="F384" s="16">
        <f t="shared" si="154"/>
        <v>2</v>
      </c>
      <c r="G384" s="19">
        <f t="shared" si="155"/>
        <v>-0.105</v>
      </c>
      <c r="I384" s="2">
        <v>5</v>
      </c>
      <c r="J384" s="3">
        <v>0.94099999999999995</v>
      </c>
      <c r="K384" s="19">
        <f t="shared" si="156"/>
        <v>1.4390000000000001</v>
      </c>
      <c r="L384" s="16">
        <f t="shared" si="157"/>
        <v>1</v>
      </c>
      <c r="M384" s="19">
        <f t="shared" si="158"/>
        <v>1.4390000000000001</v>
      </c>
      <c r="N384" s="20"/>
      <c r="O384" s="20"/>
      <c r="P384" s="20"/>
      <c r="Q384" s="22"/>
      <c r="R384" s="21"/>
    </row>
    <row r="385" spans="2:18" x14ac:dyDescent="0.2">
      <c r="B385" s="2">
        <v>15</v>
      </c>
      <c r="C385" s="3">
        <v>0.42099999999999999</v>
      </c>
      <c r="D385" s="3"/>
      <c r="E385" s="19">
        <f t="shared" si="153"/>
        <v>0.20949999999999999</v>
      </c>
      <c r="F385" s="16">
        <f t="shared" si="154"/>
        <v>2</v>
      </c>
      <c r="G385" s="19">
        <f t="shared" si="155"/>
        <v>0.41899999999999998</v>
      </c>
      <c r="I385" s="2">
        <v>7</v>
      </c>
      <c r="J385" s="3">
        <v>0.34300000000000003</v>
      </c>
      <c r="K385" s="19">
        <f t="shared" si="156"/>
        <v>0.64200000000000002</v>
      </c>
      <c r="L385" s="16">
        <f t="shared" si="157"/>
        <v>2</v>
      </c>
      <c r="M385" s="19">
        <f t="shared" si="158"/>
        <v>1.284</v>
      </c>
      <c r="N385" s="20"/>
      <c r="O385" s="20"/>
      <c r="P385" s="20"/>
      <c r="Q385" s="22"/>
      <c r="R385" s="21"/>
    </row>
    <row r="386" spans="2:18" x14ac:dyDescent="0.2">
      <c r="B386" s="2">
        <v>17</v>
      </c>
      <c r="C386" s="3">
        <v>0.84699999999999998</v>
      </c>
      <c r="D386" s="3"/>
      <c r="E386" s="19">
        <f t="shared" si="153"/>
        <v>0.63400000000000001</v>
      </c>
      <c r="F386" s="16">
        <f t="shared" si="154"/>
        <v>2</v>
      </c>
      <c r="G386" s="19">
        <f t="shared" si="155"/>
        <v>1.268</v>
      </c>
      <c r="I386" s="2">
        <v>9</v>
      </c>
      <c r="J386" s="3">
        <v>-1E-3</v>
      </c>
      <c r="K386" s="19">
        <f t="shared" si="156"/>
        <v>0.17100000000000001</v>
      </c>
      <c r="L386" s="16">
        <f t="shared" si="157"/>
        <v>2</v>
      </c>
      <c r="M386" s="19">
        <f t="shared" si="158"/>
        <v>0.34200000000000003</v>
      </c>
      <c r="N386" s="24"/>
      <c r="O386" s="24"/>
      <c r="P386" s="24"/>
      <c r="Q386" s="22"/>
      <c r="R386" s="21"/>
    </row>
    <row r="387" spans="2:18" x14ac:dyDescent="0.2">
      <c r="B387" s="2">
        <v>18</v>
      </c>
      <c r="C387" s="3">
        <v>1.833</v>
      </c>
      <c r="D387" s="3" t="s">
        <v>23</v>
      </c>
      <c r="E387" s="19">
        <f t="shared" si="153"/>
        <v>1.3399999999999999</v>
      </c>
      <c r="F387" s="16">
        <f t="shared" si="154"/>
        <v>1</v>
      </c>
      <c r="G387" s="19">
        <f t="shared" si="155"/>
        <v>1.3399999999999999</v>
      </c>
      <c r="H387" s="16"/>
      <c r="I387" s="56">
        <f>I386+(J386-J387)*1.5</f>
        <v>9.4484999999999992</v>
      </c>
      <c r="J387" s="57">
        <v>-0.3</v>
      </c>
      <c r="K387" s="19">
        <f t="shared" si="156"/>
        <v>-0.15049999999999999</v>
      </c>
      <c r="L387" s="16">
        <f t="shared" si="157"/>
        <v>0.44849999999999923</v>
      </c>
      <c r="M387" s="19">
        <f t="shared" si="158"/>
        <v>-6.7499249999999886E-2</v>
      </c>
      <c r="N387" s="20"/>
      <c r="O387" s="20"/>
      <c r="P387" s="20"/>
      <c r="Q387" s="22"/>
      <c r="R387" s="21"/>
    </row>
    <row r="388" spans="2:18" x14ac:dyDescent="0.2">
      <c r="B388" s="2">
        <v>23</v>
      </c>
      <c r="C388" s="3">
        <v>1.84</v>
      </c>
      <c r="D388" s="3"/>
      <c r="E388" s="19">
        <f t="shared" si="153"/>
        <v>1.8365</v>
      </c>
      <c r="F388" s="16">
        <f t="shared" si="154"/>
        <v>5</v>
      </c>
      <c r="G388" s="19">
        <f t="shared" si="155"/>
        <v>9.182500000000001</v>
      </c>
      <c r="H388" s="16"/>
      <c r="I388" s="59">
        <f>I387+1.75</f>
        <v>11.198499999999999</v>
      </c>
      <c r="J388" s="60">
        <f>J387</f>
        <v>-0.3</v>
      </c>
      <c r="K388" s="19">
        <f t="shared" si="156"/>
        <v>-0.3</v>
      </c>
      <c r="L388" s="16">
        <f t="shared" si="157"/>
        <v>1.75</v>
      </c>
      <c r="M388" s="19">
        <f t="shared" si="158"/>
        <v>-0.52500000000000002</v>
      </c>
      <c r="N388" s="24"/>
      <c r="O388" s="24"/>
      <c r="P388" s="24"/>
      <c r="Q388" s="22"/>
      <c r="R388" s="21"/>
    </row>
    <row r="389" spans="2:18" x14ac:dyDescent="0.2">
      <c r="B389" s="2">
        <v>28</v>
      </c>
      <c r="C389" s="3">
        <v>1.847</v>
      </c>
      <c r="D389" s="3" t="s">
        <v>29</v>
      </c>
      <c r="E389" s="19">
        <f t="shared" si="153"/>
        <v>1.8435000000000001</v>
      </c>
      <c r="F389" s="16">
        <f t="shared" si="154"/>
        <v>5</v>
      </c>
      <c r="G389" s="19">
        <f t="shared" si="155"/>
        <v>9.2175000000000011</v>
      </c>
      <c r="H389" s="16"/>
      <c r="I389" s="56">
        <f>I388+1.75</f>
        <v>12.948499999999999</v>
      </c>
      <c r="J389" s="57">
        <f>J387</f>
        <v>-0.3</v>
      </c>
      <c r="K389" s="19">
        <f t="shared" si="156"/>
        <v>-0.3</v>
      </c>
      <c r="L389" s="16">
        <f t="shared" si="157"/>
        <v>1.75</v>
      </c>
      <c r="M389" s="19">
        <f t="shared" si="158"/>
        <v>-0.52500000000000002</v>
      </c>
      <c r="N389" s="24"/>
      <c r="O389" s="24"/>
      <c r="P389" s="24"/>
      <c r="Q389" s="22"/>
      <c r="R389" s="21"/>
    </row>
    <row r="391" spans="2:18" ht="15" x14ac:dyDescent="0.2">
      <c r="B391" s="1" t="s">
        <v>7</v>
      </c>
      <c r="C391" s="1"/>
      <c r="D391" s="142">
        <v>1.5</v>
      </c>
      <c r="E391" s="142"/>
      <c r="J391" s="13"/>
      <c r="K391" s="13"/>
      <c r="L391" s="13"/>
      <c r="M391" s="13"/>
      <c r="N391" s="14"/>
      <c r="O391" s="14"/>
      <c r="P391" s="14"/>
    </row>
    <row r="392" spans="2:18" x14ac:dyDescent="0.2">
      <c r="B392" s="143" t="s">
        <v>8</v>
      </c>
      <c r="C392" s="143"/>
      <c r="D392" s="143"/>
      <c r="E392" s="143"/>
      <c r="F392" s="143"/>
      <c r="G392" s="143"/>
      <c r="H392" s="5" t="s">
        <v>5</v>
      </c>
      <c r="I392" s="143" t="s">
        <v>9</v>
      </c>
      <c r="J392" s="143"/>
      <c r="K392" s="143"/>
      <c r="L392" s="143"/>
      <c r="M392" s="143"/>
      <c r="N392" s="15"/>
      <c r="O392" s="15"/>
      <c r="P392" s="20" t="e">
        <f>#REF!-I405</f>
        <v>#REF!</v>
      </c>
    </row>
    <row r="393" spans="2:18" x14ac:dyDescent="0.2">
      <c r="B393" s="2">
        <v>0</v>
      </c>
      <c r="C393" s="3">
        <v>1.8360000000000001</v>
      </c>
      <c r="D393" s="3" t="s">
        <v>30</v>
      </c>
      <c r="E393" s="16"/>
      <c r="F393" s="16"/>
      <c r="G393" s="16"/>
      <c r="H393" s="16"/>
      <c r="I393" s="17"/>
      <c r="J393" s="18"/>
      <c r="K393" s="19"/>
      <c r="L393" s="16"/>
      <c r="M393" s="19"/>
      <c r="N393" s="20"/>
      <c r="O393" s="20"/>
      <c r="P393" s="20"/>
      <c r="R393" s="21"/>
    </row>
    <row r="394" spans="2:18" x14ac:dyDescent="0.2">
      <c r="B394" s="2">
        <v>5</v>
      </c>
      <c r="C394" s="3">
        <v>1.7709999999999999</v>
      </c>
      <c r="D394" s="3"/>
      <c r="E394" s="19">
        <f>(C393+C394)/2</f>
        <v>1.8035000000000001</v>
      </c>
      <c r="F394" s="16">
        <f>B394-B393</f>
        <v>5</v>
      </c>
      <c r="G394" s="19">
        <f>E394*F394</f>
        <v>9.0175000000000001</v>
      </c>
      <c r="H394" s="16"/>
      <c r="I394" s="21"/>
      <c r="J394" s="21"/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>
        <v>10</v>
      </c>
      <c r="C395" s="3">
        <v>1.82</v>
      </c>
      <c r="D395" s="3" t="s">
        <v>21</v>
      </c>
      <c r="E395" s="19">
        <f t="shared" ref="E395:E405" si="159">(C394+C395)/2</f>
        <v>1.7955000000000001</v>
      </c>
      <c r="F395" s="16">
        <f t="shared" ref="F395:F405" si="160">B395-B394</f>
        <v>5</v>
      </c>
      <c r="G395" s="19">
        <f t="shared" ref="G395:G405" si="161">E395*F395</f>
        <v>8.9775000000000009</v>
      </c>
      <c r="H395" s="16"/>
      <c r="I395" s="21"/>
      <c r="J395" s="21"/>
      <c r="K395" s="19"/>
      <c r="L395" s="16"/>
      <c r="M395" s="19"/>
      <c r="N395" s="20"/>
      <c r="O395" s="20"/>
      <c r="P395" s="20"/>
      <c r="Q395" s="22"/>
      <c r="R395" s="21"/>
    </row>
    <row r="396" spans="2:18" x14ac:dyDescent="0.2">
      <c r="B396" s="2">
        <v>11</v>
      </c>
      <c r="C396" s="3">
        <v>1.206</v>
      </c>
      <c r="D396" s="3"/>
      <c r="E396" s="19">
        <f t="shared" si="159"/>
        <v>1.5129999999999999</v>
      </c>
      <c r="F396" s="16">
        <f t="shared" si="160"/>
        <v>1</v>
      </c>
      <c r="G396" s="19">
        <f t="shared" si="161"/>
        <v>1.5129999999999999</v>
      </c>
      <c r="H396" s="16"/>
      <c r="I396" s="21"/>
      <c r="J396" s="21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>
        <v>13</v>
      </c>
      <c r="C397" s="3">
        <v>0.82299999999999995</v>
      </c>
      <c r="D397" s="3"/>
      <c r="E397" s="19">
        <f t="shared" si="159"/>
        <v>1.0145</v>
      </c>
      <c r="F397" s="16">
        <f t="shared" si="160"/>
        <v>2</v>
      </c>
      <c r="G397" s="19">
        <f t="shared" si="161"/>
        <v>2.0289999999999999</v>
      </c>
      <c r="H397" s="16"/>
      <c r="I397" s="21"/>
      <c r="J397" s="21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">
      <c r="B398" s="2">
        <v>15</v>
      </c>
      <c r="C398" s="3">
        <v>0.43</v>
      </c>
      <c r="D398" s="3"/>
      <c r="E398" s="19">
        <f t="shared" si="159"/>
        <v>0.62649999999999995</v>
      </c>
      <c r="F398" s="16">
        <f t="shared" si="160"/>
        <v>2</v>
      </c>
      <c r="G398" s="19">
        <f t="shared" si="161"/>
        <v>1.2529999999999999</v>
      </c>
      <c r="H398" s="16"/>
      <c r="I398" s="21"/>
      <c r="J398" s="21"/>
      <c r="K398" s="19"/>
      <c r="L398" s="16"/>
      <c r="M398" s="19"/>
      <c r="N398" s="20"/>
      <c r="O398" s="20"/>
      <c r="P398" s="20"/>
      <c r="Q398" s="22"/>
      <c r="R398" s="21"/>
    </row>
    <row r="399" spans="2:18" x14ac:dyDescent="0.2">
      <c r="B399" s="2">
        <v>17</v>
      </c>
      <c r="C399" s="3">
        <v>-4.9000000000000002E-2</v>
      </c>
      <c r="D399" s="3" t="s">
        <v>22</v>
      </c>
      <c r="E399" s="19">
        <f t="shared" si="159"/>
        <v>0.1905</v>
      </c>
      <c r="F399" s="16">
        <f t="shared" si="160"/>
        <v>2</v>
      </c>
      <c r="G399" s="19">
        <f t="shared" si="161"/>
        <v>0.38100000000000001</v>
      </c>
      <c r="I399" s="21"/>
      <c r="J399" s="21"/>
      <c r="K399" s="19"/>
      <c r="L399" s="16"/>
      <c r="M399" s="19"/>
      <c r="N399" s="20"/>
      <c r="O399" s="20"/>
      <c r="P399" s="20"/>
      <c r="Q399" s="22"/>
      <c r="R399" s="21"/>
    </row>
    <row r="400" spans="2:18" x14ac:dyDescent="0.2">
      <c r="B400" s="2">
        <v>19</v>
      </c>
      <c r="C400" s="3">
        <v>5.2999999999999999E-2</v>
      </c>
      <c r="D400" s="3"/>
      <c r="E400" s="19">
        <f t="shared" si="159"/>
        <v>1.9999999999999983E-3</v>
      </c>
      <c r="F400" s="16">
        <f t="shared" si="160"/>
        <v>2</v>
      </c>
      <c r="G400" s="19">
        <f t="shared" si="161"/>
        <v>3.9999999999999966E-3</v>
      </c>
      <c r="I400" s="21"/>
      <c r="J400" s="21"/>
      <c r="K400" s="19"/>
      <c r="L400" s="16"/>
      <c r="M400" s="19"/>
      <c r="N400" s="20"/>
      <c r="O400" s="20"/>
      <c r="P400" s="20"/>
      <c r="Q400" s="22"/>
      <c r="R400" s="21"/>
    </row>
    <row r="401" spans="2:18" x14ac:dyDescent="0.2">
      <c r="B401" s="2">
        <v>21</v>
      </c>
      <c r="C401" s="3">
        <v>0.437</v>
      </c>
      <c r="D401" s="3"/>
      <c r="E401" s="19">
        <f t="shared" si="159"/>
        <v>0.245</v>
      </c>
      <c r="F401" s="16">
        <f t="shared" si="160"/>
        <v>2</v>
      </c>
      <c r="G401" s="19">
        <f t="shared" si="161"/>
        <v>0.49</v>
      </c>
      <c r="I401" s="2">
        <v>0</v>
      </c>
      <c r="J401" s="3">
        <v>1.8360000000000001</v>
      </c>
      <c r="K401" s="19"/>
      <c r="L401" s="16"/>
      <c r="M401" s="19"/>
      <c r="N401" s="24"/>
      <c r="O401" s="24"/>
      <c r="P401" s="24"/>
      <c r="Q401" s="22"/>
      <c r="R401" s="21"/>
    </row>
    <row r="402" spans="2:18" x14ac:dyDescent="0.2">
      <c r="B402" s="2">
        <v>23</v>
      </c>
      <c r="C402" s="3">
        <v>1.321</v>
      </c>
      <c r="D402" s="3"/>
      <c r="E402" s="19">
        <f t="shared" si="159"/>
        <v>0.879</v>
      </c>
      <c r="F402" s="16">
        <f t="shared" si="160"/>
        <v>2</v>
      </c>
      <c r="G402" s="19">
        <f t="shared" si="161"/>
        <v>1.758</v>
      </c>
      <c r="H402" s="16"/>
      <c r="I402" s="2">
        <v>5</v>
      </c>
      <c r="J402" s="3">
        <v>1.7709999999999999</v>
      </c>
      <c r="K402" s="19">
        <f t="shared" ref="K402:K405" si="162">AVERAGE(J401,J402)</f>
        <v>1.8035000000000001</v>
      </c>
      <c r="L402" s="16">
        <f t="shared" ref="L402:L405" si="163">I402-I401</f>
        <v>5</v>
      </c>
      <c r="M402" s="19">
        <f t="shared" ref="M402:M405" si="164">L402*K402</f>
        <v>9.0175000000000001</v>
      </c>
      <c r="N402" s="20"/>
      <c r="O402" s="20"/>
      <c r="P402" s="20"/>
      <c r="Q402" s="22"/>
      <c r="R402" s="21"/>
    </row>
    <row r="403" spans="2:18" x14ac:dyDescent="0.2">
      <c r="B403" s="2">
        <v>24</v>
      </c>
      <c r="C403" s="3">
        <v>2.6030000000000002</v>
      </c>
      <c r="D403" s="3" t="s">
        <v>23</v>
      </c>
      <c r="E403" s="19">
        <f t="shared" si="159"/>
        <v>1.9620000000000002</v>
      </c>
      <c r="F403" s="16">
        <f t="shared" si="160"/>
        <v>1</v>
      </c>
      <c r="G403" s="19">
        <f t="shared" si="161"/>
        <v>1.9620000000000002</v>
      </c>
      <c r="H403" s="16"/>
      <c r="I403" s="2">
        <v>10</v>
      </c>
      <c r="J403" s="3">
        <v>1.82</v>
      </c>
      <c r="K403" s="19">
        <f t="shared" si="162"/>
        <v>1.7955000000000001</v>
      </c>
      <c r="L403" s="16">
        <f t="shared" si="163"/>
        <v>5</v>
      </c>
      <c r="M403" s="19">
        <f t="shared" si="164"/>
        <v>8.9775000000000009</v>
      </c>
      <c r="N403" s="24"/>
      <c r="O403" s="24"/>
      <c r="P403" s="24"/>
      <c r="Q403" s="22"/>
      <c r="R403" s="21"/>
    </row>
    <row r="404" spans="2:18" x14ac:dyDescent="0.2">
      <c r="B404" s="2">
        <v>30</v>
      </c>
      <c r="C404" s="3">
        <v>2.6110000000000002</v>
      </c>
      <c r="D404" s="3"/>
      <c r="E404" s="19">
        <f t="shared" si="159"/>
        <v>2.6070000000000002</v>
      </c>
      <c r="F404" s="16">
        <f t="shared" si="160"/>
        <v>6</v>
      </c>
      <c r="G404" s="19">
        <f t="shared" si="161"/>
        <v>15.642000000000001</v>
      </c>
      <c r="H404" s="16"/>
      <c r="I404" s="2">
        <v>11</v>
      </c>
      <c r="J404" s="3">
        <v>1.206</v>
      </c>
      <c r="K404" s="19">
        <f t="shared" si="162"/>
        <v>1.5129999999999999</v>
      </c>
      <c r="L404" s="16">
        <f t="shared" si="163"/>
        <v>1</v>
      </c>
      <c r="M404" s="19">
        <f t="shared" si="164"/>
        <v>1.5129999999999999</v>
      </c>
      <c r="N404" s="24"/>
      <c r="O404" s="24"/>
      <c r="P404" s="24"/>
      <c r="Q404" s="22"/>
      <c r="R404" s="21"/>
    </row>
    <row r="405" spans="2:18" x14ac:dyDescent="0.2">
      <c r="B405" s="2">
        <v>35</v>
      </c>
      <c r="C405" s="3">
        <v>2.6160000000000001</v>
      </c>
      <c r="D405" s="3" t="s">
        <v>37</v>
      </c>
      <c r="E405" s="19">
        <f t="shared" si="159"/>
        <v>2.6135000000000002</v>
      </c>
      <c r="F405" s="16">
        <f t="shared" si="160"/>
        <v>5</v>
      </c>
      <c r="G405" s="19">
        <f t="shared" si="161"/>
        <v>13.067500000000001</v>
      </c>
      <c r="H405" s="16"/>
      <c r="I405" s="2">
        <v>13</v>
      </c>
      <c r="J405" s="3">
        <v>0.82299999999999995</v>
      </c>
      <c r="K405" s="19">
        <f t="shared" si="162"/>
        <v>1.0145</v>
      </c>
      <c r="L405" s="16">
        <f t="shared" si="163"/>
        <v>2</v>
      </c>
      <c r="M405" s="19">
        <f t="shared" si="164"/>
        <v>2.0289999999999999</v>
      </c>
      <c r="N405" s="20"/>
      <c r="O405" s="20"/>
      <c r="P405" s="20"/>
      <c r="R405" s="21"/>
    </row>
    <row r="406" spans="2:18" x14ac:dyDescent="0.2">
      <c r="B406" s="2"/>
      <c r="C406" s="3"/>
      <c r="D406" s="3"/>
      <c r="E406" s="19"/>
      <c r="F406" s="16"/>
      <c r="G406" s="19"/>
      <c r="H406" s="16"/>
      <c r="I406" s="2"/>
      <c r="J406" s="3"/>
      <c r="K406" s="19"/>
      <c r="L406" s="16"/>
      <c r="M406" s="19"/>
      <c r="N406" s="20"/>
      <c r="O406" s="20"/>
      <c r="P406" s="20"/>
      <c r="R406" s="21"/>
    </row>
    <row r="407" spans="2:18" ht="15" x14ac:dyDescent="0.2">
      <c r="B407" s="1" t="s">
        <v>7</v>
      </c>
      <c r="C407" s="1"/>
      <c r="D407" s="142">
        <v>1.6</v>
      </c>
      <c r="E407" s="142"/>
      <c r="J407" s="13"/>
      <c r="K407" s="13"/>
      <c r="L407" s="13"/>
      <c r="M407" s="13"/>
      <c r="N407" s="14"/>
      <c r="O407" s="14"/>
      <c r="P407" s="14"/>
    </row>
    <row r="408" spans="2:18" x14ac:dyDescent="0.2">
      <c r="B408" s="143" t="s">
        <v>8</v>
      </c>
      <c r="C408" s="143"/>
      <c r="D408" s="143"/>
      <c r="E408" s="143"/>
      <c r="F408" s="143"/>
      <c r="G408" s="143"/>
      <c r="H408" s="5" t="s">
        <v>5</v>
      </c>
      <c r="I408" s="143" t="s">
        <v>9</v>
      </c>
      <c r="J408" s="143"/>
      <c r="K408" s="143"/>
      <c r="L408" s="143"/>
      <c r="M408" s="143"/>
      <c r="N408" s="15"/>
      <c r="O408" s="15"/>
      <c r="P408" s="20">
        <f>I423-I421</f>
        <v>3.0754999999999999</v>
      </c>
    </row>
    <row r="409" spans="2:18" x14ac:dyDescent="0.2">
      <c r="B409" s="2">
        <v>0</v>
      </c>
      <c r="C409" s="3">
        <v>1.73</v>
      </c>
      <c r="D409" s="3" t="s">
        <v>29</v>
      </c>
      <c r="E409" s="16"/>
      <c r="F409" s="16"/>
      <c r="G409" s="16"/>
      <c r="H409" s="16"/>
      <c r="I409" s="17"/>
      <c r="J409" s="18"/>
      <c r="K409" s="19"/>
      <c r="L409" s="16"/>
      <c r="M409" s="19"/>
      <c r="N409" s="20"/>
      <c r="O409" s="20"/>
      <c r="P409" s="20"/>
      <c r="R409" s="21"/>
    </row>
    <row r="410" spans="2:18" x14ac:dyDescent="0.2">
      <c r="B410" s="2">
        <v>5</v>
      </c>
      <c r="C410" s="3">
        <v>1.7170000000000001</v>
      </c>
      <c r="D410" s="3"/>
      <c r="E410" s="19">
        <f>(C409+C410)/2</f>
        <v>1.7235</v>
      </c>
      <c r="F410" s="16">
        <f>B410-B409</f>
        <v>5</v>
      </c>
      <c r="G410" s="19">
        <f>E410*F410</f>
        <v>8.6174999999999997</v>
      </c>
      <c r="H410" s="16"/>
      <c r="I410" s="21"/>
      <c r="J410" s="21"/>
      <c r="K410" s="19"/>
      <c r="L410" s="16"/>
      <c r="M410" s="19"/>
      <c r="N410" s="20"/>
      <c r="O410" s="20"/>
      <c r="P410" s="20"/>
      <c r="Q410" s="22"/>
      <c r="R410" s="21"/>
    </row>
    <row r="411" spans="2:18" x14ac:dyDescent="0.2">
      <c r="B411" s="2">
        <v>10</v>
      </c>
      <c r="C411" s="3">
        <v>1.706</v>
      </c>
      <c r="D411" s="3" t="s">
        <v>21</v>
      </c>
      <c r="E411" s="19">
        <f t="shared" ref="E411:E422" si="165">(C410+C411)/2</f>
        <v>1.7115</v>
      </c>
      <c r="F411" s="16">
        <f t="shared" ref="F411:F422" si="166">B411-B410</f>
        <v>5</v>
      </c>
      <c r="G411" s="19">
        <f t="shared" ref="G411:G422" si="167">E411*F411</f>
        <v>8.557500000000001</v>
      </c>
      <c r="H411" s="16"/>
      <c r="I411" s="21"/>
      <c r="J411" s="21"/>
      <c r="K411" s="19"/>
      <c r="L411" s="16"/>
      <c r="M411" s="19"/>
      <c r="N411" s="20"/>
      <c r="O411" s="20"/>
      <c r="P411" s="20"/>
      <c r="Q411" s="22"/>
      <c r="R411" s="21"/>
    </row>
    <row r="412" spans="2:18" x14ac:dyDescent="0.2">
      <c r="B412" s="2">
        <v>12</v>
      </c>
      <c r="C412" s="3">
        <v>0.93500000000000005</v>
      </c>
      <c r="D412" s="3"/>
      <c r="E412" s="19">
        <f t="shared" si="165"/>
        <v>1.3205</v>
      </c>
      <c r="F412" s="16">
        <f t="shared" si="166"/>
        <v>2</v>
      </c>
      <c r="G412" s="19">
        <f t="shared" si="167"/>
        <v>2.641</v>
      </c>
      <c r="H412" s="16"/>
      <c r="I412" s="21"/>
      <c r="J412" s="21"/>
      <c r="K412" s="19"/>
      <c r="L412" s="16"/>
      <c r="M412" s="19"/>
      <c r="N412" s="20"/>
      <c r="O412" s="20"/>
      <c r="P412" s="20"/>
      <c r="Q412" s="22"/>
      <c r="R412" s="21"/>
    </row>
    <row r="413" spans="2:18" x14ac:dyDescent="0.2">
      <c r="B413" s="2">
        <v>14</v>
      </c>
      <c r="C413" s="3">
        <v>0.41699999999999998</v>
      </c>
      <c r="D413" s="3"/>
      <c r="E413" s="19">
        <f t="shared" si="165"/>
        <v>0.67600000000000005</v>
      </c>
      <c r="F413" s="16">
        <f t="shared" si="166"/>
        <v>2</v>
      </c>
      <c r="G413" s="19">
        <f t="shared" si="167"/>
        <v>1.3520000000000001</v>
      </c>
      <c r="H413" s="16"/>
      <c r="I413" s="21"/>
      <c r="J413" s="21"/>
      <c r="K413" s="19"/>
      <c r="L413" s="16"/>
      <c r="M413" s="19"/>
      <c r="N413" s="20"/>
      <c r="O413" s="20"/>
      <c r="P413" s="20"/>
      <c r="Q413" s="22"/>
      <c r="R413" s="21"/>
    </row>
    <row r="414" spans="2:18" x14ac:dyDescent="0.2">
      <c r="B414" s="2">
        <v>16</v>
      </c>
      <c r="C414" s="3">
        <v>3.1E-2</v>
      </c>
      <c r="D414" s="3"/>
      <c r="E414" s="19">
        <f t="shared" si="165"/>
        <v>0.22399999999999998</v>
      </c>
      <c r="F414" s="16">
        <f t="shared" si="166"/>
        <v>2</v>
      </c>
      <c r="G414" s="19">
        <f t="shared" si="167"/>
        <v>0.44799999999999995</v>
      </c>
      <c r="H414" s="16"/>
      <c r="I414" s="21"/>
      <c r="J414" s="21"/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>
        <v>18</v>
      </c>
      <c r="C415" s="3">
        <v>-7.0000000000000007E-2</v>
      </c>
      <c r="D415" s="3" t="s">
        <v>22</v>
      </c>
      <c r="E415" s="19">
        <f t="shared" si="165"/>
        <v>-1.9500000000000003E-2</v>
      </c>
      <c r="F415" s="16">
        <f t="shared" si="166"/>
        <v>2</v>
      </c>
      <c r="G415" s="19">
        <f t="shared" si="167"/>
        <v>-3.9000000000000007E-2</v>
      </c>
      <c r="I415" s="21"/>
      <c r="J415" s="21"/>
      <c r="K415" s="19"/>
      <c r="L415" s="16"/>
      <c r="M415" s="19"/>
      <c r="N415" s="20"/>
      <c r="O415" s="20"/>
      <c r="P415" s="20"/>
      <c r="Q415" s="22"/>
      <c r="R415" s="21"/>
    </row>
    <row r="416" spans="2:18" x14ac:dyDescent="0.2">
      <c r="B416" s="2">
        <v>20</v>
      </c>
      <c r="C416" s="3">
        <v>3.2000000000000001E-2</v>
      </c>
      <c r="D416" s="3"/>
      <c r="E416" s="19">
        <f t="shared" si="165"/>
        <v>-1.9000000000000003E-2</v>
      </c>
      <c r="F416" s="16">
        <f t="shared" si="166"/>
        <v>2</v>
      </c>
      <c r="G416" s="19">
        <f t="shared" si="167"/>
        <v>-3.8000000000000006E-2</v>
      </c>
      <c r="I416" s="21"/>
      <c r="J416" s="21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">
      <c r="B417" s="2">
        <v>22</v>
      </c>
      <c r="C417" s="3">
        <v>0.437</v>
      </c>
      <c r="D417" s="3"/>
      <c r="E417" s="19">
        <f t="shared" si="165"/>
        <v>0.23449999999999999</v>
      </c>
      <c r="F417" s="16">
        <f t="shared" si="166"/>
        <v>2</v>
      </c>
      <c r="G417" s="19">
        <f t="shared" si="167"/>
        <v>0.46899999999999997</v>
      </c>
      <c r="I417" s="21"/>
      <c r="J417" s="21"/>
      <c r="K417" s="19"/>
      <c r="L417" s="16"/>
      <c r="M417" s="19"/>
      <c r="N417" s="24"/>
      <c r="O417" s="24"/>
      <c r="P417" s="24"/>
      <c r="Q417" s="22"/>
      <c r="R417" s="21"/>
    </row>
    <row r="418" spans="2:18" x14ac:dyDescent="0.2">
      <c r="B418" s="2">
        <v>24</v>
      </c>
      <c r="C418" s="3">
        <v>0.93500000000000005</v>
      </c>
      <c r="D418" s="3"/>
      <c r="E418" s="19">
        <f t="shared" si="165"/>
        <v>0.68600000000000005</v>
      </c>
      <c r="F418" s="16">
        <f t="shared" si="166"/>
        <v>2</v>
      </c>
      <c r="G418" s="19">
        <f t="shared" si="167"/>
        <v>1.3720000000000001</v>
      </c>
      <c r="H418" s="16"/>
      <c r="I418" s="2">
        <v>0</v>
      </c>
      <c r="J418" s="3">
        <v>1.73</v>
      </c>
      <c r="K418" s="19"/>
      <c r="L418" s="16"/>
      <c r="M418" s="19"/>
      <c r="N418" s="20"/>
      <c r="O418" s="20"/>
      <c r="P418" s="20"/>
      <c r="Q418" s="22"/>
      <c r="R418" s="21"/>
    </row>
    <row r="419" spans="2:18" x14ac:dyDescent="0.2">
      <c r="B419" s="2">
        <v>26</v>
      </c>
      <c r="C419" s="3">
        <v>2.6960000000000002</v>
      </c>
      <c r="D419" s="3" t="s">
        <v>23</v>
      </c>
      <c r="E419" s="19">
        <f t="shared" si="165"/>
        <v>1.8155000000000001</v>
      </c>
      <c r="F419" s="16">
        <f t="shared" si="166"/>
        <v>2</v>
      </c>
      <c r="G419" s="19">
        <f t="shared" si="167"/>
        <v>3.6310000000000002</v>
      </c>
      <c r="H419" s="16"/>
      <c r="I419" s="2">
        <v>5</v>
      </c>
      <c r="J419" s="3">
        <v>1.7170000000000001</v>
      </c>
      <c r="K419" s="19">
        <f t="shared" ref="K419:K430" si="168">AVERAGE(J418,J419)</f>
        <v>1.7235</v>
      </c>
      <c r="L419" s="16">
        <f t="shared" ref="L419:L430" si="169">I419-I418</f>
        <v>5</v>
      </c>
      <c r="M419" s="19">
        <f t="shared" ref="M419:M430" si="170">L419*K419</f>
        <v>8.6174999999999997</v>
      </c>
      <c r="N419" s="24"/>
      <c r="O419" s="24"/>
      <c r="P419" s="24"/>
      <c r="Q419" s="22"/>
      <c r="R419" s="21"/>
    </row>
    <row r="420" spans="2:18" x14ac:dyDescent="0.2">
      <c r="B420" s="2">
        <v>30</v>
      </c>
      <c r="C420" s="3">
        <v>2.7010000000000001</v>
      </c>
      <c r="D420" s="3"/>
      <c r="E420" s="19">
        <f t="shared" si="165"/>
        <v>2.6985000000000001</v>
      </c>
      <c r="F420" s="16">
        <f t="shared" si="166"/>
        <v>4</v>
      </c>
      <c r="G420" s="19">
        <f t="shared" si="167"/>
        <v>10.794</v>
      </c>
      <c r="H420" s="16"/>
      <c r="I420" s="2">
        <v>10</v>
      </c>
      <c r="J420" s="3">
        <v>1.706</v>
      </c>
      <c r="K420" s="19">
        <f t="shared" si="168"/>
        <v>1.7115</v>
      </c>
      <c r="L420" s="16">
        <f t="shared" si="169"/>
        <v>5</v>
      </c>
      <c r="M420" s="19">
        <f t="shared" si="170"/>
        <v>8.557500000000001</v>
      </c>
      <c r="N420" s="24"/>
      <c r="O420" s="24"/>
      <c r="P420" s="24"/>
      <c r="Q420" s="22"/>
      <c r="R420" s="21"/>
    </row>
    <row r="421" spans="2:18" x14ac:dyDescent="0.2">
      <c r="B421" s="2">
        <v>35</v>
      </c>
      <c r="C421" s="3">
        <v>2.706</v>
      </c>
      <c r="D421" s="3"/>
      <c r="E421" s="19">
        <f t="shared" si="165"/>
        <v>2.7035</v>
      </c>
      <c r="F421" s="16">
        <f t="shared" si="166"/>
        <v>5</v>
      </c>
      <c r="G421" s="19">
        <f t="shared" si="167"/>
        <v>13.5175</v>
      </c>
      <c r="H421" s="16"/>
      <c r="I421" s="2">
        <v>12</v>
      </c>
      <c r="J421" s="3">
        <v>0.93500000000000005</v>
      </c>
      <c r="K421" s="19">
        <f t="shared" si="168"/>
        <v>1.3205</v>
      </c>
      <c r="L421" s="16">
        <f t="shared" si="169"/>
        <v>2</v>
      </c>
      <c r="M421" s="19">
        <f t="shared" si="170"/>
        <v>2.641</v>
      </c>
      <c r="N421" s="20"/>
      <c r="O421" s="20"/>
      <c r="P421" s="20"/>
      <c r="R421" s="21"/>
    </row>
    <row r="422" spans="2:18" x14ac:dyDescent="0.2">
      <c r="B422" s="2">
        <v>40</v>
      </c>
      <c r="C422" s="3">
        <v>2.718</v>
      </c>
      <c r="D422" s="3" t="s">
        <v>29</v>
      </c>
      <c r="E422" s="19">
        <f t="shared" si="165"/>
        <v>2.7119999999999997</v>
      </c>
      <c r="F422" s="16">
        <f t="shared" si="166"/>
        <v>5</v>
      </c>
      <c r="G422" s="19">
        <f t="shared" si="167"/>
        <v>13.559999999999999</v>
      </c>
      <c r="H422" s="1"/>
      <c r="I422" s="2">
        <v>14</v>
      </c>
      <c r="J422" s="3">
        <v>0.41699999999999998</v>
      </c>
      <c r="K422" s="19">
        <f t="shared" si="168"/>
        <v>0.67600000000000005</v>
      </c>
      <c r="L422" s="16">
        <f t="shared" si="169"/>
        <v>2</v>
      </c>
      <c r="M422" s="19">
        <f t="shared" si="170"/>
        <v>1.3520000000000001</v>
      </c>
      <c r="N422" s="20"/>
      <c r="O422" s="20"/>
      <c r="P422" s="20"/>
      <c r="R422" s="21"/>
    </row>
    <row r="423" spans="2:18" x14ac:dyDescent="0.2">
      <c r="B423" s="2"/>
      <c r="C423" s="3"/>
      <c r="D423" s="3"/>
      <c r="E423" s="19"/>
      <c r="F423" s="16"/>
      <c r="G423" s="19"/>
      <c r="H423" s="1"/>
      <c r="I423" s="56">
        <f>I422+(J422-J423)*1.5</f>
        <v>15.0755</v>
      </c>
      <c r="J423" s="57">
        <v>-0.3</v>
      </c>
      <c r="K423" s="19">
        <f t="shared" si="168"/>
        <v>5.8499999999999996E-2</v>
      </c>
      <c r="L423" s="16">
        <f t="shared" si="169"/>
        <v>1.0754999999999999</v>
      </c>
      <c r="M423" s="19">
        <f t="shared" si="170"/>
        <v>6.2916749999999994E-2</v>
      </c>
      <c r="N423" s="20"/>
      <c r="O423" s="20"/>
      <c r="P423" s="20"/>
      <c r="R423" s="21"/>
    </row>
    <row r="424" spans="2:18" x14ac:dyDescent="0.2">
      <c r="B424" s="17"/>
      <c r="C424" s="44"/>
      <c r="D424" s="44"/>
      <c r="E424" s="19"/>
      <c r="F424" s="16"/>
      <c r="G424" s="19"/>
      <c r="H424" s="1"/>
      <c r="I424" s="84">
        <f>I423+1.75</f>
        <v>16.825499999999998</v>
      </c>
      <c r="J424" s="85">
        <f>J423</f>
        <v>-0.3</v>
      </c>
      <c r="K424" s="19">
        <f t="shared" si="168"/>
        <v>-0.3</v>
      </c>
      <c r="L424" s="16">
        <f t="shared" si="169"/>
        <v>1.7499999999999982</v>
      </c>
      <c r="M424" s="19">
        <f t="shared" si="170"/>
        <v>-0.52499999999999947</v>
      </c>
      <c r="N424" s="20"/>
      <c r="O424" s="20"/>
      <c r="P424" s="20"/>
      <c r="R424" s="21"/>
    </row>
    <row r="425" spans="2:18" x14ac:dyDescent="0.2">
      <c r="B425" s="17"/>
      <c r="C425" s="44"/>
      <c r="D425" s="44"/>
      <c r="E425" s="19"/>
      <c r="F425" s="16"/>
      <c r="G425" s="19"/>
      <c r="H425" s="1"/>
      <c r="I425" s="56">
        <f>I424+1.75</f>
        <v>18.575499999999998</v>
      </c>
      <c r="J425" s="57">
        <f>J423</f>
        <v>-0.3</v>
      </c>
      <c r="K425" s="19">
        <f t="shared" si="168"/>
        <v>-0.3</v>
      </c>
      <c r="L425" s="16">
        <f t="shared" si="169"/>
        <v>1.75</v>
      </c>
      <c r="M425" s="19">
        <f t="shared" si="170"/>
        <v>-0.52500000000000002</v>
      </c>
      <c r="O425" s="24"/>
      <c r="P425" s="24"/>
    </row>
    <row r="426" spans="2:18" x14ac:dyDescent="0.2">
      <c r="B426" s="17"/>
      <c r="C426" s="44"/>
      <c r="D426" s="44"/>
      <c r="E426" s="19"/>
      <c r="F426" s="16"/>
      <c r="G426" s="19"/>
      <c r="H426" s="1"/>
      <c r="I426" s="56">
        <f>I425+(J426-J425)*1.5</f>
        <v>19.025499999999997</v>
      </c>
      <c r="J426" s="3">
        <v>0</v>
      </c>
      <c r="K426" s="19">
        <f t="shared" si="168"/>
        <v>-0.15</v>
      </c>
      <c r="L426" s="16">
        <f t="shared" si="169"/>
        <v>0.44999999999999929</v>
      </c>
      <c r="M426" s="19">
        <f t="shared" si="170"/>
        <v>-6.7499999999999893E-2</v>
      </c>
      <c r="O426" s="14"/>
      <c r="P426" s="14"/>
    </row>
    <row r="427" spans="2:18" x14ac:dyDescent="0.2">
      <c r="B427" s="17"/>
      <c r="C427" s="44"/>
      <c r="D427" s="44"/>
      <c r="E427" s="19"/>
      <c r="F427" s="16"/>
      <c r="G427" s="19"/>
      <c r="I427" s="2">
        <v>20</v>
      </c>
      <c r="J427" s="3">
        <v>3.2000000000000001E-2</v>
      </c>
      <c r="K427" s="19">
        <f t="shared" si="168"/>
        <v>1.6E-2</v>
      </c>
      <c r="L427" s="16">
        <f t="shared" si="169"/>
        <v>0.97450000000000259</v>
      </c>
      <c r="M427" s="19">
        <f t="shared" si="170"/>
        <v>1.5592000000000042E-2</v>
      </c>
      <c r="O427" s="14"/>
      <c r="P427" s="14"/>
    </row>
    <row r="428" spans="2:18" x14ac:dyDescent="0.2">
      <c r="B428" s="17"/>
      <c r="C428" s="44"/>
      <c r="D428" s="44"/>
      <c r="E428" s="19"/>
      <c r="F428" s="16"/>
      <c r="G428" s="19"/>
      <c r="I428" s="2">
        <v>22</v>
      </c>
      <c r="J428" s="3">
        <v>0.437</v>
      </c>
      <c r="K428" s="19">
        <f t="shared" si="168"/>
        <v>0.23449999999999999</v>
      </c>
      <c r="L428" s="16">
        <f t="shared" si="169"/>
        <v>2</v>
      </c>
      <c r="M428" s="19">
        <f t="shared" si="170"/>
        <v>0.46899999999999997</v>
      </c>
      <c r="N428" s="14"/>
      <c r="O428" s="14"/>
      <c r="P428" s="14"/>
    </row>
    <row r="429" spans="2:18" x14ac:dyDescent="0.2">
      <c r="B429" s="17"/>
      <c r="C429" s="44"/>
      <c r="D429" s="44"/>
      <c r="E429" s="19"/>
      <c r="F429" s="16"/>
      <c r="G429" s="19"/>
      <c r="I429" s="2">
        <v>24</v>
      </c>
      <c r="J429" s="3">
        <v>0.93500000000000005</v>
      </c>
      <c r="K429" s="19">
        <f t="shared" si="168"/>
        <v>0.68600000000000005</v>
      </c>
      <c r="L429" s="16">
        <f t="shared" si="169"/>
        <v>2</v>
      </c>
      <c r="M429" s="19">
        <f t="shared" si="170"/>
        <v>1.3720000000000001</v>
      </c>
      <c r="N429" s="14"/>
      <c r="O429" s="14"/>
      <c r="P429" s="14"/>
    </row>
    <row r="430" spans="2:18" x14ac:dyDescent="0.2">
      <c r="B430" s="17"/>
      <c r="C430" s="44"/>
      <c r="D430" s="44"/>
      <c r="E430" s="19"/>
      <c r="F430" s="16"/>
      <c r="G430" s="19"/>
      <c r="I430" s="2">
        <v>26</v>
      </c>
      <c r="J430" s="3">
        <v>2.6960000000000002</v>
      </c>
      <c r="K430" s="19">
        <f t="shared" si="168"/>
        <v>1.8155000000000001</v>
      </c>
      <c r="L430" s="16">
        <f t="shared" si="169"/>
        <v>2</v>
      </c>
      <c r="M430" s="19">
        <f t="shared" si="170"/>
        <v>3.6310000000000002</v>
      </c>
      <c r="N430" s="14"/>
      <c r="O430" s="14"/>
      <c r="P430" s="14"/>
    </row>
    <row r="431" spans="2:18" x14ac:dyDescent="0.2">
      <c r="B431" s="17"/>
      <c r="C431" s="44"/>
      <c r="D431" s="44"/>
      <c r="E431" s="19"/>
      <c r="F431" s="16"/>
      <c r="G431" s="19"/>
      <c r="H431" s="19"/>
      <c r="I431" s="2">
        <v>30</v>
      </c>
      <c r="J431" s="3">
        <v>2.7010000000000001</v>
      </c>
      <c r="K431" s="19">
        <f t="shared" ref="K431" si="171">AVERAGE(J430,J431)</f>
        <v>2.6985000000000001</v>
      </c>
      <c r="L431" s="16">
        <f t="shared" ref="L431" si="172">I431-I430</f>
        <v>4</v>
      </c>
      <c r="M431" s="19">
        <f t="shared" ref="M431" si="173">L431*K431</f>
        <v>10.794</v>
      </c>
      <c r="N431" s="14"/>
      <c r="O431" s="14"/>
      <c r="P431" s="14"/>
    </row>
    <row r="432" spans="2:18" ht="15" x14ac:dyDescent="0.2">
      <c r="B432" s="1" t="s">
        <v>7</v>
      </c>
      <c r="C432" s="1"/>
      <c r="D432" s="142">
        <v>1.7</v>
      </c>
      <c r="E432" s="142"/>
      <c r="J432" s="13"/>
      <c r="K432" s="13"/>
      <c r="L432" s="13"/>
      <c r="M432" s="13"/>
      <c r="N432" s="14"/>
      <c r="O432" s="14"/>
      <c r="P432" s="14"/>
    </row>
    <row r="433" spans="2:18" x14ac:dyDescent="0.2">
      <c r="B433" s="143" t="s">
        <v>8</v>
      </c>
      <c r="C433" s="143"/>
      <c r="D433" s="143"/>
      <c r="E433" s="143"/>
      <c r="F433" s="143"/>
      <c r="G433" s="143"/>
      <c r="H433" s="5" t="s">
        <v>5</v>
      </c>
      <c r="I433" s="143" t="s">
        <v>9</v>
      </c>
      <c r="J433" s="143"/>
      <c r="K433" s="143"/>
      <c r="L433" s="143"/>
      <c r="M433" s="143"/>
      <c r="N433" s="15"/>
      <c r="O433" s="15"/>
      <c r="P433" s="20" t="e">
        <f>#REF!-#REF!</f>
        <v>#REF!</v>
      </c>
    </row>
    <row r="434" spans="2:18" x14ac:dyDescent="0.2">
      <c r="B434" s="2">
        <v>0</v>
      </c>
      <c r="C434" s="3">
        <v>2.7029999999999998</v>
      </c>
      <c r="D434" s="3" t="s">
        <v>34</v>
      </c>
      <c r="E434" s="16"/>
      <c r="F434" s="16"/>
      <c r="G434" s="16"/>
      <c r="H434" s="16"/>
      <c r="I434" s="17"/>
      <c r="J434" s="18"/>
      <c r="K434" s="19"/>
      <c r="L434" s="16"/>
      <c r="M434" s="19"/>
      <c r="N434" s="20"/>
      <c r="O434" s="20"/>
      <c r="P434" s="20"/>
      <c r="R434" s="21"/>
    </row>
    <row r="435" spans="2:18" x14ac:dyDescent="0.2">
      <c r="B435" s="2">
        <v>4</v>
      </c>
      <c r="C435" s="3">
        <v>2.694</v>
      </c>
      <c r="D435" s="3" t="s">
        <v>21</v>
      </c>
      <c r="E435" s="19">
        <f>(C434+C435)/2</f>
        <v>2.6985000000000001</v>
      </c>
      <c r="F435" s="16">
        <f>B435-B434</f>
        <v>4</v>
      </c>
      <c r="G435" s="19">
        <f>E435*F435</f>
        <v>10.794</v>
      </c>
      <c r="H435" s="16"/>
      <c r="I435" s="21"/>
      <c r="J435" s="21"/>
      <c r="K435" s="19"/>
      <c r="L435" s="16"/>
      <c r="M435" s="19"/>
      <c r="N435" s="20"/>
      <c r="O435" s="20"/>
      <c r="P435" s="20"/>
      <c r="Q435" s="22"/>
      <c r="R435" s="21"/>
    </row>
    <row r="436" spans="2:18" x14ac:dyDescent="0.2">
      <c r="B436" s="2">
        <v>5</v>
      </c>
      <c r="C436" s="3">
        <v>1.6040000000000001</v>
      </c>
      <c r="D436" s="3"/>
      <c r="E436" s="19">
        <f t="shared" ref="E436:E445" si="174">(C435+C436)/2</f>
        <v>2.149</v>
      </c>
      <c r="F436" s="16">
        <f t="shared" ref="F436:F445" si="175">B436-B435</f>
        <v>1</v>
      </c>
      <c r="G436" s="19">
        <f t="shared" ref="G436:G445" si="176">E436*F436</f>
        <v>2.149</v>
      </c>
      <c r="H436" s="16"/>
      <c r="I436" s="2">
        <v>0</v>
      </c>
      <c r="J436" s="3">
        <v>2.7029999999999998</v>
      </c>
      <c r="K436" s="19"/>
      <c r="L436" s="16"/>
      <c r="M436" s="19"/>
      <c r="N436" s="20"/>
      <c r="O436" s="20"/>
      <c r="P436" s="20"/>
      <c r="Q436" s="22"/>
      <c r="R436" s="21"/>
    </row>
    <row r="437" spans="2:18" x14ac:dyDescent="0.2">
      <c r="B437" s="2">
        <v>6</v>
      </c>
      <c r="C437" s="3">
        <v>0.91200000000000003</v>
      </c>
      <c r="D437" s="3"/>
      <c r="E437" s="19">
        <f t="shared" si="174"/>
        <v>1.258</v>
      </c>
      <c r="F437" s="16">
        <f t="shared" si="175"/>
        <v>1</v>
      </c>
      <c r="G437" s="19">
        <f t="shared" si="176"/>
        <v>1.258</v>
      </c>
      <c r="H437" s="16"/>
      <c r="I437" s="2">
        <v>2.75</v>
      </c>
      <c r="J437" s="3">
        <v>2.694</v>
      </c>
      <c r="K437" s="19">
        <f t="shared" ref="K437:K443" si="177">AVERAGE(J436,J437)</f>
        <v>2.6985000000000001</v>
      </c>
      <c r="L437" s="16">
        <f t="shared" ref="L437:L443" si="178">I437-I436</f>
        <v>2.75</v>
      </c>
      <c r="M437" s="19">
        <f t="shared" ref="M437:M443" si="179">L437*K437</f>
        <v>7.4208750000000006</v>
      </c>
      <c r="N437" s="20"/>
      <c r="O437" s="20"/>
      <c r="P437" s="20"/>
      <c r="Q437" s="22"/>
      <c r="R437" s="21"/>
    </row>
    <row r="438" spans="2:18" x14ac:dyDescent="0.2">
      <c r="B438" s="2">
        <v>7</v>
      </c>
      <c r="C438" s="3">
        <v>0.36699999999999999</v>
      </c>
      <c r="D438" s="3"/>
      <c r="E438" s="19">
        <f t="shared" si="174"/>
        <v>0.63949999999999996</v>
      </c>
      <c r="F438" s="16">
        <f t="shared" si="175"/>
        <v>1</v>
      </c>
      <c r="G438" s="19">
        <f t="shared" si="176"/>
        <v>0.63949999999999996</v>
      </c>
      <c r="H438" s="16"/>
      <c r="I438" s="56">
        <f>I437+(J437-J438)*1.5</f>
        <v>7.2409999999999997</v>
      </c>
      <c r="J438" s="57">
        <v>-0.3</v>
      </c>
      <c r="K438" s="19">
        <f t="shared" si="177"/>
        <v>1.1970000000000001</v>
      </c>
      <c r="L438" s="16">
        <f t="shared" si="178"/>
        <v>4.4909999999999997</v>
      </c>
      <c r="M438" s="19">
        <f t="shared" si="179"/>
        <v>5.3757269999999995</v>
      </c>
      <c r="N438" s="20"/>
      <c r="O438" s="20"/>
      <c r="P438" s="20"/>
      <c r="Q438" s="22"/>
      <c r="R438" s="21"/>
    </row>
    <row r="439" spans="2:18" x14ac:dyDescent="0.2">
      <c r="B439" s="2">
        <v>9</v>
      </c>
      <c r="C439" s="3">
        <v>0.26300000000000001</v>
      </c>
      <c r="D439" s="3" t="s">
        <v>22</v>
      </c>
      <c r="E439" s="19">
        <f t="shared" si="174"/>
        <v>0.315</v>
      </c>
      <c r="F439" s="16">
        <f t="shared" si="175"/>
        <v>2</v>
      </c>
      <c r="G439" s="19">
        <f t="shared" si="176"/>
        <v>0.63</v>
      </c>
      <c r="H439" s="16"/>
      <c r="I439" s="84">
        <f>I438+1.75</f>
        <v>8.9909999999999997</v>
      </c>
      <c r="J439" s="85">
        <f>J438</f>
        <v>-0.3</v>
      </c>
      <c r="K439" s="19">
        <f t="shared" si="177"/>
        <v>-0.3</v>
      </c>
      <c r="L439" s="16">
        <f t="shared" si="178"/>
        <v>1.75</v>
      </c>
      <c r="M439" s="19">
        <f t="shared" si="179"/>
        <v>-0.52500000000000002</v>
      </c>
      <c r="N439" s="20"/>
      <c r="O439" s="20"/>
      <c r="P439" s="20"/>
      <c r="Q439" s="22"/>
      <c r="R439" s="21"/>
    </row>
    <row r="440" spans="2:18" x14ac:dyDescent="0.2">
      <c r="B440" s="2">
        <v>11</v>
      </c>
      <c r="C440" s="3">
        <v>0.36499999999999999</v>
      </c>
      <c r="D440" s="3"/>
      <c r="E440" s="19">
        <f t="shared" si="174"/>
        <v>0.314</v>
      </c>
      <c r="F440" s="16">
        <f t="shared" si="175"/>
        <v>2</v>
      </c>
      <c r="G440" s="19">
        <f t="shared" si="176"/>
        <v>0.628</v>
      </c>
      <c r="I440" s="56">
        <f>I439+1.75</f>
        <v>10.741</v>
      </c>
      <c r="J440" s="57">
        <f>J438</f>
        <v>-0.3</v>
      </c>
      <c r="K440" s="19">
        <f t="shared" si="177"/>
        <v>-0.3</v>
      </c>
      <c r="L440" s="16">
        <f t="shared" si="178"/>
        <v>1.75</v>
      </c>
      <c r="M440" s="19">
        <f t="shared" si="179"/>
        <v>-0.52500000000000002</v>
      </c>
      <c r="N440" s="20"/>
      <c r="O440" s="20"/>
      <c r="P440" s="20"/>
      <c r="Q440" s="22"/>
      <c r="R440" s="21"/>
    </row>
    <row r="441" spans="2:18" x14ac:dyDescent="0.2">
      <c r="B441" s="2">
        <v>12</v>
      </c>
      <c r="C441" s="3">
        <v>0.879</v>
      </c>
      <c r="D441" s="3"/>
      <c r="E441" s="19">
        <f t="shared" si="174"/>
        <v>0.622</v>
      </c>
      <c r="F441" s="16">
        <f t="shared" si="175"/>
        <v>1</v>
      </c>
      <c r="G441" s="19">
        <f t="shared" si="176"/>
        <v>0.622</v>
      </c>
      <c r="I441" s="56">
        <f>I440+(J441-J440)*1.5</f>
        <v>15.170500000000001</v>
      </c>
      <c r="J441" s="3">
        <v>2.653</v>
      </c>
      <c r="K441" s="19">
        <f t="shared" si="177"/>
        <v>1.1765000000000001</v>
      </c>
      <c r="L441" s="16">
        <f t="shared" si="178"/>
        <v>4.4295000000000009</v>
      </c>
      <c r="M441" s="19">
        <f t="shared" si="179"/>
        <v>5.2113067500000012</v>
      </c>
      <c r="N441" s="20"/>
      <c r="O441" s="20"/>
      <c r="P441" s="20"/>
      <c r="Q441" s="22"/>
      <c r="R441" s="21"/>
    </row>
    <row r="442" spans="2:18" x14ac:dyDescent="0.2">
      <c r="B442" s="2">
        <v>13</v>
      </c>
      <c r="C442" s="3">
        <v>1.663</v>
      </c>
      <c r="D442" s="3"/>
      <c r="E442" s="19">
        <f t="shared" si="174"/>
        <v>1.2709999999999999</v>
      </c>
      <c r="F442" s="16">
        <f t="shared" si="175"/>
        <v>1</v>
      </c>
      <c r="G442" s="19">
        <f t="shared" si="176"/>
        <v>1.2709999999999999</v>
      </c>
      <c r="I442" s="2">
        <v>20</v>
      </c>
      <c r="J442" s="3">
        <v>2.6579999999999999</v>
      </c>
      <c r="K442" s="19">
        <f t="shared" si="177"/>
        <v>2.6555</v>
      </c>
      <c r="L442" s="16">
        <f t="shared" si="178"/>
        <v>4.8294999999999995</v>
      </c>
      <c r="M442" s="19">
        <f t="shared" si="179"/>
        <v>12.824737249999998</v>
      </c>
      <c r="N442" s="24"/>
      <c r="O442" s="24"/>
      <c r="P442" s="24"/>
      <c r="Q442" s="22"/>
      <c r="R442" s="21"/>
    </row>
    <row r="443" spans="2:18" x14ac:dyDescent="0.2">
      <c r="B443" s="2">
        <v>14</v>
      </c>
      <c r="C443" s="3">
        <v>2.653</v>
      </c>
      <c r="D443" s="3" t="s">
        <v>23</v>
      </c>
      <c r="E443" s="19">
        <f t="shared" si="174"/>
        <v>2.1579999999999999</v>
      </c>
      <c r="F443" s="16">
        <f t="shared" si="175"/>
        <v>1</v>
      </c>
      <c r="G443" s="19">
        <f t="shared" si="176"/>
        <v>2.1579999999999999</v>
      </c>
      <c r="H443" s="16"/>
      <c r="I443" s="2">
        <v>25</v>
      </c>
      <c r="J443" s="3">
        <v>2.6629999999999998</v>
      </c>
      <c r="K443" s="19">
        <f t="shared" si="177"/>
        <v>2.6604999999999999</v>
      </c>
      <c r="L443" s="16">
        <f t="shared" si="178"/>
        <v>5</v>
      </c>
      <c r="M443" s="19">
        <f t="shared" si="179"/>
        <v>13.302499999999998</v>
      </c>
      <c r="N443" s="20"/>
      <c r="O443" s="20"/>
      <c r="P443" s="20"/>
      <c r="Q443" s="22"/>
      <c r="R443" s="21"/>
    </row>
    <row r="444" spans="2:18" x14ac:dyDescent="0.2">
      <c r="B444" s="2">
        <v>20</v>
      </c>
      <c r="C444" s="3">
        <v>2.6579999999999999</v>
      </c>
      <c r="D444" s="3"/>
      <c r="E444" s="19">
        <f t="shared" si="174"/>
        <v>2.6555</v>
      </c>
      <c r="F444" s="16">
        <f t="shared" si="175"/>
        <v>6</v>
      </c>
      <c r="G444" s="19">
        <f t="shared" si="176"/>
        <v>15.933</v>
      </c>
      <c r="H444" s="16"/>
      <c r="I444" s="21"/>
      <c r="J444" s="21"/>
      <c r="K444" s="19"/>
      <c r="L444" s="16"/>
      <c r="M444" s="19"/>
      <c r="N444" s="24"/>
      <c r="O444" s="24"/>
      <c r="P444" s="24"/>
      <c r="Q444" s="22"/>
      <c r="R444" s="21"/>
    </row>
    <row r="445" spans="2:18" x14ac:dyDescent="0.2">
      <c r="B445" s="2">
        <v>25</v>
      </c>
      <c r="C445" s="3">
        <v>2.6629999999999998</v>
      </c>
      <c r="D445" s="3" t="s">
        <v>29</v>
      </c>
      <c r="E445" s="19">
        <f t="shared" si="174"/>
        <v>2.6604999999999999</v>
      </c>
      <c r="F445" s="16">
        <f t="shared" si="175"/>
        <v>5</v>
      </c>
      <c r="G445" s="19">
        <f t="shared" si="176"/>
        <v>13.302499999999998</v>
      </c>
      <c r="H445" s="16"/>
      <c r="I445" s="16"/>
      <c r="J445" s="16"/>
      <c r="K445" s="19"/>
      <c r="L445" s="16"/>
      <c r="M445" s="19"/>
      <c r="N445" s="24"/>
      <c r="O445" s="24"/>
      <c r="P445" s="24"/>
      <c r="Q445" s="22"/>
      <c r="R445" s="21"/>
    </row>
    <row r="447" spans="2:18" ht="15" x14ac:dyDescent="0.2">
      <c r="B447" s="1" t="s">
        <v>7</v>
      </c>
      <c r="C447" s="1"/>
      <c r="D447" s="142">
        <v>1.75</v>
      </c>
      <c r="E447" s="142"/>
      <c r="J447" s="13"/>
      <c r="K447" s="13"/>
      <c r="L447" s="13"/>
      <c r="M447" s="13"/>
      <c r="N447" s="14"/>
      <c r="O447" s="14"/>
      <c r="P447" s="14"/>
    </row>
    <row r="448" spans="2:18" x14ac:dyDescent="0.2">
      <c r="B448" s="143" t="s">
        <v>8</v>
      </c>
      <c r="C448" s="143"/>
      <c r="D448" s="143"/>
      <c r="E448" s="143"/>
      <c r="F448" s="143"/>
      <c r="G448" s="143"/>
      <c r="H448" s="5" t="s">
        <v>5</v>
      </c>
      <c r="I448" s="143" t="s">
        <v>9</v>
      </c>
      <c r="J448" s="143"/>
      <c r="K448" s="143"/>
      <c r="L448" s="143"/>
      <c r="M448" s="143"/>
      <c r="N448" s="15"/>
      <c r="O448" s="15"/>
      <c r="P448" s="20">
        <f>I463-I461</f>
        <v>3.5</v>
      </c>
    </row>
    <row r="449" spans="2:18" x14ac:dyDescent="0.2">
      <c r="B449" s="16">
        <v>0</v>
      </c>
      <c r="C449" s="19">
        <v>2.6920000000000002</v>
      </c>
      <c r="D449" s="19" t="s">
        <v>38</v>
      </c>
      <c r="E449" s="16"/>
      <c r="F449" s="16"/>
      <c r="G449" s="16"/>
      <c r="H449" s="16"/>
      <c r="I449" s="17"/>
      <c r="J449" s="18"/>
      <c r="K449" s="19"/>
      <c r="L449" s="16"/>
      <c r="M449" s="19"/>
      <c r="N449" s="20"/>
      <c r="O449" s="47"/>
      <c r="P449" s="47"/>
      <c r="Q449" s="48"/>
      <c r="R449" s="21"/>
    </row>
    <row r="450" spans="2:18" x14ac:dyDescent="0.2">
      <c r="B450" s="16">
        <v>5</v>
      </c>
      <c r="C450" s="19">
        <v>2.6829999999999998</v>
      </c>
      <c r="D450" s="19"/>
      <c r="E450" s="19">
        <f>(C449+C450)/2</f>
        <v>2.6875</v>
      </c>
      <c r="F450" s="16">
        <f>B450-B449</f>
        <v>5</v>
      </c>
      <c r="G450" s="19">
        <f>E450*F450</f>
        <v>13.4375</v>
      </c>
      <c r="H450" s="16"/>
      <c r="I450" s="21"/>
      <c r="J450" s="21"/>
      <c r="K450" s="19"/>
      <c r="L450" s="16"/>
      <c r="M450" s="19"/>
      <c r="N450" s="20"/>
      <c r="O450" s="47"/>
      <c r="P450" s="47"/>
      <c r="Q450" s="49"/>
      <c r="R450" s="21"/>
    </row>
    <row r="451" spans="2:18" x14ac:dyDescent="0.2">
      <c r="B451" s="16">
        <v>10</v>
      </c>
      <c r="C451" s="19">
        <v>2.6779999999999999</v>
      </c>
      <c r="D451" s="19" t="s">
        <v>21</v>
      </c>
      <c r="E451" s="19">
        <f t="shared" ref="E451:E465" si="180">(C450+C451)/2</f>
        <v>2.6804999999999999</v>
      </c>
      <c r="F451" s="16">
        <f t="shared" ref="F451:F465" si="181">B451-B450</f>
        <v>5</v>
      </c>
      <c r="G451" s="19">
        <f t="shared" ref="G451:G465" si="182">E451*F451</f>
        <v>13.4025</v>
      </c>
      <c r="H451" s="16"/>
      <c r="I451" s="21"/>
      <c r="J451" s="21"/>
      <c r="K451" s="19"/>
      <c r="L451" s="16"/>
      <c r="M451" s="19"/>
      <c r="N451" s="20"/>
      <c r="O451" s="47"/>
      <c r="P451" s="47"/>
      <c r="Q451" s="49"/>
      <c r="R451" s="21"/>
    </row>
    <row r="452" spans="2:18" x14ac:dyDescent="0.2">
      <c r="B452" s="16">
        <v>12</v>
      </c>
      <c r="C452" s="19">
        <v>2.1070000000000002</v>
      </c>
      <c r="D452" s="19"/>
      <c r="E452" s="19">
        <f t="shared" si="180"/>
        <v>2.3925000000000001</v>
      </c>
      <c r="F452" s="16">
        <f t="shared" si="181"/>
        <v>2</v>
      </c>
      <c r="G452" s="19">
        <f t="shared" si="182"/>
        <v>4.7850000000000001</v>
      </c>
      <c r="H452" s="16"/>
      <c r="I452" s="21"/>
      <c r="J452" s="21"/>
      <c r="K452" s="19"/>
      <c r="L452" s="16"/>
      <c r="M452" s="19"/>
      <c r="N452" s="20"/>
      <c r="O452" s="47"/>
      <c r="P452" s="47"/>
      <c r="Q452" s="49"/>
      <c r="R452" s="21"/>
    </row>
    <row r="453" spans="2:18" x14ac:dyDescent="0.2">
      <c r="B453" s="16">
        <v>14</v>
      </c>
      <c r="C453" s="19">
        <v>1.5620000000000001</v>
      </c>
      <c r="D453" s="19"/>
      <c r="E453" s="19">
        <f t="shared" si="180"/>
        <v>1.8345000000000002</v>
      </c>
      <c r="F453" s="16">
        <f t="shared" si="181"/>
        <v>2</v>
      </c>
      <c r="G453" s="19">
        <f t="shared" si="182"/>
        <v>3.6690000000000005</v>
      </c>
      <c r="H453" s="16"/>
      <c r="I453" s="16">
        <v>0</v>
      </c>
      <c r="J453" s="19">
        <v>2.6920000000000002</v>
      </c>
      <c r="K453" s="19"/>
      <c r="L453" s="16"/>
      <c r="M453" s="19"/>
      <c r="N453" s="20"/>
      <c r="O453" s="47"/>
      <c r="P453" s="47"/>
      <c r="Q453" s="49"/>
      <c r="R453" s="21"/>
    </row>
    <row r="454" spans="2:18" x14ac:dyDescent="0.2">
      <c r="B454" s="16">
        <v>16</v>
      </c>
      <c r="C454" s="19">
        <v>1.109</v>
      </c>
      <c r="D454" s="19"/>
      <c r="E454" s="19">
        <f t="shared" si="180"/>
        <v>1.3355000000000001</v>
      </c>
      <c r="F454" s="16">
        <f t="shared" si="181"/>
        <v>2</v>
      </c>
      <c r="G454" s="19">
        <f t="shared" si="182"/>
        <v>2.6710000000000003</v>
      </c>
      <c r="H454" s="16"/>
      <c r="I454" s="16">
        <v>5</v>
      </c>
      <c r="J454" s="19">
        <v>2.6829999999999998</v>
      </c>
      <c r="K454" s="19">
        <f t="shared" ref="K454:K469" si="183">AVERAGE(J453,J454)</f>
        <v>2.6875</v>
      </c>
      <c r="L454" s="16">
        <f t="shared" ref="L454:L469" si="184">I454-I453</f>
        <v>5</v>
      </c>
      <c r="M454" s="19">
        <f t="shared" ref="M454:M469" si="185">L454*K454</f>
        <v>13.4375</v>
      </c>
      <c r="N454" s="20"/>
      <c r="O454" s="47"/>
      <c r="P454" s="47"/>
      <c r="Q454" s="49"/>
      <c r="R454" s="21"/>
    </row>
    <row r="455" spans="2:18" x14ac:dyDescent="0.2">
      <c r="B455" s="16">
        <v>18</v>
      </c>
      <c r="C455" s="19">
        <v>0.56699999999999995</v>
      </c>
      <c r="D455" s="19"/>
      <c r="E455" s="19">
        <f t="shared" si="180"/>
        <v>0.83799999999999997</v>
      </c>
      <c r="F455" s="16">
        <f t="shared" si="181"/>
        <v>2</v>
      </c>
      <c r="G455" s="19">
        <f t="shared" si="182"/>
        <v>1.6759999999999999</v>
      </c>
      <c r="I455" s="16">
        <v>10</v>
      </c>
      <c r="J455" s="19">
        <v>2.6779999999999999</v>
      </c>
      <c r="K455" s="19">
        <f t="shared" si="183"/>
        <v>2.6804999999999999</v>
      </c>
      <c r="L455" s="16">
        <f t="shared" si="184"/>
        <v>5</v>
      </c>
      <c r="M455" s="19">
        <f t="shared" si="185"/>
        <v>13.4025</v>
      </c>
      <c r="N455" s="20"/>
      <c r="O455" s="47"/>
      <c r="P455" s="47"/>
      <c r="Q455" s="49"/>
      <c r="R455" s="21"/>
    </row>
    <row r="456" spans="2:18" x14ac:dyDescent="0.2">
      <c r="B456" s="16">
        <v>20</v>
      </c>
      <c r="C456" s="19">
        <v>0.17899999999999999</v>
      </c>
      <c r="D456" s="19"/>
      <c r="E456" s="19">
        <f t="shared" si="180"/>
        <v>0.373</v>
      </c>
      <c r="F456" s="16">
        <f t="shared" si="181"/>
        <v>2</v>
      </c>
      <c r="G456" s="19">
        <f t="shared" si="182"/>
        <v>0.746</v>
      </c>
      <c r="I456" s="16">
        <v>12</v>
      </c>
      <c r="J456" s="19">
        <v>2.1070000000000002</v>
      </c>
      <c r="K456" s="19">
        <f t="shared" si="183"/>
        <v>2.3925000000000001</v>
      </c>
      <c r="L456" s="16">
        <f t="shared" si="184"/>
        <v>2</v>
      </c>
      <c r="M456" s="19">
        <f t="shared" si="185"/>
        <v>4.7850000000000001</v>
      </c>
      <c r="N456" s="20"/>
      <c r="O456" s="47"/>
      <c r="P456" s="47"/>
      <c r="Q456" s="49"/>
      <c r="R456" s="21"/>
    </row>
    <row r="457" spans="2:18" x14ac:dyDescent="0.2">
      <c r="B457" s="16">
        <v>22</v>
      </c>
      <c r="C457" s="19">
        <v>8.2000000000000003E-2</v>
      </c>
      <c r="D457" s="19" t="s">
        <v>22</v>
      </c>
      <c r="E457" s="19">
        <f t="shared" si="180"/>
        <v>0.1305</v>
      </c>
      <c r="F457" s="16">
        <f t="shared" si="181"/>
        <v>2</v>
      </c>
      <c r="G457" s="19">
        <f t="shared" si="182"/>
        <v>0.26100000000000001</v>
      </c>
      <c r="I457" s="16">
        <v>14</v>
      </c>
      <c r="J457" s="19">
        <v>1.5620000000000001</v>
      </c>
      <c r="K457" s="19">
        <f t="shared" si="183"/>
        <v>1.8345000000000002</v>
      </c>
      <c r="L457" s="16">
        <f t="shared" si="184"/>
        <v>2</v>
      </c>
      <c r="M457" s="19">
        <f t="shared" si="185"/>
        <v>3.6690000000000005</v>
      </c>
      <c r="N457" s="24"/>
      <c r="O457" s="50"/>
      <c r="P457" s="50"/>
      <c r="Q457" s="49"/>
      <c r="R457" s="21"/>
    </row>
    <row r="458" spans="2:18" x14ac:dyDescent="0.2">
      <c r="B458" s="16">
        <v>24</v>
      </c>
      <c r="C458" s="19">
        <v>0.185</v>
      </c>
      <c r="D458" s="19"/>
      <c r="E458" s="19">
        <f t="shared" si="180"/>
        <v>0.13350000000000001</v>
      </c>
      <c r="F458" s="16">
        <f t="shared" si="181"/>
        <v>2</v>
      </c>
      <c r="G458" s="19">
        <f t="shared" si="182"/>
        <v>0.26700000000000002</v>
      </c>
      <c r="H458" s="16"/>
      <c r="I458" s="16">
        <v>16</v>
      </c>
      <c r="J458" s="19">
        <v>1.109</v>
      </c>
      <c r="K458" s="19">
        <f t="shared" si="183"/>
        <v>1.3355000000000001</v>
      </c>
      <c r="L458" s="16">
        <f t="shared" si="184"/>
        <v>2</v>
      </c>
      <c r="M458" s="19">
        <f t="shared" si="185"/>
        <v>2.6710000000000003</v>
      </c>
      <c r="N458" s="20"/>
      <c r="O458" s="47"/>
      <c r="P458" s="47"/>
      <c r="Q458" s="49"/>
      <c r="R458" s="21"/>
    </row>
    <row r="459" spans="2:18" x14ac:dyDescent="0.2">
      <c r="B459" s="16">
        <v>26</v>
      </c>
      <c r="C459" s="19">
        <v>0.40899999999999997</v>
      </c>
      <c r="D459" s="19"/>
      <c r="E459" s="19">
        <f t="shared" si="180"/>
        <v>0.29699999999999999</v>
      </c>
      <c r="F459" s="16">
        <f t="shared" si="181"/>
        <v>2</v>
      </c>
      <c r="G459" s="19">
        <f t="shared" si="182"/>
        <v>0.59399999999999997</v>
      </c>
      <c r="H459" s="16"/>
      <c r="I459" s="16">
        <v>18</v>
      </c>
      <c r="J459" s="19">
        <v>0.56699999999999995</v>
      </c>
      <c r="K459" s="19">
        <f t="shared" si="183"/>
        <v>0.83799999999999997</v>
      </c>
      <c r="L459" s="16">
        <f t="shared" si="184"/>
        <v>2</v>
      </c>
      <c r="M459" s="19">
        <f t="shared" si="185"/>
        <v>1.6759999999999999</v>
      </c>
      <c r="N459" s="24"/>
      <c r="O459" s="50"/>
      <c r="P459" s="50"/>
      <c r="Q459" s="49"/>
      <c r="R459" s="21"/>
    </row>
    <row r="460" spans="2:18" x14ac:dyDescent="0.2">
      <c r="B460" s="16">
        <v>28</v>
      </c>
      <c r="C460" s="19">
        <v>0.69799999999999995</v>
      </c>
      <c r="D460" s="19"/>
      <c r="E460" s="19">
        <f t="shared" si="180"/>
        <v>0.55349999999999999</v>
      </c>
      <c r="F460" s="16">
        <f t="shared" si="181"/>
        <v>2</v>
      </c>
      <c r="G460" s="19">
        <f t="shared" si="182"/>
        <v>1.107</v>
      </c>
      <c r="H460" s="16"/>
      <c r="I460" s="16">
        <v>20</v>
      </c>
      <c r="J460" s="19">
        <v>0.17899999999999999</v>
      </c>
      <c r="K460" s="19">
        <f t="shared" si="183"/>
        <v>0.373</v>
      </c>
      <c r="L460" s="16">
        <f t="shared" si="184"/>
        <v>2</v>
      </c>
      <c r="M460" s="19">
        <f t="shared" si="185"/>
        <v>0.746</v>
      </c>
      <c r="N460" s="24"/>
      <c r="O460" s="50"/>
      <c r="P460" s="50"/>
      <c r="Q460" s="49"/>
      <c r="R460" s="21"/>
    </row>
    <row r="461" spans="2:18" x14ac:dyDescent="0.2">
      <c r="B461" s="16">
        <v>30</v>
      </c>
      <c r="C461" s="19">
        <v>1.0089999999999999</v>
      </c>
      <c r="D461" s="19"/>
      <c r="E461" s="19">
        <f t="shared" si="180"/>
        <v>0.85349999999999993</v>
      </c>
      <c r="F461" s="16">
        <f t="shared" si="181"/>
        <v>2</v>
      </c>
      <c r="G461" s="19">
        <f t="shared" si="182"/>
        <v>1.7069999999999999</v>
      </c>
      <c r="H461" s="16"/>
      <c r="I461" s="56">
        <f>I460+(J460-J461)*1.5</f>
        <v>20.718499999999999</v>
      </c>
      <c r="J461" s="57">
        <v>-0.3</v>
      </c>
      <c r="K461" s="19">
        <f t="shared" si="183"/>
        <v>-6.0499999999999998E-2</v>
      </c>
      <c r="L461" s="16">
        <f t="shared" si="184"/>
        <v>0.71849999999999881</v>
      </c>
      <c r="M461" s="19">
        <f t="shared" si="185"/>
        <v>-4.3469249999999925E-2</v>
      </c>
      <c r="N461" s="20"/>
      <c r="O461" s="47"/>
      <c r="P461" s="47"/>
      <c r="Q461" s="48"/>
      <c r="R461" s="21"/>
    </row>
    <row r="462" spans="2:18" x14ac:dyDescent="0.2">
      <c r="B462" s="16">
        <v>32</v>
      </c>
      <c r="C462" s="19">
        <v>1.4079999999999999</v>
      </c>
      <c r="D462" s="19"/>
      <c r="E462" s="19">
        <f t="shared" si="180"/>
        <v>1.2084999999999999</v>
      </c>
      <c r="F462" s="16">
        <f t="shared" si="181"/>
        <v>2</v>
      </c>
      <c r="G462" s="19">
        <f t="shared" si="182"/>
        <v>2.4169999999999998</v>
      </c>
      <c r="H462" s="1"/>
      <c r="I462" s="84">
        <f>I461+1.75</f>
        <v>22.468499999999999</v>
      </c>
      <c r="J462" s="85">
        <f>J461</f>
        <v>-0.3</v>
      </c>
      <c r="K462" s="19">
        <f t="shared" si="183"/>
        <v>-0.3</v>
      </c>
      <c r="L462" s="16">
        <f t="shared" si="184"/>
        <v>1.75</v>
      </c>
      <c r="M462" s="19">
        <f t="shared" si="185"/>
        <v>-0.52500000000000002</v>
      </c>
      <c r="N462" s="20"/>
      <c r="O462" s="47"/>
      <c r="P462" s="47"/>
      <c r="Q462" s="48"/>
      <c r="R462" s="21"/>
    </row>
    <row r="463" spans="2:18" x14ac:dyDescent="0.2">
      <c r="B463" s="16">
        <v>34</v>
      </c>
      <c r="C463" s="19">
        <v>1.9119999999999999</v>
      </c>
      <c r="D463" s="19" t="s">
        <v>23</v>
      </c>
      <c r="E463" s="19">
        <f t="shared" si="180"/>
        <v>1.66</v>
      </c>
      <c r="F463" s="16">
        <f t="shared" si="181"/>
        <v>2</v>
      </c>
      <c r="G463" s="19">
        <f t="shared" si="182"/>
        <v>3.32</v>
      </c>
      <c r="H463" s="1"/>
      <c r="I463" s="56">
        <f>I462+1.75</f>
        <v>24.218499999999999</v>
      </c>
      <c r="J463" s="57">
        <f>J461</f>
        <v>-0.3</v>
      </c>
      <c r="K463" s="19">
        <f t="shared" si="183"/>
        <v>-0.3</v>
      </c>
      <c r="L463" s="16">
        <f t="shared" si="184"/>
        <v>1.75</v>
      </c>
      <c r="M463" s="19">
        <f t="shared" si="185"/>
        <v>-0.52500000000000002</v>
      </c>
      <c r="N463" s="20"/>
      <c r="O463" s="47"/>
      <c r="P463" s="47"/>
      <c r="Q463" s="48"/>
      <c r="R463" s="21"/>
    </row>
    <row r="464" spans="2:18" x14ac:dyDescent="0.2">
      <c r="B464" s="17">
        <v>40</v>
      </c>
      <c r="C464" s="44">
        <v>1.919</v>
      </c>
      <c r="D464" s="44"/>
      <c r="E464" s="19">
        <f t="shared" si="180"/>
        <v>1.9155</v>
      </c>
      <c r="F464" s="16">
        <f t="shared" si="181"/>
        <v>6</v>
      </c>
      <c r="G464" s="19">
        <f t="shared" si="182"/>
        <v>11.493</v>
      </c>
      <c r="H464" s="1"/>
      <c r="I464" s="56">
        <f>I463+(J464-J463)*1.5</f>
        <v>25.1935</v>
      </c>
      <c r="J464" s="3">
        <v>0.35</v>
      </c>
      <c r="K464" s="19">
        <f t="shared" si="183"/>
        <v>2.4999999999999994E-2</v>
      </c>
      <c r="L464" s="16">
        <f t="shared" si="184"/>
        <v>0.97500000000000142</v>
      </c>
      <c r="M464" s="19">
        <f t="shared" si="185"/>
        <v>2.4375000000000029E-2</v>
      </c>
      <c r="N464" s="20"/>
      <c r="O464" s="47"/>
      <c r="P464" s="47"/>
      <c r="Q464" s="48"/>
      <c r="R464" s="21"/>
    </row>
    <row r="465" spans="2:18" x14ac:dyDescent="0.2">
      <c r="B465" s="17">
        <v>45</v>
      </c>
      <c r="C465" s="44">
        <v>1.9279999999999999</v>
      </c>
      <c r="D465" s="44" t="s">
        <v>39</v>
      </c>
      <c r="E465" s="19">
        <f t="shared" si="180"/>
        <v>1.9235</v>
      </c>
      <c r="F465" s="16">
        <f t="shared" si="181"/>
        <v>5</v>
      </c>
      <c r="G465" s="19">
        <f t="shared" si="182"/>
        <v>9.6174999999999997</v>
      </c>
      <c r="H465" s="1"/>
      <c r="I465" s="16">
        <v>26</v>
      </c>
      <c r="J465" s="19">
        <v>0.40899999999999997</v>
      </c>
      <c r="K465" s="19">
        <f t="shared" si="183"/>
        <v>0.37949999999999995</v>
      </c>
      <c r="L465" s="16">
        <f t="shared" si="184"/>
        <v>0.80649999999999977</v>
      </c>
      <c r="M465" s="19">
        <f t="shared" si="185"/>
        <v>0.30606674999999989</v>
      </c>
      <c r="O465" s="50"/>
      <c r="P465" s="50"/>
      <c r="Q465" s="48"/>
    </row>
    <row r="466" spans="2:18" x14ac:dyDescent="0.2">
      <c r="B466" s="17"/>
      <c r="C466" s="44"/>
      <c r="D466" s="44"/>
      <c r="E466" s="19"/>
      <c r="F466" s="16"/>
      <c r="G466" s="19"/>
      <c r="H466" s="1"/>
      <c r="I466" s="16">
        <v>28</v>
      </c>
      <c r="J466" s="19">
        <v>0.69799999999999995</v>
      </c>
      <c r="K466" s="19">
        <f t="shared" si="183"/>
        <v>0.55349999999999999</v>
      </c>
      <c r="L466" s="16">
        <f t="shared" si="184"/>
        <v>2</v>
      </c>
      <c r="M466" s="19">
        <f t="shared" si="185"/>
        <v>1.107</v>
      </c>
      <c r="O466" s="51"/>
      <c r="P466" s="51"/>
      <c r="Q466" s="48"/>
    </row>
    <row r="467" spans="2:18" x14ac:dyDescent="0.2">
      <c r="B467" s="17"/>
      <c r="C467" s="44"/>
      <c r="D467" s="44"/>
      <c r="E467" s="19"/>
      <c r="F467" s="16"/>
      <c r="G467" s="19"/>
      <c r="I467" s="16">
        <v>30</v>
      </c>
      <c r="J467" s="19">
        <v>1.0089999999999999</v>
      </c>
      <c r="K467" s="19">
        <f t="shared" si="183"/>
        <v>0.85349999999999993</v>
      </c>
      <c r="L467" s="16">
        <f t="shared" si="184"/>
        <v>2</v>
      </c>
      <c r="M467" s="19">
        <f t="shared" si="185"/>
        <v>1.7069999999999999</v>
      </c>
      <c r="O467" s="51"/>
      <c r="P467" s="51"/>
      <c r="Q467" s="48"/>
    </row>
    <row r="468" spans="2:18" x14ac:dyDescent="0.2">
      <c r="B468" s="17"/>
      <c r="C468" s="44"/>
      <c r="D468" s="44"/>
      <c r="E468" s="19"/>
      <c r="F468" s="16"/>
      <c r="G468" s="19"/>
      <c r="I468" s="16">
        <v>32</v>
      </c>
      <c r="J468" s="19">
        <v>1.4079999999999999</v>
      </c>
      <c r="K468" s="19">
        <f t="shared" si="183"/>
        <v>1.2084999999999999</v>
      </c>
      <c r="L468" s="16">
        <f t="shared" si="184"/>
        <v>2</v>
      </c>
      <c r="M468" s="19">
        <f t="shared" si="185"/>
        <v>2.4169999999999998</v>
      </c>
      <c r="N468" s="14"/>
      <c r="O468" s="51"/>
      <c r="P468" s="51"/>
      <c r="Q468" s="48"/>
    </row>
    <row r="469" spans="2:18" x14ac:dyDescent="0.2">
      <c r="B469" s="17"/>
      <c r="C469" s="44"/>
      <c r="D469" s="44"/>
      <c r="E469" s="19"/>
      <c r="F469" s="16"/>
      <c r="G469" s="19"/>
      <c r="I469" s="16">
        <v>34</v>
      </c>
      <c r="J469" s="19">
        <v>1.9119999999999999</v>
      </c>
      <c r="K469" s="19">
        <f t="shared" si="183"/>
        <v>1.66</v>
      </c>
      <c r="L469" s="16">
        <f t="shared" si="184"/>
        <v>2</v>
      </c>
      <c r="M469" s="19">
        <f t="shared" si="185"/>
        <v>3.32</v>
      </c>
      <c r="N469" s="14"/>
      <c r="O469" s="51"/>
      <c r="P469" s="51"/>
      <c r="Q469" s="48"/>
    </row>
    <row r="470" spans="2:18" x14ac:dyDescent="0.2">
      <c r="B470" s="17"/>
      <c r="C470" s="44"/>
      <c r="D470" s="44"/>
      <c r="E470" s="19"/>
      <c r="F470" s="16"/>
      <c r="G470" s="19"/>
      <c r="I470" s="17">
        <v>40</v>
      </c>
      <c r="J470" s="44">
        <v>1.919</v>
      </c>
      <c r="K470" s="19">
        <f t="shared" ref="K470:K471" si="186">AVERAGE(J469,J470)</f>
        <v>1.9155</v>
      </c>
      <c r="L470" s="16">
        <f t="shared" ref="L470:L471" si="187">I470-I469</f>
        <v>6</v>
      </c>
      <c r="M470" s="19">
        <f t="shared" ref="M470:M471" si="188">L470*K470</f>
        <v>11.493</v>
      </c>
      <c r="N470" s="14"/>
      <c r="O470" s="51"/>
      <c r="P470" s="51"/>
      <c r="Q470" s="48"/>
    </row>
    <row r="471" spans="2:18" x14ac:dyDescent="0.2">
      <c r="B471" s="17"/>
      <c r="C471" s="44"/>
      <c r="D471" s="44"/>
      <c r="E471" s="19"/>
      <c r="F471" s="16"/>
      <c r="G471" s="19"/>
      <c r="H471" s="19"/>
      <c r="I471" s="17">
        <v>45</v>
      </c>
      <c r="J471" s="44">
        <v>1.9279999999999999</v>
      </c>
      <c r="K471" s="19">
        <f t="shared" si="186"/>
        <v>1.9235</v>
      </c>
      <c r="L471" s="16">
        <f t="shared" si="187"/>
        <v>5</v>
      </c>
      <c r="M471" s="19">
        <f t="shared" si="188"/>
        <v>9.6174999999999997</v>
      </c>
      <c r="N471" s="14"/>
      <c r="O471" s="51"/>
      <c r="P471" s="51"/>
      <c r="Q471" s="48"/>
    </row>
    <row r="472" spans="2:18" x14ac:dyDescent="0.2">
      <c r="B472" s="17"/>
      <c r="C472" s="44"/>
      <c r="D472" s="44"/>
      <c r="E472" s="19"/>
      <c r="F472" s="16"/>
      <c r="G472" s="19"/>
      <c r="H472" s="19"/>
      <c r="I472" s="17"/>
      <c r="J472" s="17"/>
      <c r="K472" s="19"/>
      <c r="L472" s="16"/>
      <c r="M472" s="19"/>
      <c r="N472" s="24"/>
      <c r="O472" s="51"/>
      <c r="P472" s="51"/>
      <c r="Q472" s="48"/>
    </row>
    <row r="473" spans="2:18" x14ac:dyDescent="0.2">
      <c r="B473" s="17"/>
      <c r="C473" s="44"/>
      <c r="D473" s="44"/>
      <c r="E473" s="19"/>
      <c r="F473" s="16"/>
      <c r="G473" s="19"/>
      <c r="H473" s="19"/>
      <c r="I473" s="17"/>
      <c r="J473" s="17"/>
      <c r="K473" s="19"/>
      <c r="L473" s="16"/>
      <c r="M473" s="19"/>
      <c r="N473" s="20"/>
      <c r="O473" s="47"/>
      <c r="P473" s="47"/>
      <c r="Q473" s="48"/>
      <c r="R473" s="21"/>
    </row>
    <row r="474" spans="2:18" ht="15" x14ac:dyDescent="0.2">
      <c r="B474" s="17"/>
      <c r="C474" s="44"/>
      <c r="D474" s="44"/>
      <c r="E474" s="19"/>
      <c r="F474" s="16">
        <f>SUM(F450:F473)</f>
        <v>45</v>
      </c>
      <c r="G474" s="19">
        <f>SUM(G450:G473)</f>
        <v>71.170500000000004</v>
      </c>
      <c r="H474" s="19"/>
      <c r="I474" s="19"/>
      <c r="J474" s="13"/>
      <c r="K474" s="13"/>
      <c r="L474" s="16">
        <f>SUM(L451:L473)</f>
        <v>45</v>
      </c>
      <c r="M474" s="16">
        <f>SUM(M451:M473)</f>
        <v>69.285472499999997</v>
      </c>
      <c r="N474" s="20"/>
      <c r="O474" s="47"/>
      <c r="P474" s="47"/>
      <c r="Q474" s="48"/>
      <c r="R474" s="21"/>
    </row>
    <row r="475" spans="2:18" x14ac:dyDescent="0.2">
      <c r="B475" s="17"/>
      <c r="C475" s="44"/>
      <c r="D475" s="44"/>
      <c r="E475" s="19"/>
      <c r="F475" s="16"/>
      <c r="G475" s="19"/>
      <c r="H475" s="16" t="s">
        <v>10</v>
      </c>
      <c r="I475" s="16"/>
      <c r="J475" s="16">
        <f>G474</f>
        <v>71.170500000000004</v>
      </c>
      <c r="K475" s="19" t="s">
        <v>11</v>
      </c>
      <c r="L475" s="16">
        <f>M474</f>
        <v>69.285472499999997</v>
      </c>
      <c r="M475" s="65">
        <f>J475-L475</f>
        <v>1.8850275000000067</v>
      </c>
      <c r="N475" s="20"/>
      <c r="O475" s="47"/>
      <c r="P475" s="47"/>
      <c r="Q475" s="48"/>
      <c r="R475" s="21"/>
    </row>
    <row r="476" spans="2:18" x14ac:dyDescent="0.2">
      <c r="B476" s="49"/>
      <c r="C476" s="52"/>
      <c r="D476" s="52"/>
      <c r="E476" s="48"/>
      <c r="F476" s="48"/>
      <c r="G476" s="48"/>
      <c r="H476" s="48"/>
      <c r="I476" s="48"/>
      <c r="J476" s="53"/>
      <c r="K476" s="48"/>
      <c r="L476" s="48"/>
      <c r="M476" s="48"/>
      <c r="N476" s="48"/>
      <c r="O476" s="48"/>
      <c r="P476" s="48"/>
      <c r="Q476" s="48"/>
    </row>
  </sheetData>
  <mergeCells count="81">
    <mergeCell ref="D360:E360"/>
    <mergeCell ref="D391:E391"/>
    <mergeCell ref="B392:G392"/>
    <mergeCell ref="I392:M392"/>
    <mergeCell ref="D407:E407"/>
    <mergeCell ref="B408:G408"/>
    <mergeCell ref="I408:M408"/>
    <mergeCell ref="D432:E432"/>
    <mergeCell ref="B433:G433"/>
    <mergeCell ref="I433:M433"/>
    <mergeCell ref="D447:E447"/>
    <mergeCell ref="B448:G448"/>
    <mergeCell ref="I448:M448"/>
    <mergeCell ref="D318:E318"/>
    <mergeCell ref="B319:G319"/>
    <mergeCell ref="I319:M319"/>
    <mergeCell ref="D334:E334"/>
    <mergeCell ref="B335:G335"/>
    <mergeCell ref="I335:M335"/>
    <mergeCell ref="B361:G361"/>
    <mergeCell ref="I361:M361"/>
    <mergeCell ref="D376:E376"/>
    <mergeCell ref="B377:G377"/>
    <mergeCell ref="I377:M377"/>
    <mergeCell ref="B251:G251"/>
    <mergeCell ref="I251:M251"/>
    <mergeCell ref="D265:E265"/>
    <mergeCell ref="B266:G266"/>
    <mergeCell ref="I266:M266"/>
    <mergeCell ref="D288:E288"/>
    <mergeCell ref="B289:G289"/>
    <mergeCell ref="I289:M289"/>
    <mergeCell ref="D303:E303"/>
    <mergeCell ref="B304:G304"/>
    <mergeCell ref="I304:M304"/>
    <mergeCell ref="B197:G197"/>
    <mergeCell ref="I197:M197"/>
    <mergeCell ref="D216:E216"/>
    <mergeCell ref="B217:G217"/>
    <mergeCell ref="I217:M217"/>
    <mergeCell ref="D234:E234"/>
    <mergeCell ref="B235:G235"/>
    <mergeCell ref="I235:M235"/>
    <mergeCell ref="H249:I249"/>
    <mergeCell ref="D250:E250"/>
    <mergeCell ref="B145:G145"/>
    <mergeCell ref="I145:M145"/>
    <mergeCell ref="D160:E160"/>
    <mergeCell ref="B161:G161"/>
    <mergeCell ref="I161:M161"/>
    <mergeCell ref="H177:I177"/>
    <mergeCell ref="D178:E178"/>
    <mergeCell ref="B179:G179"/>
    <mergeCell ref="I179:M179"/>
    <mergeCell ref="D196:E196"/>
    <mergeCell ref="B89:G89"/>
    <mergeCell ref="I89:M89"/>
    <mergeCell ref="D105:E105"/>
    <mergeCell ref="B106:G106"/>
    <mergeCell ref="I106:M106"/>
    <mergeCell ref="H120:I120"/>
    <mergeCell ref="D121:E121"/>
    <mergeCell ref="B122:G122"/>
    <mergeCell ref="I122:M122"/>
    <mergeCell ref="D144:E144"/>
    <mergeCell ref="A1:T1"/>
    <mergeCell ref="D72:E72"/>
    <mergeCell ref="B73:G73"/>
    <mergeCell ref="I73:M73"/>
    <mergeCell ref="D88:E88"/>
    <mergeCell ref="B23:G23"/>
    <mergeCell ref="I23:M23"/>
    <mergeCell ref="H39:I39"/>
    <mergeCell ref="D40:E40"/>
    <mergeCell ref="B41:G41"/>
    <mergeCell ref="I41:M41"/>
    <mergeCell ref="D3:E3"/>
    <mergeCell ref="B5:G5"/>
    <mergeCell ref="I5:M5"/>
    <mergeCell ref="H21:I21"/>
    <mergeCell ref="D22:E22"/>
  </mergeCells>
  <printOptions horizontalCentered="1"/>
  <pageMargins left="0" right="0" top="0.25" bottom="0.25" header="0" footer="0"/>
  <pageSetup paperSize="9" scale="90" orientation="portrait" horizontalDpi="4294967293" verticalDpi="1200" r:id="rId1"/>
  <headerFooter alignWithMargins="0">
    <oddFooter>Page &amp;P&amp;RCS of Gunapara khal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V62"/>
  <sheetViews>
    <sheetView topLeftCell="A31" zoomScaleNormal="100" workbookViewId="0">
      <selection activeCell="M66" sqref="M66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28515625" style="5" customWidth="1"/>
    <col min="14" max="16" width="10.140625" style="5" customWidth="1"/>
    <col min="17" max="17" width="8.7109375" style="5" customWidth="1"/>
    <col min="18" max="19" width="8.85546875" style="5"/>
    <col min="20" max="20" width="8.8554687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60" t="s">
        <v>81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  <c r="O1" s="161"/>
      <c r="P1" s="161"/>
      <c r="Q1" s="161"/>
      <c r="R1" s="161"/>
      <c r="S1" s="161"/>
      <c r="T1" s="161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43" t="s">
        <v>40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</row>
    <row r="4" spans="1:22" x14ac:dyDescent="0.2">
      <c r="B4" s="143" t="s">
        <v>8</v>
      </c>
      <c r="C4" s="143"/>
      <c r="D4" s="143"/>
      <c r="E4" s="143"/>
      <c r="F4" s="143"/>
      <c r="H4" s="143" t="s">
        <v>9</v>
      </c>
      <c r="I4" s="143"/>
      <c r="J4" s="143"/>
      <c r="K4" s="143"/>
      <c r="L4" s="143"/>
      <c r="M4" s="25"/>
      <c r="N4" s="15"/>
      <c r="O4" s="15"/>
      <c r="P4" s="15"/>
    </row>
    <row r="5" spans="1:22" x14ac:dyDescent="0.2">
      <c r="B5" s="16">
        <v>0</v>
      </c>
      <c r="C5" s="19">
        <v>0.214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20</v>
      </c>
      <c r="N5" s="20"/>
      <c r="O5" s="20"/>
      <c r="P5" s="20"/>
      <c r="R5" s="21"/>
    </row>
    <row r="6" spans="1:22" x14ac:dyDescent="0.2">
      <c r="B6" s="16">
        <v>5</v>
      </c>
      <c r="C6" s="19">
        <v>0.20300000000000001</v>
      </c>
      <c r="D6" s="19">
        <f>(C5+C6)/2</f>
        <v>0.20850000000000002</v>
      </c>
      <c r="E6" s="16">
        <f>B6-B5</f>
        <v>5</v>
      </c>
      <c r="F6" s="19">
        <f>D6*E6</f>
        <v>1.0425</v>
      </c>
      <c r="G6" s="16"/>
      <c r="H6" s="16">
        <v>0</v>
      </c>
      <c r="I6" s="16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16">
        <v>10</v>
      </c>
      <c r="C7" s="19">
        <v>0.183</v>
      </c>
      <c r="D7" s="19">
        <f t="shared" ref="D7:D18" si="0">(C6+C7)/2</f>
        <v>0.193</v>
      </c>
      <c r="E7" s="16">
        <f t="shared" ref="E7:E18" si="1">B7-B6</f>
        <v>5</v>
      </c>
      <c r="F7" s="19">
        <f t="shared" ref="F7:F18" si="2">D7*E7</f>
        <v>0.96500000000000008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21</v>
      </c>
      <c r="N7" s="20"/>
      <c r="O7" s="20"/>
      <c r="P7" s="20"/>
      <c r="Q7" s="22"/>
      <c r="R7" s="21"/>
    </row>
    <row r="8" spans="1:22" x14ac:dyDescent="0.2">
      <c r="B8" s="16">
        <v>12</v>
      </c>
      <c r="C8" s="19">
        <v>7.9000000000000001E-2</v>
      </c>
      <c r="D8" s="19">
        <f t="shared" si="0"/>
        <v>0.13100000000000001</v>
      </c>
      <c r="E8" s="16">
        <f t="shared" si="1"/>
        <v>2</v>
      </c>
      <c r="F8" s="19">
        <f t="shared" si="2"/>
        <v>0.26200000000000001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16">
        <v>14</v>
      </c>
      <c r="C9" s="19">
        <v>-3.4000000000000002E-2</v>
      </c>
      <c r="D9" s="19">
        <f t="shared" si="0"/>
        <v>2.2499999999999999E-2</v>
      </c>
      <c r="E9" s="16">
        <f t="shared" si="1"/>
        <v>2</v>
      </c>
      <c r="F9" s="19">
        <f t="shared" si="2"/>
        <v>4.4999999999999998E-2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16">
        <v>16</v>
      </c>
      <c r="C10" s="19">
        <v>-0.10199999999999999</v>
      </c>
      <c r="D10" s="19">
        <f t="shared" si="0"/>
        <v>-6.8000000000000005E-2</v>
      </c>
      <c r="E10" s="16">
        <f t="shared" si="1"/>
        <v>2</v>
      </c>
      <c r="F10" s="19">
        <f t="shared" si="2"/>
        <v>-0.13600000000000001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16">
        <v>18</v>
      </c>
      <c r="C11" s="19">
        <v>-9.4E-2</v>
      </c>
      <c r="D11" s="19">
        <f t="shared" si="0"/>
        <v>-9.8000000000000004E-2</v>
      </c>
      <c r="E11" s="16">
        <f t="shared" si="1"/>
        <v>2</v>
      </c>
      <c r="F11" s="19">
        <f t="shared" si="2"/>
        <v>-0.19600000000000001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16">
        <v>20</v>
      </c>
      <c r="C12" s="19">
        <v>-0.19500000000000001</v>
      </c>
      <c r="D12" s="19">
        <f t="shared" si="0"/>
        <v>-0.14450000000000002</v>
      </c>
      <c r="E12" s="16">
        <f t="shared" si="1"/>
        <v>2</v>
      </c>
      <c r="F12" s="19">
        <f t="shared" si="2"/>
        <v>-0.28900000000000003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22</v>
      </c>
      <c r="N12" s="20"/>
      <c r="O12" s="20"/>
      <c r="P12" s="20"/>
      <c r="Q12" s="22"/>
      <c r="R12" s="21"/>
    </row>
    <row r="13" spans="1:22" x14ac:dyDescent="0.2">
      <c r="B13" s="16">
        <v>22</v>
      </c>
      <c r="C13" s="19">
        <v>-9.1999999999999998E-2</v>
      </c>
      <c r="D13" s="19">
        <f t="shared" si="0"/>
        <v>-0.14350000000000002</v>
      </c>
      <c r="E13" s="16">
        <f t="shared" si="1"/>
        <v>2</v>
      </c>
      <c r="F13" s="19">
        <f t="shared" si="2"/>
        <v>-0.28700000000000003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16">
        <v>24</v>
      </c>
      <c r="C14" s="19">
        <v>-8.0000000000000002E-3</v>
      </c>
      <c r="D14" s="19">
        <f t="shared" si="0"/>
        <v>-0.05</v>
      </c>
      <c r="E14" s="16">
        <f t="shared" si="1"/>
        <v>2</v>
      </c>
      <c r="F14" s="19">
        <f t="shared" si="2"/>
        <v>-0.1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16">
        <v>26</v>
      </c>
      <c r="C15" s="19">
        <v>0.34499999999999997</v>
      </c>
      <c r="D15" s="19">
        <f t="shared" si="0"/>
        <v>0.16849999999999998</v>
      </c>
      <c r="E15" s="16">
        <f t="shared" si="1"/>
        <v>2</v>
      </c>
      <c r="F15" s="19">
        <f t="shared" si="2"/>
        <v>0.33699999999999997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16">
        <v>28</v>
      </c>
      <c r="C16" s="19">
        <v>1.407</v>
      </c>
      <c r="D16" s="19">
        <f t="shared" si="0"/>
        <v>0.876</v>
      </c>
      <c r="E16" s="16">
        <f t="shared" si="1"/>
        <v>2</v>
      </c>
      <c r="F16" s="19">
        <f t="shared" si="2"/>
        <v>1.752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">
      <c r="B17" s="16">
        <v>30</v>
      </c>
      <c r="C17" s="19">
        <v>2.6619999999999999</v>
      </c>
      <c r="D17" s="19">
        <f t="shared" si="0"/>
        <v>2.0345</v>
      </c>
      <c r="E17" s="16">
        <f t="shared" si="1"/>
        <v>2</v>
      </c>
      <c r="F17" s="19">
        <f t="shared" si="2"/>
        <v>4.069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23</v>
      </c>
      <c r="N17" s="20"/>
      <c r="O17" s="20"/>
      <c r="P17" s="20"/>
      <c r="R17" s="21"/>
    </row>
    <row r="18" spans="1:19" x14ac:dyDescent="0.2">
      <c r="B18" s="16">
        <v>31</v>
      </c>
      <c r="C18" s="19">
        <v>2.6549999999999998</v>
      </c>
      <c r="D18" s="19">
        <f t="shared" si="0"/>
        <v>2.6585000000000001</v>
      </c>
      <c r="E18" s="16">
        <f t="shared" si="1"/>
        <v>1</v>
      </c>
      <c r="F18" s="19">
        <f t="shared" si="2"/>
        <v>2.6585000000000001</v>
      </c>
      <c r="G18" s="1"/>
      <c r="H18" s="16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16">
        <v>32</v>
      </c>
      <c r="C19" s="19">
        <v>1.1080000000000001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17">
        <v>37</v>
      </c>
      <c r="C20" s="44">
        <v>1.099</v>
      </c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">
      <c r="B21" s="17">
        <v>42</v>
      </c>
      <c r="C21" s="44">
        <v>1.085</v>
      </c>
      <c r="D21" s="19"/>
      <c r="E21" s="16"/>
      <c r="F21" s="19"/>
      <c r="H21" s="17"/>
      <c r="I21" s="17"/>
      <c r="J21" s="19"/>
      <c r="K21" s="16"/>
      <c r="L21" s="19"/>
      <c r="M21" s="19" t="s">
        <v>30</v>
      </c>
      <c r="N21" s="20"/>
      <c r="O21" s="20"/>
      <c r="P21" s="20"/>
      <c r="R21" s="21"/>
    </row>
    <row r="22" spans="1:19" x14ac:dyDescent="0.2">
      <c r="B22" s="17"/>
      <c r="C22" s="44"/>
      <c r="D22" s="19"/>
      <c r="E22" s="16"/>
      <c r="F22" s="19"/>
      <c r="H22" s="17"/>
      <c r="I22" s="17"/>
      <c r="J22" s="19"/>
      <c r="K22" s="16"/>
      <c r="L22" s="19"/>
      <c r="M22" s="19"/>
      <c r="O22" s="24"/>
      <c r="P22" s="24"/>
    </row>
    <row r="23" spans="1:19" ht="15" x14ac:dyDescent="0.25">
      <c r="A23" s="143" t="s">
        <v>42</v>
      </c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</row>
    <row r="24" spans="1:19" x14ac:dyDescent="0.2">
      <c r="B24" s="16">
        <v>0</v>
      </c>
      <c r="C24" s="19">
        <v>2.6040000000000001</v>
      </c>
      <c r="D24" s="16"/>
      <c r="E24" s="16"/>
      <c r="F24" s="16"/>
      <c r="G24" s="16"/>
      <c r="H24" s="17"/>
      <c r="I24" s="18"/>
      <c r="J24" s="19"/>
      <c r="K24" s="16"/>
      <c r="L24" s="19"/>
      <c r="M24" s="19" t="s">
        <v>38</v>
      </c>
      <c r="N24" s="20"/>
      <c r="O24" s="20"/>
      <c r="P24" s="20"/>
      <c r="R24" s="21"/>
    </row>
    <row r="25" spans="1:19" x14ac:dyDescent="0.2">
      <c r="B25" s="16">
        <v>5</v>
      </c>
      <c r="C25" s="19">
        <v>2.593</v>
      </c>
      <c r="D25" s="19">
        <f>(C24+C25)/2</f>
        <v>2.5985</v>
      </c>
      <c r="E25" s="16">
        <f>B25-B24</f>
        <v>5</v>
      </c>
      <c r="F25" s="19">
        <f>D25*E25</f>
        <v>12.9925</v>
      </c>
      <c r="G25" s="16"/>
      <c r="H25" s="16">
        <v>0</v>
      </c>
      <c r="I25" s="16">
        <v>1.8839999999999999</v>
      </c>
      <c r="J25" s="19"/>
      <c r="K25" s="16"/>
      <c r="L25" s="19"/>
      <c r="M25" s="19"/>
      <c r="N25" s="20"/>
      <c r="O25" s="20"/>
      <c r="P25" s="20"/>
      <c r="Q25" s="22"/>
      <c r="R25" s="21"/>
    </row>
    <row r="26" spans="1:19" x14ac:dyDescent="0.2">
      <c r="B26" s="16">
        <v>10</v>
      </c>
      <c r="C26" s="19">
        <v>2.5819999999999999</v>
      </c>
      <c r="D26" s="19">
        <f t="shared" ref="D26:D41" si="8">(C25+C26)/2</f>
        <v>2.5874999999999999</v>
      </c>
      <c r="E26" s="16">
        <f t="shared" ref="E26:E41" si="9">B26-B25</f>
        <v>5</v>
      </c>
      <c r="F26" s="19">
        <f t="shared" ref="F26:F41" si="10">D26*E26</f>
        <v>12.9375</v>
      </c>
      <c r="G26" s="16"/>
      <c r="H26" s="16">
        <v>5</v>
      </c>
      <c r="I26" s="16">
        <v>1.861</v>
      </c>
      <c r="J26" s="19">
        <f t="shared" ref="J26:J31" si="11">AVERAGE(I25,I26)</f>
        <v>1.8725000000000001</v>
      </c>
      <c r="K26" s="16">
        <f t="shared" ref="K26:K31" si="12">H26-H25</f>
        <v>5</v>
      </c>
      <c r="L26" s="19">
        <f t="shared" ref="L26:L41" si="13">K26*J26</f>
        <v>9.3625000000000007</v>
      </c>
      <c r="M26" s="19" t="s">
        <v>21</v>
      </c>
      <c r="N26" s="20"/>
      <c r="O26" s="20"/>
      <c r="P26" s="20"/>
      <c r="Q26" s="22"/>
      <c r="R26" s="21"/>
    </row>
    <row r="27" spans="1:19" x14ac:dyDescent="0.2">
      <c r="B27" s="16">
        <v>11</v>
      </c>
      <c r="C27" s="19">
        <v>1.5069999999999999</v>
      </c>
      <c r="D27" s="19">
        <f t="shared" si="8"/>
        <v>2.0444999999999998</v>
      </c>
      <c r="E27" s="16">
        <f t="shared" si="9"/>
        <v>1</v>
      </c>
      <c r="F27" s="19">
        <f t="shared" si="10"/>
        <v>2.0444999999999998</v>
      </c>
      <c r="G27" s="16"/>
      <c r="H27" s="16">
        <v>10</v>
      </c>
      <c r="I27" s="16">
        <v>1.8089999999999999</v>
      </c>
      <c r="J27" s="19">
        <f t="shared" si="11"/>
        <v>1.835</v>
      </c>
      <c r="K27" s="16">
        <f t="shared" si="12"/>
        <v>5</v>
      </c>
      <c r="L27" s="19">
        <f t="shared" si="13"/>
        <v>9.1750000000000007</v>
      </c>
      <c r="M27" s="19"/>
      <c r="N27" s="20"/>
      <c r="O27" s="20"/>
      <c r="P27" s="20"/>
      <c r="Q27" s="22"/>
      <c r="R27" s="21"/>
    </row>
    <row r="28" spans="1:19" x14ac:dyDescent="0.2">
      <c r="B28" s="16">
        <v>13</v>
      </c>
      <c r="C28" s="19">
        <v>0.70699999999999996</v>
      </c>
      <c r="D28" s="19">
        <f t="shared" si="8"/>
        <v>1.107</v>
      </c>
      <c r="E28" s="16">
        <f t="shared" si="9"/>
        <v>2</v>
      </c>
      <c r="F28" s="19">
        <f t="shared" si="10"/>
        <v>2.214</v>
      </c>
      <c r="G28" s="16"/>
      <c r="H28" s="16">
        <v>12</v>
      </c>
      <c r="I28" s="16">
        <v>1.129</v>
      </c>
      <c r="J28" s="19">
        <f t="shared" si="11"/>
        <v>1.4689999999999999</v>
      </c>
      <c r="K28" s="16">
        <f t="shared" si="12"/>
        <v>2</v>
      </c>
      <c r="L28" s="19">
        <f t="shared" si="13"/>
        <v>2.9379999999999997</v>
      </c>
      <c r="M28" s="19"/>
      <c r="N28" s="20"/>
      <c r="O28" s="20"/>
      <c r="P28" s="20"/>
      <c r="Q28" s="22"/>
      <c r="R28" s="21"/>
    </row>
    <row r="29" spans="1:19" x14ac:dyDescent="0.2">
      <c r="B29" s="16">
        <v>15</v>
      </c>
      <c r="C29" s="19">
        <v>1.4999999999999999E-2</v>
      </c>
      <c r="D29" s="19">
        <f t="shared" si="8"/>
        <v>0.36099999999999999</v>
      </c>
      <c r="E29" s="16">
        <f t="shared" si="9"/>
        <v>2</v>
      </c>
      <c r="F29" s="19">
        <f t="shared" si="10"/>
        <v>0.72199999999999998</v>
      </c>
      <c r="G29" s="16"/>
      <c r="H29" s="16">
        <v>15</v>
      </c>
      <c r="I29" s="16">
        <v>0.308</v>
      </c>
      <c r="J29" s="19">
        <f t="shared" si="11"/>
        <v>0.71850000000000003</v>
      </c>
      <c r="K29" s="16">
        <f t="shared" si="12"/>
        <v>3</v>
      </c>
      <c r="L29" s="19">
        <f t="shared" si="13"/>
        <v>2.1555</v>
      </c>
      <c r="M29" s="19"/>
      <c r="N29" s="20"/>
      <c r="O29" s="20"/>
      <c r="P29" s="20"/>
      <c r="Q29" s="22"/>
      <c r="R29" s="21"/>
    </row>
    <row r="30" spans="1:19" x14ac:dyDescent="0.2">
      <c r="B30" s="16">
        <v>16</v>
      </c>
      <c r="C30" s="19">
        <v>-8.4000000000000005E-2</v>
      </c>
      <c r="D30" s="19">
        <f t="shared" si="8"/>
        <v>-3.4500000000000003E-2</v>
      </c>
      <c r="E30" s="16">
        <f t="shared" si="9"/>
        <v>1</v>
      </c>
      <c r="F30" s="19">
        <f t="shared" si="10"/>
        <v>-3.4500000000000003E-2</v>
      </c>
      <c r="G30" s="16"/>
      <c r="H30" s="16">
        <v>20</v>
      </c>
      <c r="I30" s="16">
        <v>-0.28100000000000003</v>
      </c>
      <c r="J30" s="19">
        <f t="shared" si="11"/>
        <v>1.3499999999999984E-2</v>
      </c>
      <c r="K30" s="16">
        <f t="shared" si="12"/>
        <v>5</v>
      </c>
      <c r="L30" s="19">
        <f t="shared" si="13"/>
        <v>6.7499999999999921E-2</v>
      </c>
      <c r="M30" s="19" t="s">
        <v>22</v>
      </c>
      <c r="N30" s="20"/>
      <c r="O30" s="20"/>
      <c r="P30" s="20"/>
      <c r="Q30" s="22"/>
      <c r="R30" s="21"/>
    </row>
    <row r="31" spans="1:19" x14ac:dyDescent="0.2">
      <c r="B31" s="16">
        <v>17</v>
      </c>
      <c r="C31" s="19">
        <v>1.7999999999999999E-2</v>
      </c>
      <c r="D31" s="19">
        <f t="shared" si="8"/>
        <v>-3.3000000000000002E-2</v>
      </c>
      <c r="E31" s="16">
        <f t="shared" si="9"/>
        <v>1</v>
      </c>
      <c r="F31" s="19">
        <f t="shared" si="10"/>
        <v>-3.3000000000000002E-2</v>
      </c>
      <c r="G31" s="16"/>
      <c r="H31" s="16">
        <v>25</v>
      </c>
      <c r="I31" s="16">
        <v>-0.95099999999999996</v>
      </c>
      <c r="J31" s="19">
        <f t="shared" si="11"/>
        <v>-0.61599999999999999</v>
      </c>
      <c r="K31" s="16">
        <f t="shared" si="12"/>
        <v>5</v>
      </c>
      <c r="L31" s="19">
        <f t="shared" si="13"/>
        <v>-3.08</v>
      </c>
      <c r="M31" s="19"/>
      <c r="N31" s="20"/>
      <c r="O31" s="20"/>
      <c r="P31" s="20"/>
      <c r="Q31" s="22"/>
      <c r="R31" s="21"/>
    </row>
    <row r="32" spans="1:19" x14ac:dyDescent="0.2">
      <c r="B32" s="16">
        <v>19</v>
      </c>
      <c r="C32" s="19">
        <v>0.48799999999999999</v>
      </c>
      <c r="D32" s="19">
        <f t="shared" si="8"/>
        <v>0.253</v>
      </c>
      <c r="E32" s="16">
        <f t="shared" si="9"/>
        <v>2</v>
      </c>
      <c r="F32" s="19">
        <f t="shared" si="10"/>
        <v>0.50600000000000001</v>
      </c>
      <c r="G32" s="16"/>
      <c r="H32" s="16">
        <f>H33-(I32-I33)*2</f>
        <v>25.22</v>
      </c>
      <c r="I32" s="16">
        <v>-1.1000000000000001</v>
      </c>
      <c r="J32" s="19">
        <f>AVERAGE(I31,I32)</f>
        <v>-1.0255000000000001</v>
      </c>
      <c r="K32" s="16">
        <f>H32-H31</f>
        <v>0.21999999999999886</v>
      </c>
      <c r="L32" s="19">
        <f t="shared" si="13"/>
        <v>-0.22560999999999884</v>
      </c>
      <c r="M32" s="19"/>
      <c r="N32" s="24"/>
      <c r="O32" s="24"/>
      <c r="P32" s="24"/>
      <c r="Q32" s="22"/>
      <c r="R32" s="21"/>
    </row>
    <row r="33" spans="1:19" x14ac:dyDescent="0.2">
      <c r="B33" s="16">
        <v>21</v>
      </c>
      <c r="C33" s="19">
        <v>1.407</v>
      </c>
      <c r="D33" s="19">
        <f t="shared" si="8"/>
        <v>0.94750000000000001</v>
      </c>
      <c r="E33" s="16">
        <f t="shared" si="9"/>
        <v>2</v>
      </c>
      <c r="F33" s="19">
        <f t="shared" si="10"/>
        <v>1.895</v>
      </c>
      <c r="G33" s="16"/>
      <c r="H33" s="21">
        <f>H34-9</f>
        <v>29</v>
      </c>
      <c r="I33" s="21">
        <f>I34</f>
        <v>-2.99</v>
      </c>
      <c r="J33" s="19">
        <f t="shared" ref="J33:J41" si="14">AVERAGE(I32,I33)</f>
        <v>-2.0449999999999999</v>
      </c>
      <c r="K33" s="16">
        <f t="shared" ref="K33:K41" si="15">H33-H32</f>
        <v>3.7800000000000011</v>
      </c>
      <c r="L33" s="19">
        <f t="shared" si="13"/>
        <v>-7.730100000000002</v>
      </c>
      <c r="M33" s="19"/>
      <c r="N33" s="20"/>
      <c r="O33" s="20"/>
      <c r="P33" s="20"/>
      <c r="Q33" s="22"/>
      <c r="R33" s="21"/>
    </row>
    <row r="34" spans="1:19" x14ac:dyDescent="0.2">
      <c r="B34" s="16">
        <v>22</v>
      </c>
      <c r="C34" s="19">
        <v>2.3849999999999998</v>
      </c>
      <c r="D34" s="19">
        <f t="shared" si="8"/>
        <v>1.8959999999999999</v>
      </c>
      <c r="E34" s="16">
        <f t="shared" si="9"/>
        <v>1</v>
      </c>
      <c r="F34" s="19">
        <f t="shared" si="10"/>
        <v>1.8959999999999999</v>
      </c>
      <c r="G34" s="1"/>
      <c r="H34" s="21">
        <v>38</v>
      </c>
      <c r="I34" s="21"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 t="s">
        <v>23</v>
      </c>
      <c r="N34" s="24"/>
      <c r="O34" s="24"/>
      <c r="P34" s="24"/>
      <c r="Q34" s="22"/>
      <c r="R34" s="21"/>
    </row>
    <row r="35" spans="1:19" x14ac:dyDescent="0.2">
      <c r="B35" s="16">
        <v>27</v>
      </c>
      <c r="C35" s="19">
        <v>2.3980000000000001</v>
      </c>
      <c r="D35" s="19">
        <f t="shared" si="8"/>
        <v>2.3914999999999997</v>
      </c>
      <c r="E35" s="16">
        <f t="shared" si="9"/>
        <v>5</v>
      </c>
      <c r="F35" s="19">
        <f t="shared" si="10"/>
        <v>11.9575</v>
      </c>
      <c r="G35" s="1"/>
      <c r="H35" s="16">
        <f>H34+9</f>
        <v>47</v>
      </c>
      <c r="I35" s="16">
        <f>I34</f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9"/>
      <c r="N35" s="24"/>
      <c r="O35" s="24"/>
      <c r="P35" s="24"/>
      <c r="Q35" s="22"/>
      <c r="R35" s="21"/>
    </row>
    <row r="36" spans="1:19" x14ac:dyDescent="0.2">
      <c r="B36" s="16">
        <v>32</v>
      </c>
      <c r="C36" s="19">
        <v>2.403</v>
      </c>
      <c r="D36" s="19">
        <f t="shared" si="8"/>
        <v>2.4005000000000001</v>
      </c>
      <c r="E36" s="16">
        <f t="shared" si="9"/>
        <v>5</v>
      </c>
      <c r="F36" s="19">
        <f t="shared" si="10"/>
        <v>12.002500000000001</v>
      </c>
      <c r="G36" s="1"/>
      <c r="H36" s="16">
        <f>H35+(I36-I35)*2</f>
        <v>51.38</v>
      </c>
      <c r="I36" s="16">
        <v>-0.8</v>
      </c>
      <c r="J36" s="19">
        <f t="shared" si="14"/>
        <v>-1.895</v>
      </c>
      <c r="K36" s="16">
        <f t="shared" si="15"/>
        <v>4.3800000000000026</v>
      </c>
      <c r="L36" s="19">
        <f t="shared" si="13"/>
        <v>-8.3001000000000058</v>
      </c>
      <c r="M36" s="19" t="s">
        <v>32</v>
      </c>
      <c r="N36" s="20"/>
      <c r="O36" s="20"/>
      <c r="P36" s="20"/>
      <c r="R36" s="21"/>
    </row>
    <row r="37" spans="1:19" x14ac:dyDescent="0.2">
      <c r="B37" s="16"/>
      <c r="C37" s="19"/>
      <c r="D37" s="19">
        <f t="shared" si="8"/>
        <v>1.2015</v>
      </c>
      <c r="E37" s="16">
        <f t="shared" si="9"/>
        <v>-32</v>
      </c>
      <c r="F37" s="19">
        <f t="shared" si="10"/>
        <v>-38.448</v>
      </c>
      <c r="G37" s="1"/>
      <c r="H37" s="16">
        <v>55</v>
      </c>
      <c r="I37" s="28">
        <v>-0.29099999999999998</v>
      </c>
      <c r="J37" s="19">
        <f t="shared" si="14"/>
        <v>-0.54549999999999998</v>
      </c>
      <c r="K37" s="16">
        <f t="shared" si="15"/>
        <v>3.6199999999999974</v>
      </c>
      <c r="L37" s="19">
        <f t="shared" si="13"/>
        <v>-1.9747099999999986</v>
      </c>
      <c r="M37" s="19"/>
      <c r="N37" s="20"/>
      <c r="O37" s="20"/>
      <c r="P37" s="20"/>
      <c r="R37" s="21"/>
    </row>
    <row r="38" spans="1:19" x14ac:dyDescent="0.2">
      <c r="B38" s="16"/>
      <c r="C38" s="19"/>
      <c r="D38" s="19">
        <f t="shared" si="8"/>
        <v>0</v>
      </c>
      <c r="E38" s="16">
        <f t="shared" si="9"/>
        <v>0</v>
      </c>
      <c r="F38" s="19">
        <f t="shared" si="10"/>
        <v>0</v>
      </c>
      <c r="G38" s="1"/>
      <c r="H38" s="17">
        <v>58</v>
      </c>
      <c r="I38" s="17">
        <v>-9.1999999999999998E-2</v>
      </c>
      <c r="J38" s="19">
        <f t="shared" si="14"/>
        <v>-0.1915</v>
      </c>
      <c r="K38" s="16">
        <f t="shared" si="15"/>
        <v>3</v>
      </c>
      <c r="L38" s="19">
        <f t="shared" si="13"/>
        <v>-0.57450000000000001</v>
      </c>
      <c r="M38" s="19"/>
      <c r="N38" s="20"/>
      <c r="O38" s="20"/>
      <c r="P38" s="20"/>
      <c r="R38" s="21"/>
    </row>
    <row r="39" spans="1:19" x14ac:dyDescent="0.2">
      <c r="B39" s="17"/>
      <c r="C39" s="44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60</v>
      </c>
      <c r="I39" s="17">
        <v>0.70099999999999996</v>
      </c>
      <c r="J39" s="19">
        <f t="shared" si="14"/>
        <v>0.30449999999999999</v>
      </c>
      <c r="K39" s="16">
        <f t="shared" si="15"/>
        <v>2</v>
      </c>
      <c r="L39" s="19">
        <f t="shared" si="13"/>
        <v>0.60899999999999999</v>
      </c>
      <c r="M39" s="19"/>
      <c r="N39" s="20"/>
      <c r="O39" s="20"/>
      <c r="P39" s="20"/>
      <c r="R39" s="21"/>
    </row>
    <row r="40" spans="1:19" x14ac:dyDescent="0.2">
      <c r="B40" s="17"/>
      <c r="C40" s="44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62</v>
      </c>
      <c r="I40" s="17">
        <v>1.4590000000000001</v>
      </c>
      <c r="J40" s="19">
        <f t="shared" si="14"/>
        <v>1.08</v>
      </c>
      <c r="K40" s="16">
        <f t="shared" si="15"/>
        <v>2</v>
      </c>
      <c r="L40" s="19">
        <f t="shared" si="13"/>
        <v>2.16</v>
      </c>
      <c r="M40" s="19"/>
      <c r="O40" s="24"/>
      <c r="P40" s="24"/>
    </row>
    <row r="41" spans="1:19" x14ac:dyDescent="0.2">
      <c r="B41" s="17"/>
      <c r="C41" s="44"/>
      <c r="D41" s="19">
        <f t="shared" si="8"/>
        <v>0</v>
      </c>
      <c r="E41" s="16">
        <f t="shared" si="9"/>
        <v>0</v>
      </c>
      <c r="F41" s="19">
        <f t="shared" si="10"/>
        <v>0</v>
      </c>
      <c r="H41" s="17">
        <v>65</v>
      </c>
      <c r="I41" s="17">
        <v>1.45</v>
      </c>
      <c r="J41" s="19">
        <f t="shared" si="14"/>
        <v>1.4544999999999999</v>
      </c>
      <c r="K41" s="16">
        <f t="shared" si="15"/>
        <v>3</v>
      </c>
      <c r="L41" s="19">
        <f t="shared" si="13"/>
        <v>4.3635000000000002</v>
      </c>
      <c r="M41" s="19"/>
      <c r="O41" s="14"/>
      <c r="P41" s="14"/>
    </row>
    <row r="42" spans="1:19" ht="15" x14ac:dyDescent="0.25">
      <c r="A42" s="143" t="s">
        <v>41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</row>
    <row r="43" spans="1:19" ht="15" x14ac:dyDescent="0.2">
      <c r="B43" s="13"/>
      <c r="C43" s="30"/>
      <c r="D43" s="13"/>
      <c r="E43" s="1" t="s">
        <v>7</v>
      </c>
      <c r="F43" s="1"/>
      <c r="G43" s="142">
        <v>0.2</v>
      </c>
      <c r="H43" s="142"/>
      <c r="I43" s="13"/>
      <c r="J43" s="13"/>
      <c r="K43" s="13"/>
      <c r="L43" s="13"/>
      <c r="M43" s="13"/>
      <c r="N43" s="14"/>
      <c r="O43" s="14"/>
      <c r="P43" s="31">
        <f>H56-H54</f>
        <v>18</v>
      </c>
    </row>
    <row r="44" spans="1:19" x14ac:dyDescent="0.2">
      <c r="B44" s="143" t="s">
        <v>8</v>
      </c>
      <c r="C44" s="143"/>
      <c r="D44" s="143"/>
      <c r="E44" s="143"/>
      <c r="F44" s="143"/>
      <c r="G44" s="5" t="s">
        <v>5</v>
      </c>
      <c r="H44" s="143" t="s">
        <v>9</v>
      </c>
      <c r="I44" s="143"/>
      <c r="J44" s="143"/>
      <c r="K44" s="143"/>
      <c r="L44" s="143"/>
      <c r="M44" s="25"/>
      <c r="N44" s="15"/>
      <c r="O44" s="15"/>
      <c r="P44" s="15"/>
    </row>
    <row r="45" spans="1:19" x14ac:dyDescent="0.2">
      <c r="B45" s="16">
        <v>0</v>
      </c>
      <c r="C45" s="19">
        <v>4.2759999999999998</v>
      </c>
      <c r="D45" s="16"/>
      <c r="E45" s="16"/>
      <c r="F45" s="16"/>
      <c r="G45" s="16"/>
      <c r="H45" s="17"/>
      <c r="I45" s="18"/>
      <c r="J45" s="19"/>
      <c r="K45" s="16"/>
      <c r="L45" s="19"/>
      <c r="M45" s="19" t="s">
        <v>25</v>
      </c>
      <c r="N45" s="20"/>
      <c r="O45" s="20"/>
      <c r="P45" s="20"/>
      <c r="R45" s="21"/>
    </row>
    <row r="46" spans="1:19" x14ac:dyDescent="0.2">
      <c r="B46" s="16">
        <v>6</v>
      </c>
      <c r="C46" s="19">
        <v>4.2670000000000003</v>
      </c>
      <c r="D46" s="19">
        <f>(C45+C46)/2</f>
        <v>4.2714999999999996</v>
      </c>
      <c r="E46" s="16">
        <f>B46-B45</f>
        <v>6</v>
      </c>
      <c r="F46" s="19">
        <f>D46*E46</f>
        <v>25.628999999999998</v>
      </c>
      <c r="G46" s="16"/>
      <c r="H46" s="16"/>
      <c r="I46" s="16"/>
      <c r="J46" s="19"/>
      <c r="K46" s="16"/>
      <c r="L46" s="19"/>
      <c r="M46" s="19"/>
      <c r="N46" s="20"/>
      <c r="O46" s="20"/>
      <c r="P46" s="20"/>
      <c r="Q46" s="22"/>
      <c r="R46" s="21"/>
    </row>
    <row r="47" spans="1:19" x14ac:dyDescent="0.2">
      <c r="B47" s="16">
        <v>9</v>
      </c>
      <c r="C47" s="19">
        <v>3.2149999999999999</v>
      </c>
      <c r="D47" s="19">
        <f t="shared" ref="D47:D57" si="16">(C46+C47)/2</f>
        <v>3.7410000000000001</v>
      </c>
      <c r="E47" s="16">
        <f t="shared" ref="E47:E57" si="17">B47-B46</f>
        <v>3</v>
      </c>
      <c r="F47" s="19">
        <f t="shared" ref="F47:F57" si="18">D47*E47</f>
        <v>11.223000000000001</v>
      </c>
      <c r="G47" s="16"/>
      <c r="H47" s="16"/>
      <c r="I47" s="16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">
      <c r="B48" s="16">
        <v>10</v>
      </c>
      <c r="C48" s="19">
        <v>3.198</v>
      </c>
      <c r="D48" s="19">
        <f t="shared" si="16"/>
        <v>3.2065000000000001</v>
      </c>
      <c r="E48" s="16">
        <f t="shared" si="17"/>
        <v>1</v>
      </c>
      <c r="F48" s="19">
        <f t="shared" si="18"/>
        <v>3.2065000000000001</v>
      </c>
      <c r="G48" s="16"/>
      <c r="H48" s="16"/>
      <c r="I48" s="16"/>
      <c r="J48" s="19"/>
      <c r="K48" s="16"/>
      <c r="L48" s="19"/>
      <c r="M48" s="19" t="s">
        <v>21</v>
      </c>
      <c r="N48" s="20"/>
      <c r="O48" s="20"/>
      <c r="P48" s="20"/>
      <c r="Q48" s="22"/>
      <c r="R48" s="21"/>
    </row>
    <row r="49" spans="2:18" x14ac:dyDescent="0.2">
      <c r="B49" s="16">
        <v>11</v>
      </c>
      <c r="C49" s="19">
        <v>1.5449999999999999</v>
      </c>
      <c r="D49" s="19">
        <f t="shared" si="16"/>
        <v>2.3715000000000002</v>
      </c>
      <c r="E49" s="16">
        <f t="shared" si="17"/>
        <v>1</v>
      </c>
      <c r="F49" s="19">
        <f t="shared" si="18"/>
        <v>2.3715000000000002</v>
      </c>
      <c r="G49" s="16"/>
      <c r="H49" s="16"/>
      <c r="I49" s="16"/>
      <c r="J49" s="19"/>
      <c r="K49" s="16"/>
      <c r="L49" s="19"/>
      <c r="M49" s="19"/>
      <c r="N49" s="20"/>
      <c r="O49" s="20"/>
      <c r="P49" s="20"/>
      <c r="Q49" s="22"/>
      <c r="R49" s="21"/>
    </row>
    <row r="50" spans="2:18" x14ac:dyDescent="0.2">
      <c r="B50" s="16">
        <v>13</v>
      </c>
      <c r="C50" s="19">
        <v>0.50700000000000001</v>
      </c>
      <c r="D50" s="19">
        <f t="shared" si="16"/>
        <v>1.026</v>
      </c>
      <c r="E50" s="16">
        <f t="shared" si="17"/>
        <v>2</v>
      </c>
      <c r="F50" s="19">
        <f t="shared" si="18"/>
        <v>2.052</v>
      </c>
      <c r="G50" s="16"/>
      <c r="H50" s="16"/>
      <c r="I50" s="16"/>
      <c r="J50" s="19"/>
      <c r="K50" s="16"/>
      <c r="L50" s="19"/>
      <c r="M50" s="19"/>
      <c r="N50" s="20"/>
      <c r="O50" s="20"/>
      <c r="P50" s="20"/>
      <c r="Q50" s="22"/>
      <c r="R50" s="21"/>
    </row>
    <row r="51" spans="2:18" x14ac:dyDescent="0.2">
      <c r="B51" s="16">
        <v>15</v>
      </c>
      <c r="C51" s="19">
        <v>-0.185</v>
      </c>
      <c r="D51" s="19">
        <f t="shared" si="16"/>
        <v>0.161</v>
      </c>
      <c r="E51" s="16">
        <f t="shared" si="17"/>
        <v>2</v>
      </c>
      <c r="F51" s="19">
        <f t="shared" si="18"/>
        <v>0.32200000000000001</v>
      </c>
      <c r="G51" s="16"/>
      <c r="H51" s="16">
        <v>0</v>
      </c>
      <c r="I51" s="16">
        <v>1.925</v>
      </c>
      <c r="J51" s="19"/>
      <c r="K51" s="16"/>
      <c r="L51" s="19"/>
      <c r="M51" s="19"/>
      <c r="N51" s="20"/>
      <c r="O51" s="20"/>
      <c r="P51" s="20"/>
      <c r="Q51" s="22"/>
      <c r="R51" s="21"/>
    </row>
    <row r="52" spans="2:18" x14ac:dyDescent="0.2">
      <c r="B52" s="16">
        <v>17</v>
      </c>
      <c r="C52" s="19">
        <v>-0.28799999999999998</v>
      </c>
      <c r="D52" s="19">
        <f t="shared" si="16"/>
        <v>-0.23649999999999999</v>
      </c>
      <c r="E52" s="16">
        <f t="shared" si="17"/>
        <v>2</v>
      </c>
      <c r="F52" s="19">
        <f t="shared" si="18"/>
        <v>-0.47299999999999998</v>
      </c>
      <c r="G52" s="16"/>
      <c r="H52" s="16">
        <v>5</v>
      </c>
      <c r="I52" s="16">
        <v>1.9119999999999999</v>
      </c>
      <c r="J52" s="19">
        <f t="shared" ref="J52" si="19">AVERAGE(I51,I52)</f>
        <v>1.9184999999999999</v>
      </c>
      <c r="K52" s="16">
        <f t="shared" ref="K52" si="20">H52-H51</f>
        <v>5</v>
      </c>
      <c r="L52" s="19">
        <f t="shared" ref="L52:L59" si="21">K52*J52</f>
        <v>9.5924999999999994</v>
      </c>
      <c r="M52" s="19" t="s">
        <v>22</v>
      </c>
      <c r="N52" s="20"/>
      <c r="O52" s="20"/>
      <c r="P52" s="20"/>
      <c r="Q52" s="22"/>
      <c r="R52" s="21"/>
    </row>
    <row r="53" spans="2:18" x14ac:dyDescent="0.2">
      <c r="B53" s="16">
        <v>19</v>
      </c>
      <c r="C53" s="19">
        <v>-0.187</v>
      </c>
      <c r="D53" s="19">
        <f t="shared" si="16"/>
        <v>-0.23749999999999999</v>
      </c>
      <c r="E53" s="16">
        <f t="shared" si="17"/>
        <v>2</v>
      </c>
      <c r="F53" s="19">
        <f t="shared" si="18"/>
        <v>-0.47499999999999998</v>
      </c>
      <c r="G53" s="16"/>
      <c r="H53" s="16">
        <f>H54-(I53-I54)*2</f>
        <v>6.2200000000000006</v>
      </c>
      <c r="I53" s="16">
        <v>1.91</v>
      </c>
      <c r="J53" s="19">
        <f>AVERAGE(I52,I53)</f>
        <v>1.911</v>
      </c>
      <c r="K53" s="16">
        <f>H53-H52</f>
        <v>1.2200000000000006</v>
      </c>
      <c r="L53" s="19">
        <f t="shared" si="21"/>
        <v>2.3314200000000014</v>
      </c>
      <c r="M53" s="19"/>
      <c r="N53" s="24"/>
      <c r="O53" s="24"/>
      <c r="P53" s="24"/>
      <c r="Q53" s="22"/>
      <c r="R53" s="21"/>
    </row>
    <row r="54" spans="2:18" x14ac:dyDescent="0.2">
      <c r="B54" s="16">
        <v>21</v>
      </c>
      <c r="C54" s="19">
        <v>0.48499999999999999</v>
      </c>
      <c r="D54" s="19">
        <f t="shared" si="16"/>
        <v>0.14899999999999999</v>
      </c>
      <c r="E54" s="16">
        <f t="shared" si="17"/>
        <v>2</v>
      </c>
      <c r="F54" s="19">
        <f t="shared" si="18"/>
        <v>0.29799999999999999</v>
      </c>
      <c r="G54" s="16"/>
      <c r="H54" s="21">
        <f>H55-9</f>
        <v>16</v>
      </c>
      <c r="I54" s="21">
        <f>I55</f>
        <v>-2.98</v>
      </c>
      <c r="J54" s="19">
        <f t="shared" ref="J54:J59" si="22">AVERAGE(I53,I54)</f>
        <v>-0.53500000000000003</v>
      </c>
      <c r="K54" s="16">
        <f t="shared" ref="K54:K59" si="23">H54-H53</f>
        <v>9.7799999999999994</v>
      </c>
      <c r="L54" s="19">
        <f t="shared" si="21"/>
        <v>-5.2323000000000004</v>
      </c>
      <c r="M54" s="19"/>
      <c r="N54" s="20"/>
      <c r="O54" s="20"/>
      <c r="P54" s="20"/>
      <c r="Q54" s="22"/>
      <c r="R54" s="21"/>
    </row>
    <row r="55" spans="2:18" x14ac:dyDescent="0.2">
      <c r="B55" s="16">
        <v>23</v>
      </c>
      <c r="C55" s="19">
        <v>1.6140000000000001</v>
      </c>
      <c r="D55" s="19">
        <f t="shared" si="16"/>
        <v>1.0495000000000001</v>
      </c>
      <c r="E55" s="16">
        <f t="shared" si="17"/>
        <v>2</v>
      </c>
      <c r="F55" s="19">
        <f t="shared" si="18"/>
        <v>2.0990000000000002</v>
      </c>
      <c r="G55" s="1"/>
      <c r="H55" s="21">
        <v>25</v>
      </c>
      <c r="I55" s="21"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4"/>
      <c r="O55" s="24"/>
      <c r="P55" s="24"/>
      <c r="Q55" s="22"/>
      <c r="R55" s="21"/>
    </row>
    <row r="56" spans="2:18" x14ac:dyDescent="0.2">
      <c r="B56" s="16">
        <v>24</v>
      </c>
      <c r="C56" s="19">
        <v>3.5830000000000002</v>
      </c>
      <c r="D56" s="19">
        <f t="shared" si="16"/>
        <v>2.5985</v>
      </c>
      <c r="E56" s="16">
        <f t="shared" si="17"/>
        <v>1</v>
      </c>
      <c r="F56" s="19">
        <f t="shared" si="18"/>
        <v>2.5985</v>
      </c>
      <c r="G56" s="1"/>
      <c r="H56" s="16">
        <f>H55+9</f>
        <v>34</v>
      </c>
      <c r="I56" s="16">
        <f>I55</f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M56" s="19" t="s">
        <v>23</v>
      </c>
      <c r="N56" s="24"/>
      <c r="O56" s="24"/>
      <c r="P56" s="24"/>
      <c r="Q56" s="22"/>
      <c r="R56" s="21"/>
    </row>
    <row r="57" spans="2:18" x14ac:dyDescent="0.2">
      <c r="B57" s="16">
        <v>25</v>
      </c>
      <c r="C57" s="19">
        <v>3.5720000000000001</v>
      </c>
      <c r="D57" s="19">
        <f t="shared" si="16"/>
        <v>3.5775000000000001</v>
      </c>
      <c r="E57" s="16">
        <f t="shared" si="17"/>
        <v>1</v>
      </c>
      <c r="F57" s="19">
        <f t="shared" si="18"/>
        <v>3.5775000000000001</v>
      </c>
      <c r="G57" s="1"/>
      <c r="H57" s="16">
        <f>H56+(I57-I56)*2</f>
        <v>44.06</v>
      </c>
      <c r="I57" s="16">
        <v>2.0499999999999998</v>
      </c>
      <c r="J57" s="19">
        <f t="shared" si="22"/>
        <v>-0.46500000000000008</v>
      </c>
      <c r="K57" s="16">
        <f t="shared" si="23"/>
        <v>10.060000000000002</v>
      </c>
      <c r="L57" s="19">
        <f t="shared" si="21"/>
        <v>-4.6779000000000019</v>
      </c>
      <c r="M57" s="19"/>
      <c r="N57" s="20"/>
      <c r="O57" s="20"/>
      <c r="P57" s="20"/>
      <c r="R57" s="21"/>
    </row>
    <row r="58" spans="2:18" x14ac:dyDescent="0.2">
      <c r="B58" s="16">
        <v>26</v>
      </c>
      <c r="C58" s="19">
        <v>2.7149999999999999</v>
      </c>
      <c r="D58" s="19"/>
      <c r="E58" s="16"/>
      <c r="F58" s="19"/>
      <c r="G58" s="1"/>
      <c r="H58" s="16">
        <v>45</v>
      </c>
      <c r="I58" s="28">
        <v>2.0379999999999998</v>
      </c>
      <c r="J58" s="19">
        <f t="shared" si="22"/>
        <v>2.0439999999999996</v>
      </c>
      <c r="K58" s="16">
        <f t="shared" si="23"/>
        <v>0.93999999999999773</v>
      </c>
      <c r="L58" s="19">
        <f t="shared" si="21"/>
        <v>1.9213599999999951</v>
      </c>
      <c r="M58" s="19"/>
      <c r="N58" s="20"/>
      <c r="O58" s="20"/>
      <c r="P58" s="20"/>
      <c r="R58" s="21"/>
    </row>
    <row r="59" spans="2:18" x14ac:dyDescent="0.2">
      <c r="B59" s="16">
        <v>27</v>
      </c>
      <c r="C59" s="19">
        <v>2.6850000000000001</v>
      </c>
      <c r="D59" s="19"/>
      <c r="E59" s="16"/>
      <c r="F59" s="19"/>
      <c r="G59" s="1"/>
      <c r="H59" s="17">
        <v>50</v>
      </c>
      <c r="I59" s="17">
        <v>2.0249999999999999</v>
      </c>
      <c r="J59" s="19">
        <f t="shared" si="22"/>
        <v>2.0314999999999999</v>
      </c>
      <c r="K59" s="16">
        <f t="shared" si="23"/>
        <v>5</v>
      </c>
      <c r="L59" s="19">
        <f t="shared" si="21"/>
        <v>10.157499999999999</v>
      </c>
      <c r="M59" s="19"/>
      <c r="N59" s="20"/>
      <c r="O59" s="20"/>
      <c r="P59" s="20"/>
      <c r="R59" s="21"/>
    </row>
    <row r="60" spans="2:18" x14ac:dyDescent="0.2">
      <c r="B60" s="17">
        <v>29</v>
      </c>
      <c r="C60" s="44">
        <v>0.999</v>
      </c>
      <c r="D60" s="19"/>
      <c r="E60" s="16"/>
      <c r="F60" s="19"/>
      <c r="H60" s="17"/>
      <c r="I60" s="17"/>
      <c r="J60" s="19"/>
      <c r="K60" s="16"/>
      <c r="L60" s="19"/>
      <c r="M60" s="19"/>
      <c r="N60" s="20"/>
      <c r="O60" s="20"/>
      <c r="P60" s="20"/>
      <c r="R60" s="21"/>
    </row>
    <row r="61" spans="2:18" x14ac:dyDescent="0.2">
      <c r="B61" s="17">
        <v>35</v>
      </c>
      <c r="C61" s="44">
        <v>0.98299999999999998</v>
      </c>
      <c r="D61" s="19"/>
      <c r="E61" s="16"/>
      <c r="F61" s="19"/>
      <c r="H61" s="17"/>
      <c r="I61" s="17"/>
      <c r="J61" s="19"/>
      <c r="K61" s="16"/>
      <c r="L61" s="19"/>
      <c r="M61" s="19" t="s">
        <v>36</v>
      </c>
      <c r="O61" s="24"/>
      <c r="P61" s="24"/>
    </row>
    <row r="62" spans="2:18" x14ac:dyDescent="0.2">
      <c r="B62" s="17"/>
      <c r="C62" s="44"/>
      <c r="D62" s="19"/>
      <c r="E62" s="16"/>
      <c r="F62" s="19"/>
      <c r="H62" s="17"/>
      <c r="I62" s="17"/>
      <c r="J62" s="19"/>
      <c r="K62" s="16"/>
      <c r="L62" s="19"/>
      <c r="M62" s="19"/>
      <c r="O62" s="14"/>
      <c r="P62" s="14"/>
    </row>
  </sheetData>
  <mergeCells count="9">
    <mergeCell ref="G43:H43"/>
    <mergeCell ref="B44:F44"/>
    <mergeCell ref="H44:L44"/>
    <mergeCell ref="A1:T1"/>
    <mergeCell ref="A3:Q3"/>
    <mergeCell ref="B4:F4"/>
    <mergeCell ref="H4:L4"/>
    <mergeCell ref="A23:S23"/>
    <mergeCell ref="A42:S4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V107"/>
  <sheetViews>
    <sheetView tabSelected="1" view="pageLayout" topLeftCell="A49" zoomScaleNormal="100" workbookViewId="0">
      <selection activeCell="Z78" sqref="Z78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60" t="s">
        <v>80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  <c r="O1" s="161"/>
      <c r="P1" s="161"/>
      <c r="Q1" s="161"/>
      <c r="R1" s="161"/>
      <c r="S1" s="161"/>
      <c r="T1" s="161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43" t="s">
        <v>17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</row>
    <row r="4" spans="1:22" x14ac:dyDescent="0.2">
      <c r="B4" s="143" t="s">
        <v>8</v>
      </c>
      <c r="C4" s="143"/>
      <c r="D4" s="143"/>
      <c r="E4" s="143"/>
      <c r="F4" s="143"/>
      <c r="H4" s="143" t="s">
        <v>9</v>
      </c>
      <c r="I4" s="143"/>
      <c r="J4" s="143"/>
      <c r="K4" s="143"/>
      <c r="L4" s="143"/>
      <c r="M4" s="25"/>
      <c r="N4" s="15"/>
      <c r="O4" s="15"/>
      <c r="P4" s="15"/>
    </row>
    <row r="5" spans="1:22" x14ac:dyDescent="0.2">
      <c r="B5" s="2">
        <v>0</v>
      </c>
      <c r="C5" s="3">
        <v>-8.0000000000000002E-3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20</v>
      </c>
      <c r="N5" s="20"/>
      <c r="O5" s="20"/>
      <c r="P5" s="20"/>
      <c r="R5" s="21"/>
    </row>
    <row r="6" spans="1:22" x14ac:dyDescent="0.2">
      <c r="B6" s="2">
        <v>5</v>
      </c>
      <c r="C6" s="3">
        <v>-2.3E-2</v>
      </c>
      <c r="D6" s="19">
        <f>(C5+C6)/2</f>
        <v>-1.55E-2</v>
      </c>
      <c r="E6" s="16">
        <f>B6-B5</f>
        <v>5</v>
      </c>
      <c r="F6" s="19">
        <f>D6*E6</f>
        <v>-7.7499999999999999E-2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-5.3999999999999999E-2</v>
      </c>
      <c r="D7" s="19">
        <f t="shared" ref="D7:D18" si="0">(C6+C7)/2</f>
        <v>-3.85E-2</v>
      </c>
      <c r="E7" s="16">
        <f t="shared" ref="E7:E18" si="1">B7-B6</f>
        <v>5</v>
      </c>
      <c r="F7" s="19">
        <f t="shared" ref="F7:F18" si="2">D7*E7</f>
        <v>-0.1925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21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-5.8000000000000003E-2</v>
      </c>
      <c r="D8" s="19">
        <f t="shared" si="0"/>
        <v>-5.6000000000000001E-2</v>
      </c>
      <c r="E8" s="16">
        <f t="shared" si="1"/>
        <v>1</v>
      </c>
      <c r="F8" s="19">
        <f t="shared" si="2"/>
        <v>-5.6000000000000001E-2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13</v>
      </c>
      <c r="C9" s="3">
        <v>-6.7000000000000004E-2</v>
      </c>
      <c r="D9" s="19">
        <f t="shared" si="0"/>
        <v>-6.25E-2</v>
      </c>
      <c r="E9" s="16">
        <f t="shared" si="1"/>
        <v>2</v>
      </c>
      <c r="F9" s="19">
        <f t="shared" si="2"/>
        <v>-0.125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15</v>
      </c>
      <c r="C10" s="3">
        <v>-8.3000000000000004E-2</v>
      </c>
      <c r="D10" s="19">
        <f t="shared" si="0"/>
        <v>-7.5000000000000011E-2</v>
      </c>
      <c r="E10" s="16">
        <f t="shared" si="1"/>
        <v>2</v>
      </c>
      <c r="F10" s="19">
        <f t="shared" si="2"/>
        <v>-0.15000000000000002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-0.108</v>
      </c>
      <c r="D11" s="19">
        <f t="shared" si="0"/>
        <v>-9.5500000000000002E-2</v>
      </c>
      <c r="E11" s="16">
        <f t="shared" si="1"/>
        <v>3</v>
      </c>
      <c r="F11" s="19">
        <f t="shared" si="2"/>
        <v>-0.28649999999999998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21</v>
      </c>
      <c r="C12" s="3">
        <v>-0.13400000000000001</v>
      </c>
      <c r="D12" s="19">
        <f t="shared" si="0"/>
        <v>-0.121</v>
      </c>
      <c r="E12" s="16">
        <f t="shared" si="1"/>
        <v>3</v>
      </c>
      <c r="F12" s="19">
        <f t="shared" si="2"/>
        <v>-0.36299999999999999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</row>
    <row r="13" spans="1:22" x14ac:dyDescent="0.2">
      <c r="B13" s="2">
        <v>25</v>
      </c>
      <c r="C13" s="3">
        <v>-0.161</v>
      </c>
      <c r="D13" s="19">
        <f t="shared" si="0"/>
        <v>-0.14750000000000002</v>
      </c>
      <c r="E13" s="16">
        <f t="shared" si="1"/>
        <v>4</v>
      </c>
      <c r="F13" s="19">
        <f t="shared" si="2"/>
        <v>-0.59000000000000008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30</v>
      </c>
      <c r="C14" s="3">
        <v>-0.16800000000000001</v>
      </c>
      <c r="D14" s="19">
        <f t="shared" si="0"/>
        <v>-0.16450000000000001</v>
      </c>
      <c r="E14" s="16">
        <f t="shared" si="1"/>
        <v>5</v>
      </c>
      <c r="F14" s="19">
        <f t="shared" si="2"/>
        <v>-0.82250000000000001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35</v>
      </c>
      <c r="C15" s="3">
        <v>-0.19400000000000001</v>
      </c>
      <c r="D15" s="19">
        <f t="shared" si="0"/>
        <v>-0.18099999999999999</v>
      </c>
      <c r="E15" s="16">
        <f t="shared" si="1"/>
        <v>5</v>
      </c>
      <c r="F15" s="19">
        <f t="shared" si="2"/>
        <v>-0.90500000000000003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40</v>
      </c>
      <c r="C16" s="3">
        <v>-0.246</v>
      </c>
      <c r="D16" s="19">
        <f t="shared" si="0"/>
        <v>-0.22</v>
      </c>
      <c r="E16" s="16">
        <f t="shared" si="1"/>
        <v>5</v>
      </c>
      <c r="F16" s="19">
        <f t="shared" si="2"/>
        <v>-1.1000000000000001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2:18" x14ac:dyDescent="0.2">
      <c r="B17" s="2">
        <v>42</v>
      </c>
      <c r="C17" s="3">
        <v>-0.26400000000000001</v>
      </c>
      <c r="D17" s="19">
        <f t="shared" si="0"/>
        <v>-0.255</v>
      </c>
      <c r="E17" s="16">
        <f t="shared" si="1"/>
        <v>2</v>
      </c>
      <c r="F17" s="19">
        <f t="shared" si="2"/>
        <v>-0.51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22</v>
      </c>
      <c r="N17" s="20"/>
      <c r="O17" s="20"/>
      <c r="P17" s="20"/>
      <c r="R17" s="21"/>
    </row>
    <row r="18" spans="2:18" x14ac:dyDescent="0.2">
      <c r="B18" s="2">
        <v>44</v>
      </c>
      <c r="C18" s="3">
        <v>-0.23699999999999999</v>
      </c>
      <c r="D18" s="19">
        <f t="shared" si="0"/>
        <v>-0.2505</v>
      </c>
      <c r="E18" s="16">
        <f t="shared" si="1"/>
        <v>2</v>
      </c>
      <c r="F18" s="19">
        <f t="shared" si="2"/>
        <v>-0.501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2:18" x14ac:dyDescent="0.2">
      <c r="B19" s="2">
        <v>49</v>
      </c>
      <c r="C19" s="3">
        <v>-0.19600000000000001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2:18" x14ac:dyDescent="0.2">
      <c r="B20" s="17">
        <v>54</v>
      </c>
      <c r="C20" s="44">
        <v>-0.17100000000000001</v>
      </c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2:18" x14ac:dyDescent="0.2">
      <c r="B21" s="17">
        <v>59</v>
      </c>
      <c r="C21" s="44">
        <v>-0.14799999999999999</v>
      </c>
      <c r="D21" s="19"/>
      <c r="E21" s="16"/>
      <c r="F21" s="19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2:18" x14ac:dyDescent="0.2">
      <c r="B22" s="17">
        <v>63</v>
      </c>
      <c r="C22" s="44">
        <v>-0.109</v>
      </c>
      <c r="D22" s="19"/>
      <c r="E22" s="16"/>
      <c r="F22" s="19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2:18" x14ac:dyDescent="0.2">
      <c r="B23" s="17">
        <v>66</v>
      </c>
      <c r="C23" s="44">
        <v>-7.2999999999999995E-2</v>
      </c>
      <c r="D23" s="19"/>
      <c r="E23" s="16"/>
      <c r="F23" s="19"/>
      <c r="H23" s="17"/>
      <c r="I23" s="17"/>
      <c r="J23" s="19"/>
      <c r="K23" s="16"/>
      <c r="L23" s="19"/>
      <c r="M23" s="19"/>
      <c r="N23" s="20"/>
      <c r="O23" s="20"/>
      <c r="P23" s="20"/>
      <c r="R23" s="21"/>
    </row>
    <row r="24" spans="2:18" x14ac:dyDescent="0.2">
      <c r="B24" s="17">
        <v>69</v>
      </c>
      <c r="C24" s="44">
        <v>-8.0000000000000002E-3</v>
      </c>
      <c r="D24" s="19"/>
      <c r="E24" s="16"/>
      <c r="F24" s="19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2:18" x14ac:dyDescent="0.2">
      <c r="B25" s="17">
        <v>71</v>
      </c>
      <c r="C25" s="44">
        <v>0.20200000000000001</v>
      </c>
      <c r="D25" s="19"/>
      <c r="E25" s="16"/>
      <c r="F25" s="19"/>
      <c r="H25" s="17"/>
      <c r="I25" s="17"/>
      <c r="J25" s="19"/>
      <c r="K25" s="16"/>
      <c r="L25" s="19"/>
      <c r="M25" s="19"/>
      <c r="N25" s="20"/>
      <c r="O25" s="20"/>
      <c r="P25" s="20"/>
      <c r="R25" s="21"/>
    </row>
    <row r="26" spans="2:18" x14ac:dyDescent="0.2">
      <c r="B26" s="17">
        <v>73</v>
      </c>
      <c r="C26" s="44">
        <v>0.57799999999999996</v>
      </c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2:18" x14ac:dyDescent="0.2">
      <c r="B27" s="17">
        <v>74</v>
      </c>
      <c r="C27" s="44">
        <v>1.26</v>
      </c>
      <c r="D27" s="19"/>
      <c r="E27" s="16"/>
      <c r="F27" s="19"/>
      <c r="H27" s="17"/>
      <c r="I27" s="17"/>
      <c r="J27" s="19"/>
      <c r="K27" s="16"/>
      <c r="L27" s="19"/>
      <c r="M27" s="19" t="s">
        <v>23</v>
      </c>
      <c r="N27" s="20"/>
      <c r="O27" s="20"/>
      <c r="P27" s="20"/>
      <c r="R27" s="21"/>
    </row>
    <row r="28" spans="2:18" x14ac:dyDescent="0.2">
      <c r="B28" s="17">
        <v>80</v>
      </c>
      <c r="C28" s="44">
        <v>1.2709999999999999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2:18" x14ac:dyDescent="0.2">
      <c r="B29" s="17">
        <v>85</v>
      </c>
      <c r="C29" s="44">
        <v>1.2769999999999999</v>
      </c>
      <c r="D29" s="19"/>
      <c r="E29" s="16"/>
      <c r="F29" s="19"/>
      <c r="H29" s="17"/>
      <c r="I29" s="17"/>
      <c r="J29" s="19"/>
      <c r="K29" s="16"/>
      <c r="L29" s="19"/>
      <c r="M29" s="19"/>
      <c r="N29" s="20"/>
      <c r="O29" s="20"/>
      <c r="P29" s="20"/>
      <c r="R29" s="21"/>
    </row>
    <row r="30" spans="2:18" x14ac:dyDescent="0.2">
      <c r="B30" s="17">
        <v>90</v>
      </c>
      <c r="C30" s="44">
        <v>1.282</v>
      </c>
      <c r="D30" s="19"/>
      <c r="E30" s="16"/>
      <c r="F30" s="19"/>
      <c r="H30" s="17"/>
      <c r="I30" s="17"/>
      <c r="J30" s="19"/>
      <c r="K30" s="16"/>
      <c r="L30" s="19"/>
      <c r="M30" s="19" t="s">
        <v>24</v>
      </c>
      <c r="N30" s="20"/>
      <c r="O30" s="20"/>
      <c r="P30" s="20"/>
      <c r="R30" s="21"/>
    </row>
    <row r="31" spans="2:18" x14ac:dyDescent="0.2">
      <c r="B31" s="17"/>
      <c r="C31" s="44"/>
      <c r="D31" s="19"/>
      <c r="E31" s="16"/>
      <c r="F31" s="19"/>
      <c r="H31" s="17"/>
      <c r="I31" s="17"/>
      <c r="J31" s="19"/>
      <c r="K31" s="16"/>
      <c r="L31" s="19"/>
      <c r="M31" s="19"/>
      <c r="N31" s="20"/>
      <c r="O31" s="20"/>
      <c r="P31" s="20"/>
      <c r="R31" s="21"/>
    </row>
    <row r="32" spans="2:18" x14ac:dyDescent="0.2">
      <c r="B32" s="17"/>
      <c r="C32" s="44"/>
      <c r="D32" s="19"/>
      <c r="E32" s="16"/>
      <c r="F32" s="19"/>
      <c r="H32" s="17"/>
      <c r="I32" s="17"/>
      <c r="J32" s="19"/>
      <c r="K32" s="16"/>
      <c r="L32" s="19"/>
      <c r="M32" s="19"/>
      <c r="O32" s="24"/>
      <c r="P32" s="24"/>
    </row>
    <row r="33" spans="1:19" ht="15" x14ac:dyDescent="0.25">
      <c r="A33" s="143" t="s">
        <v>18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</row>
    <row r="34" spans="1:19" x14ac:dyDescent="0.2">
      <c r="B34" s="2">
        <v>0</v>
      </c>
      <c r="C34" s="3">
        <v>3.7909999999999999</v>
      </c>
      <c r="D34" s="16"/>
      <c r="E34" s="16"/>
      <c r="F34" s="16"/>
      <c r="G34" s="16"/>
      <c r="H34" s="17"/>
      <c r="I34" s="18"/>
      <c r="J34" s="19"/>
      <c r="K34" s="16"/>
      <c r="L34" s="19"/>
      <c r="M34" s="19" t="s">
        <v>25</v>
      </c>
      <c r="N34" s="20"/>
      <c r="O34" s="20"/>
      <c r="P34" s="20"/>
      <c r="R34" s="21"/>
    </row>
    <row r="35" spans="1:19" x14ac:dyDescent="0.2">
      <c r="B35" s="2">
        <v>3</v>
      </c>
      <c r="C35" s="3">
        <v>3.7789999999999999</v>
      </c>
      <c r="D35" s="19">
        <f>(C34+C35)/2</f>
        <v>3.7850000000000001</v>
      </c>
      <c r="E35" s="16">
        <f>B35-B34</f>
        <v>3</v>
      </c>
      <c r="F35" s="19">
        <f>D35*E35</f>
        <v>11.355</v>
      </c>
      <c r="G35" s="16"/>
      <c r="H35" s="2">
        <v>0</v>
      </c>
      <c r="I35" s="2">
        <v>1.8839999999999999</v>
      </c>
      <c r="J35" s="19"/>
      <c r="K35" s="16"/>
      <c r="L35" s="19"/>
      <c r="M35" s="19"/>
      <c r="N35" s="20"/>
      <c r="O35" s="20"/>
      <c r="P35" s="20"/>
      <c r="Q35" s="22"/>
      <c r="R35" s="21"/>
    </row>
    <row r="36" spans="1:19" x14ac:dyDescent="0.2">
      <c r="B36" s="2">
        <v>6</v>
      </c>
      <c r="C36" s="3">
        <v>1.798</v>
      </c>
      <c r="D36" s="19">
        <f t="shared" ref="D36:D61" si="8">(C35+C36)/2</f>
        <v>2.7885</v>
      </c>
      <c r="E36" s="16">
        <f t="shared" ref="E36:E49" si="9">B36-B35</f>
        <v>3</v>
      </c>
      <c r="F36" s="19">
        <f t="shared" ref="F36:F61" si="10">D36*E36</f>
        <v>8.3655000000000008</v>
      </c>
      <c r="G36" s="16"/>
      <c r="H36" s="2">
        <v>5</v>
      </c>
      <c r="I36" s="2">
        <v>1.861</v>
      </c>
      <c r="J36" s="19">
        <f t="shared" ref="J36:J41" si="11">AVERAGE(I35,I36)</f>
        <v>1.8725000000000001</v>
      </c>
      <c r="K36" s="16">
        <f t="shared" ref="K36:K41" si="12">H36-H35</f>
        <v>5</v>
      </c>
      <c r="L36" s="19">
        <f t="shared" ref="L36:L61" si="13">K36*J36</f>
        <v>9.3625000000000007</v>
      </c>
      <c r="M36" s="19"/>
      <c r="N36" s="20"/>
      <c r="O36" s="20"/>
      <c r="P36" s="20"/>
      <c r="Q36" s="22"/>
      <c r="R36" s="21"/>
    </row>
    <row r="37" spans="1:19" x14ac:dyDescent="0.2">
      <c r="B37" s="2">
        <v>10</v>
      </c>
      <c r="C37" s="3">
        <v>0.78900000000000003</v>
      </c>
      <c r="D37" s="19">
        <f t="shared" si="8"/>
        <v>1.2935000000000001</v>
      </c>
      <c r="E37" s="16">
        <f t="shared" si="9"/>
        <v>4</v>
      </c>
      <c r="F37" s="19">
        <f t="shared" si="10"/>
        <v>5.1740000000000004</v>
      </c>
      <c r="G37" s="16"/>
      <c r="H37" s="2">
        <v>10</v>
      </c>
      <c r="I37" s="2">
        <v>1.8089999999999999</v>
      </c>
      <c r="J37" s="19">
        <f t="shared" si="11"/>
        <v>1.835</v>
      </c>
      <c r="K37" s="16">
        <f t="shared" si="12"/>
        <v>5</v>
      </c>
      <c r="L37" s="19">
        <f t="shared" si="13"/>
        <v>9.1750000000000007</v>
      </c>
      <c r="M37" s="19" t="s">
        <v>21</v>
      </c>
      <c r="N37" s="20"/>
      <c r="O37" s="20"/>
      <c r="P37" s="20"/>
      <c r="Q37" s="22"/>
      <c r="R37" s="21"/>
    </row>
    <row r="38" spans="1:19" x14ac:dyDescent="0.2">
      <c r="B38" s="2">
        <v>11</v>
      </c>
      <c r="C38" s="3">
        <v>0.47799999999999998</v>
      </c>
      <c r="D38" s="19">
        <f t="shared" si="8"/>
        <v>0.63349999999999995</v>
      </c>
      <c r="E38" s="16">
        <f t="shared" si="9"/>
        <v>1</v>
      </c>
      <c r="F38" s="19">
        <f t="shared" si="10"/>
        <v>0.63349999999999995</v>
      </c>
      <c r="G38" s="16"/>
      <c r="H38" s="2">
        <v>12</v>
      </c>
      <c r="I38" s="2">
        <v>1.129</v>
      </c>
      <c r="J38" s="19">
        <f t="shared" si="11"/>
        <v>1.4689999999999999</v>
      </c>
      <c r="K38" s="16">
        <f t="shared" si="12"/>
        <v>2</v>
      </c>
      <c r="L38" s="19">
        <f t="shared" si="13"/>
        <v>2.9379999999999997</v>
      </c>
      <c r="M38" s="19"/>
      <c r="N38" s="20"/>
      <c r="O38" s="20"/>
      <c r="P38" s="20"/>
      <c r="Q38" s="22"/>
      <c r="R38" s="21"/>
    </row>
    <row r="39" spans="1:19" x14ac:dyDescent="0.2">
      <c r="B39" s="2">
        <v>13</v>
      </c>
      <c r="C39" s="3">
        <v>0.26600000000000001</v>
      </c>
      <c r="D39" s="19">
        <f t="shared" si="8"/>
        <v>0.372</v>
      </c>
      <c r="E39" s="16">
        <f t="shared" si="9"/>
        <v>2</v>
      </c>
      <c r="F39" s="19">
        <f t="shared" si="10"/>
        <v>0.74399999999999999</v>
      </c>
      <c r="G39" s="16"/>
      <c r="H39" s="2">
        <v>15</v>
      </c>
      <c r="I39" s="2">
        <v>0.308</v>
      </c>
      <c r="J39" s="19">
        <f t="shared" si="11"/>
        <v>0.71850000000000003</v>
      </c>
      <c r="K39" s="16">
        <f t="shared" si="12"/>
        <v>3</v>
      </c>
      <c r="L39" s="19">
        <f t="shared" si="13"/>
        <v>2.1555</v>
      </c>
      <c r="M39" s="19"/>
      <c r="N39" s="20"/>
      <c r="O39" s="20"/>
      <c r="P39" s="20"/>
      <c r="Q39" s="22"/>
      <c r="R39" s="21"/>
    </row>
    <row r="40" spans="1:19" x14ac:dyDescent="0.2">
      <c r="B40" s="2">
        <v>15</v>
      </c>
      <c r="C40" s="3">
        <v>9.9000000000000005E-2</v>
      </c>
      <c r="D40" s="19">
        <f t="shared" si="8"/>
        <v>0.1825</v>
      </c>
      <c r="E40" s="16">
        <f t="shared" si="9"/>
        <v>2</v>
      </c>
      <c r="F40" s="19">
        <f t="shared" si="10"/>
        <v>0.36499999999999999</v>
      </c>
      <c r="G40" s="16"/>
      <c r="H40" s="2">
        <v>20</v>
      </c>
      <c r="I40" s="2">
        <v>-0.28100000000000003</v>
      </c>
      <c r="J40" s="19">
        <f t="shared" si="11"/>
        <v>1.3499999999999984E-2</v>
      </c>
      <c r="K40" s="16">
        <f t="shared" si="12"/>
        <v>5</v>
      </c>
      <c r="L40" s="19">
        <f t="shared" si="13"/>
        <v>6.7499999999999921E-2</v>
      </c>
      <c r="M40" s="19"/>
      <c r="N40" s="20"/>
      <c r="O40" s="20"/>
      <c r="P40" s="20"/>
      <c r="Q40" s="22"/>
      <c r="R40" s="21"/>
    </row>
    <row r="41" spans="1:19" x14ac:dyDescent="0.2">
      <c r="B41" s="2">
        <v>18</v>
      </c>
      <c r="C41" s="3">
        <v>5.8000000000000003E-2</v>
      </c>
      <c r="D41" s="19">
        <f t="shared" si="8"/>
        <v>7.85E-2</v>
      </c>
      <c r="E41" s="16">
        <f t="shared" si="9"/>
        <v>3</v>
      </c>
      <c r="F41" s="19">
        <f t="shared" si="10"/>
        <v>0.23549999999999999</v>
      </c>
      <c r="G41" s="16"/>
      <c r="H41" s="2">
        <v>25</v>
      </c>
      <c r="I41" s="2">
        <v>-0.95099999999999996</v>
      </c>
      <c r="J41" s="19">
        <f t="shared" si="11"/>
        <v>-0.61599999999999999</v>
      </c>
      <c r="K41" s="16">
        <f t="shared" si="12"/>
        <v>5</v>
      </c>
      <c r="L41" s="19">
        <f t="shared" si="13"/>
        <v>-3.08</v>
      </c>
      <c r="M41" s="19"/>
      <c r="N41" s="20"/>
      <c r="O41" s="20"/>
      <c r="P41" s="20"/>
      <c r="Q41" s="22"/>
      <c r="R41" s="21"/>
    </row>
    <row r="42" spans="1:19" x14ac:dyDescent="0.2">
      <c r="B42" s="2">
        <v>21</v>
      </c>
      <c r="C42" s="3">
        <v>2.3E-2</v>
      </c>
      <c r="D42" s="19">
        <f t="shared" si="8"/>
        <v>4.0500000000000001E-2</v>
      </c>
      <c r="E42" s="16">
        <f t="shared" si="9"/>
        <v>3</v>
      </c>
      <c r="F42" s="19">
        <f t="shared" si="10"/>
        <v>0.1215</v>
      </c>
      <c r="G42" s="16"/>
      <c r="H42" s="16">
        <f>H43-(I42-I43)*2</f>
        <v>25.22</v>
      </c>
      <c r="I42" s="16">
        <v>-1.1000000000000001</v>
      </c>
      <c r="J42" s="19">
        <f>AVERAGE(I41,I42)</f>
        <v>-1.0255000000000001</v>
      </c>
      <c r="K42" s="16">
        <f>H42-H41</f>
        <v>0.21999999999999886</v>
      </c>
      <c r="L42" s="19">
        <f t="shared" si="13"/>
        <v>-0.22560999999999884</v>
      </c>
      <c r="M42" s="19"/>
      <c r="N42" s="24"/>
      <c r="O42" s="24"/>
      <c r="P42" s="24"/>
      <c r="Q42" s="22"/>
      <c r="R42" s="21"/>
    </row>
    <row r="43" spans="1:19" x14ac:dyDescent="0.2">
      <c r="B43" s="2">
        <v>25</v>
      </c>
      <c r="C43" s="3">
        <v>-3.3000000000000002E-2</v>
      </c>
      <c r="D43" s="19">
        <f t="shared" si="8"/>
        <v>-5.000000000000001E-3</v>
      </c>
      <c r="E43" s="16">
        <f t="shared" si="9"/>
        <v>4</v>
      </c>
      <c r="F43" s="19">
        <f t="shared" si="10"/>
        <v>-2.0000000000000004E-2</v>
      </c>
      <c r="G43" s="16"/>
      <c r="H43" s="21">
        <f>H44-9</f>
        <v>29</v>
      </c>
      <c r="I43" s="21">
        <f>I44</f>
        <v>-2.99</v>
      </c>
      <c r="J43" s="19">
        <f t="shared" ref="J43:J61" si="14">AVERAGE(I42,I43)</f>
        <v>-2.0449999999999999</v>
      </c>
      <c r="K43" s="16">
        <f t="shared" ref="K43:K61" si="15">H43-H42</f>
        <v>3.7800000000000011</v>
      </c>
      <c r="L43" s="19">
        <f t="shared" si="13"/>
        <v>-7.730100000000002</v>
      </c>
      <c r="M43" s="19"/>
      <c r="N43" s="20"/>
      <c r="O43" s="20"/>
      <c r="P43" s="20"/>
      <c r="Q43" s="22"/>
      <c r="R43" s="21"/>
    </row>
    <row r="44" spans="1:19" x14ac:dyDescent="0.2">
      <c r="B44" s="2">
        <v>30</v>
      </c>
      <c r="C44" s="3">
        <v>-8.7999999999999995E-2</v>
      </c>
      <c r="D44" s="19">
        <f t="shared" si="8"/>
        <v>-6.0499999999999998E-2</v>
      </c>
      <c r="E44" s="16">
        <f t="shared" si="9"/>
        <v>5</v>
      </c>
      <c r="F44" s="19">
        <f t="shared" si="10"/>
        <v>-0.30249999999999999</v>
      </c>
      <c r="G44" s="1"/>
      <c r="H44" s="21">
        <v>38</v>
      </c>
      <c r="I44" s="21">
        <v>-2.99</v>
      </c>
      <c r="J44" s="19">
        <f t="shared" si="14"/>
        <v>-2.99</v>
      </c>
      <c r="K44" s="16">
        <f t="shared" si="15"/>
        <v>9</v>
      </c>
      <c r="L44" s="19">
        <f t="shared" si="13"/>
        <v>-26.910000000000004</v>
      </c>
      <c r="M44" s="19"/>
      <c r="N44" s="24"/>
      <c r="O44" s="24"/>
      <c r="P44" s="24"/>
      <c r="Q44" s="22"/>
      <c r="R44" s="21"/>
    </row>
    <row r="45" spans="1:19" x14ac:dyDescent="0.2">
      <c r="B45" s="2">
        <v>35</v>
      </c>
      <c r="C45" s="3">
        <v>-0.14399999999999999</v>
      </c>
      <c r="D45" s="19">
        <f t="shared" si="8"/>
        <v>-0.11599999999999999</v>
      </c>
      <c r="E45" s="16">
        <f t="shared" si="9"/>
        <v>5</v>
      </c>
      <c r="F45" s="19">
        <f t="shared" si="10"/>
        <v>-0.57999999999999996</v>
      </c>
      <c r="G45" s="1"/>
      <c r="H45" s="16">
        <f>H44+9</f>
        <v>47</v>
      </c>
      <c r="I45" s="16">
        <f>I44</f>
        <v>-2.99</v>
      </c>
      <c r="J45" s="19">
        <f t="shared" si="14"/>
        <v>-2.99</v>
      </c>
      <c r="K45" s="16">
        <f t="shared" si="15"/>
        <v>9</v>
      </c>
      <c r="L45" s="19">
        <f t="shared" si="13"/>
        <v>-26.910000000000004</v>
      </c>
      <c r="M45" s="19"/>
      <c r="N45" s="24"/>
      <c r="O45" s="24"/>
      <c r="P45" s="24"/>
      <c r="Q45" s="22"/>
      <c r="R45" s="21"/>
    </row>
    <row r="46" spans="1:19" x14ac:dyDescent="0.2">
      <c r="B46" s="2">
        <v>40</v>
      </c>
      <c r="C46" s="3">
        <v>-0.26400000000000001</v>
      </c>
      <c r="D46" s="19">
        <f t="shared" si="8"/>
        <v>-0.20400000000000001</v>
      </c>
      <c r="E46" s="16">
        <f t="shared" si="9"/>
        <v>5</v>
      </c>
      <c r="F46" s="19">
        <f t="shared" si="10"/>
        <v>-1.02</v>
      </c>
      <c r="G46" s="1"/>
      <c r="H46" s="16">
        <f>H45+(I46-I45)*2</f>
        <v>51.38</v>
      </c>
      <c r="I46" s="16">
        <v>-0.8</v>
      </c>
      <c r="J46" s="19">
        <f t="shared" si="14"/>
        <v>-1.895</v>
      </c>
      <c r="K46" s="16">
        <f t="shared" si="15"/>
        <v>4.3800000000000026</v>
      </c>
      <c r="L46" s="19">
        <f t="shared" si="13"/>
        <v>-8.3001000000000058</v>
      </c>
      <c r="M46" s="19" t="s">
        <v>22</v>
      </c>
      <c r="N46" s="20"/>
      <c r="O46" s="20"/>
      <c r="P46" s="20"/>
      <c r="R46" s="21"/>
    </row>
    <row r="47" spans="1:19" x14ac:dyDescent="0.2">
      <c r="B47" s="2">
        <v>45</v>
      </c>
      <c r="C47" s="3">
        <v>-0.161</v>
      </c>
      <c r="D47" s="19">
        <f t="shared" si="8"/>
        <v>-0.21250000000000002</v>
      </c>
      <c r="E47" s="16">
        <f t="shared" si="9"/>
        <v>5</v>
      </c>
      <c r="F47" s="19">
        <f t="shared" si="10"/>
        <v>-1.0625</v>
      </c>
      <c r="G47" s="1"/>
      <c r="H47" s="2">
        <v>55</v>
      </c>
      <c r="I47" s="28">
        <v>-0.29099999999999998</v>
      </c>
      <c r="J47" s="19">
        <f t="shared" si="14"/>
        <v>-0.54549999999999998</v>
      </c>
      <c r="K47" s="16">
        <f t="shared" si="15"/>
        <v>3.6199999999999974</v>
      </c>
      <c r="L47" s="19">
        <f t="shared" si="13"/>
        <v>-1.9747099999999986</v>
      </c>
      <c r="M47" s="19"/>
      <c r="N47" s="20"/>
      <c r="O47" s="20"/>
      <c r="P47" s="20"/>
      <c r="R47" s="21"/>
    </row>
    <row r="48" spans="1:19" x14ac:dyDescent="0.2">
      <c r="B48" s="2">
        <v>50</v>
      </c>
      <c r="C48" s="3">
        <v>-0.107</v>
      </c>
      <c r="D48" s="19">
        <f t="shared" si="8"/>
        <v>-0.13400000000000001</v>
      </c>
      <c r="E48" s="16">
        <f t="shared" si="9"/>
        <v>5</v>
      </c>
      <c r="F48" s="19">
        <f t="shared" si="10"/>
        <v>-0.67</v>
      </c>
      <c r="G48" s="1"/>
      <c r="H48" s="17">
        <v>58</v>
      </c>
      <c r="I48" s="17">
        <v>-9.1999999999999998E-2</v>
      </c>
      <c r="J48" s="19">
        <f t="shared" si="14"/>
        <v>-0.1915</v>
      </c>
      <c r="K48" s="16">
        <f t="shared" si="15"/>
        <v>3</v>
      </c>
      <c r="L48" s="19">
        <f t="shared" si="13"/>
        <v>-0.57450000000000001</v>
      </c>
      <c r="M48" s="19"/>
      <c r="N48" s="20"/>
      <c r="O48" s="20"/>
      <c r="P48" s="20"/>
      <c r="R48" s="21"/>
    </row>
    <row r="49" spans="2:18" x14ac:dyDescent="0.2">
      <c r="B49" s="17">
        <v>55</v>
      </c>
      <c r="C49" s="44">
        <v>-7.2999999999999995E-2</v>
      </c>
      <c r="D49" s="19">
        <f t="shared" si="8"/>
        <v>-0.09</v>
      </c>
      <c r="E49" s="16">
        <f t="shared" si="9"/>
        <v>5</v>
      </c>
      <c r="F49" s="19">
        <f t="shared" si="10"/>
        <v>-0.44999999999999996</v>
      </c>
      <c r="H49" s="17">
        <v>60</v>
      </c>
      <c r="I49" s="17">
        <v>0.70099999999999996</v>
      </c>
      <c r="J49" s="19">
        <f t="shared" si="14"/>
        <v>0.30449999999999999</v>
      </c>
      <c r="K49" s="16">
        <f t="shared" si="15"/>
        <v>2</v>
      </c>
      <c r="L49" s="19">
        <f t="shared" si="13"/>
        <v>0.60899999999999999</v>
      </c>
      <c r="M49" s="19"/>
      <c r="N49" s="20"/>
      <c r="O49" s="20"/>
      <c r="P49" s="20"/>
      <c r="R49" s="21"/>
    </row>
    <row r="50" spans="2:18" x14ac:dyDescent="0.2">
      <c r="B50" s="17">
        <v>59</v>
      </c>
      <c r="C50" s="44">
        <v>-2.8000000000000001E-2</v>
      </c>
      <c r="D50" s="19"/>
      <c r="E50" s="16"/>
      <c r="F50" s="19"/>
      <c r="H50" s="17"/>
      <c r="I50" s="17"/>
      <c r="J50" s="19"/>
      <c r="K50" s="16"/>
      <c r="L50" s="19"/>
      <c r="M50" s="19"/>
      <c r="N50" s="20"/>
      <c r="O50" s="20"/>
      <c r="P50" s="20"/>
      <c r="R50" s="21"/>
    </row>
    <row r="51" spans="2:18" x14ac:dyDescent="0.2">
      <c r="B51" s="17">
        <v>62</v>
      </c>
      <c r="C51" s="44">
        <v>0.19600000000000001</v>
      </c>
      <c r="D51" s="19"/>
      <c r="E51" s="16"/>
      <c r="F51" s="19"/>
      <c r="H51" s="17"/>
      <c r="I51" s="17"/>
      <c r="J51" s="19"/>
      <c r="K51" s="16"/>
      <c r="L51" s="19"/>
      <c r="M51" s="19"/>
      <c r="N51" s="20"/>
      <c r="O51" s="20"/>
      <c r="P51" s="20"/>
      <c r="R51" s="21"/>
    </row>
    <row r="52" spans="2:18" x14ac:dyDescent="0.2">
      <c r="B52" s="17">
        <v>65</v>
      </c>
      <c r="C52" s="44">
        <v>0.35699999999999998</v>
      </c>
      <c r="D52" s="19"/>
      <c r="E52" s="16"/>
      <c r="F52" s="19"/>
      <c r="H52" s="17"/>
      <c r="I52" s="17"/>
      <c r="J52" s="19"/>
      <c r="K52" s="16"/>
      <c r="L52" s="19"/>
      <c r="M52" s="19"/>
      <c r="N52" s="20"/>
      <c r="O52" s="20"/>
      <c r="P52" s="20"/>
      <c r="R52" s="21"/>
    </row>
    <row r="53" spans="2:18" x14ac:dyDescent="0.2">
      <c r="B53" s="17">
        <v>67</v>
      </c>
      <c r="C53" s="44">
        <v>0.68799999999999994</v>
      </c>
      <c r="D53" s="19"/>
      <c r="E53" s="16"/>
      <c r="F53" s="19"/>
      <c r="H53" s="17"/>
      <c r="I53" s="17"/>
      <c r="J53" s="19"/>
      <c r="K53" s="16"/>
      <c r="L53" s="19"/>
      <c r="M53" s="19"/>
      <c r="N53" s="20"/>
      <c r="O53" s="20"/>
      <c r="P53" s="20"/>
      <c r="R53" s="21"/>
    </row>
    <row r="54" spans="2:18" x14ac:dyDescent="0.2">
      <c r="B54" s="17">
        <v>69</v>
      </c>
      <c r="C54" s="44">
        <v>0.95699999999999996</v>
      </c>
      <c r="D54" s="19"/>
      <c r="E54" s="16"/>
      <c r="F54" s="19"/>
      <c r="H54" s="17"/>
      <c r="I54" s="17"/>
      <c r="J54" s="19"/>
      <c r="K54" s="16"/>
      <c r="L54" s="19"/>
      <c r="M54" s="19"/>
      <c r="N54" s="20"/>
      <c r="O54" s="20"/>
      <c r="P54" s="20"/>
      <c r="R54" s="21"/>
    </row>
    <row r="55" spans="2:18" x14ac:dyDescent="0.2">
      <c r="B55" s="17">
        <v>70</v>
      </c>
      <c r="C55" s="44">
        <v>1.333</v>
      </c>
      <c r="D55" s="19"/>
      <c r="E55" s="16"/>
      <c r="F55" s="19"/>
      <c r="H55" s="17"/>
      <c r="I55" s="17"/>
      <c r="J55" s="19"/>
      <c r="K55" s="16"/>
      <c r="L55" s="19"/>
      <c r="M55" s="19" t="s">
        <v>23</v>
      </c>
      <c r="N55" s="20"/>
      <c r="O55" s="20"/>
      <c r="P55" s="20"/>
      <c r="R55" s="21"/>
    </row>
    <row r="56" spans="2:18" x14ac:dyDescent="0.2">
      <c r="B56" s="17">
        <v>75</v>
      </c>
      <c r="C56" s="44">
        <v>1.339</v>
      </c>
      <c r="D56" s="19"/>
      <c r="E56" s="16"/>
      <c r="F56" s="19"/>
      <c r="H56" s="17"/>
      <c r="I56" s="17"/>
      <c r="J56" s="19"/>
      <c r="K56" s="16"/>
      <c r="L56" s="19"/>
      <c r="M56" s="19"/>
      <c r="N56" s="20"/>
      <c r="O56" s="20"/>
      <c r="P56" s="20"/>
      <c r="R56" s="21"/>
    </row>
    <row r="57" spans="2:18" x14ac:dyDescent="0.2">
      <c r="B57" s="17">
        <v>80</v>
      </c>
      <c r="C57" s="44">
        <v>1.353</v>
      </c>
      <c r="D57" s="19"/>
      <c r="E57" s="16"/>
      <c r="F57" s="19"/>
      <c r="H57" s="17"/>
      <c r="I57" s="17"/>
      <c r="J57" s="19"/>
      <c r="K57" s="16"/>
      <c r="L57" s="19"/>
      <c r="M57" s="19"/>
      <c r="N57" s="20"/>
      <c r="O57" s="20"/>
      <c r="P57" s="20"/>
      <c r="R57" s="21"/>
    </row>
    <row r="58" spans="2:18" x14ac:dyDescent="0.2">
      <c r="B58" s="17">
        <v>85</v>
      </c>
      <c r="C58" s="44">
        <v>1.3660000000000001</v>
      </c>
      <c r="D58" s="19"/>
      <c r="E58" s="16"/>
      <c r="F58" s="19"/>
      <c r="H58" s="17"/>
      <c r="I58" s="17"/>
      <c r="J58" s="19"/>
      <c r="K58" s="16"/>
      <c r="L58" s="19"/>
      <c r="M58" s="19" t="s">
        <v>24</v>
      </c>
      <c r="N58" s="20"/>
      <c r="O58" s="20"/>
      <c r="P58" s="20"/>
      <c r="R58" s="21"/>
    </row>
    <row r="59" spans="2:18" x14ac:dyDescent="0.2">
      <c r="B59" s="17"/>
      <c r="C59" s="44"/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</row>
    <row r="60" spans="2:18" x14ac:dyDescent="0.2">
      <c r="B60" s="17"/>
      <c r="C60" s="44"/>
      <c r="D60" s="19">
        <f>(C49+C60)/2</f>
        <v>-3.6499999999999998E-2</v>
      </c>
      <c r="E60" s="16">
        <f>B60-B49</f>
        <v>-55</v>
      </c>
      <c r="F60" s="19">
        <f t="shared" si="10"/>
        <v>2.0074999999999998</v>
      </c>
      <c r="H60" s="17">
        <v>62</v>
      </c>
      <c r="I60" s="17">
        <v>1.4590000000000001</v>
      </c>
      <c r="J60" s="19">
        <f>AVERAGE(I49,I60)</f>
        <v>1.08</v>
      </c>
      <c r="K60" s="16">
        <f>H60-H49</f>
        <v>2</v>
      </c>
      <c r="L60" s="19">
        <f t="shared" si="13"/>
        <v>2.16</v>
      </c>
      <c r="M60" s="19"/>
      <c r="O60" s="24"/>
      <c r="P60" s="24"/>
    </row>
    <row r="61" spans="2:18" x14ac:dyDescent="0.2">
      <c r="B61" s="17"/>
      <c r="C61" s="44"/>
      <c r="D61" s="19">
        <f t="shared" si="8"/>
        <v>0</v>
      </c>
      <c r="E61" s="16">
        <f>B61-B60</f>
        <v>0</v>
      </c>
      <c r="F61" s="19">
        <f t="shared" si="10"/>
        <v>0</v>
      </c>
      <c r="H61" s="17">
        <v>65</v>
      </c>
      <c r="I61" s="17">
        <v>1.45</v>
      </c>
      <c r="J61" s="19">
        <f t="shared" si="14"/>
        <v>1.4544999999999999</v>
      </c>
      <c r="K61" s="16">
        <f t="shared" si="15"/>
        <v>3</v>
      </c>
      <c r="L61" s="19">
        <f t="shared" si="13"/>
        <v>4.3635000000000002</v>
      </c>
      <c r="M61" s="19"/>
      <c r="O61" s="14"/>
      <c r="P61" s="14"/>
    </row>
    <row r="62" spans="2:18" x14ac:dyDescent="0.2">
      <c r="B62" s="17"/>
      <c r="C62" s="44"/>
      <c r="D62" s="19"/>
      <c r="E62" s="16"/>
      <c r="F62" s="19"/>
      <c r="H62" s="17"/>
      <c r="I62" s="17"/>
      <c r="J62" s="19"/>
      <c r="K62" s="16"/>
      <c r="L62" s="19"/>
      <c r="M62" s="19"/>
      <c r="O62" s="14"/>
      <c r="P62" s="14"/>
    </row>
    <row r="63" spans="2:18" x14ac:dyDescent="0.2">
      <c r="B63" s="17"/>
      <c r="C63" s="44"/>
      <c r="D63" s="19"/>
      <c r="E63" s="16"/>
      <c r="F63" s="19"/>
      <c r="H63" s="17"/>
      <c r="I63" s="17"/>
      <c r="J63" s="19"/>
      <c r="K63" s="16"/>
      <c r="L63" s="19"/>
      <c r="M63" s="19"/>
      <c r="O63" s="14"/>
      <c r="P63" s="14"/>
    </row>
    <row r="64" spans="2:18" x14ac:dyDescent="0.2">
      <c r="B64" s="17"/>
      <c r="C64" s="44"/>
      <c r="D64" s="19"/>
      <c r="E64" s="16"/>
      <c r="F64" s="19"/>
      <c r="H64" s="17"/>
      <c r="I64" s="17"/>
      <c r="J64" s="19"/>
      <c r="K64" s="16"/>
      <c r="L64" s="19"/>
      <c r="M64" s="19"/>
      <c r="O64" s="14"/>
      <c r="P64" s="14"/>
    </row>
    <row r="65" spans="1:19" x14ac:dyDescent="0.2">
      <c r="B65" s="17"/>
      <c r="C65" s="44"/>
      <c r="D65" s="19"/>
      <c r="E65" s="16"/>
      <c r="F65" s="19"/>
      <c r="H65" s="17"/>
      <c r="I65" s="17"/>
      <c r="J65" s="19"/>
      <c r="K65" s="16"/>
      <c r="L65" s="19"/>
      <c r="M65" s="19"/>
      <c r="O65" s="14"/>
      <c r="P65" s="14"/>
    </row>
    <row r="66" spans="1:19" x14ac:dyDescent="0.2">
      <c r="B66" s="17"/>
      <c r="C66" s="44"/>
      <c r="D66" s="19"/>
      <c r="E66" s="16"/>
      <c r="F66" s="19"/>
      <c r="H66" s="17"/>
      <c r="I66" s="17"/>
      <c r="J66" s="19"/>
      <c r="K66" s="16"/>
      <c r="L66" s="19"/>
      <c r="M66" s="19"/>
      <c r="O66" s="14"/>
      <c r="P66" s="14"/>
    </row>
    <row r="67" spans="1:19" x14ac:dyDescent="0.2">
      <c r="B67" s="17"/>
      <c r="C67" s="44"/>
      <c r="D67" s="19"/>
      <c r="E67" s="16"/>
      <c r="F67" s="19"/>
      <c r="H67" s="17"/>
      <c r="I67" s="17"/>
      <c r="J67" s="19"/>
      <c r="K67" s="16"/>
      <c r="L67" s="19"/>
      <c r="M67" s="19"/>
      <c r="O67" s="14"/>
      <c r="P67" s="14"/>
    </row>
    <row r="68" spans="1:19" x14ac:dyDescent="0.2">
      <c r="B68" s="17"/>
      <c r="C68" s="44"/>
      <c r="D68" s="19"/>
      <c r="E68" s="16"/>
      <c r="F68" s="19"/>
      <c r="H68" s="17"/>
      <c r="I68" s="17"/>
      <c r="J68" s="19"/>
      <c r="K68" s="16"/>
      <c r="L68" s="19"/>
      <c r="M68" s="19"/>
      <c r="O68" s="14"/>
      <c r="P68" s="14"/>
    </row>
    <row r="69" spans="1:19" x14ac:dyDescent="0.2">
      <c r="B69" s="17"/>
      <c r="C69" s="44"/>
      <c r="D69" s="19"/>
      <c r="E69" s="16"/>
      <c r="F69" s="19"/>
      <c r="H69" s="17"/>
      <c r="I69" s="17"/>
      <c r="J69" s="19"/>
      <c r="K69" s="16"/>
      <c r="L69" s="19"/>
      <c r="M69" s="19"/>
      <c r="O69" s="14"/>
      <c r="P69" s="14"/>
    </row>
    <row r="70" spans="1:19" x14ac:dyDescent="0.2">
      <c r="A70" s="143" t="s">
        <v>19</v>
      </c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</row>
    <row r="71" spans="1:19" ht="15" x14ac:dyDescent="0.2">
      <c r="B71" s="13"/>
      <c r="C71" s="30"/>
      <c r="D71" s="13"/>
      <c r="E71" s="1" t="s">
        <v>7</v>
      </c>
      <c r="F71" s="1"/>
      <c r="G71" s="142">
        <v>0.2</v>
      </c>
      <c r="H71" s="142"/>
      <c r="I71" s="13"/>
      <c r="J71" s="13"/>
      <c r="K71" s="13"/>
      <c r="L71" s="13"/>
      <c r="M71" s="13"/>
      <c r="N71" s="14"/>
      <c r="O71" s="14"/>
      <c r="P71" s="31">
        <f>H84-H82</f>
        <v>18</v>
      </c>
    </row>
    <row r="72" spans="1:19" x14ac:dyDescent="0.2">
      <c r="B72" s="143" t="s">
        <v>8</v>
      </c>
      <c r="C72" s="143"/>
      <c r="D72" s="143"/>
      <c r="E72" s="143"/>
      <c r="F72" s="143"/>
      <c r="G72" s="5" t="s">
        <v>5</v>
      </c>
      <c r="H72" s="143" t="s">
        <v>9</v>
      </c>
      <c r="I72" s="143"/>
      <c r="J72" s="143"/>
      <c r="K72" s="143"/>
      <c r="L72" s="143"/>
      <c r="M72" s="25"/>
      <c r="N72" s="15"/>
      <c r="O72" s="15"/>
      <c r="P72" s="15"/>
    </row>
    <row r="73" spans="1:19" x14ac:dyDescent="0.2">
      <c r="B73" s="2">
        <v>0</v>
      </c>
      <c r="C73" s="3">
        <v>0.51200000000000001</v>
      </c>
      <c r="D73" s="16"/>
      <c r="E73" s="16"/>
      <c r="F73" s="16"/>
      <c r="G73" s="16"/>
      <c r="H73" s="17"/>
      <c r="I73" s="18"/>
      <c r="J73" s="19"/>
      <c r="K73" s="16"/>
      <c r="L73" s="19"/>
      <c r="M73" s="19" t="s">
        <v>26</v>
      </c>
      <c r="N73" s="20"/>
      <c r="O73" s="20"/>
      <c r="P73" s="20"/>
      <c r="R73" s="21"/>
    </row>
    <row r="74" spans="1:19" x14ac:dyDescent="0.2">
      <c r="B74" s="2">
        <v>5</v>
      </c>
      <c r="C74" s="3">
        <v>0.496</v>
      </c>
      <c r="D74" s="19">
        <f>(C73+C74)/2</f>
        <v>0.504</v>
      </c>
      <c r="E74" s="16">
        <f t="shared" ref="E74:E85" si="16">B74-B73</f>
        <v>5</v>
      </c>
      <c r="F74" s="19">
        <f>D74*E74</f>
        <v>2.52</v>
      </c>
      <c r="G74" s="16"/>
      <c r="H74" s="2"/>
      <c r="I74" s="2"/>
      <c r="J74" s="19"/>
      <c r="K74" s="16"/>
      <c r="L74" s="19"/>
      <c r="M74" s="19"/>
      <c r="N74" s="20"/>
      <c r="O74" s="20"/>
      <c r="P74" s="20"/>
      <c r="Q74" s="22"/>
      <c r="R74" s="21"/>
    </row>
    <row r="75" spans="1:19" x14ac:dyDescent="0.2">
      <c r="B75" s="2">
        <v>10</v>
      </c>
      <c r="C75" s="3">
        <v>0.48499999999999999</v>
      </c>
      <c r="D75" s="19">
        <f t="shared" ref="D75:D85" si="17">(C74+C75)/2</f>
        <v>0.49049999999999999</v>
      </c>
      <c r="E75" s="16">
        <f t="shared" si="16"/>
        <v>5</v>
      </c>
      <c r="F75" s="19">
        <f t="shared" ref="F75:F85" si="18">D75*E75</f>
        <v>2.4525000000000001</v>
      </c>
      <c r="G75" s="16"/>
      <c r="H75" s="2"/>
      <c r="I75" s="2"/>
      <c r="J75" s="19"/>
      <c r="K75" s="16"/>
      <c r="L75" s="19"/>
      <c r="M75" s="19" t="s">
        <v>21</v>
      </c>
      <c r="N75" s="20"/>
      <c r="O75" s="20"/>
      <c r="P75" s="20"/>
      <c r="Q75" s="22"/>
      <c r="R75" s="21"/>
    </row>
    <row r="76" spans="1:19" x14ac:dyDescent="0.2">
      <c r="B76" s="2">
        <v>11</v>
      </c>
      <c r="C76" s="3">
        <v>0.28199999999999997</v>
      </c>
      <c r="D76" s="19">
        <f t="shared" si="17"/>
        <v>0.38349999999999995</v>
      </c>
      <c r="E76" s="16">
        <f t="shared" si="16"/>
        <v>1</v>
      </c>
      <c r="F76" s="19">
        <f t="shared" si="18"/>
        <v>0.38349999999999995</v>
      </c>
      <c r="G76" s="16"/>
      <c r="H76" s="2"/>
      <c r="I76" s="2"/>
      <c r="J76" s="19"/>
      <c r="K76" s="16"/>
      <c r="L76" s="19"/>
      <c r="M76" s="19"/>
      <c r="N76" s="20"/>
      <c r="O76" s="20"/>
      <c r="P76" s="20"/>
      <c r="Q76" s="22"/>
      <c r="R76" s="21"/>
    </row>
    <row r="77" spans="1:19" x14ac:dyDescent="0.2">
      <c r="B77" s="2">
        <v>13</v>
      </c>
      <c r="C77" s="3">
        <v>9.6000000000000002E-2</v>
      </c>
      <c r="D77" s="19">
        <f t="shared" si="17"/>
        <v>0.189</v>
      </c>
      <c r="E77" s="16">
        <f t="shared" si="16"/>
        <v>2</v>
      </c>
      <c r="F77" s="19">
        <f t="shared" si="18"/>
        <v>0.378</v>
      </c>
      <c r="G77" s="16"/>
      <c r="H77" s="2"/>
      <c r="I77" s="2"/>
      <c r="J77" s="19"/>
      <c r="K77" s="16"/>
      <c r="L77" s="19"/>
      <c r="M77" s="19"/>
      <c r="N77" s="20"/>
      <c r="O77" s="20"/>
      <c r="P77" s="20"/>
      <c r="Q77" s="22"/>
      <c r="R77" s="21"/>
    </row>
    <row r="78" spans="1:19" x14ac:dyDescent="0.2">
      <c r="B78" s="2">
        <v>15</v>
      </c>
      <c r="C78" s="3">
        <v>-0.107</v>
      </c>
      <c r="D78" s="19">
        <f t="shared" si="17"/>
        <v>-5.4999999999999979E-3</v>
      </c>
      <c r="E78" s="16">
        <f t="shared" si="16"/>
        <v>2</v>
      </c>
      <c r="F78" s="19">
        <f t="shared" si="18"/>
        <v>-1.0999999999999996E-2</v>
      </c>
      <c r="G78" s="16"/>
      <c r="H78" s="2"/>
      <c r="I78" s="2"/>
      <c r="J78" s="19"/>
      <c r="K78" s="16"/>
      <c r="L78" s="19"/>
      <c r="M78" s="19"/>
      <c r="N78" s="20"/>
      <c r="O78" s="20"/>
      <c r="P78" s="20"/>
      <c r="Q78" s="22"/>
      <c r="R78" s="21"/>
    </row>
    <row r="79" spans="1:19" x14ac:dyDescent="0.2">
      <c r="B79" s="2">
        <v>18</v>
      </c>
      <c r="C79" s="3">
        <v>-0.218</v>
      </c>
      <c r="D79" s="19">
        <f t="shared" si="17"/>
        <v>-0.16250000000000001</v>
      </c>
      <c r="E79" s="16">
        <f t="shared" si="16"/>
        <v>3</v>
      </c>
      <c r="F79" s="19">
        <f t="shared" si="18"/>
        <v>-0.48750000000000004</v>
      </c>
      <c r="G79" s="16"/>
      <c r="H79" s="2">
        <v>0</v>
      </c>
      <c r="I79" s="2">
        <v>1.925</v>
      </c>
      <c r="J79" s="19"/>
      <c r="K79" s="16"/>
      <c r="L79" s="19"/>
      <c r="M79" s="19"/>
      <c r="N79" s="20"/>
      <c r="O79" s="20"/>
      <c r="P79" s="20"/>
      <c r="Q79" s="22"/>
      <c r="R79" s="21"/>
    </row>
    <row r="80" spans="1:19" x14ac:dyDescent="0.2">
      <c r="B80" s="2">
        <v>21</v>
      </c>
      <c r="C80" s="3">
        <v>-0.27100000000000002</v>
      </c>
      <c r="D80" s="19">
        <f t="shared" si="17"/>
        <v>-0.2445</v>
      </c>
      <c r="E80" s="16">
        <f t="shared" si="16"/>
        <v>3</v>
      </c>
      <c r="F80" s="19">
        <f t="shared" si="18"/>
        <v>-0.73350000000000004</v>
      </c>
      <c r="G80" s="16"/>
      <c r="H80" s="2">
        <v>5</v>
      </c>
      <c r="I80" s="2">
        <v>1.9119999999999999</v>
      </c>
      <c r="J80" s="19">
        <f t="shared" ref="J80" si="19">AVERAGE(I79,I80)</f>
        <v>1.9184999999999999</v>
      </c>
      <c r="K80" s="16">
        <f t="shared" ref="K80" si="20">H80-H79</f>
        <v>5</v>
      </c>
      <c r="L80" s="19">
        <f t="shared" ref="L80:L87" si="21">K80*J80</f>
        <v>9.5924999999999994</v>
      </c>
      <c r="M80" s="19"/>
      <c r="N80" s="20"/>
      <c r="O80" s="20"/>
      <c r="P80" s="20"/>
      <c r="Q80" s="22"/>
      <c r="R80" s="21"/>
    </row>
    <row r="81" spans="2:18" x14ac:dyDescent="0.2">
      <c r="B81" s="2">
        <v>25</v>
      </c>
      <c r="C81" s="3">
        <v>-0.29299999999999998</v>
      </c>
      <c r="D81" s="19">
        <f t="shared" si="17"/>
        <v>-0.28200000000000003</v>
      </c>
      <c r="E81" s="16">
        <f t="shared" si="16"/>
        <v>4</v>
      </c>
      <c r="F81" s="19">
        <f t="shared" si="18"/>
        <v>-1.1280000000000001</v>
      </c>
      <c r="G81" s="16"/>
      <c r="H81" s="16">
        <f>H82-(I81-I82)*2</f>
        <v>6.2200000000000006</v>
      </c>
      <c r="I81" s="16">
        <v>1.91</v>
      </c>
      <c r="J81" s="19">
        <f>AVERAGE(I80,I81)</f>
        <v>1.911</v>
      </c>
      <c r="K81" s="16">
        <f>H81-H80</f>
        <v>1.2200000000000006</v>
      </c>
      <c r="L81" s="19">
        <f t="shared" si="21"/>
        <v>2.3314200000000014</v>
      </c>
      <c r="M81" s="19"/>
      <c r="N81" s="24"/>
      <c r="O81" s="24"/>
      <c r="P81" s="24"/>
      <c r="Q81" s="22"/>
      <c r="R81" s="21"/>
    </row>
    <row r="82" spans="2:18" x14ac:dyDescent="0.2">
      <c r="B82" s="2">
        <v>30</v>
      </c>
      <c r="C82" s="3">
        <v>-0.377</v>
      </c>
      <c r="D82" s="19">
        <f t="shared" si="17"/>
        <v>-0.33499999999999996</v>
      </c>
      <c r="E82" s="16">
        <f t="shared" si="16"/>
        <v>5</v>
      </c>
      <c r="F82" s="19">
        <f t="shared" si="18"/>
        <v>-1.6749999999999998</v>
      </c>
      <c r="G82" s="16"/>
      <c r="H82" s="21">
        <f>H83-9</f>
        <v>16</v>
      </c>
      <c r="I82" s="21">
        <f>I83</f>
        <v>-2.98</v>
      </c>
      <c r="J82" s="19">
        <f t="shared" ref="J82:J87" si="22">AVERAGE(I81,I82)</f>
        <v>-0.53500000000000003</v>
      </c>
      <c r="K82" s="16">
        <f t="shared" ref="K82:K87" si="23">H82-H81</f>
        <v>9.7799999999999994</v>
      </c>
      <c r="L82" s="19">
        <f t="shared" si="21"/>
        <v>-5.2323000000000004</v>
      </c>
      <c r="M82" s="19"/>
      <c r="N82" s="20"/>
      <c r="O82" s="20"/>
      <c r="P82" s="20"/>
      <c r="Q82" s="22"/>
      <c r="R82" s="21"/>
    </row>
    <row r="83" spans="2:18" x14ac:dyDescent="0.2">
      <c r="B83" s="2">
        <v>35</v>
      </c>
      <c r="C83" s="3">
        <v>-0.443</v>
      </c>
      <c r="D83" s="19">
        <f t="shared" si="17"/>
        <v>-0.41000000000000003</v>
      </c>
      <c r="E83" s="16">
        <f t="shared" si="16"/>
        <v>5</v>
      </c>
      <c r="F83" s="19">
        <f t="shared" si="18"/>
        <v>-2.0500000000000003</v>
      </c>
      <c r="G83" s="1"/>
      <c r="H83" s="21">
        <v>25</v>
      </c>
      <c r="I83" s="21">
        <v>-2.98</v>
      </c>
      <c r="J83" s="19">
        <f t="shared" si="22"/>
        <v>-2.98</v>
      </c>
      <c r="K83" s="16">
        <f t="shared" si="23"/>
        <v>9</v>
      </c>
      <c r="L83" s="19">
        <f t="shared" si="21"/>
        <v>-26.82</v>
      </c>
      <c r="M83" s="19"/>
      <c r="N83" s="24"/>
      <c r="O83" s="24"/>
      <c r="P83" s="24"/>
      <c r="Q83" s="22"/>
      <c r="R83" s="21"/>
    </row>
    <row r="84" spans="2:18" x14ac:dyDescent="0.2">
      <c r="B84" s="2">
        <v>41</v>
      </c>
      <c r="C84" s="3">
        <v>-0.49</v>
      </c>
      <c r="D84" s="19">
        <f t="shared" si="17"/>
        <v>-0.46650000000000003</v>
      </c>
      <c r="E84" s="16">
        <f t="shared" si="16"/>
        <v>6</v>
      </c>
      <c r="F84" s="19">
        <f t="shared" si="18"/>
        <v>-2.7990000000000004</v>
      </c>
      <c r="G84" s="1"/>
      <c r="H84" s="16">
        <f>H83+9</f>
        <v>34</v>
      </c>
      <c r="I84" s="16">
        <f>I83</f>
        <v>-2.98</v>
      </c>
      <c r="J84" s="19">
        <f t="shared" si="22"/>
        <v>-2.98</v>
      </c>
      <c r="K84" s="16">
        <f t="shared" si="23"/>
        <v>9</v>
      </c>
      <c r="L84" s="19">
        <f t="shared" si="21"/>
        <v>-26.82</v>
      </c>
      <c r="M84" s="19" t="s">
        <v>22</v>
      </c>
      <c r="N84" s="24"/>
      <c r="O84" s="24"/>
      <c r="P84" s="24"/>
      <c r="Q84" s="22"/>
      <c r="R84" s="21"/>
    </row>
    <row r="85" spans="2:18" x14ac:dyDescent="0.2">
      <c r="B85" s="2">
        <v>47</v>
      </c>
      <c r="C85" s="3">
        <v>-0.437</v>
      </c>
      <c r="D85" s="19">
        <f t="shared" si="17"/>
        <v>-0.46350000000000002</v>
      </c>
      <c r="E85" s="16">
        <f t="shared" si="16"/>
        <v>6</v>
      </c>
      <c r="F85" s="19">
        <f t="shared" si="18"/>
        <v>-2.7810000000000001</v>
      </c>
      <c r="G85" s="1"/>
      <c r="H85" s="16">
        <f>H84+(I85-I84)*2</f>
        <v>44.06</v>
      </c>
      <c r="I85" s="16">
        <v>2.0499999999999998</v>
      </c>
      <c r="J85" s="19">
        <f t="shared" si="22"/>
        <v>-0.46500000000000008</v>
      </c>
      <c r="K85" s="16">
        <f t="shared" si="23"/>
        <v>10.060000000000002</v>
      </c>
      <c r="L85" s="19">
        <f t="shared" si="21"/>
        <v>-4.6779000000000019</v>
      </c>
      <c r="M85" s="19"/>
      <c r="N85" s="20"/>
      <c r="O85" s="20"/>
      <c r="P85" s="20"/>
      <c r="R85" s="21"/>
    </row>
    <row r="86" spans="2:18" x14ac:dyDescent="0.2">
      <c r="B86" s="2">
        <v>52</v>
      </c>
      <c r="C86" s="3">
        <v>-0.35799999999999998</v>
      </c>
      <c r="D86" s="19"/>
      <c r="E86" s="16"/>
      <c r="F86" s="19"/>
      <c r="G86" s="1"/>
      <c r="H86" s="2">
        <v>45</v>
      </c>
      <c r="I86" s="28">
        <v>2.0379999999999998</v>
      </c>
      <c r="J86" s="19">
        <f t="shared" si="22"/>
        <v>2.0439999999999996</v>
      </c>
      <c r="K86" s="16">
        <f t="shared" si="23"/>
        <v>0.93999999999999773</v>
      </c>
      <c r="L86" s="19">
        <f t="shared" si="21"/>
        <v>1.9213599999999951</v>
      </c>
      <c r="M86" s="19"/>
      <c r="N86" s="20"/>
      <c r="O86" s="20"/>
      <c r="P86" s="20"/>
      <c r="R86" s="21"/>
    </row>
    <row r="87" spans="2:18" x14ac:dyDescent="0.2">
      <c r="B87" s="2">
        <v>57</v>
      </c>
      <c r="C87" s="3">
        <v>-0.218</v>
      </c>
      <c r="D87" s="19"/>
      <c r="E87" s="16"/>
      <c r="F87" s="19"/>
      <c r="G87" s="1"/>
      <c r="H87" s="17">
        <v>50</v>
      </c>
      <c r="I87" s="17">
        <v>2.0249999999999999</v>
      </c>
      <c r="J87" s="19">
        <f t="shared" si="22"/>
        <v>2.0314999999999999</v>
      </c>
      <c r="K87" s="16">
        <f t="shared" si="23"/>
        <v>5</v>
      </c>
      <c r="L87" s="19">
        <f t="shared" si="21"/>
        <v>10.157499999999999</v>
      </c>
      <c r="M87" s="19"/>
      <c r="N87" s="20"/>
      <c r="O87" s="20"/>
      <c r="P87" s="20"/>
      <c r="R87" s="21"/>
    </row>
    <row r="88" spans="2:18" x14ac:dyDescent="0.2">
      <c r="B88" s="17">
        <v>61</v>
      </c>
      <c r="C88" s="44">
        <v>-0.13300000000000001</v>
      </c>
      <c r="D88" s="19"/>
      <c r="E88" s="16"/>
      <c r="F88" s="19"/>
      <c r="H88" s="17"/>
      <c r="I88" s="17"/>
      <c r="J88" s="19"/>
      <c r="K88" s="16"/>
      <c r="L88" s="19"/>
      <c r="M88" s="19"/>
      <c r="N88" s="20"/>
      <c r="O88" s="20"/>
      <c r="P88" s="20"/>
      <c r="R88" s="21"/>
    </row>
    <row r="89" spans="2:18" x14ac:dyDescent="0.2">
      <c r="B89" s="17">
        <v>64</v>
      </c>
      <c r="C89" s="44">
        <v>-2.1999999999999999E-2</v>
      </c>
      <c r="D89" s="19"/>
      <c r="E89" s="16"/>
      <c r="F89" s="19"/>
      <c r="H89" s="17"/>
      <c r="I89" s="17"/>
      <c r="J89" s="19"/>
      <c r="K89" s="16"/>
      <c r="L89" s="19"/>
      <c r="M89" s="19"/>
      <c r="O89" s="24"/>
      <c r="P89" s="24"/>
    </row>
    <row r="90" spans="2:18" x14ac:dyDescent="0.2">
      <c r="B90" s="17">
        <v>67</v>
      </c>
      <c r="C90" s="44">
        <v>0.193</v>
      </c>
      <c r="D90" s="19"/>
      <c r="E90" s="16"/>
      <c r="F90" s="19"/>
      <c r="H90" s="17"/>
      <c r="I90" s="17"/>
      <c r="J90" s="19"/>
      <c r="K90" s="16"/>
      <c r="L90" s="19"/>
      <c r="M90" s="19"/>
      <c r="O90" s="14"/>
      <c r="P90" s="14"/>
    </row>
    <row r="91" spans="2:18" x14ac:dyDescent="0.2">
      <c r="B91" s="17">
        <v>69</v>
      </c>
      <c r="C91" s="44">
        <v>0.36699999999999999</v>
      </c>
      <c r="D91" s="19"/>
      <c r="E91" s="16"/>
      <c r="F91" s="19"/>
      <c r="H91" s="17"/>
      <c r="I91" s="17"/>
      <c r="J91" s="19"/>
      <c r="K91" s="16"/>
      <c r="L91" s="19"/>
      <c r="M91" s="19"/>
      <c r="O91" s="14"/>
      <c r="P91" s="14"/>
    </row>
    <row r="92" spans="2:18" x14ac:dyDescent="0.2">
      <c r="B92" s="17">
        <v>71</v>
      </c>
      <c r="C92" s="44">
        <v>0.68700000000000006</v>
      </c>
      <c r="D92" s="19"/>
      <c r="E92" s="16"/>
      <c r="F92" s="19"/>
      <c r="H92" s="17"/>
      <c r="I92" s="17"/>
      <c r="J92" s="19"/>
      <c r="K92" s="16"/>
      <c r="L92" s="19"/>
      <c r="M92" s="19"/>
      <c r="O92" s="14"/>
      <c r="P92" s="14"/>
    </row>
    <row r="93" spans="2:18" x14ac:dyDescent="0.2">
      <c r="B93" s="17">
        <v>72</v>
      </c>
      <c r="C93" s="44">
        <v>1.1679999999999999</v>
      </c>
      <c r="D93" s="19"/>
      <c r="E93" s="16"/>
      <c r="F93" s="19"/>
      <c r="H93" s="17"/>
      <c r="I93" s="17"/>
      <c r="J93" s="19"/>
      <c r="K93" s="16"/>
      <c r="L93" s="19"/>
      <c r="M93" s="19" t="s">
        <v>23</v>
      </c>
      <c r="O93" s="14"/>
      <c r="P93" s="14"/>
    </row>
    <row r="94" spans="2:18" x14ac:dyDescent="0.2">
      <c r="B94" s="17">
        <v>80</v>
      </c>
      <c r="C94" s="44">
        <v>1.179</v>
      </c>
      <c r="D94" s="19"/>
      <c r="E94" s="16"/>
      <c r="F94" s="19"/>
      <c r="H94" s="17"/>
      <c r="I94" s="17"/>
      <c r="J94" s="19"/>
      <c r="K94" s="16"/>
      <c r="L94" s="19"/>
      <c r="M94" s="19"/>
      <c r="O94" s="14"/>
      <c r="P94" s="14"/>
    </row>
    <row r="95" spans="2:18" x14ac:dyDescent="0.2">
      <c r="B95" s="17">
        <v>85</v>
      </c>
      <c r="C95" s="44">
        <v>1.1930000000000001</v>
      </c>
      <c r="D95" s="19"/>
      <c r="E95" s="16"/>
      <c r="F95" s="19"/>
      <c r="H95" s="17"/>
      <c r="I95" s="17"/>
      <c r="J95" s="19"/>
      <c r="K95" s="16"/>
      <c r="L95" s="19"/>
      <c r="M95" s="19"/>
      <c r="O95" s="14"/>
      <c r="P95" s="14"/>
    </row>
    <row r="96" spans="2:18" x14ac:dyDescent="0.2">
      <c r="B96" s="17">
        <v>90</v>
      </c>
      <c r="C96" s="44">
        <v>1.2</v>
      </c>
      <c r="D96" s="19"/>
      <c r="E96" s="16"/>
      <c r="F96" s="19"/>
      <c r="H96" s="17"/>
      <c r="I96" s="17"/>
      <c r="J96" s="19"/>
      <c r="K96" s="16"/>
      <c r="L96" s="19"/>
      <c r="M96" s="19" t="s">
        <v>24</v>
      </c>
      <c r="O96" s="14"/>
      <c r="P96" s="14"/>
    </row>
    <row r="97" spans="2:16" x14ac:dyDescent="0.2">
      <c r="B97" s="17"/>
      <c r="C97" s="44"/>
      <c r="D97" s="19"/>
      <c r="E97" s="16"/>
      <c r="F97" s="19"/>
      <c r="H97" s="17"/>
      <c r="I97" s="17"/>
      <c r="J97" s="19"/>
      <c r="K97" s="16"/>
      <c r="L97" s="19"/>
      <c r="M97" s="19"/>
      <c r="O97" s="14"/>
      <c r="P97" s="14"/>
    </row>
    <row r="98" spans="2:16" x14ac:dyDescent="0.2">
      <c r="B98" s="17"/>
      <c r="C98" s="44"/>
      <c r="D98" s="19"/>
      <c r="E98" s="16"/>
      <c r="F98" s="19"/>
      <c r="H98" s="17"/>
      <c r="I98" s="17"/>
      <c r="J98" s="19"/>
      <c r="K98" s="16"/>
      <c r="L98" s="19"/>
      <c r="M98" s="19"/>
      <c r="O98" s="14"/>
      <c r="P98" s="14"/>
    </row>
    <row r="99" spans="2:16" x14ac:dyDescent="0.2">
      <c r="B99" s="17"/>
      <c r="C99" s="44"/>
      <c r="D99" s="19"/>
      <c r="E99" s="16"/>
      <c r="F99" s="19"/>
      <c r="H99" s="17"/>
      <c r="I99" s="17"/>
      <c r="J99" s="19"/>
      <c r="K99" s="16"/>
      <c r="L99" s="19"/>
      <c r="M99" s="19"/>
      <c r="O99" s="14"/>
      <c r="P99" s="14"/>
    </row>
    <row r="100" spans="2:16" x14ac:dyDescent="0.2">
      <c r="B100" s="17"/>
      <c r="C100" s="44"/>
      <c r="D100" s="19"/>
      <c r="E100" s="16"/>
      <c r="F100" s="19"/>
      <c r="H100" s="17"/>
      <c r="I100" s="17"/>
      <c r="J100" s="19"/>
      <c r="K100" s="16"/>
      <c r="L100" s="19"/>
      <c r="M100" s="19"/>
      <c r="O100" s="14"/>
      <c r="P100" s="14"/>
    </row>
    <row r="101" spans="2:16" x14ac:dyDescent="0.2">
      <c r="B101" s="17"/>
      <c r="C101" s="44"/>
      <c r="D101" s="19"/>
      <c r="E101" s="16"/>
      <c r="F101" s="19"/>
      <c r="H101" s="17"/>
      <c r="I101" s="17"/>
      <c r="J101" s="19"/>
      <c r="K101" s="16"/>
      <c r="L101" s="19"/>
      <c r="M101" s="19"/>
      <c r="O101" s="14"/>
      <c r="P101" s="14"/>
    </row>
    <row r="102" spans="2:16" x14ac:dyDescent="0.2">
      <c r="B102" s="17"/>
      <c r="C102" s="44"/>
      <c r="D102" s="19"/>
      <c r="E102" s="16"/>
      <c r="F102" s="19"/>
      <c r="H102" s="17"/>
      <c r="I102" s="17"/>
      <c r="J102" s="19"/>
      <c r="K102" s="16"/>
      <c r="L102" s="19"/>
      <c r="M102" s="19"/>
      <c r="O102" s="14"/>
      <c r="P102" s="14"/>
    </row>
    <row r="103" spans="2:16" x14ac:dyDescent="0.2">
      <c r="B103" s="17"/>
      <c r="C103" s="44"/>
      <c r="D103" s="19"/>
      <c r="E103" s="16"/>
      <c r="F103" s="19"/>
      <c r="H103" s="17"/>
      <c r="I103" s="17"/>
      <c r="J103" s="19"/>
      <c r="K103" s="16"/>
      <c r="L103" s="19"/>
      <c r="M103" s="19"/>
      <c r="O103" s="14"/>
      <c r="P103" s="14"/>
    </row>
    <row r="104" spans="2:16" x14ac:dyDescent="0.2">
      <c r="B104" s="17"/>
      <c r="C104" s="44"/>
      <c r="D104" s="19"/>
      <c r="E104" s="16"/>
      <c r="F104" s="19"/>
      <c r="H104" s="17"/>
      <c r="I104" s="17"/>
      <c r="J104" s="19"/>
      <c r="K104" s="16"/>
      <c r="L104" s="19"/>
      <c r="M104" s="19"/>
      <c r="O104" s="14"/>
      <c r="P104" s="14"/>
    </row>
    <row r="105" spans="2:16" x14ac:dyDescent="0.2">
      <c r="B105" s="17"/>
      <c r="C105" s="44"/>
      <c r="D105" s="19"/>
      <c r="E105" s="16"/>
      <c r="F105" s="19"/>
      <c r="H105" s="17"/>
      <c r="I105" s="17"/>
      <c r="J105" s="19"/>
      <c r="K105" s="16"/>
      <c r="L105" s="19"/>
      <c r="M105" s="19"/>
      <c r="O105" s="14"/>
      <c r="P105" s="14"/>
    </row>
    <row r="106" spans="2:16" x14ac:dyDescent="0.2">
      <c r="B106" s="17"/>
      <c r="C106" s="44"/>
      <c r="D106" s="19"/>
      <c r="E106" s="16"/>
      <c r="F106" s="19"/>
      <c r="H106" s="17"/>
      <c r="I106" s="17"/>
      <c r="J106" s="19"/>
      <c r="K106" s="16"/>
      <c r="L106" s="19"/>
      <c r="M106" s="19"/>
      <c r="O106" s="14"/>
      <c r="P106" s="14"/>
    </row>
    <row r="107" spans="2:16" x14ac:dyDescent="0.2">
      <c r="B107" s="17"/>
      <c r="C107" s="44"/>
      <c r="D107" s="19"/>
      <c r="E107" s="16"/>
      <c r="F107" s="19"/>
      <c r="H107" s="17"/>
      <c r="I107" s="17"/>
      <c r="J107" s="19"/>
      <c r="K107" s="16"/>
      <c r="L107" s="19"/>
      <c r="M107" s="19"/>
      <c r="O107" s="14"/>
      <c r="P107" s="14"/>
    </row>
  </sheetData>
  <mergeCells count="9">
    <mergeCell ref="A1:T1"/>
    <mergeCell ref="A3:Q3"/>
    <mergeCell ref="A33:S33"/>
    <mergeCell ref="G71:H71"/>
    <mergeCell ref="B72:F72"/>
    <mergeCell ref="H72:L72"/>
    <mergeCell ref="A70:S70"/>
    <mergeCell ref="B4:F4"/>
    <mergeCell ref="H4:L4"/>
  </mergeCells>
  <printOptions horizontalCentered="1"/>
  <pageMargins left="0" right="0" top="0.25" bottom="0" header="0" footer="0"/>
  <pageSetup paperSize="9" scale="95" orientation="portrait" horizontalDpi="4294967293" verticalDpi="1200" r:id="rId1"/>
  <headerFooter alignWithMargins="0">
    <oddFooter>&amp;LBainbunia Khal&amp;C&amp;P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L33"/>
  <sheetViews>
    <sheetView workbookViewId="0">
      <selection activeCell="M7" sqref="M7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64" t="s">
        <v>12</v>
      </c>
      <c r="B2" s="164"/>
      <c r="C2" s="164"/>
      <c r="D2" s="164"/>
      <c r="E2" s="164"/>
      <c r="F2" s="164"/>
      <c r="G2" s="164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/>
      <c r="B5" s="36" t="e">
        <f>#REF!</f>
        <v>#REF!</v>
      </c>
      <c r="C5" s="37">
        <f>'Final GUNAPARA Design'!N28</f>
        <v>2.6344499999999993</v>
      </c>
      <c r="D5" s="9"/>
      <c r="E5" s="10"/>
      <c r="F5" s="10"/>
      <c r="G5" s="41" t="e">
        <f>#REF!-#REF!</f>
        <v>#REF!</v>
      </c>
      <c r="H5" s="41">
        <v>-3</v>
      </c>
      <c r="L5" s="39"/>
    </row>
    <row r="6" spans="1:12" ht="15.75" x14ac:dyDescent="0.25">
      <c r="A6" s="4"/>
      <c r="B6" s="11" t="e">
        <f>#REF!</f>
        <v>#REF!</v>
      </c>
      <c r="C6" s="10">
        <f>'Final GUNAPARA Design'!M65</f>
        <v>11.842226999999987</v>
      </c>
      <c r="D6" s="11">
        <f>(C5+C6)/2</f>
        <v>7.2383384999999931</v>
      </c>
      <c r="E6" s="10" t="e">
        <f>(B6-B5)*1000</f>
        <v>#REF!</v>
      </c>
      <c r="F6" s="10" t="e">
        <f>ROUND(E6*D6,2)</f>
        <v>#REF!</v>
      </c>
      <c r="G6" s="41" t="e">
        <f>#REF!-#REF!</f>
        <v>#REF!</v>
      </c>
      <c r="H6" s="41">
        <f>H5+0.01</f>
        <v>-2.99</v>
      </c>
      <c r="L6" s="39"/>
    </row>
    <row r="7" spans="1:12" ht="15.75" x14ac:dyDescent="0.25">
      <c r="A7" s="4"/>
      <c r="B7" s="11" t="e">
        <f>#REF!</f>
        <v>#REF!</v>
      </c>
      <c r="C7" s="10">
        <f>'Final GUNAPARA Design'!M94</f>
        <v>17.222584000000005</v>
      </c>
      <c r="D7" s="11">
        <f t="shared" ref="D7:D29" si="0">(C6+C7)/2</f>
        <v>14.532405499999996</v>
      </c>
      <c r="E7" s="10" t="e">
        <f t="shared" ref="E7:E29" si="1">(B7-B6)*1000</f>
        <v>#REF!</v>
      </c>
      <c r="F7" s="10" t="e">
        <f t="shared" ref="F7:F29" si="2">ROUND(E7*D7,2)</f>
        <v>#REF!</v>
      </c>
      <c r="G7" s="41" t="e">
        <f>#REF!-#REF!</f>
        <v>#REF!</v>
      </c>
      <c r="H7" s="41">
        <f t="shared" ref="H7:H23" si="3">H6+0.01</f>
        <v>-2.9800000000000004</v>
      </c>
      <c r="L7" s="39"/>
    </row>
    <row r="8" spans="1:12" ht="15.75" x14ac:dyDescent="0.25">
      <c r="A8" s="4"/>
      <c r="B8" s="11" t="e">
        <f>#REF!</f>
        <v>#REF!</v>
      </c>
      <c r="C8" s="10">
        <f>'Final GUNAPARA Design'!M121</f>
        <v>13.046185499999993</v>
      </c>
      <c r="D8" s="11">
        <f t="shared" si="0"/>
        <v>15.134384749999999</v>
      </c>
      <c r="E8" s="10" t="e">
        <f t="shared" si="1"/>
        <v>#REF!</v>
      </c>
      <c r="F8" s="10" t="e">
        <f t="shared" si="2"/>
        <v>#REF!</v>
      </c>
      <c r="G8" s="41" t="e">
        <f>#REF!</f>
        <v>#REF!</v>
      </c>
      <c r="H8" s="41">
        <f t="shared" si="3"/>
        <v>-2.9700000000000006</v>
      </c>
      <c r="L8" s="39"/>
    </row>
    <row r="9" spans="1:12" ht="15.75" x14ac:dyDescent="0.25">
      <c r="A9" s="4"/>
      <c r="B9" s="11" t="e">
        <f>#REF!</f>
        <v>#REF!</v>
      </c>
      <c r="C9" s="10">
        <f>'Final GUNAPARA Design'!M148</f>
        <v>8.3639940000000053</v>
      </c>
      <c r="D9" s="11">
        <f t="shared" si="0"/>
        <v>10.705089749999999</v>
      </c>
      <c r="E9" s="10" t="e">
        <f t="shared" si="1"/>
        <v>#REF!</v>
      </c>
      <c r="F9" s="10" t="e">
        <f t="shared" si="2"/>
        <v>#REF!</v>
      </c>
      <c r="G9" s="41" t="e">
        <f>#REF!</f>
        <v>#REF!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/>
      <c r="B10" s="11" t="e">
        <f>#REF!</f>
        <v>#REF!</v>
      </c>
      <c r="C10" s="10">
        <f>'Final GUNAPARA Design'!M174</f>
        <v>14.285190499999992</v>
      </c>
      <c r="D10" s="11">
        <f t="shared" si="0"/>
        <v>11.324592249999998</v>
      </c>
      <c r="E10" s="10" t="e">
        <f t="shared" si="1"/>
        <v>#REF!</v>
      </c>
      <c r="F10" s="10" t="e">
        <f t="shared" si="2"/>
        <v>#REF!</v>
      </c>
      <c r="G10" s="41" t="e">
        <f>#REF!</f>
        <v>#REF!</v>
      </c>
      <c r="H10" s="41">
        <f t="shared" si="3"/>
        <v>-2.9500000000000011</v>
      </c>
      <c r="L10" s="39"/>
    </row>
    <row r="11" spans="1:12" ht="15.75" x14ac:dyDescent="0.25">
      <c r="A11" s="4"/>
      <c r="B11" s="11" t="e">
        <f>#REF!</f>
        <v>#REF!</v>
      </c>
      <c r="C11" s="10">
        <f>'Final GUNAPARA Design'!M200</f>
        <v>23.305674500000002</v>
      </c>
      <c r="D11" s="11">
        <f t="shared" si="0"/>
        <v>18.795432499999997</v>
      </c>
      <c r="E11" s="10" t="e">
        <f t="shared" si="1"/>
        <v>#REF!</v>
      </c>
      <c r="F11" s="10" t="e">
        <f t="shared" si="2"/>
        <v>#REF!</v>
      </c>
      <c r="G11" s="41" t="e">
        <f>#REF!</f>
        <v>#REF!</v>
      </c>
      <c r="H11" s="41">
        <f t="shared" si="3"/>
        <v>-2.9400000000000013</v>
      </c>
      <c r="L11" s="39"/>
    </row>
    <row r="12" spans="1:12" ht="15.75" x14ac:dyDescent="0.25">
      <c r="A12" s="4"/>
      <c r="B12" s="11" t="e">
        <f>#REF!</f>
        <v>#REF!</v>
      </c>
      <c r="C12" s="10">
        <f>'Final GUNAPARA Design'!M226</f>
        <v>13.109499999999997</v>
      </c>
      <c r="D12" s="11">
        <f t="shared" si="0"/>
        <v>18.20758725</v>
      </c>
      <c r="E12" s="10" t="e">
        <f t="shared" si="1"/>
        <v>#REF!</v>
      </c>
      <c r="F12" s="10" t="e">
        <f t="shared" si="2"/>
        <v>#REF!</v>
      </c>
      <c r="G12" s="41" t="e">
        <f>#REF!</f>
        <v>#REF!</v>
      </c>
      <c r="H12" s="41">
        <f t="shared" si="3"/>
        <v>-2.9300000000000015</v>
      </c>
      <c r="L12" s="39"/>
    </row>
    <row r="13" spans="1:12" ht="15.75" x14ac:dyDescent="0.25">
      <c r="A13" s="4"/>
      <c r="B13" s="11" t="e">
        <f>#REF!</f>
        <v>#REF!</v>
      </c>
      <c r="C13" s="10">
        <f>'Final GUNAPARA Design'!M254</f>
        <v>14.829137499999995</v>
      </c>
      <c r="D13" s="11">
        <f t="shared" si="0"/>
        <v>13.969318749999996</v>
      </c>
      <c r="E13" s="10" t="e">
        <f t="shared" si="1"/>
        <v>#REF!</v>
      </c>
      <c r="F13" s="10" t="e">
        <f t="shared" si="2"/>
        <v>#REF!</v>
      </c>
      <c r="G13" s="41" t="e">
        <f>#REF!</f>
        <v>#REF!</v>
      </c>
      <c r="H13" s="41">
        <f t="shared" si="3"/>
        <v>-2.9200000000000017</v>
      </c>
      <c r="L13" s="39"/>
    </row>
    <row r="14" spans="1:12" ht="15.75" x14ac:dyDescent="0.25">
      <c r="A14" s="4"/>
      <c r="B14" s="11" t="e">
        <f>#REF!</f>
        <v>#REF!</v>
      </c>
      <c r="C14" s="10" t="e">
        <f>#REF!</f>
        <v>#REF!</v>
      </c>
      <c r="D14" s="11" t="e">
        <f t="shared" si="0"/>
        <v>#REF!</v>
      </c>
      <c r="E14" s="10" t="e">
        <f t="shared" si="1"/>
        <v>#REF!</v>
      </c>
      <c r="F14" s="10" t="e">
        <f t="shared" si="2"/>
        <v>#REF!</v>
      </c>
      <c r="G14" s="41" t="e">
        <f>#REF!</f>
        <v>#REF!</v>
      </c>
      <c r="H14" s="41">
        <f t="shared" si="3"/>
        <v>-2.9100000000000019</v>
      </c>
      <c r="L14" s="39"/>
    </row>
    <row r="15" spans="1:12" ht="15.75" x14ac:dyDescent="0.25">
      <c r="A15" s="4"/>
      <c r="B15" s="11" t="e">
        <f>#REF!</f>
        <v>#REF!</v>
      </c>
      <c r="C15" s="10">
        <f>'Final GUNAPARA Design'!M307</f>
        <v>11.365592499999991</v>
      </c>
      <c r="D15" s="11" t="e">
        <f t="shared" si="0"/>
        <v>#REF!</v>
      </c>
      <c r="E15" s="10" t="e">
        <f t="shared" si="1"/>
        <v>#REF!</v>
      </c>
      <c r="F15" s="10" t="e">
        <f t="shared" si="2"/>
        <v>#REF!</v>
      </c>
      <c r="G15" s="41" t="e">
        <f>#REF!</f>
        <v>#REF!</v>
      </c>
      <c r="H15" s="41">
        <f t="shared" si="3"/>
        <v>-2.9000000000000021</v>
      </c>
      <c r="L15" s="39"/>
    </row>
    <row r="16" spans="1:12" ht="15.75" x14ac:dyDescent="0.25">
      <c r="A16" s="4"/>
      <c r="B16" s="11" t="e">
        <f>#REF!</f>
        <v>#REF!</v>
      </c>
      <c r="C16" s="10">
        <f>'Final GUNAPARA Design'!M337</f>
        <v>5.355387499999992</v>
      </c>
      <c r="D16" s="11">
        <f t="shared" si="0"/>
        <v>8.3604899999999915</v>
      </c>
      <c r="E16" s="10" t="e">
        <f t="shared" si="1"/>
        <v>#REF!</v>
      </c>
      <c r="F16" s="10" t="e">
        <f t="shared" si="2"/>
        <v>#REF!</v>
      </c>
      <c r="G16" s="41" t="e">
        <f>#REF!</f>
        <v>#REF!</v>
      </c>
      <c r="H16" s="41">
        <f t="shared" si="3"/>
        <v>-2.8900000000000023</v>
      </c>
      <c r="L16" s="39"/>
    </row>
    <row r="17" spans="1:12" ht="15.75" x14ac:dyDescent="0.25">
      <c r="A17" s="4"/>
      <c r="B17" s="11" t="e">
        <f>#REF!</f>
        <v>#REF!</v>
      </c>
      <c r="C17" s="10">
        <f>'Final GUNAPARA Design'!M364</f>
        <v>15.657931250000001</v>
      </c>
      <c r="D17" s="11">
        <f t="shared" si="0"/>
        <v>10.506659374999996</v>
      </c>
      <c r="E17" s="10" t="e">
        <f t="shared" si="1"/>
        <v>#REF!</v>
      </c>
      <c r="F17" s="10" t="e">
        <f t="shared" si="2"/>
        <v>#REF!</v>
      </c>
      <c r="G17" s="41" t="e">
        <f>#REF!</f>
        <v>#REF!</v>
      </c>
      <c r="H17" s="41">
        <f t="shared" si="3"/>
        <v>-2.8800000000000026</v>
      </c>
      <c r="L17" s="39"/>
    </row>
    <row r="18" spans="1:12" ht="15.75" x14ac:dyDescent="0.25">
      <c r="A18" s="4"/>
      <c r="B18" s="11" t="e">
        <f>#REF!</f>
        <v>#REF!</v>
      </c>
      <c r="C18" s="10">
        <f>'Final GUNAPARA Design'!M390</f>
        <v>8.9272459999999896</v>
      </c>
      <c r="D18" s="11">
        <f t="shared" si="0"/>
        <v>12.292588624999995</v>
      </c>
      <c r="E18" s="10" t="e">
        <f t="shared" si="1"/>
        <v>#REF!</v>
      </c>
      <c r="F18" s="10" t="e">
        <f t="shared" si="2"/>
        <v>#REF!</v>
      </c>
      <c r="G18" s="41" t="e">
        <f>#REF!</f>
        <v>#REF!</v>
      </c>
      <c r="H18" s="41">
        <f t="shared" si="3"/>
        <v>-2.8700000000000028</v>
      </c>
      <c r="L18" s="39"/>
    </row>
    <row r="19" spans="1:12" ht="15.75" x14ac:dyDescent="0.25">
      <c r="A19" s="4"/>
      <c r="B19" s="11" t="e">
        <f>#REF!</f>
        <v>#REF!</v>
      </c>
      <c r="C19" s="10">
        <f>'Final GUNAPARA Design'!M417</f>
        <v>14.608348500000002</v>
      </c>
      <c r="D19" s="11">
        <f t="shared" si="0"/>
        <v>11.767797249999996</v>
      </c>
      <c r="E19" s="10" t="e">
        <f t="shared" si="1"/>
        <v>#REF!</v>
      </c>
      <c r="F19" s="10" t="e">
        <f t="shared" si="2"/>
        <v>#REF!</v>
      </c>
      <c r="G19" s="41" t="e">
        <f>#REF!</f>
        <v>#REF!</v>
      </c>
      <c r="H19" s="41">
        <f t="shared" si="3"/>
        <v>-2.860000000000003</v>
      </c>
      <c r="L19" s="39"/>
    </row>
    <row r="20" spans="1:12" ht="15.75" x14ac:dyDescent="0.25">
      <c r="A20" s="4"/>
      <c r="B20" s="11" t="e">
        <f>#REF!</f>
        <v>#REF!</v>
      </c>
      <c r="C20" s="10">
        <f>'Final GUNAPARA Design'!M446</f>
        <v>12.607986</v>
      </c>
      <c r="D20" s="11">
        <f t="shared" si="0"/>
        <v>13.608167250000001</v>
      </c>
      <c r="E20" s="10" t="e">
        <f t="shared" si="1"/>
        <v>#REF!</v>
      </c>
      <c r="F20" s="10" t="e">
        <f t="shared" si="2"/>
        <v>#REF!</v>
      </c>
      <c r="G20" s="41" t="e">
        <f>#REF!</f>
        <v>#REF!</v>
      </c>
      <c r="H20" s="41">
        <f t="shared" si="3"/>
        <v>-2.8500000000000032</v>
      </c>
      <c r="L20" s="39"/>
    </row>
    <row r="21" spans="1:12" ht="15.75" x14ac:dyDescent="0.25">
      <c r="A21" s="4"/>
      <c r="B21" s="11" t="e">
        <f>#REF!</f>
        <v>#REF!</v>
      </c>
      <c r="C21" s="10">
        <f>'Final GUNAPARA Design'!M475</f>
        <v>9.6399104999999992</v>
      </c>
      <c r="D21" s="11">
        <f t="shared" si="0"/>
        <v>11.12394825</v>
      </c>
      <c r="E21" s="10" t="e">
        <f t="shared" si="1"/>
        <v>#REF!</v>
      </c>
      <c r="F21" s="10" t="e">
        <f t="shared" si="2"/>
        <v>#REF!</v>
      </c>
      <c r="G21" s="41" t="e">
        <f>#REF!</f>
        <v>#REF!</v>
      </c>
      <c r="H21" s="41">
        <f t="shared" si="3"/>
        <v>-2.8400000000000034</v>
      </c>
      <c r="L21" s="39"/>
    </row>
    <row r="22" spans="1:12" ht="15.75" x14ac:dyDescent="0.25">
      <c r="A22" s="4"/>
      <c r="B22" s="11" t="e">
        <f>#REF!</f>
        <v>#REF!</v>
      </c>
      <c r="C22" s="10">
        <f>'Final GUNAPARA Design'!M504</f>
        <v>7.3778052500000015</v>
      </c>
      <c r="D22" s="11">
        <f t="shared" si="0"/>
        <v>8.5088578750000003</v>
      </c>
      <c r="E22" s="10" t="e">
        <f t="shared" si="1"/>
        <v>#REF!</v>
      </c>
      <c r="F22" s="10" t="e">
        <f t="shared" si="2"/>
        <v>#REF!</v>
      </c>
      <c r="G22" s="41" t="e">
        <f>#REF!</f>
        <v>#REF!</v>
      </c>
      <c r="H22" s="41">
        <f t="shared" si="3"/>
        <v>-2.8300000000000036</v>
      </c>
      <c r="L22" s="39"/>
    </row>
    <row r="23" spans="1:12" ht="15.75" x14ac:dyDescent="0.25">
      <c r="A23" s="4"/>
      <c r="B23" s="11" t="e">
        <f>#REF!</f>
        <v>#REF!</v>
      </c>
      <c r="C23" s="10">
        <f>'Final GUNAPARA Design'!M533</f>
        <v>4.9587410000000034</v>
      </c>
      <c r="D23" s="11">
        <f t="shared" si="0"/>
        <v>6.1682731250000025</v>
      </c>
      <c r="E23" s="10" t="e">
        <f t="shared" si="1"/>
        <v>#REF!</v>
      </c>
      <c r="F23" s="10" t="e">
        <f t="shared" si="2"/>
        <v>#REF!</v>
      </c>
      <c r="G23" s="41" t="e">
        <f>#REF!</f>
        <v>#REF!</v>
      </c>
      <c r="H23" s="41">
        <f t="shared" si="3"/>
        <v>-2.8200000000000038</v>
      </c>
      <c r="L23" s="39"/>
    </row>
    <row r="24" spans="1:12" ht="15.75" x14ac:dyDescent="0.25">
      <c r="A24" s="4"/>
      <c r="B24" s="11" t="e">
        <f>#REF!</f>
        <v>#REF!</v>
      </c>
      <c r="C24" s="10">
        <f>'Final GUNAPARA Design'!M563</f>
        <v>3.5058589999999938</v>
      </c>
      <c r="D24" s="11">
        <f t="shared" si="0"/>
        <v>4.2322999999999986</v>
      </c>
      <c r="E24" s="10" t="e">
        <f t="shared" si="1"/>
        <v>#REF!</v>
      </c>
      <c r="F24" s="10" t="e">
        <f t="shared" si="2"/>
        <v>#REF!</v>
      </c>
      <c r="G24" s="41" t="e">
        <f>#REF!</f>
        <v>#REF!</v>
      </c>
      <c r="H24" s="41">
        <f>H23+0.02</f>
        <v>-2.8000000000000038</v>
      </c>
      <c r="L24" s="39"/>
    </row>
    <row r="25" spans="1:12" ht="15.75" x14ac:dyDescent="0.25">
      <c r="A25" s="4"/>
      <c r="B25" s="11" t="e">
        <f>#REF!</f>
        <v>#REF!</v>
      </c>
      <c r="C25" s="10">
        <f>'Final GUNAPARA Design'!M593</f>
        <v>2.2400834999999972</v>
      </c>
      <c r="D25" s="11">
        <f t="shared" si="0"/>
        <v>2.8729712499999955</v>
      </c>
      <c r="E25" s="10" t="e">
        <f t="shared" si="1"/>
        <v>#REF!</v>
      </c>
      <c r="F25" s="10" t="e">
        <f t="shared" si="2"/>
        <v>#REF!</v>
      </c>
      <c r="G25" s="41" t="e">
        <f>#REF!</f>
        <v>#REF!</v>
      </c>
      <c r="H25" s="41">
        <f t="shared" ref="H25:H29" si="4">H24+0.02</f>
        <v>-2.7800000000000038</v>
      </c>
      <c r="L25" s="39"/>
    </row>
    <row r="26" spans="1:12" ht="15.75" x14ac:dyDescent="0.25">
      <c r="A26" s="4"/>
      <c r="B26" s="11" t="e">
        <f>#REF!</f>
        <v>#REF!</v>
      </c>
      <c r="C26" s="10">
        <f>'Final GUNAPARA Design'!M623</f>
        <v>2.980182499999998</v>
      </c>
      <c r="D26" s="11">
        <f t="shared" si="0"/>
        <v>2.6101329999999976</v>
      </c>
      <c r="E26" s="10" t="e">
        <f t="shared" si="1"/>
        <v>#REF!</v>
      </c>
      <c r="F26" s="10" t="e">
        <f t="shared" si="2"/>
        <v>#REF!</v>
      </c>
      <c r="G26" s="41" t="e">
        <f>#REF!</f>
        <v>#REF!</v>
      </c>
      <c r="H26" s="41">
        <f t="shared" si="4"/>
        <v>-2.7600000000000038</v>
      </c>
      <c r="L26" s="39"/>
    </row>
    <row r="27" spans="1:12" ht="15.75" x14ac:dyDescent="0.25">
      <c r="A27" s="4"/>
      <c r="B27" s="11" t="e">
        <f>#REF!</f>
        <v>#REF!</v>
      </c>
      <c r="C27" s="10">
        <f>'Final GUNAPARA Design'!M659</f>
        <v>2.4071394999999995</v>
      </c>
      <c r="D27" s="11">
        <f t="shared" si="0"/>
        <v>2.6936609999999988</v>
      </c>
      <c r="E27" s="10" t="e">
        <f t="shared" si="1"/>
        <v>#REF!</v>
      </c>
      <c r="F27" s="10" t="e">
        <f t="shared" si="2"/>
        <v>#REF!</v>
      </c>
      <c r="G27" s="41" t="e">
        <f>#REF!</f>
        <v>#REF!</v>
      </c>
      <c r="H27" s="41">
        <f t="shared" si="4"/>
        <v>-2.7400000000000038</v>
      </c>
      <c r="L27" s="39"/>
    </row>
    <row r="28" spans="1:12" ht="15.75" x14ac:dyDescent="0.25">
      <c r="A28" s="4"/>
      <c r="B28" s="11" t="e">
        <f>#REF!</f>
        <v>#REF!</v>
      </c>
      <c r="C28" s="10">
        <f>'Final GUNAPARA Design'!M689</f>
        <v>8.5170540000000017</v>
      </c>
      <c r="D28" s="11">
        <f t="shared" si="0"/>
        <v>5.4620967500000006</v>
      </c>
      <c r="E28" s="10" t="e">
        <f t="shared" si="1"/>
        <v>#REF!</v>
      </c>
      <c r="F28" s="10" t="e">
        <f t="shared" si="2"/>
        <v>#REF!</v>
      </c>
      <c r="G28" s="41" t="e">
        <f>#REF!</f>
        <v>#REF!</v>
      </c>
      <c r="H28" s="41">
        <f t="shared" si="4"/>
        <v>-2.7200000000000037</v>
      </c>
      <c r="L28" s="39"/>
    </row>
    <row r="29" spans="1:12" ht="15.75" x14ac:dyDescent="0.25">
      <c r="A29" s="4"/>
      <c r="B29" s="11" t="e">
        <f>#REF!</f>
        <v>#REF!</v>
      </c>
      <c r="C29" s="10">
        <f>'Final GUNAPARA Design'!M719</f>
        <v>3.1918275000000023</v>
      </c>
      <c r="D29" s="11">
        <f t="shared" si="0"/>
        <v>5.854440750000002</v>
      </c>
      <c r="E29" s="10" t="e">
        <f t="shared" si="1"/>
        <v>#REF!</v>
      </c>
      <c r="F29" s="10" t="e">
        <f t="shared" si="2"/>
        <v>#REF!</v>
      </c>
      <c r="G29" s="41" t="e">
        <f>#REF!</f>
        <v>#REF!</v>
      </c>
      <c r="H29" s="41">
        <f t="shared" si="4"/>
        <v>-2.7000000000000037</v>
      </c>
      <c r="L29" s="39"/>
    </row>
    <row r="30" spans="1:12" x14ac:dyDescent="0.2">
      <c r="B30" s="165" t="s">
        <v>6</v>
      </c>
      <c r="C30" s="166"/>
      <c r="D30" s="167"/>
      <c r="E30" s="37" t="e">
        <f>SUM(E6:E29)</f>
        <v>#REF!</v>
      </c>
      <c r="F30" s="37" t="e">
        <f>SUM(F6:F29)</f>
        <v>#REF!</v>
      </c>
    </row>
    <row r="31" spans="1:12" x14ac:dyDescent="0.2">
      <c r="F31" s="38"/>
    </row>
    <row r="32" spans="1:12" x14ac:dyDescent="0.2">
      <c r="D32" s="168" t="s">
        <v>15</v>
      </c>
      <c r="E32" s="168"/>
      <c r="F32" s="38">
        <v>764692.46</v>
      </c>
    </row>
    <row r="33" spans="4:6" x14ac:dyDescent="0.2">
      <c r="D33" s="169" t="s">
        <v>16</v>
      </c>
      <c r="E33" s="169"/>
      <c r="F33" s="43" t="e">
        <f>F32-F30</f>
        <v>#REF!</v>
      </c>
    </row>
  </sheetData>
  <mergeCells count="4">
    <mergeCell ref="A2:G2"/>
    <mergeCell ref="B30:D30"/>
    <mergeCell ref="D32:E32"/>
    <mergeCell ref="D33:E33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Long section of Gunapara khal</vt:lpstr>
      <vt:lpstr>Final GUNAPARA Design</vt:lpstr>
      <vt:lpstr>Gunapara khal Data-1</vt:lpstr>
      <vt:lpstr>Offtake khal</vt:lpstr>
      <vt:lpstr>Outfall khal</vt:lpstr>
      <vt:lpstr>Abstract of earth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2024-10-26T06:47:58Z</dcterms:modified>
</cp:coreProperties>
</file>